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C:\Users\trans\Documents\Steph\Personal\Personal\Employment\Rootead\portfolio\Culturally Competent Birthing prop\"/>
    </mc:Choice>
  </mc:AlternateContent>
  <xr:revisionPtr revIDLastSave="0" documentId="13_ncr:1_{1E248691-8C81-4F9D-B33D-42C45BA41AD7}" xr6:coauthVersionLast="47" xr6:coauthVersionMax="47" xr10:uidLastSave="{00000000-0000-0000-0000-000000000000}"/>
  <bookViews>
    <workbookView xWindow="-80" yWindow="-80" windowWidth="19360" windowHeight="10240" tabRatio="857" activeTab="10" xr2:uid="{CE46690D-5111-4690-AED4-C1D36F94FFAD}"/>
  </bookViews>
  <sheets>
    <sheet name="CCB-1" sheetId="2" r:id="rId1"/>
    <sheet name="CCB-2" sheetId="3" r:id="rId2"/>
    <sheet name="CCB-3" sheetId="4" r:id="rId3"/>
    <sheet name="CCB-4" sheetId="5" r:id="rId4"/>
    <sheet name="CCB-5" sheetId="6" r:id="rId5"/>
    <sheet name="CCB-6" sheetId="7" r:id="rId6"/>
    <sheet name="CCB-7" sheetId="8" r:id="rId7"/>
    <sheet name="CCB-8" sheetId="9" r:id="rId8"/>
    <sheet name="CCB-9" sheetId="10" r:id="rId9"/>
    <sheet name="CCB-10" sheetId="11" r:id="rId10"/>
    <sheet name="db" sheetId="12" r:id="rId11"/>
  </sheets>
  <definedNames>
    <definedName name="_xlnm.Print_Area" localSheetId="0">'CCB-1'!$A$1:$N$705</definedName>
    <definedName name="_xlnm.Print_Area" localSheetId="9">'CCB-10'!$A$1:$N$705</definedName>
    <definedName name="_xlnm.Print_Area" localSheetId="1">'CCB-2'!$A$1:$N$705</definedName>
    <definedName name="_xlnm.Print_Area" localSheetId="2">'CCB-3'!$A$1:$N$705</definedName>
    <definedName name="_xlnm.Print_Area" localSheetId="3">'CCB-4'!$A$1:$N$705</definedName>
    <definedName name="_xlnm.Print_Area" localSheetId="4">'CCB-5'!$A$1:$N$705</definedName>
    <definedName name="_xlnm.Print_Area" localSheetId="5">'CCB-6'!$A$1:$N$705</definedName>
    <definedName name="_xlnm.Print_Area" localSheetId="6">'CCB-7'!$A$1:$N$705</definedName>
    <definedName name="_xlnm.Print_Area" localSheetId="7">'CCB-8'!$A$1:$N$705</definedName>
    <definedName name="_xlnm.Print_Area" localSheetId="8">'CCB-9'!$A$1:$N$705</definedName>
    <definedName name="_xlnm.Print_Area" localSheetId="10">db!$A$1:$O$70</definedName>
    <definedName name="_xlnm.Print_Titles" localSheetId="10">db!$1:$7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51" i="12" l="1"/>
  <c r="B1252" i="12"/>
  <c r="B1253" i="12"/>
  <c r="B1254" i="12"/>
  <c r="B1255" i="12"/>
  <c r="B1256" i="12"/>
  <c r="B1257" i="12"/>
  <c r="B1258" i="12"/>
  <c r="B1250" i="12"/>
  <c r="N1207" i="12"/>
  <c r="N1208" i="12"/>
  <c r="N1209" i="12"/>
  <c r="N1210" i="12"/>
  <c r="N1211" i="12"/>
  <c r="N1212" i="12"/>
  <c r="L68" i="12"/>
  <c r="I68" i="12"/>
  <c r="F68" i="12"/>
  <c r="B60" i="12"/>
  <c r="B61" i="12"/>
  <c r="B62" i="12"/>
  <c r="B63" i="12"/>
  <c r="B64" i="12"/>
  <c r="B65" i="12"/>
  <c r="B66" i="12"/>
  <c r="B67" i="12"/>
  <c r="B59" i="12"/>
  <c r="C68" i="12"/>
  <c r="J1211" i="12" l="1"/>
  <c r="J1209" i="12"/>
  <c r="C1216" i="12"/>
  <c r="G1212" i="12"/>
  <c r="G1211" i="12"/>
  <c r="H1208" i="12"/>
  <c r="H1209" i="12"/>
  <c r="N1236" i="12"/>
  <c r="N1237" i="12" s="1"/>
  <c r="N1238" i="12" s="1"/>
  <c r="N1239" i="12" s="1"/>
  <c r="N1240" i="12" s="1"/>
  <c r="N1241" i="12" s="1"/>
  <c r="N1242" i="12" s="1"/>
  <c r="N1243" i="12" s="1"/>
  <c r="N1244" i="12" s="1"/>
  <c r="G1232" i="12"/>
  <c r="G1231" i="12"/>
  <c r="H1228" i="12"/>
  <c r="H1229" i="12"/>
  <c r="C1245" i="12"/>
  <c r="C1244" i="12"/>
  <c r="C1243" i="12"/>
  <c r="C1242" i="12"/>
  <c r="C1241" i="12"/>
  <c r="C1240" i="12"/>
  <c r="C1239" i="12"/>
  <c r="C1238" i="12"/>
  <c r="C1237" i="12"/>
  <c r="C1236" i="12"/>
  <c r="P1446" i="3"/>
  <c r="I1739" i="3" s="1"/>
  <c r="I1736" i="4"/>
  <c r="I1732" i="2"/>
  <c r="C1225" i="12"/>
  <c r="C1224" i="12"/>
  <c r="C1223" i="12"/>
  <c r="C1222" i="12"/>
  <c r="C1221" i="12"/>
  <c r="C1220" i="12"/>
  <c r="C1219" i="12"/>
  <c r="C1218" i="12"/>
  <c r="C1217" i="12"/>
  <c r="I1195" i="12"/>
  <c r="J1195" i="12"/>
  <c r="K1195" i="12"/>
  <c r="L1195" i="12"/>
  <c r="M1195" i="12"/>
  <c r="M1689" i="11"/>
  <c r="C1746" i="11" s="1"/>
  <c r="M1689" i="10"/>
  <c r="C1746" i="10" s="1"/>
  <c r="M1689" i="9"/>
  <c r="C1746" i="9" s="1"/>
  <c r="M1689" i="8"/>
  <c r="C1746" i="8" s="1"/>
  <c r="M1689" i="7"/>
  <c r="C1746" i="7" s="1"/>
  <c r="M1689" i="6"/>
  <c r="C1746" i="6" s="1"/>
  <c r="M1689" i="5"/>
  <c r="K35" i="5" s="1"/>
  <c r="M1689" i="4"/>
  <c r="C1746" i="4" s="1"/>
  <c r="M1689" i="3"/>
  <c r="K35" i="3" s="1"/>
  <c r="M1652" i="11"/>
  <c r="C1745" i="11" s="1"/>
  <c r="M1652" i="10"/>
  <c r="C1745" i="10" s="1"/>
  <c r="M1652" i="9"/>
  <c r="K34" i="9" s="1"/>
  <c r="M1652" i="8"/>
  <c r="K34" i="8" s="1"/>
  <c r="M1652" i="7"/>
  <c r="C1745" i="7" s="1"/>
  <c r="M1652" i="6"/>
  <c r="C1745" i="6" s="1"/>
  <c r="M1652" i="5"/>
  <c r="C1745" i="5" s="1"/>
  <c r="M1652" i="4"/>
  <c r="K34" i="4" s="1"/>
  <c r="M1652" i="3"/>
  <c r="K34" i="3" s="1"/>
  <c r="M1615" i="11"/>
  <c r="C1744" i="11" s="1"/>
  <c r="M1615" i="10"/>
  <c r="C1744" i="10" s="1"/>
  <c r="M1615" i="8"/>
  <c r="C1744" i="8" s="1"/>
  <c r="M1615" i="7"/>
  <c r="K33" i="7" s="1"/>
  <c r="M1615" i="6"/>
  <c r="C1744" i="6" s="1"/>
  <c r="M1615" i="5"/>
  <c r="K33" i="5" s="1"/>
  <c r="M1615" i="4"/>
  <c r="K33" i="4" s="1"/>
  <c r="M1615" i="3"/>
  <c r="C1744" i="3" s="1"/>
  <c r="M1578" i="11"/>
  <c r="C1743" i="11" s="1"/>
  <c r="M1578" i="10"/>
  <c r="K32" i="10" s="1"/>
  <c r="M1578" i="8"/>
  <c r="K32" i="8" s="1"/>
  <c r="M1578" i="7"/>
  <c r="K32" i="7" s="1"/>
  <c r="M1578" i="6"/>
  <c r="K32" i="6" s="1"/>
  <c r="M1578" i="5"/>
  <c r="C1743" i="5" s="1"/>
  <c r="M1578" i="4"/>
  <c r="C1743" i="4" s="1"/>
  <c r="M1578" i="3"/>
  <c r="K32" i="3" s="1"/>
  <c r="M1541" i="11"/>
  <c r="C1742" i="11" s="1"/>
  <c r="M1541" i="10"/>
  <c r="C1742" i="10" s="1"/>
  <c r="M1541" i="8"/>
  <c r="C1742" i="8" s="1"/>
  <c r="M1541" i="7"/>
  <c r="K31" i="7" s="1"/>
  <c r="M1541" i="6"/>
  <c r="K31" i="6" s="1"/>
  <c r="M1541" i="5"/>
  <c r="K31" i="5" s="1"/>
  <c r="M1541" i="4"/>
  <c r="C1742" i="4" s="1"/>
  <c r="M1541" i="3"/>
  <c r="K31" i="3" s="1"/>
  <c r="M1504" i="11"/>
  <c r="C1741" i="11" s="1"/>
  <c r="M1504" i="10"/>
  <c r="K30" i="10" s="1"/>
  <c r="M1504" i="8"/>
  <c r="C1741" i="8" s="1"/>
  <c r="M1504" i="7"/>
  <c r="C1741" i="7" s="1"/>
  <c r="M1504" i="6"/>
  <c r="C1741" i="6" s="1"/>
  <c r="M1504" i="5"/>
  <c r="C1741" i="5" s="1"/>
  <c r="M1504" i="4"/>
  <c r="C1741" i="4" s="1"/>
  <c r="M1504" i="3"/>
  <c r="K30" i="3" s="1"/>
  <c r="M1467" i="11"/>
  <c r="C1740" i="11" s="1"/>
  <c r="M1467" i="8"/>
  <c r="K29" i="8" s="1"/>
  <c r="M1467" i="7"/>
  <c r="K29" i="7" s="1"/>
  <c r="M1467" i="6"/>
  <c r="C1740" i="6" s="1"/>
  <c r="M1467" i="5"/>
  <c r="C1740" i="5" s="1"/>
  <c r="M1467" i="4"/>
  <c r="K29" i="4" s="1"/>
  <c r="M1467" i="3"/>
  <c r="C1740" i="3" s="1"/>
  <c r="M1430" i="11"/>
  <c r="C1739" i="11" s="1"/>
  <c r="M1430" i="8"/>
  <c r="C1739" i="8" s="1"/>
  <c r="M1430" i="5"/>
  <c r="C1739" i="5" s="1"/>
  <c r="M1430" i="4"/>
  <c r="K28" i="4" s="1"/>
  <c r="M1430" i="3"/>
  <c r="C1739" i="3" s="1"/>
  <c r="M1393" i="11"/>
  <c r="K27" i="11" s="1"/>
  <c r="M1393" i="9"/>
  <c r="C1738" i="9" s="1"/>
  <c r="M1393" i="8"/>
  <c r="K27" i="8" s="1"/>
  <c r="M1393" i="5"/>
  <c r="K27" i="5" s="1"/>
  <c r="M1393" i="4"/>
  <c r="C1738" i="4" s="1"/>
  <c r="M1356" i="11"/>
  <c r="C1737" i="11" s="1"/>
  <c r="M1356" i="8"/>
  <c r="K26" i="8" s="1"/>
  <c r="M1356" i="5"/>
  <c r="C1737" i="5" s="1"/>
  <c r="M1356" i="4"/>
  <c r="C1737" i="4" s="1"/>
  <c r="M1319" i="11"/>
  <c r="C1736" i="11" s="1"/>
  <c r="M1319" i="8"/>
  <c r="C1736" i="8" s="1"/>
  <c r="M1319" i="4"/>
  <c r="K25" i="4" s="1"/>
  <c r="M1282" i="11"/>
  <c r="C1735" i="11" s="1"/>
  <c r="M1282" i="9"/>
  <c r="C1735" i="9" s="1"/>
  <c r="M1282" i="8"/>
  <c r="K24" i="8" s="1"/>
  <c r="M1282" i="4"/>
  <c r="K24" i="4" s="1"/>
  <c r="B1293" i="5"/>
  <c r="K26" i="11"/>
  <c r="K35" i="10"/>
  <c r="K30" i="8"/>
  <c r="K28" i="8"/>
  <c r="K30" i="7"/>
  <c r="K35" i="6"/>
  <c r="K33" i="6"/>
  <c r="K32" i="5"/>
  <c r="K30" i="5"/>
  <c r="K26" i="5"/>
  <c r="K35" i="4"/>
  <c r="K27" i="4"/>
  <c r="K26" i="4"/>
  <c r="K28" i="3"/>
  <c r="L1109" i="11"/>
  <c r="L1108" i="11"/>
  <c r="L1107" i="11"/>
  <c r="L1106" i="11"/>
  <c r="L1105" i="11"/>
  <c r="L1104" i="11"/>
  <c r="L1103" i="11"/>
  <c r="L1109" i="10"/>
  <c r="L1108" i="10"/>
  <c r="L1107" i="10"/>
  <c r="L1106" i="10"/>
  <c r="M1467" i="10" s="1"/>
  <c r="L1105" i="10"/>
  <c r="L1104" i="10"/>
  <c r="M1319" i="10" s="1"/>
  <c r="K25" i="10" s="1"/>
  <c r="L1103" i="10"/>
  <c r="M1245" i="10" s="1"/>
  <c r="K23" i="10" s="1"/>
  <c r="L1109" i="9"/>
  <c r="L1108" i="9"/>
  <c r="L1107" i="9"/>
  <c r="L1106" i="9"/>
  <c r="L1105" i="9"/>
  <c r="L1104" i="9"/>
  <c r="L1103" i="9"/>
  <c r="M1578" i="9" s="1"/>
  <c r="L1109" i="8"/>
  <c r="L1108" i="8"/>
  <c r="L1107" i="8"/>
  <c r="L1106" i="8"/>
  <c r="L1105" i="8"/>
  <c r="L1104" i="8"/>
  <c r="M1171" i="8" s="1"/>
  <c r="L1103" i="8"/>
  <c r="M1131" i="8" s="1"/>
  <c r="C1731" i="8" s="1"/>
  <c r="L1109" i="7"/>
  <c r="L1108" i="7"/>
  <c r="L1107" i="7"/>
  <c r="L1106" i="7"/>
  <c r="L1105" i="7"/>
  <c r="L1104" i="7"/>
  <c r="L1103" i="7"/>
  <c r="M1171" i="7" s="1"/>
  <c r="L1109" i="6"/>
  <c r="L1108" i="6"/>
  <c r="L1107" i="6"/>
  <c r="M1319" i="6" s="1"/>
  <c r="L1106" i="6"/>
  <c r="M1245" i="6" s="1"/>
  <c r="C1734" i="6" s="1"/>
  <c r="L1105" i="6"/>
  <c r="L1104" i="6"/>
  <c r="L1103" i="6"/>
  <c r="M1131" i="6" s="1"/>
  <c r="C1731" i="6" s="1"/>
  <c r="L1109" i="5"/>
  <c r="L1108" i="5"/>
  <c r="L1107" i="5"/>
  <c r="L1106" i="5"/>
  <c r="L1105" i="5"/>
  <c r="L1104" i="5"/>
  <c r="M1319" i="5" s="1"/>
  <c r="L1103" i="5"/>
  <c r="M1131" i="5" s="1"/>
  <c r="L1109" i="4"/>
  <c r="L1108" i="4"/>
  <c r="L1107" i="4"/>
  <c r="L1106" i="4"/>
  <c r="M1208" i="4" s="1"/>
  <c r="C1733" i="4" s="1"/>
  <c r="L1105" i="4"/>
  <c r="M1171" i="4" s="1"/>
  <c r="K21" i="4" s="1"/>
  <c r="L1104" i="4"/>
  <c r="L1103" i="4"/>
  <c r="L1109" i="3"/>
  <c r="L1108" i="3"/>
  <c r="L1107" i="3"/>
  <c r="L1106" i="3"/>
  <c r="L1105" i="3"/>
  <c r="L1104" i="3"/>
  <c r="L1103" i="3"/>
  <c r="M1171" i="3" s="1"/>
  <c r="C1732" i="3" s="1"/>
  <c r="L1109" i="2"/>
  <c r="L1103" i="2"/>
  <c r="M1171" i="2" s="1"/>
  <c r="C1732" i="2" s="1"/>
  <c r="L1104" i="2"/>
  <c r="L1105" i="2"/>
  <c r="L1106" i="2"/>
  <c r="M1319" i="2" s="1"/>
  <c r="C1736" i="2" s="1"/>
  <c r="L1107" i="2"/>
  <c r="M1356" i="2" s="1"/>
  <c r="L1108" i="2"/>
  <c r="M1393" i="2"/>
  <c r="C1738" i="2" s="1"/>
  <c r="P1224" i="8"/>
  <c r="I1733" i="8" s="1"/>
  <c r="M27" i="9"/>
  <c r="M22" i="8"/>
  <c r="M27" i="5"/>
  <c r="M23" i="5"/>
  <c r="M31" i="4"/>
  <c r="L33" i="2"/>
  <c r="L32" i="2"/>
  <c r="P1705" i="11"/>
  <c r="M35" i="11" s="1"/>
  <c r="P1668" i="11"/>
  <c r="I1745" i="11" s="1"/>
  <c r="P1631" i="11"/>
  <c r="I1744" i="11" s="1"/>
  <c r="P1594" i="11"/>
  <c r="M32" i="11" s="1"/>
  <c r="P1557" i="11"/>
  <c r="I1742" i="11" s="1"/>
  <c r="P1520" i="11"/>
  <c r="I1741" i="11" s="1"/>
  <c r="P1483" i="11"/>
  <c r="M29" i="11" s="1"/>
  <c r="P1446" i="11"/>
  <c r="I1739" i="11" s="1"/>
  <c r="P1409" i="11"/>
  <c r="I1738" i="11" s="1"/>
  <c r="P1372" i="11"/>
  <c r="I1737" i="11" s="1"/>
  <c r="P1335" i="11"/>
  <c r="M25" i="11" s="1"/>
  <c r="P1298" i="11"/>
  <c r="I1735" i="11" s="1"/>
  <c r="P1261" i="11"/>
  <c r="I1734" i="11" s="1"/>
  <c r="P1224" i="11"/>
  <c r="I1733" i="11" s="1"/>
  <c r="P1187" i="11"/>
  <c r="M21" i="11" s="1"/>
  <c r="P1147" i="11"/>
  <c r="I1731" i="11" s="1"/>
  <c r="P1705" i="10"/>
  <c r="I1746" i="10" s="1"/>
  <c r="P1668" i="10"/>
  <c r="I1745" i="10" s="1"/>
  <c r="P1631" i="10"/>
  <c r="M33" i="10" s="1"/>
  <c r="P1594" i="10"/>
  <c r="M32" i="10" s="1"/>
  <c r="P1557" i="10"/>
  <c r="I1742" i="10" s="1"/>
  <c r="P1520" i="10"/>
  <c r="I1741" i="10" s="1"/>
  <c r="P1483" i="10"/>
  <c r="M29" i="10" s="1"/>
  <c r="P1446" i="10"/>
  <c r="M28" i="10" s="1"/>
  <c r="P1409" i="10"/>
  <c r="I1738" i="10" s="1"/>
  <c r="P1372" i="10"/>
  <c r="M26" i="10" s="1"/>
  <c r="P1335" i="10"/>
  <c r="M25" i="10" s="1"/>
  <c r="P1261" i="10"/>
  <c r="I1734" i="10" s="1"/>
  <c r="P1224" i="10"/>
  <c r="M22" i="10" s="1"/>
  <c r="P1187" i="10"/>
  <c r="M21" i="10" s="1"/>
  <c r="P1147" i="10"/>
  <c r="F1244" i="12" s="1"/>
  <c r="P1705" i="9"/>
  <c r="I1746" i="9" s="1"/>
  <c r="P1668" i="9"/>
  <c r="I1745" i="9" s="1"/>
  <c r="P1631" i="9"/>
  <c r="M33" i="9" s="1"/>
  <c r="P1594" i="9"/>
  <c r="M32" i="9" s="1"/>
  <c r="P1557" i="9"/>
  <c r="I1742" i="9" s="1"/>
  <c r="P1520" i="9"/>
  <c r="I1741" i="9" s="1"/>
  <c r="P1483" i="9"/>
  <c r="M29" i="9" s="1"/>
  <c r="P1446" i="9"/>
  <c r="I1739" i="9" s="1"/>
  <c r="P1409" i="9"/>
  <c r="I1738" i="9" s="1"/>
  <c r="P1335" i="9"/>
  <c r="I1736" i="9" s="1"/>
  <c r="P1298" i="9"/>
  <c r="I1735" i="9" s="1"/>
  <c r="P1261" i="9"/>
  <c r="I1734" i="9" s="1"/>
  <c r="P1224" i="9"/>
  <c r="M22" i="9" s="1"/>
  <c r="P1187" i="9"/>
  <c r="M21" i="9" s="1"/>
  <c r="P1147" i="9"/>
  <c r="F1243" i="12" s="1"/>
  <c r="P1705" i="8"/>
  <c r="I1746" i="8" s="1"/>
  <c r="P1668" i="8"/>
  <c r="I1745" i="8" s="1"/>
  <c r="P1631" i="8"/>
  <c r="I1744" i="8" s="1"/>
  <c r="P1594" i="8"/>
  <c r="M32" i="8" s="1"/>
  <c r="P1557" i="8"/>
  <c r="M31" i="8" s="1"/>
  <c r="P1520" i="8"/>
  <c r="M30" i="8" s="1"/>
  <c r="P1483" i="8"/>
  <c r="I1740" i="8" s="1"/>
  <c r="P1446" i="8"/>
  <c r="M28" i="8" s="1"/>
  <c r="P1409" i="8"/>
  <c r="M27" i="8" s="1"/>
  <c r="P1372" i="8"/>
  <c r="M26" i="8" s="1"/>
  <c r="P1335" i="8"/>
  <c r="I1736" i="8" s="1"/>
  <c r="P1298" i="8"/>
  <c r="M24" i="8" s="1"/>
  <c r="P1261" i="8"/>
  <c r="M23" i="8" s="1"/>
  <c r="P1705" i="7"/>
  <c r="I1746" i="7" s="1"/>
  <c r="P1668" i="7"/>
  <c r="I1745" i="7" s="1"/>
  <c r="P1631" i="7"/>
  <c r="M33" i="7" s="1"/>
  <c r="P1594" i="7"/>
  <c r="M32" i="7" s="1"/>
  <c r="P1557" i="7"/>
  <c r="I1742" i="7" s="1"/>
  <c r="P1520" i="7"/>
  <c r="I1741" i="7" s="1"/>
  <c r="P1483" i="7"/>
  <c r="M29" i="7" s="1"/>
  <c r="P1261" i="7"/>
  <c r="M23" i="7" s="1"/>
  <c r="P1705" i="6"/>
  <c r="M35" i="6" s="1"/>
  <c r="P1668" i="6"/>
  <c r="M34" i="6" s="1"/>
  <c r="P1631" i="6"/>
  <c r="I1744" i="6" s="1"/>
  <c r="P1594" i="6"/>
  <c r="M32" i="6" s="1"/>
  <c r="P1557" i="6"/>
  <c r="I1742" i="6" s="1"/>
  <c r="P1520" i="6"/>
  <c r="I1741" i="6" s="1"/>
  <c r="P1483" i="6"/>
  <c r="I1740" i="6" s="1"/>
  <c r="P1409" i="6"/>
  <c r="I1738" i="6" s="1"/>
  <c r="P1372" i="6"/>
  <c r="I1737" i="6" s="1"/>
  <c r="P1298" i="6"/>
  <c r="M24" i="6" s="1"/>
  <c r="P1261" i="6"/>
  <c r="I1734" i="6" s="1"/>
  <c r="P1224" i="6"/>
  <c r="I1733" i="6" s="1"/>
  <c r="P1187" i="6"/>
  <c r="M21" i="6" s="1"/>
  <c r="P1147" i="6"/>
  <c r="F1240" i="12" s="1"/>
  <c r="P1705" i="5"/>
  <c r="I1746" i="5" s="1"/>
  <c r="P1668" i="5"/>
  <c r="I1745" i="5" s="1"/>
  <c r="P1631" i="5"/>
  <c r="M33" i="5" s="1"/>
  <c r="P1594" i="5"/>
  <c r="M32" i="5" s="1"/>
  <c r="P1557" i="5"/>
  <c r="I1742" i="5" s="1"/>
  <c r="P1520" i="5"/>
  <c r="M30" i="5" s="1"/>
  <c r="P1483" i="5"/>
  <c r="M29" i="5" s="1"/>
  <c r="P1446" i="5"/>
  <c r="I1739" i="5" s="1"/>
  <c r="P1409" i="5"/>
  <c r="I1738" i="5" s="1"/>
  <c r="P1372" i="5"/>
  <c r="M26" i="5" s="1"/>
  <c r="P1335" i="5"/>
  <c r="I1736" i="5" s="1"/>
  <c r="P1298" i="5"/>
  <c r="I1735" i="5" s="1"/>
  <c r="P1261" i="5"/>
  <c r="I1734" i="5" s="1"/>
  <c r="P1224" i="5"/>
  <c r="M22" i="5" s="1"/>
  <c r="P1187" i="5"/>
  <c r="M21" i="5" s="1"/>
  <c r="P1147" i="5"/>
  <c r="I1731" i="5" s="1"/>
  <c r="P1705" i="4"/>
  <c r="M35" i="4" s="1"/>
  <c r="P1668" i="4"/>
  <c r="I1745" i="4" s="1"/>
  <c r="P1631" i="4"/>
  <c r="I1744" i="4" s="1"/>
  <c r="P1594" i="4"/>
  <c r="M32" i="4" s="1"/>
  <c r="P1557" i="4"/>
  <c r="I1742" i="4" s="1"/>
  <c r="P1520" i="4"/>
  <c r="M30" i="4" s="1"/>
  <c r="P1483" i="4"/>
  <c r="M29" i="4" s="1"/>
  <c r="P1446" i="4"/>
  <c r="I1739" i="4" s="1"/>
  <c r="P1409" i="4"/>
  <c r="I1738" i="4" s="1"/>
  <c r="P1372" i="4"/>
  <c r="M26" i="4" s="1"/>
  <c r="P1335" i="4"/>
  <c r="M25" i="4" s="1"/>
  <c r="P1298" i="4"/>
  <c r="I1735" i="4" s="1"/>
  <c r="P1261" i="4"/>
  <c r="I1734" i="4" s="1"/>
  <c r="P1224" i="4"/>
  <c r="M22" i="4" s="1"/>
  <c r="P1187" i="4"/>
  <c r="M21" i="4" s="1"/>
  <c r="P1705" i="3"/>
  <c r="I1746" i="3" s="1"/>
  <c r="P1668" i="3"/>
  <c r="I1745" i="3" s="1"/>
  <c r="P1631" i="3"/>
  <c r="I1744" i="3" s="1"/>
  <c r="P1594" i="3"/>
  <c r="P1557" i="3"/>
  <c r="I1742" i="3" s="1"/>
  <c r="P1520" i="3"/>
  <c r="I1741" i="3" s="1"/>
  <c r="P1483" i="3"/>
  <c r="I1740" i="3" s="1"/>
  <c r="P1409" i="3"/>
  <c r="I1738" i="3" s="1"/>
  <c r="P1372" i="3"/>
  <c r="M26" i="3" s="1"/>
  <c r="P1335" i="3"/>
  <c r="I1736" i="3" s="1"/>
  <c r="P1298" i="3"/>
  <c r="I1735" i="3" s="1"/>
  <c r="P1261" i="3"/>
  <c r="I1734" i="3" s="1"/>
  <c r="P1224" i="3"/>
  <c r="M22" i="3" s="1"/>
  <c r="P1187" i="3"/>
  <c r="I1732" i="3" s="1"/>
  <c r="P1147" i="3"/>
  <c r="I1731" i="3" s="1"/>
  <c r="P1147" i="2"/>
  <c r="F1236" i="12" s="1"/>
  <c r="P1187" i="2"/>
  <c r="P1224" i="2"/>
  <c r="I1733" i="2" s="1"/>
  <c r="P1261" i="2"/>
  <c r="I1734" i="2" s="1"/>
  <c r="P1632" i="2"/>
  <c r="I1744" i="2" s="1"/>
  <c r="P1595" i="2"/>
  <c r="I1743" i="2" s="1"/>
  <c r="M1147" i="2"/>
  <c r="M1245" i="11"/>
  <c r="K23" i="11" s="1"/>
  <c r="M1245" i="8"/>
  <c r="C1734" i="8" s="1"/>
  <c r="M1245" i="4"/>
  <c r="C1734" i="4" s="1"/>
  <c r="M1208" i="11"/>
  <c r="K22" i="11" s="1"/>
  <c r="M1208" i="9"/>
  <c r="C1733" i="9" s="1"/>
  <c r="M1208" i="8"/>
  <c r="K22" i="8" s="1"/>
  <c r="M1208" i="6"/>
  <c r="C1733" i="6" s="1"/>
  <c r="M1208" i="5"/>
  <c r="K22" i="5" s="1"/>
  <c r="M1208" i="3"/>
  <c r="K22" i="3" s="1"/>
  <c r="M1171" i="11"/>
  <c r="K21" i="11" s="1"/>
  <c r="M1171" i="5"/>
  <c r="C1732" i="5" s="1"/>
  <c r="M1131" i="11"/>
  <c r="C1731" i="11" s="1"/>
  <c r="M1131" i="7"/>
  <c r="C1731" i="7" s="1"/>
  <c r="M1131" i="4"/>
  <c r="K20" i="4" s="1"/>
  <c r="C1205" i="12"/>
  <c r="C1204" i="12"/>
  <c r="C1203" i="12"/>
  <c r="C1202" i="12"/>
  <c r="C1201" i="12"/>
  <c r="C1200" i="12"/>
  <c r="C1199" i="12"/>
  <c r="C1198" i="12"/>
  <c r="C1197" i="12"/>
  <c r="C1196" i="12"/>
  <c r="M1689" i="2"/>
  <c r="C1746" i="2" s="1"/>
  <c r="M1652" i="2"/>
  <c r="C1745" i="2" s="1"/>
  <c r="M1615" i="2"/>
  <c r="C1744" i="2" s="1"/>
  <c r="M1578" i="2"/>
  <c r="C1743" i="2" s="1"/>
  <c r="M1541" i="2"/>
  <c r="C1742" i="2" s="1"/>
  <c r="M1504" i="2"/>
  <c r="C1741" i="2" s="1"/>
  <c r="M1467" i="2"/>
  <c r="C1740" i="2" s="1"/>
  <c r="M1430" i="2"/>
  <c r="C1739" i="2" s="1"/>
  <c r="M1245" i="2"/>
  <c r="C1734" i="2" s="1"/>
  <c r="M1208" i="2"/>
  <c r="C1733" i="2" s="1"/>
  <c r="M1131" i="2"/>
  <c r="C1731" i="2" s="1"/>
  <c r="F138" i="8"/>
  <c r="F137" i="8"/>
  <c r="F425" i="6"/>
  <c r="F424" i="6"/>
  <c r="F384" i="6"/>
  <c r="F383" i="6"/>
  <c r="F179" i="4"/>
  <c r="F178" i="4"/>
  <c r="F425" i="2"/>
  <c r="F424" i="2"/>
  <c r="F507" i="10"/>
  <c r="F506" i="10"/>
  <c r="C51" i="12"/>
  <c r="C50" i="12"/>
  <c r="C49" i="12"/>
  <c r="C48" i="12"/>
  <c r="C47" i="12"/>
  <c r="C46" i="12"/>
  <c r="C45" i="12"/>
  <c r="C44" i="12"/>
  <c r="C43" i="12"/>
  <c r="C42" i="12"/>
  <c r="C35" i="12"/>
  <c r="C34" i="12"/>
  <c r="C33" i="12"/>
  <c r="C32" i="12"/>
  <c r="C31" i="12"/>
  <c r="C30" i="12"/>
  <c r="C29" i="12"/>
  <c r="C28" i="12"/>
  <c r="C27" i="12"/>
  <c r="C21" i="12"/>
  <c r="C20" i="12"/>
  <c r="C19" i="12"/>
  <c r="C18" i="12"/>
  <c r="C17" i="12"/>
  <c r="C16" i="12"/>
  <c r="C15" i="12"/>
  <c r="C14" i="12"/>
  <c r="C13" i="12"/>
  <c r="C12" i="12"/>
  <c r="M1446" i="10"/>
  <c r="M1446" i="9"/>
  <c r="M1446" i="8"/>
  <c r="M1446" i="7"/>
  <c r="P1446" i="7" s="1"/>
  <c r="M28" i="7" s="1"/>
  <c r="M1446" i="6"/>
  <c r="P1446" i="6" s="1"/>
  <c r="M28" i="6" s="1"/>
  <c r="M1446" i="5"/>
  <c r="M1446" i="3"/>
  <c r="M1446" i="4"/>
  <c r="M1446" i="2"/>
  <c r="P1446" i="2" s="1"/>
  <c r="M28" i="2" s="1"/>
  <c r="F343" i="3"/>
  <c r="F261" i="3"/>
  <c r="F179" i="3"/>
  <c r="H1719" i="11"/>
  <c r="K1718" i="11"/>
  <c r="F1718" i="11"/>
  <c r="L1718" i="11" s="1"/>
  <c r="C1718" i="11"/>
  <c r="K1717" i="11"/>
  <c r="F1717" i="11"/>
  <c r="L1717" i="11" s="1"/>
  <c r="C1717" i="11"/>
  <c r="K1716" i="11"/>
  <c r="F1716" i="11"/>
  <c r="L1716" i="11" s="1"/>
  <c r="C1716" i="11"/>
  <c r="K1715" i="11"/>
  <c r="F1715" i="11"/>
  <c r="L1715" i="11" s="1"/>
  <c r="C1715" i="11"/>
  <c r="K1714" i="11"/>
  <c r="F1714" i="11"/>
  <c r="L1714" i="11" s="1"/>
  <c r="C1714" i="11"/>
  <c r="F1713" i="11"/>
  <c r="L1713" i="11" s="1"/>
  <c r="C1713" i="11"/>
  <c r="C1712" i="11"/>
  <c r="C1711" i="11"/>
  <c r="C1708" i="11"/>
  <c r="M1705" i="11"/>
  <c r="M1702" i="11"/>
  <c r="C1702" i="11"/>
  <c r="B1702" i="11" s="1"/>
  <c r="M1701" i="11"/>
  <c r="C1701" i="11"/>
  <c r="B1701" i="11" s="1"/>
  <c r="M1700" i="11"/>
  <c r="C1700" i="11"/>
  <c r="B1700" i="11" s="1"/>
  <c r="M1699" i="11"/>
  <c r="C1699" i="11"/>
  <c r="B1699" i="11" s="1"/>
  <c r="M1698" i="11"/>
  <c r="C1698" i="11"/>
  <c r="B1698" i="11" s="1"/>
  <c r="M1697" i="11"/>
  <c r="C1697" i="11"/>
  <c r="B1697" i="11" s="1"/>
  <c r="M1696" i="11"/>
  <c r="C1696" i="11"/>
  <c r="B1696" i="11" s="1"/>
  <c r="M1695" i="11"/>
  <c r="C1695" i="11"/>
  <c r="B1695" i="11" s="1"/>
  <c r="M1694" i="11"/>
  <c r="C1694" i="11"/>
  <c r="B1694" i="11" s="1"/>
  <c r="M1693" i="11"/>
  <c r="M1703" i="11" s="1"/>
  <c r="C1693" i="11"/>
  <c r="B1693" i="11" s="1"/>
  <c r="B1689" i="11"/>
  <c r="H1682" i="11"/>
  <c r="K1681" i="11"/>
  <c r="F1681" i="11"/>
  <c r="L1681" i="11" s="1"/>
  <c r="C1681" i="11"/>
  <c r="K1680" i="11"/>
  <c r="F1680" i="11"/>
  <c r="L1680" i="11" s="1"/>
  <c r="C1680" i="11"/>
  <c r="K1679" i="11"/>
  <c r="F1679" i="11"/>
  <c r="L1679" i="11" s="1"/>
  <c r="C1679" i="11"/>
  <c r="K1678" i="11"/>
  <c r="F1678" i="11"/>
  <c r="L1678" i="11" s="1"/>
  <c r="C1678" i="11"/>
  <c r="K1677" i="11"/>
  <c r="F1677" i="11"/>
  <c r="L1677" i="11" s="1"/>
  <c r="C1677" i="11"/>
  <c r="F1676" i="11"/>
  <c r="L1676" i="11" s="1"/>
  <c r="C1676" i="11"/>
  <c r="C1675" i="11"/>
  <c r="C1674" i="11"/>
  <c r="C1671" i="11"/>
  <c r="M1668" i="11"/>
  <c r="M1665" i="11"/>
  <c r="C1665" i="11"/>
  <c r="B1665" i="11" s="1"/>
  <c r="M1664" i="11"/>
  <c r="C1664" i="11"/>
  <c r="B1664" i="11" s="1"/>
  <c r="M1663" i="11"/>
  <c r="C1663" i="11"/>
  <c r="B1663" i="11" s="1"/>
  <c r="M1662" i="11"/>
  <c r="C1662" i="11"/>
  <c r="B1662" i="11" s="1"/>
  <c r="M1661" i="11"/>
  <c r="C1661" i="11"/>
  <c r="B1661" i="11" s="1"/>
  <c r="M1660" i="11"/>
  <c r="C1660" i="11"/>
  <c r="B1660" i="11" s="1"/>
  <c r="M1659" i="11"/>
  <c r="C1659" i="11"/>
  <c r="B1659" i="11" s="1"/>
  <c r="M1658" i="11"/>
  <c r="C1658" i="11"/>
  <c r="B1658" i="11" s="1"/>
  <c r="M1657" i="11"/>
  <c r="C1657" i="11"/>
  <c r="B1657" i="11" s="1"/>
  <c r="M1656" i="11"/>
  <c r="C1656" i="11"/>
  <c r="B1656" i="11" s="1"/>
  <c r="B1652" i="11"/>
  <c r="H1645" i="11"/>
  <c r="K1644" i="11"/>
  <c r="F1644" i="11"/>
  <c r="L1644" i="11" s="1"/>
  <c r="C1644" i="11"/>
  <c r="K1643" i="11"/>
  <c r="F1643" i="11"/>
  <c r="L1643" i="11" s="1"/>
  <c r="C1643" i="11"/>
  <c r="K1642" i="11"/>
  <c r="F1642" i="11"/>
  <c r="L1642" i="11" s="1"/>
  <c r="C1642" i="11"/>
  <c r="K1641" i="11"/>
  <c r="F1641" i="11"/>
  <c r="L1641" i="11" s="1"/>
  <c r="C1641" i="11"/>
  <c r="K1640" i="11"/>
  <c r="F1640" i="11"/>
  <c r="L1640" i="11" s="1"/>
  <c r="C1640" i="11"/>
  <c r="F1639" i="11"/>
  <c r="L1639" i="11" s="1"/>
  <c r="C1639" i="11"/>
  <c r="C1638" i="11"/>
  <c r="C1637" i="11"/>
  <c r="C1634" i="11"/>
  <c r="M1631" i="11"/>
  <c r="M1628" i="11"/>
  <c r="C1628" i="11"/>
  <c r="B1628" i="11" s="1"/>
  <c r="M1627" i="11"/>
  <c r="C1627" i="11"/>
  <c r="B1627" i="11" s="1"/>
  <c r="M1626" i="11"/>
  <c r="C1626" i="11"/>
  <c r="B1626" i="11" s="1"/>
  <c r="M1625" i="11"/>
  <c r="C1625" i="11"/>
  <c r="B1625" i="11" s="1"/>
  <c r="M1624" i="11"/>
  <c r="C1624" i="11"/>
  <c r="B1624" i="11" s="1"/>
  <c r="M1623" i="11"/>
  <c r="C1623" i="11"/>
  <c r="B1623" i="11" s="1"/>
  <c r="M1622" i="11"/>
  <c r="C1622" i="11"/>
  <c r="B1622" i="11" s="1"/>
  <c r="M1621" i="11"/>
  <c r="C1621" i="11"/>
  <c r="B1621" i="11" s="1"/>
  <c r="M1620" i="11"/>
  <c r="C1620" i="11"/>
  <c r="B1620" i="11" s="1"/>
  <c r="M1619" i="11"/>
  <c r="C1619" i="11"/>
  <c r="B1619" i="11" s="1"/>
  <c r="B1615" i="11"/>
  <c r="H1608" i="11"/>
  <c r="K1607" i="11"/>
  <c r="F1607" i="11"/>
  <c r="L1607" i="11" s="1"/>
  <c r="C1607" i="11"/>
  <c r="K1606" i="11"/>
  <c r="F1606" i="11"/>
  <c r="L1606" i="11" s="1"/>
  <c r="C1606" i="11"/>
  <c r="K1605" i="11"/>
  <c r="F1605" i="11"/>
  <c r="L1605" i="11" s="1"/>
  <c r="C1605" i="11"/>
  <c r="K1604" i="11"/>
  <c r="F1604" i="11"/>
  <c r="L1604" i="11" s="1"/>
  <c r="C1604" i="11"/>
  <c r="K1603" i="11"/>
  <c r="F1603" i="11"/>
  <c r="L1603" i="11" s="1"/>
  <c r="C1603" i="11"/>
  <c r="F1602" i="11"/>
  <c r="L1602" i="11" s="1"/>
  <c r="C1602" i="11"/>
  <c r="C1601" i="11"/>
  <c r="C1600" i="11"/>
  <c r="C1597" i="11"/>
  <c r="M1594" i="11"/>
  <c r="M1591" i="11"/>
  <c r="C1591" i="11"/>
  <c r="B1591" i="11" s="1"/>
  <c r="M1590" i="11"/>
  <c r="C1590" i="11"/>
  <c r="B1590" i="11" s="1"/>
  <c r="M1589" i="11"/>
  <c r="C1589" i="11"/>
  <c r="B1589" i="11" s="1"/>
  <c r="M1588" i="11"/>
  <c r="C1588" i="11"/>
  <c r="B1588" i="11" s="1"/>
  <c r="M1587" i="11"/>
  <c r="C1587" i="11"/>
  <c r="B1587" i="11" s="1"/>
  <c r="M1586" i="11"/>
  <c r="C1586" i="11"/>
  <c r="B1586" i="11" s="1"/>
  <c r="M1585" i="11"/>
  <c r="C1585" i="11"/>
  <c r="B1585" i="11" s="1"/>
  <c r="M1584" i="11"/>
  <c r="C1584" i="11"/>
  <c r="B1584" i="11" s="1"/>
  <c r="M1583" i="11"/>
  <c r="C1583" i="11"/>
  <c r="B1583" i="11" s="1"/>
  <c r="M1582" i="11"/>
  <c r="M1592" i="11" s="1"/>
  <c r="C1582" i="11"/>
  <c r="B1582" i="11" s="1"/>
  <c r="B1578" i="11"/>
  <c r="H1571" i="11"/>
  <c r="K1570" i="11"/>
  <c r="F1570" i="11"/>
  <c r="L1570" i="11" s="1"/>
  <c r="C1570" i="11"/>
  <c r="K1569" i="11"/>
  <c r="F1569" i="11"/>
  <c r="L1569" i="11" s="1"/>
  <c r="C1569" i="11"/>
  <c r="K1568" i="11"/>
  <c r="F1568" i="11"/>
  <c r="L1568" i="11" s="1"/>
  <c r="C1568" i="11"/>
  <c r="K1567" i="11"/>
  <c r="F1567" i="11"/>
  <c r="L1567" i="11" s="1"/>
  <c r="C1567" i="11"/>
  <c r="K1566" i="11"/>
  <c r="F1566" i="11"/>
  <c r="L1566" i="11" s="1"/>
  <c r="C1566" i="11"/>
  <c r="F1565" i="11"/>
  <c r="L1565" i="11" s="1"/>
  <c r="C1565" i="11"/>
  <c r="C1564" i="11"/>
  <c r="C1563" i="11"/>
  <c r="C1560" i="11"/>
  <c r="M1557" i="11"/>
  <c r="M1554" i="11"/>
  <c r="C1554" i="11"/>
  <c r="B1554" i="11" s="1"/>
  <c r="M1553" i="11"/>
  <c r="C1553" i="11"/>
  <c r="B1553" i="11" s="1"/>
  <c r="M1552" i="11"/>
  <c r="C1552" i="11"/>
  <c r="B1552" i="11" s="1"/>
  <c r="M1551" i="11"/>
  <c r="C1551" i="11"/>
  <c r="B1551" i="11" s="1"/>
  <c r="M1550" i="11"/>
  <c r="C1550" i="11"/>
  <c r="B1550" i="11" s="1"/>
  <c r="M1549" i="11"/>
  <c r="C1549" i="11"/>
  <c r="B1549" i="11" s="1"/>
  <c r="M1548" i="11"/>
  <c r="C1548" i="11"/>
  <c r="B1548" i="11" s="1"/>
  <c r="M1547" i="11"/>
  <c r="C1547" i="11"/>
  <c r="B1547" i="11" s="1"/>
  <c r="M1546" i="11"/>
  <c r="C1546" i="11"/>
  <c r="B1546" i="11" s="1"/>
  <c r="M1545" i="11"/>
  <c r="C1545" i="11"/>
  <c r="B1545" i="11" s="1"/>
  <c r="B1541" i="11"/>
  <c r="H1534" i="11"/>
  <c r="K1533" i="11"/>
  <c r="F1533" i="11"/>
  <c r="L1533" i="11" s="1"/>
  <c r="C1533" i="11"/>
  <c r="K1532" i="11"/>
  <c r="F1532" i="11"/>
  <c r="L1532" i="11" s="1"/>
  <c r="C1532" i="11"/>
  <c r="K1531" i="11"/>
  <c r="F1531" i="11"/>
  <c r="L1531" i="11" s="1"/>
  <c r="C1531" i="11"/>
  <c r="K1530" i="11"/>
  <c r="F1530" i="11"/>
  <c r="L1530" i="11" s="1"/>
  <c r="C1530" i="11"/>
  <c r="K1529" i="11"/>
  <c r="F1529" i="11"/>
  <c r="L1529" i="11" s="1"/>
  <c r="C1529" i="11"/>
  <c r="F1528" i="11"/>
  <c r="L1528" i="11" s="1"/>
  <c r="C1528" i="11"/>
  <c r="C1527" i="11"/>
  <c r="C1526" i="11"/>
  <c r="C1523" i="11"/>
  <c r="M1520" i="11"/>
  <c r="M1517" i="11"/>
  <c r="C1517" i="11"/>
  <c r="B1517" i="11" s="1"/>
  <c r="M1516" i="11"/>
  <c r="C1516" i="11"/>
  <c r="B1516" i="11" s="1"/>
  <c r="M1515" i="11"/>
  <c r="C1515" i="11"/>
  <c r="B1515" i="11" s="1"/>
  <c r="M1514" i="11"/>
  <c r="C1514" i="11"/>
  <c r="B1514" i="11" s="1"/>
  <c r="M1513" i="11"/>
  <c r="C1513" i="11"/>
  <c r="B1513" i="11" s="1"/>
  <c r="M1512" i="11"/>
  <c r="C1512" i="11"/>
  <c r="B1512" i="11" s="1"/>
  <c r="M1511" i="11"/>
  <c r="C1511" i="11"/>
  <c r="B1511" i="11" s="1"/>
  <c r="M1510" i="11"/>
  <c r="C1510" i="11"/>
  <c r="B1510" i="11" s="1"/>
  <c r="M1509" i="11"/>
  <c r="C1509" i="11"/>
  <c r="B1509" i="11" s="1"/>
  <c r="M1508" i="11"/>
  <c r="C1508" i="11"/>
  <c r="B1508" i="11" s="1"/>
  <c r="B1504" i="11"/>
  <c r="H1497" i="11"/>
  <c r="K1496" i="11"/>
  <c r="F1496" i="11"/>
  <c r="L1496" i="11" s="1"/>
  <c r="C1496" i="11"/>
  <c r="K1495" i="11"/>
  <c r="F1495" i="11"/>
  <c r="L1495" i="11" s="1"/>
  <c r="C1495" i="11"/>
  <c r="K1494" i="11"/>
  <c r="F1494" i="11"/>
  <c r="L1494" i="11" s="1"/>
  <c r="C1494" i="11"/>
  <c r="K1493" i="11"/>
  <c r="F1493" i="11"/>
  <c r="L1493" i="11" s="1"/>
  <c r="C1493" i="11"/>
  <c r="K1492" i="11"/>
  <c r="F1492" i="11"/>
  <c r="L1492" i="11" s="1"/>
  <c r="C1492" i="11"/>
  <c r="F1491" i="11"/>
  <c r="L1491" i="11" s="1"/>
  <c r="C1491" i="11"/>
  <c r="C1490" i="11"/>
  <c r="C1489" i="11"/>
  <c r="C1486" i="11"/>
  <c r="M1483" i="11"/>
  <c r="M1480" i="11"/>
  <c r="C1480" i="11"/>
  <c r="B1480" i="11" s="1"/>
  <c r="M1479" i="11"/>
  <c r="C1479" i="11"/>
  <c r="B1479" i="11" s="1"/>
  <c r="M1478" i="11"/>
  <c r="C1478" i="11"/>
  <c r="B1478" i="11" s="1"/>
  <c r="M1477" i="11"/>
  <c r="C1477" i="11"/>
  <c r="B1477" i="11" s="1"/>
  <c r="M1476" i="11"/>
  <c r="C1476" i="11"/>
  <c r="B1476" i="11" s="1"/>
  <c r="M1475" i="11"/>
  <c r="C1475" i="11"/>
  <c r="B1475" i="11" s="1"/>
  <c r="M1474" i="11"/>
  <c r="C1474" i="11"/>
  <c r="B1474" i="11" s="1"/>
  <c r="M1473" i="11"/>
  <c r="C1473" i="11"/>
  <c r="B1473" i="11" s="1"/>
  <c r="M1472" i="11"/>
  <c r="C1472" i="11"/>
  <c r="B1472" i="11" s="1"/>
  <c r="M1471" i="11"/>
  <c r="C1471" i="11"/>
  <c r="B1471" i="11" s="1"/>
  <c r="B1467" i="11"/>
  <c r="H1460" i="11"/>
  <c r="K1459" i="11"/>
  <c r="F1459" i="11"/>
  <c r="L1459" i="11" s="1"/>
  <c r="C1459" i="11"/>
  <c r="K1458" i="11"/>
  <c r="F1458" i="11"/>
  <c r="L1458" i="11" s="1"/>
  <c r="C1458" i="11"/>
  <c r="K1457" i="11"/>
  <c r="F1457" i="11"/>
  <c r="L1457" i="11" s="1"/>
  <c r="C1457" i="11"/>
  <c r="K1456" i="11"/>
  <c r="F1456" i="11"/>
  <c r="L1456" i="11" s="1"/>
  <c r="C1456" i="11"/>
  <c r="K1455" i="11"/>
  <c r="F1455" i="11"/>
  <c r="L1455" i="11" s="1"/>
  <c r="C1455" i="11"/>
  <c r="F1454" i="11"/>
  <c r="L1454" i="11" s="1"/>
  <c r="C1454" i="11"/>
  <c r="C1453" i="11"/>
  <c r="C1452" i="11"/>
  <c r="C1449" i="11"/>
  <c r="M1446" i="11"/>
  <c r="M1443" i="11"/>
  <c r="C1443" i="11"/>
  <c r="B1443" i="11" s="1"/>
  <c r="M1442" i="11"/>
  <c r="C1442" i="11"/>
  <c r="B1442" i="11" s="1"/>
  <c r="M1441" i="11"/>
  <c r="C1441" i="11"/>
  <c r="B1441" i="11" s="1"/>
  <c r="M1440" i="11"/>
  <c r="C1440" i="11"/>
  <c r="B1440" i="11" s="1"/>
  <c r="M1439" i="11"/>
  <c r="C1439" i="11"/>
  <c r="B1439" i="11" s="1"/>
  <c r="M1438" i="11"/>
  <c r="C1438" i="11"/>
  <c r="B1438" i="11" s="1"/>
  <c r="M1437" i="11"/>
  <c r="C1437" i="11"/>
  <c r="B1437" i="11" s="1"/>
  <c r="M1436" i="11"/>
  <c r="C1436" i="11"/>
  <c r="B1436" i="11" s="1"/>
  <c r="M1435" i="11"/>
  <c r="C1435" i="11"/>
  <c r="B1435" i="11" s="1"/>
  <c r="M1434" i="11"/>
  <c r="C1434" i="11"/>
  <c r="B1434" i="11"/>
  <c r="B1430" i="11"/>
  <c r="C28" i="11" s="1"/>
  <c r="H1423" i="11"/>
  <c r="K1422" i="11"/>
  <c r="F1422" i="11"/>
  <c r="L1422" i="11" s="1"/>
  <c r="C1422" i="11"/>
  <c r="K1421" i="11"/>
  <c r="F1421" i="11"/>
  <c r="L1421" i="11" s="1"/>
  <c r="C1421" i="11"/>
  <c r="K1420" i="11"/>
  <c r="F1420" i="11"/>
  <c r="L1420" i="11" s="1"/>
  <c r="C1420" i="11"/>
  <c r="K1419" i="11"/>
  <c r="F1419" i="11"/>
  <c r="L1419" i="11" s="1"/>
  <c r="C1419" i="11"/>
  <c r="K1418" i="11"/>
  <c r="F1418" i="11"/>
  <c r="L1418" i="11" s="1"/>
  <c r="C1418" i="11"/>
  <c r="F1417" i="11"/>
  <c r="L1417" i="11" s="1"/>
  <c r="C1417" i="11"/>
  <c r="C1416" i="11"/>
  <c r="C1415" i="11"/>
  <c r="C1412" i="11"/>
  <c r="M1409" i="11"/>
  <c r="M1406" i="11"/>
  <c r="C1406" i="11"/>
  <c r="B1406" i="11"/>
  <c r="M1405" i="11"/>
  <c r="C1405" i="11"/>
  <c r="B1405" i="11" s="1"/>
  <c r="M1404" i="11"/>
  <c r="C1404" i="11"/>
  <c r="B1404" i="11"/>
  <c r="M1403" i="11"/>
  <c r="C1403" i="11"/>
  <c r="B1403" i="11"/>
  <c r="M1402" i="11"/>
  <c r="C1402" i="11"/>
  <c r="B1402" i="11"/>
  <c r="M1401" i="11"/>
  <c r="C1401" i="11"/>
  <c r="B1401" i="11" s="1"/>
  <c r="M1400" i="11"/>
  <c r="C1400" i="11"/>
  <c r="B1400" i="11"/>
  <c r="M1399" i="11"/>
  <c r="C1399" i="11"/>
  <c r="B1399" i="11" s="1"/>
  <c r="M1398" i="11"/>
  <c r="C1398" i="11"/>
  <c r="B1398" i="11"/>
  <c r="M1397" i="11"/>
  <c r="C1397" i="11"/>
  <c r="B1397" i="11" s="1"/>
  <c r="B1393" i="11"/>
  <c r="H1386" i="11"/>
  <c r="K1385" i="11"/>
  <c r="F1385" i="11"/>
  <c r="L1385" i="11" s="1"/>
  <c r="C1385" i="11"/>
  <c r="K1384" i="11"/>
  <c r="F1384" i="11"/>
  <c r="L1384" i="11" s="1"/>
  <c r="C1384" i="11"/>
  <c r="K1383" i="11"/>
  <c r="F1383" i="11"/>
  <c r="L1383" i="11" s="1"/>
  <c r="C1383" i="11"/>
  <c r="K1382" i="11"/>
  <c r="F1382" i="11"/>
  <c r="L1382" i="11" s="1"/>
  <c r="C1382" i="11"/>
  <c r="K1381" i="11"/>
  <c r="F1381" i="11"/>
  <c r="L1381" i="11" s="1"/>
  <c r="C1381" i="11"/>
  <c r="F1380" i="11"/>
  <c r="L1380" i="11" s="1"/>
  <c r="C1380" i="11"/>
  <c r="C1379" i="11"/>
  <c r="C1378" i="11"/>
  <c r="C1375" i="11"/>
  <c r="M1372" i="11"/>
  <c r="M1369" i="11"/>
  <c r="C1369" i="11"/>
  <c r="B1369" i="11"/>
  <c r="M1368" i="11"/>
  <c r="C1368" i="11"/>
  <c r="B1368" i="11"/>
  <c r="M1367" i="11"/>
  <c r="C1367" i="11"/>
  <c r="B1367" i="11" s="1"/>
  <c r="M1366" i="11"/>
  <c r="C1366" i="11"/>
  <c r="B1366" i="11"/>
  <c r="M1365" i="11"/>
  <c r="C1365" i="11"/>
  <c r="B1365" i="11"/>
  <c r="M1364" i="11"/>
  <c r="C1364" i="11"/>
  <c r="B1364" i="11"/>
  <c r="M1363" i="11"/>
  <c r="C1363" i="11"/>
  <c r="B1363" i="11" s="1"/>
  <c r="M1362" i="11"/>
  <c r="C1362" i="11"/>
  <c r="B1362" i="11" s="1"/>
  <c r="M1361" i="11"/>
  <c r="C1361" i="11"/>
  <c r="B1361" i="11" s="1"/>
  <c r="M1360" i="11"/>
  <c r="C1360" i="11"/>
  <c r="B1360" i="11" s="1"/>
  <c r="B1356" i="11"/>
  <c r="C26" i="11" s="1"/>
  <c r="H1349" i="11"/>
  <c r="K1348" i="11"/>
  <c r="F1348" i="11"/>
  <c r="L1348" i="11" s="1"/>
  <c r="C1348" i="11"/>
  <c r="K1347" i="11"/>
  <c r="F1347" i="11"/>
  <c r="L1347" i="11" s="1"/>
  <c r="C1347" i="11"/>
  <c r="K1346" i="11"/>
  <c r="F1346" i="11"/>
  <c r="L1346" i="11" s="1"/>
  <c r="C1346" i="11"/>
  <c r="K1345" i="11"/>
  <c r="F1345" i="11"/>
  <c r="L1345" i="11" s="1"/>
  <c r="C1345" i="11"/>
  <c r="K1344" i="11"/>
  <c r="F1344" i="11"/>
  <c r="L1344" i="11" s="1"/>
  <c r="C1344" i="11"/>
  <c r="F1343" i="11"/>
  <c r="L1343" i="11" s="1"/>
  <c r="C1343" i="11"/>
  <c r="C1342" i="11"/>
  <c r="C1341" i="11"/>
  <c r="C1338" i="11"/>
  <c r="M1335" i="11"/>
  <c r="M1332" i="11"/>
  <c r="C1332" i="11"/>
  <c r="B1332" i="11"/>
  <c r="M1331" i="11"/>
  <c r="C1331" i="11"/>
  <c r="B1331" i="11"/>
  <c r="M1330" i="11"/>
  <c r="C1330" i="11"/>
  <c r="B1330" i="11"/>
  <c r="M1329" i="11"/>
  <c r="C1329" i="11"/>
  <c r="B1329" i="11" s="1"/>
  <c r="M1328" i="11"/>
  <c r="C1328" i="11"/>
  <c r="B1328" i="11"/>
  <c r="M1327" i="11"/>
  <c r="C1327" i="11"/>
  <c r="B1327" i="11"/>
  <c r="M1326" i="11"/>
  <c r="C1326" i="11"/>
  <c r="B1326" i="11"/>
  <c r="M1325" i="11"/>
  <c r="C1325" i="11"/>
  <c r="B1325" i="11" s="1"/>
  <c r="M1324" i="11"/>
  <c r="M1333" i="11" s="1"/>
  <c r="B1336" i="11" s="1"/>
  <c r="B283" i="11" s="1"/>
  <c r="C1324" i="11"/>
  <c r="B1324" i="11" s="1"/>
  <c r="M1323" i="11"/>
  <c r="C1323" i="11"/>
  <c r="B1323" i="11"/>
  <c r="B1319" i="11"/>
  <c r="C25" i="11" s="1"/>
  <c r="H1312" i="11"/>
  <c r="K1311" i="11"/>
  <c r="F1311" i="11"/>
  <c r="L1311" i="11" s="1"/>
  <c r="C1311" i="11"/>
  <c r="K1310" i="11"/>
  <c r="F1310" i="11"/>
  <c r="L1310" i="11" s="1"/>
  <c r="C1310" i="11"/>
  <c r="K1309" i="11"/>
  <c r="F1309" i="11"/>
  <c r="L1309" i="11" s="1"/>
  <c r="C1309" i="11"/>
  <c r="K1308" i="11"/>
  <c r="F1308" i="11"/>
  <c r="L1308" i="11" s="1"/>
  <c r="C1308" i="11"/>
  <c r="K1307" i="11"/>
  <c r="F1307" i="11"/>
  <c r="L1307" i="11" s="1"/>
  <c r="C1307" i="11"/>
  <c r="F1306" i="11"/>
  <c r="L1306" i="11" s="1"/>
  <c r="C1306" i="11"/>
  <c r="C1305" i="11"/>
  <c r="C1304" i="11"/>
  <c r="C1301" i="11"/>
  <c r="M1298" i="11"/>
  <c r="M1295" i="11"/>
  <c r="C1295" i="11"/>
  <c r="B1295" i="11" s="1"/>
  <c r="M1294" i="11"/>
  <c r="C1294" i="11"/>
  <c r="B1294" i="11"/>
  <c r="M1293" i="11"/>
  <c r="C1293" i="11"/>
  <c r="B1293" i="11"/>
  <c r="M1292" i="11"/>
  <c r="C1292" i="11"/>
  <c r="B1292" i="11"/>
  <c r="M1291" i="11"/>
  <c r="C1291" i="11"/>
  <c r="B1291" i="11" s="1"/>
  <c r="M1290" i="11"/>
  <c r="C1290" i="11"/>
  <c r="B1290" i="11"/>
  <c r="M1289" i="11"/>
  <c r="C1289" i="11"/>
  <c r="B1289" i="11"/>
  <c r="M1288" i="11"/>
  <c r="C1288" i="11"/>
  <c r="B1288" i="11" s="1"/>
  <c r="M1287" i="11"/>
  <c r="C1287" i="11"/>
  <c r="B1287" i="11" s="1"/>
  <c r="M1286" i="11"/>
  <c r="C1286" i="11"/>
  <c r="B1286" i="11"/>
  <c r="B1282" i="11"/>
  <c r="H1275" i="11"/>
  <c r="K1274" i="11"/>
  <c r="F1274" i="11"/>
  <c r="L1274" i="11" s="1"/>
  <c r="C1274" i="11"/>
  <c r="K1273" i="11"/>
  <c r="F1273" i="11"/>
  <c r="L1273" i="11" s="1"/>
  <c r="C1273" i="11"/>
  <c r="K1272" i="11"/>
  <c r="F1272" i="11"/>
  <c r="L1272" i="11" s="1"/>
  <c r="C1272" i="11"/>
  <c r="K1271" i="11"/>
  <c r="F1271" i="11"/>
  <c r="L1271" i="11" s="1"/>
  <c r="C1271" i="11"/>
  <c r="K1270" i="11"/>
  <c r="F1270" i="11"/>
  <c r="L1270" i="11" s="1"/>
  <c r="C1270" i="11"/>
  <c r="F1269" i="11"/>
  <c r="L1269" i="11" s="1"/>
  <c r="C1269" i="11"/>
  <c r="C1268" i="11"/>
  <c r="C1267" i="11"/>
  <c r="C1264" i="11"/>
  <c r="M1261" i="11"/>
  <c r="M1258" i="11"/>
  <c r="C1258" i="11"/>
  <c r="B1258" i="11"/>
  <c r="M1257" i="11"/>
  <c r="C1257" i="11"/>
  <c r="B1257" i="11" s="1"/>
  <c r="M1256" i="11"/>
  <c r="C1256" i="11"/>
  <c r="B1256" i="11"/>
  <c r="M1255" i="11"/>
  <c r="C1255" i="11"/>
  <c r="B1255" i="11"/>
  <c r="M1254" i="11"/>
  <c r="C1254" i="11"/>
  <c r="B1254" i="11"/>
  <c r="M1253" i="11"/>
  <c r="C1253" i="11"/>
  <c r="B1253" i="11" s="1"/>
  <c r="M1252" i="11"/>
  <c r="C1252" i="11"/>
  <c r="B1252" i="11"/>
  <c r="M1251" i="11"/>
  <c r="C1251" i="11"/>
  <c r="B1251" i="11" s="1"/>
  <c r="M1250" i="11"/>
  <c r="C1250" i="11"/>
  <c r="B1250" i="11"/>
  <c r="M1249" i="11"/>
  <c r="M1259" i="11" s="1"/>
  <c r="B1262" i="11" s="1"/>
  <c r="B201" i="11" s="1"/>
  <c r="C1249" i="11"/>
  <c r="B1249" i="11" s="1"/>
  <c r="B1245" i="11"/>
  <c r="H1238" i="11"/>
  <c r="K1237" i="11"/>
  <c r="F1237" i="11"/>
  <c r="L1237" i="11" s="1"/>
  <c r="C1237" i="11"/>
  <c r="K1236" i="11"/>
  <c r="F1236" i="11"/>
  <c r="L1236" i="11" s="1"/>
  <c r="C1236" i="11"/>
  <c r="K1235" i="11"/>
  <c r="F1235" i="11"/>
  <c r="L1235" i="11" s="1"/>
  <c r="C1235" i="11"/>
  <c r="K1234" i="11"/>
  <c r="F1234" i="11"/>
  <c r="L1234" i="11" s="1"/>
  <c r="C1234" i="11"/>
  <c r="K1233" i="11"/>
  <c r="F1233" i="11"/>
  <c r="L1233" i="11" s="1"/>
  <c r="C1233" i="11"/>
  <c r="F1232" i="11"/>
  <c r="L1232" i="11" s="1"/>
  <c r="C1232" i="11"/>
  <c r="C1231" i="11"/>
  <c r="C1230" i="11"/>
  <c r="C1227" i="11"/>
  <c r="M1224" i="11"/>
  <c r="M1221" i="11"/>
  <c r="C1221" i="11"/>
  <c r="B1221" i="11"/>
  <c r="M1220" i="11"/>
  <c r="C1220" i="11"/>
  <c r="B1220" i="11"/>
  <c r="M1219" i="11"/>
  <c r="C1219" i="11"/>
  <c r="B1219" i="11" s="1"/>
  <c r="M1218" i="11"/>
  <c r="C1218" i="11"/>
  <c r="B1218" i="11"/>
  <c r="M1217" i="11"/>
  <c r="C1217" i="11"/>
  <c r="B1217" i="11"/>
  <c r="M1216" i="11"/>
  <c r="C1216" i="11"/>
  <c r="B1216" i="11"/>
  <c r="M1215" i="11"/>
  <c r="C1215" i="11"/>
  <c r="B1215" i="11" s="1"/>
  <c r="M1214" i="11"/>
  <c r="C1214" i="11"/>
  <c r="B1214" i="11" s="1"/>
  <c r="M1213" i="11"/>
  <c r="C1213" i="11"/>
  <c r="B1213" i="11" s="1"/>
  <c r="M1212" i="11"/>
  <c r="C1212" i="11"/>
  <c r="B1212" i="11"/>
  <c r="B1208" i="11"/>
  <c r="C22" i="11" s="1"/>
  <c r="H1201" i="11"/>
  <c r="K1200" i="11"/>
  <c r="F1200" i="11"/>
  <c r="L1200" i="11" s="1"/>
  <c r="C1200" i="11"/>
  <c r="K1199" i="11"/>
  <c r="F1199" i="11"/>
  <c r="L1199" i="11" s="1"/>
  <c r="C1199" i="11"/>
  <c r="K1198" i="11"/>
  <c r="F1198" i="11"/>
  <c r="L1198" i="11" s="1"/>
  <c r="C1198" i="11"/>
  <c r="K1197" i="11"/>
  <c r="F1197" i="11"/>
  <c r="L1197" i="11" s="1"/>
  <c r="C1197" i="11"/>
  <c r="K1196" i="11"/>
  <c r="F1196" i="11"/>
  <c r="L1196" i="11" s="1"/>
  <c r="C1196" i="11"/>
  <c r="F1195" i="11"/>
  <c r="L1195" i="11" s="1"/>
  <c r="C1195" i="11"/>
  <c r="C1194" i="11"/>
  <c r="C1193" i="11"/>
  <c r="C1190" i="11"/>
  <c r="M1187" i="11"/>
  <c r="M1184" i="11"/>
  <c r="F1184" i="11"/>
  <c r="F1221" i="11" s="1"/>
  <c r="F1258" i="11" s="1"/>
  <c r="F1295" i="11" s="1"/>
  <c r="F1332" i="11" s="1"/>
  <c r="C1184" i="11"/>
  <c r="B1184" i="11" s="1"/>
  <c r="M1183" i="11"/>
  <c r="F1183" i="11"/>
  <c r="F1220" i="11" s="1"/>
  <c r="F1257" i="11" s="1"/>
  <c r="F1294" i="11" s="1"/>
  <c r="C1183" i="11"/>
  <c r="B1183" i="11" s="1"/>
  <c r="M1182" i="11"/>
  <c r="F1182" i="11"/>
  <c r="F1219" i="11" s="1"/>
  <c r="F1256" i="11" s="1"/>
  <c r="F1293" i="11" s="1"/>
  <c r="F1330" i="11" s="1"/>
  <c r="F1367" i="11" s="1"/>
  <c r="F1404" i="11" s="1"/>
  <c r="C1182" i="11"/>
  <c r="B1182" i="11" s="1"/>
  <c r="M1181" i="11"/>
  <c r="F1181" i="11"/>
  <c r="F1218" i="11" s="1"/>
  <c r="F1255" i="11" s="1"/>
  <c r="F1292" i="11" s="1"/>
  <c r="F1329" i="11" s="1"/>
  <c r="F1366" i="11" s="1"/>
  <c r="C1181" i="11"/>
  <c r="B1181" i="11" s="1"/>
  <c r="M1180" i="11"/>
  <c r="F1180" i="11"/>
  <c r="F1217" i="11" s="1"/>
  <c r="F1254" i="11" s="1"/>
  <c r="F1291" i="11" s="1"/>
  <c r="F1328" i="11" s="1"/>
  <c r="C1180" i="11"/>
  <c r="B1180" i="11" s="1"/>
  <c r="M1179" i="11"/>
  <c r="F1179" i="11"/>
  <c r="F1216" i="11" s="1"/>
  <c r="F1253" i="11" s="1"/>
  <c r="F1290" i="11" s="1"/>
  <c r="F1327" i="11" s="1"/>
  <c r="F1364" i="11" s="1"/>
  <c r="F1401" i="11" s="1"/>
  <c r="F1438" i="11" s="1"/>
  <c r="B394" i="11" s="1"/>
  <c r="C1179" i="11"/>
  <c r="B1179" i="11" s="1"/>
  <c r="M1178" i="11"/>
  <c r="F1178" i="11"/>
  <c r="F1215" i="11" s="1"/>
  <c r="F1252" i="11" s="1"/>
  <c r="F1289" i="11" s="1"/>
  <c r="F1326" i="11" s="1"/>
  <c r="F1363" i="11" s="1"/>
  <c r="F1400" i="11" s="1"/>
  <c r="C1178" i="11"/>
  <c r="B1178" i="11" s="1"/>
  <c r="M1177" i="11"/>
  <c r="F1177" i="11"/>
  <c r="F1214" i="11" s="1"/>
  <c r="F1251" i="11" s="1"/>
  <c r="F1288" i="11" s="1"/>
  <c r="F1325" i="11" s="1"/>
  <c r="F1362" i="11" s="1"/>
  <c r="C1177" i="11"/>
  <c r="B1177" i="11" s="1"/>
  <c r="M1176" i="11"/>
  <c r="F1176" i="11"/>
  <c r="F1213" i="11" s="1"/>
  <c r="F1250" i="11" s="1"/>
  <c r="F1287" i="11" s="1"/>
  <c r="F1324" i="11" s="1"/>
  <c r="C1176" i="11"/>
  <c r="B1176" i="11" s="1"/>
  <c r="M1175" i="11"/>
  <c r="F1175" i="11"/>
  <c r="F1212" i="11" s="1"/>
  <c r="F1249" i="11" s="1"/>
  <c r="F1286" i="11" s="1"/>
  <c r="F1323" i="11" s="1"/>
  <c r="F1360" i="11" s="1"/>
  <c r="F1397" i="11" s="1"/>
  <c r="F1434" i="11" s="1"/>
  <c r="B386" i="11" s="1"/>
  <c r="C1175" i="11"/>
  <c r="B1175" i="11" s="1"/>
  <c r="B1171" i="11"/>
  <c r="C21" i="11" s="1"/>
  <c r="H1160" i="11"/>
  <c r="E1160" i="11" s="1"/>
  <c r="H1159" i="11"/>
  <c r="E1159" i="11"/>
  <c r="F1153" i="11"/>
  <c r="I1152" i="11"/>
  <c r="F1152" i="11"/>
  <c r="M1147" i="11"/>
  <c r="M1144" i="11"/>
  <c r="C1144" i="11"/>
  <c r="B1144" i="11"/>
  <c r="M1143" i="11"/>
  <c r="C1143" i="11"/>
  <c r="B1143" i="11"/>
  <c r="M1142" i="11"/>
  <c r="C1142" i="11"/>
  <c r="B1142" i="11" s="1"/>
  <c r="M1141" i="11"/>
  <c r="C1141" i="11"/>
  <c r="B1141" i="11"/>
  <c r="M1140" i="11"/>
  <c r="C1140" i="11"/>
  <c r="B1140" i="11" s="1"/>
  <c r="M1139" i="11"/>
  <c r="C1139" i="11"/>
  <c r="B1139" i="11"/>
  <c r="M1138" i="11"/>
  <c r="C1138" i="11"/>
  <c r="B1138" i="11" s="1"/>
  <c r="M1137" i="11"/>
  <c r="C1137" i="11"/>
  <c r="B1137" i="11" s="1"/>
  <c r="M1136" i="11"/>
  <c r="C1136" i="11"/>
  <c r="B1136" i="11" s="1"/>
  <c r="M1135" i="11"/>
  <c r="C1135" i="11"/>
  <c r="B1135" i="11"/>
  <c r="J1133" i="11"/>
  <c r="F1133" i="11"/>
  <c r="B1131" i="11"/>
  <c r="N1118" i="11"/>
  <c r="K1118" i="11"/>
  <c r="B1118" i="11"/>
  <c r="N1117" i="11"/>
  <c r="K1117" i="11"/>
  <c r="B1117" i="11"/>
  <c r="N1116" i="11"/>
  <c r="K1116" i="11" s="1"/>
  <c r="B1116" i="11"/>
  <c r="N1115" i="11"/>
  <c r="K1115" i="11"/>
  <c r="B1115" i="11"/>
  <c r="N1114" i="11"/>
  <c r="K1114" i="11"/>
  <c r="B269" i="11"/>
  <c r="F219" i="11"/>
  <c r="B199" i="11"/>
  <c r="F178" i="11"/>
  <c r="F1247" i="11" s="1"/>
  <c r="B142" i="11"/>
  <c r="F137" i="11"/>
  <c r="F1210" i="11" s="1"/>
  <c r="F96" i="11"/>
  <c r="F95" i="11"/>
  <c r="F1173" i="11" s="1"/>
  <c r="B76" i="11"/>
  <c r="B74" i="11"/>
  <c r="B72" i="11"/>
  <c r="B70" i="11"/>
  <c r="B68" i="11"/>
  <c r="B66" i="11"/>
  <c r="B64" i="11"/>
  <c r="B62" i="11"/>
  <c r="B60" i="11"/>
  <c r="B58" i="11"/>
  <c r="J35" i="11"/>
  <c r="C35" i="11"/>
  <c r="J34" i="11"/>
  <c r="C34" i="11"/>
  <c r="J33" i="11"/>
  <c r="C33" i="11"/>
  <c r="J32" i="11"/>
  <c r="C32" i="11"/>
  <c r="J31" i="11"/>
  <c r="C31" i="11"/>
  <c r="J30" i="11"/>
  <c r="C30" i="11"/>
  <c r="J29" i="11"/>
  <c r="C29" i="11"/>
  <c r="J28" i="11"/>
  <c r="J27" i="11"/>
  <c r="C27" i="11"/>
  <c r="J26" i="11"/>
  <c r="J25" i="11"/>
  <c r="J24" i="11"/>
  <c r="C24" i="11"/>
  <c r="J23" i="11"/>
  <c r="C23" i="11"/>
  <c r="J22" i="11"/>
  <c r="J21" i="11"/>
  <c r="J20" i="11"/>
  <c r="C20" i="11"/>
  <c r="H1719" i="10"/>
  <c r="K1718" i="10"/>
  <c r="F1718" i="10"/>
  <c r="L1718" i="10" s="1"/>
  <c r="C1718" i="10"/>
  <c r="K1717" i="10"/>
  <c r="F1717" i="10"/>
  <c r="L1717" i="10" s="1"/>
  <c r="C1717" i="10"/>
  <c r="K1716" i="10"/>
  <c r="F1716" i="10"/>
  <c r="L1716" i="10" s="1"/>
  <c r="C1716" i="10"/>
  <c r="K1715" i="10"/>
  <c r="F1715" i="10"/>
  <c r="L1715" i="10" s="1"/>
  <c r="C1715" i="10"/>
  <c r="K1714" i="10"/>
  <c r="F1714" i="10"/>
  <c r="L1714" i="10" s="1"/>
  <c r="C1714" i="10"/>
  <c r="F1713" i="10"/>
  <c r="L1713" i="10" s="1"/>
  <c r="C1713" i="10"/>
  <c r="C1712" i="10"/>
  <c r="C1711" i="10"/>
  <c r="C1708" i="10"/>
  <c r="M1705" i="10"/>
  <c r="M1702" i="10"/>
  <c r="C1702" i="10"/>
  <c r="B1702" i="10" s="1"/>
  <c r="M1701" i="10"/>
  <c r="C1701" i="10"/>
  <c r="B1701" i="10" s="1"/>
  <c r="M1700" i="10"/>
  <c r="C1700" i="10"/>
  <c r="B1700" i="10" s="1"/>
  <c r="M1699" i="10"/>
  <c r="C1699" i="10"/>
  <c r="B1699" i="10" s="1"/>
  <c r="M1698" i="10"/>
  <c r="C1698" i="10"/>
  <c r="B1698" i="10" s="1"/>
  <c r="M1697" i="10"/>
  <c r="C1697" i="10"/>
  <c r="B1697" i="10" s="1"/>
  <c r="M1696" i="10"/>
  <c r="C1696" i="10"/>
  <c r="B1696" i="10" s="1"/>
  <c r="M1695" i="10"/>
  <c r="C1695" i="10"/>
  <c r="B1695" i="10" s="1"/>
  <c r="M1694" i="10"/>
  <c r="C1694" i="10"/>
  <c r="B1694" i="10" s="1"/>
  <c r="M1693" i="10"/>
  <c r="C1693" i="10"/>
  <c r="B1693" i="10" s="1"/>
  <c r="B1689" i="10"/>
  <c r="H1682" i="10"/>
  <c r="K1681" i="10"/>
  <c r="F1681" i="10"/>
  <c r="L1681" i="10" s="1"/>
  <c r="C1681" i="10"/>
  <c r="K1680" i="10"/>
  <c r="F1680" i="10"/>
  <c r="L1680" i="10" s="1"/>
  <c r="C1680" i="10"/>
  <c r="K1679" i="10"/>
  <c r="F1679" i="10"/>
  <c r="L1679" i="10" s="1"/>
  <c r="C1679" i="10"/>
  <c r="K1678" i="10"/>
  <c r="F1678" i="10"/>
  <c r="L1678" i="10" s="1"/>
  <c r="C1678" i="10"/>
  <c r="K1677" i="10"/>
  <c r="F1677" i="10"/>
  <c r="L1677" i="10" s="1"/>
  <c r="C1677" i="10"/>
  <c r="F1676" i="10"/>
  <c r="L1676" i="10" s="1"/>
  <c r="C1676" i="10"/>
  <c r="C1675" i="10"/>
  <c r="C1674" i="10"/>
  <c r="C1671" i="10"/>
  <c r="M1668" i="10"/>
  <c r="M1665" i="10"/>
  <c r="C1665" i="10"/>
  <c r="B1665" i="10" s="1"/>
  <c r="M1664" i="10"/>
  <c r="C1664" i="10"/>
  <c r="B1664" i="10" s="1"/>
  <c r="M1663" i="10"/>
  <c r="C1663" i="10"/>
  <c r="B1663" i="10" s="1"/>
  <c r="M1662" i="10"/>
  <c r="C1662" i="10"/>
  <c r="B1662" i="10" s="1"/>
  <c r="M1661" i="10"/>
  <c r="C1661" i="10"/>
  <c r="B1661" i="10" s="1"/>
  <c r="M1660" i="10"/>
  <c r="C1660" i="10"/>
  <c r="B1660" i="10" s="1"/>
  <c r="M1659" i="10"/>
  <c r="C1659" i="10"/>
  <c r="B1659" i="10" s="1"/>
  <c r="M1658" i="10"/>
  <c r="C1658" i="10"/>
  <c r="B1658" i="10" s="1"/>
  <c r="M1657" i="10"/>
  <c r="C1657" i="10"/>
  <c r="B1657" i="10" s="1"/>
  <c r="M1656" i="10"/>
  <c r="C1656" i="10"/>
  <c r="B1656" i="10" s="1"/>
  <c r="B1652" i="10"/>
  <c r="H1645" i="10"/>
  <c r="K1644" i="10"/>
  <c r="F1644" i="10"/>
  <c r="L1644" i="10" s="1"/>
  <c r="C1644" i="10"/>
  <c r="K1643" i="10"/>
  <c r="F1643" i="10"/>
  <c r="L1643" i="10" s="1"/>
  <c r="C1643" i="10"/>
  <c r="K1642" i="10"/>
  <c r="F1642" i="10"/>
  <c r="L1642" i="10" s="1"/>
  <c r="C1642" i="10"/>
  <c r="K1641" i="10"/>
  <c r="F1641" i="10"/>
  <c r="L1641" i="10" s="1"/>
  <c r="C1641" i="10"/>
  <c r="K1640" i="10"/>
  <c r="F1640" i="10"/>
  <c r="L1640" i="10" s="1"/>
  <c r="C1640" i="10"/>
  <c r="F1639" i="10"/>
  <c r="L1639" i="10" s="1"/>
  <c r="C1639" i="10"/>
  <c r="C1638" i="10"/>
  <c r="C1637" i="10"/>
  <c r="C1634" i="10"/>
  <c r="M1631" i="10"/>
  <c r="M1628" i="10"/>
  <c r="C1628" i="10"/>
  <c r="B1628" i="10" s="1"/>
  <c r="M1627" i="10"/>
  <c r="C1627" i="10"/>
  <c r="B1627" i="10" s="1"/>
  <c r="M1626" i="10"/>
  <c r="C1626" i="10"/>
  <c r="B1626" i="10" s="1"/>
  <c r="M1625" i="10"/>
  <c r="C1625" i="10"/>
  <c r="B1625" i="10" s="1"/>
  <c r="M1624" i="10"/>
  <c r="C1624" i="10"/>
  <c r="B1624" i="10" s="1"/>
  <c r="M1623" i="10"/>
  <c r="C1623" i="10"/>
  <c r="B1623" i="10" s="1"/>
  <c r="M1622" i="10"/>
  <c r="C1622" i="10"/>
  <c r="B1622" i="10" s="1"/>
  <c r="M1621" i="10"/>
  <c r="C1621" i="10"/>
  <c r="B1621" i="10" s="1"/>
  <c r="M1620" i="10"/>
  <c r="C1620" i="10"/>
  <c r="B1620" i="10" s="1"/>
  <c r="M1619" i="10"/>
  <c r="C1619" i="10"/>
  <c r="B1619" i="10" s="1"/>
  <c r="B1615" i="10"/>
  <c r="H1608" i="10"/>
  <c r="K1607" i="10"/>
  <c r="F1607" i="10"/>
  <c r="L1607" i="10" s="1"/>
  <c r="C1607" i="10"/>
  <c r="K1606" i="10"/>
  <c r="F1606" i="10"/>
  <c r="L1606" i="10" s="1"/>
  <c r="C1606" i="10"/>
  <c r="K1605" i="10"/>
  <c r="F1605" i="10"/>
  <c r="L1605" i="10" s="1"/>
  <c r="C1605" i="10"/>
  <c r="K1604" i="10"/>
  <c r="F1604" i="10"/>
  <c r="L1604" i="10" s="1"/>
  <c r="C1604" i="10"/>
  <c r="K1603" i="10"/>
  <c r="F1603" i="10"/>
  <c r="L1603" i="10" s="1"/>
  <c r="C1603" i="10"/>
  <c r="F1602" i="10"/>
  <c r="L1602" i="10" s="1"/>
  <c r="C1602" i="10"/>
  <c r="C1601" i="10"/>
  <c r="C1600" i="10"/>
  <c r="C1597" i="10"/>
  <c r="M1594" i="10"/>
  <c r="M1591" i="10"/>
  <c r="C1591" i="10"/>
  <c r="B1591" i="10" s="1"/>
  <c r="M1590" i="10"/>
  <c r="C1590" i="10"/>
  <c r="B1590" i="10" s="1"/>
  <c r="M1589" i="10"/>
  <c r="C1589" i="10"/>
  <c r="B1589" i="10" s="1"/>
  <c r="M1588" i="10"/>
  <c r="C1588" i="10"/>
  <c r="B1588" i="10" s="1"/>
  <c r="M1587" i="10"/>
  <c r="C1587" i="10"/>
  <c r="B1587" i="10" s="1"/>
  <c r="M1586" i="10"/>
  <c r="C1586" i="10"/>
  <c r="B1586" i="10" s="1"/>
  <c r="M1585" i="10"/>
  <c r="C1585" i="10"/>
  <c r="B1585" i="10" s="1"/>
  <c r="M1584" i="10"/>
  <c r="C1584" i="10"/>
  <c r="B1584" i="10" s="1"/>
  <c r="M1583" i="10"/>
  <c r="C1583" i="10"/>
  <c r="B1583" i="10" s="1"/>
  <c r="M1582" i="10"/>
  <c r="C1582" i="10"/>
  <c r="B1582" i="10" s="1"/>
  <c r="B1578" i="10"/>
  <c r="H1571" i="10"/>
  <c r="K1570" i="10"/>
  <c r="F1570" i="10"/>
  <c r="L1570" i="10" s="1"/>
  <c r="C1570" i="10"/>
  <c r="K1569" i="10"/>
  <c r="F1569" i="10"/>
  <c r="L1569" i="10" s="1"/>
  <c r="C1569" i="10"/>
  <c r="K1568" i="10"/>
  <c r="F1568" i="10"/>
  <c r="L1568" i="10" s="1"/>
  <c r="C1568" i="10"/>
  <c r="K1567" i="10"/>
  <c r="F1567" i="10"/>
  <c r="L1567" i="10" s="1"/>
  <c r="C1567" i="10"/>
  <c r="K1566" i="10"/>
  <c r="F1566" i="10"/>
  <c r="L1566" i="10" s="1"/>
  <c r="C1566" i="10"/>
  <c r="F1565" i="10"/>
  <c r="L1565" i="10" s="1"/>
  <c r="C1565" i="10"/>
  <c r="C1564" i="10"/>
  <c r="C1563" i="10"/>
  <c r="C1560" i="10"/>
  <c r="M1557" i="10"/>
  <c r="M1554" i="10"/>
  <c r="C1554" i="10"/>
  <c r="B1554" i="10" s="1"/>
  <c r="M1553" i="10"/>
  <c r="C1553" i="10"/>
  <c r="B1553" i="10" s="1"/>
  <c r="M1552" i="10"/>
  <c r="C1552" i="10"/>
  <c r="B1552" i="10" s="1"/>
  <c r="M1551" i="10"/>
  <c r="C1551" i="10"/>
  <c r="B1551" i="10" s="1"/>
  <c r="M1550" i="10"/>
  <c r="C1550" i="10"/>
  <c r="B1550" i="10" s="1"/>
  <c r="M1549" i="10"/>
  <c r="C1549" i="10"/>
  <c r="B1549" i="10" s="1"/>
  <c r="M1548" i="10"/>
  <c r="C1548" i="10"/>
  <c r="B1548" i="10" s="1"/>
  <c r="M1547" i="10"/>
  <c r="C1547" i="10"/>
  <c r="B1547" i="10" s="1"/>
  <c r="M1546" i="10"/>
  <c r="C1546" i="10"/>
  <c r="B1546" i="10" s="1"/>
  <c r="M1545" i="10"/>
  <c r="C1545" i="10"/>
  <c r="B1545" i="10" s="1"/>
  <c r="B1541" i="10"/>
  <c r="H1534" i="10"/>
  <c r="K1533" i="10"/>
  <c r="F1533" i="10"/>
  <c r="L1533" i="10" s="1"/>
  <c r="C1533" i="10"/>
  <c r="K1532" i="10"/>
  <c r="F1532" i="10"/>
  <c r="L1532" i="10" s="1"/>
  <c r="C1532" i="10"/>
  <c r="K1531" i="10"/>
  <c r="F1531" i="10"/>
  <c r="L1531" i="10" s="1"/>
  <c r="C1531" i="10"/>
  <c r="K1530" i="10"/>
  <c r="F1530" i="10"/>
  <c r="L1530" i="10" s="1"/>
  <c r="C1530" i="10"/>
  <c r="K1529" i="10"/>
  <c r="F1529" i="10"/>
  <c r="L1529" i="10" s="1"/>
  <c r="C1529" i="10"/>
  <c r="F1528" i="10"/>
  <c r="L1528" i="10" s="1"/>
  <c r="C1528" i="10"/>
  <c r="C1527" i="10"/>
  <c r="C1526" i="10"/>
  <c r="C1523" i="10"/>
  <c r="M1520" i="10"/>
  <c r="M1517" i="10"/>
  <c r="C1517" i="10"/>
  <c r="B1517" i="10"/>
  <c r="M1516" i="10"/>
  <c r="C1516" i="10"/>
  <c r="B1516" i="10"/>
  <c r="M1515" i="10"/>
  <c r="C1515" i="10"/>
  <c r="B1515" i="10" s="1"/>
  <c r="M1514" i="10"/>
  <c r="C1514" i="10"/>
  <c r="B1514" i="10"/>
  <c r="M1513" i="10"/>
  <c r="C1513" i="10"/>
  <c r="B1513" i="10"/>
  <c r="M1512" i="10"/>
  <c r="C1512" i="10"/>
  <c r="B1512" i="10"/>
  <c r="M1511" i="10"/>
  <c r="C1511" i="10"/>
  <c r="B1511" i="10" s="1"/>
  <c r="M1510" i="10"/>
  <c r="C1510" i="10"/>
  <c r="B1510" i="10"/>
  <c r="M1509" i="10"/>
  <c r="C1509" i="10"/>
  <c r="B1509" i="10"/>
  <c r="M1508" i="10"/>
  <c r="M1518" i="10" s="1"/>
  <c r="C1508" i="10"/>
  <c r="B1508" i="10" s="1"/>
  <c r="B1504" i="10"/>
  <c r="H1497" i="10"/>
  <c r="K1496" i="10"/>
  <c r="F1496" i="10"/>
  <c r="L1496" i="10" s="1"/>
  <c r="C1496" i="10"/>
  <c r="K1495" i="10"/>
  <c r="F1495" i="10"/>
  <c r="L1495" i="10" s="1"/>
  <c r="C1495" i="10"/>
  <c r="K1494" i="10"/>
  <c r="F1494" i="10"/>
  <c r="L1494" i="10" s="1"/>
  <c r="C1494" i="10"/>
  <c r="K1493" i="10"/>
  <c r="F1493" i="10"/>
  <c r="L1493" i="10" s="1"/>
  <c r="C1493" i="10"/>
  <c r="K1492" i="10"/>
  <c r="F1492" i="10"/>
  <c r="L1492" i="10" s="1"/>
  <c r="C1492" i="10"/>
  <c r="F1491" i="10"/>
  <c r="L1491" i="10" s="1"/>
  <c r="C1491" i="10"/>
  <c r="C1490" i="10"/>
  <c r="C1489" i="10"/>
  <c r="C1486" i="10"/>
  <c r="M1483" i="10"/>
  <c r="M1480" i="10"/>
  <c r="C1480" i="10"/>
  <c r="B1480" i="10" s="1"/>
  <c r="M1479" i="10"/>
  <c r="C1479" i="10"/>
  <c r="B1479" i="10" s="1"/>
  <c r="M1478" i="10"/>
  <c r="C1478" i="10"/>
  <c r="B1478" i="10" s="1"/>
  <c r="M1477" i="10"/>
  <c r="C1477" i="10"/>
  <c r="B1477" i="10"/>
  <c r="M1476" i="10"/>
  <c r="C1476" i="10"/>
  <c r="B1476" i="10" s="1"/>
  <c r="M1475" i="10"/>
  <c r="C1475" i="10"/>
  <c r="B1475" i="10"/>
  <c r="M1474" i="10"/>
  <c r="C1474" i="10"/>
  <c r="B1474" i="10" s="1"/>
  <c r="M1473" i="10"/>
  <c r="C1473" i="10"/>
  <c r="B1473" i="10" s="1"/>
  <c r="M1472" i="10"/>
  <c r="C1472" i="10"/>
  <c r="B1472" i="10" s="1"/>
  <c r="M1471" i="10"/>
  <c r="C1471" i="10"/>
  <c r="B1471" i="10" s="1"/>
  <c r="B1467" i="10"/>
  <c r="C29" i="10" s="1"/>
  <c r="H1460" i="10"/>
  <c r="K1459" i="10"/>
  <c r="F1459" i="10"/>
  <c r="L1459" i="10" s="1"/>
  <c r="C1459" i="10"/>
  <c r="K1458" i="10"/>
  <c r="F1458" i="10"/>
  <c r="L1458" i="10" s="1"/>
  <c r="C1458" i="10"/>
  <c r="K1457" i="10"/>
  <c r="F1457" i="10"/>
  <c r="L1457" i="10" s="1"/>
  <c r="C1457" i="10"/>
  <c r="K1456" i="10"/>
  <c r="F1456" i="10"/>
  <c r="L1456" i="10" s="1"/>
  <c r="C1456" i="10"/>
  <c r="K1455" i="10"/>
  <c r="F1455" i="10"/>
  <c r="L1455" i="10" s="1"/>
  <c r="C1455" i="10"/>
  <c r="F1454" i="10"/>
  <c r="L1454" i="10" s="1"/>
  <c r="C1454" i="10"/>
  <c r="C1453" i="10"/>
  <c r="C1452" i="10"/>
  <c r="C1449" i="10"/>
  <c r="M1443" i="10"/>
  <c r="C1443" i="10"/>
  <c r="B1443" i="10"/>
  <c r="M1442" i="10"/>
  <c r="C1442" i="10"/>
  <c r="B1442" i="10"/>
  <c r="M1441" i="10"/>
  <c r="C1441" i="10"/>
  <c r="B1441" i="10" s="1"/>
  <c r="M1440" i="10"/>
  <c r="C1440" i="10"/>
  <c r="B1440" i="10" s="1"/>
  <c r="M1439" i="10"/>
  <c r="C1439" i="10"/>
  <c r="B1439" i="10" s="1"/>
  <c r="M1438" i="10"/>
  <c r="C1438" i="10"/>
  <c r="B1438" i="10"/>
  <c r="M1437" i="10"/>
  <c r="C1437" i="10"/>
  <c r="B1437" i="10" s="1"/>
  <c r="M1436" i="10"/>
  <c r="C1436" i="10"/>
  <c r="B1436" i="10" s="1"/>
  <c r="M1435" i="10"/>
  <c r="C1435" i="10"/>
  <c r="B1435" i="10" s="1"/>
  <c r="M1434" i="10"/>
  <c r="C1434" i="10"/>
  <c r="B1434" i="10" s="1"/>
  <c r="B1430" i="10"/>
  <c r="H1423" i="10"/>
  <c r="K1422" i="10"/>
  <c r="F1422" i="10"/>
  <c r="L1422" i="10" s="1"/>
  <c r="C1422" i="10"/>
  <c r="K1421" i="10"/>
  <c r="F1421" i="10"/>
  <c r="L1421" i="10" s="1"/>
  <c r="C1421" i="10"/>
  <c r="K1420" i="10"/>
  <c r="F1420" i="10"/>
  <c r="L1420" i="10" s="1"/>
  <c r="C1420" i="10"/>
  <c r="K1419" i="10"/>
  <c r="F1419" i="10"/>
  <c r="L1419" i="10" s="1"/>
  <c r="C1419" i="10"/>
  <c r="K1418" i="10"/>
  <c r="F1418" i="10"/>
  <c r="L1418" i="10" s="1"/>
  <c r="C1418" i="10"/>
  <c r="F1417" i="10"/>
  <c r="L1417" i="10" s="1"/>
  <c r="C1417" i="10"/>
  <c r="C1416" i="10"/>
  <c r="C1415" i="10"/>
  <c r="C1412" i="10"/>
  <c r="M1409" i="10"/>
  <c r="M1406" i="10"/>
  <c r="C1406" i="10"/>
  <c r="B1406" i="10" s="1"/>
  <c r="M1405" i="10"/>
  <c r="C1405" i="10"/>
  <c r="B1405" i="10"/>
  <c r="M1404" i="10"/>
  <c r="C1404" i="10"/>
  <c r="B1404" i="10"/>
  <c r="M1403" i="10"/>
  <c r="C1403" i="10"/>
  <c r="B1403" i="10"/>
  <c r="M1402" i="10"/>
  <c r="C1402" i="10"/>
  <c r="B1402" i="10" s="1"/>
  <c r="M1401" i="10"/>
  <c r="C1401" i="10"/>
  <c r="B1401" i="10"/>
  <c r="M1400" i="10"/>
  <c r="C1400" i="10"/>
  <c r="B1400" i="10" s="1"/>
  <c r="M1399" i="10"/>
  <c r="C1399" i="10"/>
  <c r="B1399" i="10"/>
  <c r="M1398" i="10"/>
  <c r="C1398" i="10"/>
  <c r="B1398" i="10" s="1"/>
  <c r="M1397" i="10"/>
  <c r="C1397" i="10"/>
  <c r="B1397" i="10" s="1"/>
  <c r="B1393" i="10"/>
  <c r="C27" i="10" s="1"/>
  <c r="H1386" i="10"/>
  <c r="K1385" i="10"/>
  <c r="F1385" i="10"/>
  <c r="L1385" i="10" s="1"/>
  <c r="C1385" i="10"/>
  <c r="K1384" i="10"/>
  <c r="F1384" i="10"/>
  <c r="L1384" i="10" s="1"/>
  <c r="C1384" i="10"/>
  <c r="K1383" i="10"/>
  <c r="F1383" i="10"/>
  <c r="L1383" i="10" s="1"/>
  <c r="C1383" i="10"/>
  <c r="K1382" i="10"/>
  <c r="F1382" i="10"/>
  <c r="L1382" i="10" s="1"/>
  <c r="C1382" i="10"/>
  <c r="K1381" i="10"/>
  <c r="F1381" i="10"/>
  <c r="L1381" i="10" s="1"/>
  <c r="C1381" i="10"/>
  <c r="F1380" i="10"/>
  <c r="L1380" i="10" s="1"/>
  <c r="C1380" i="10"/>
  <c r="C1379" i="10"/>
  <c r="C1378" i="10"/>
  <c r="C1375" i="10"/>
  <c r="M1372" i="10"/>
  <c r="M1369" i="10"/>
  <c r="C1369" i="10"/>
  <c r="B1369" i="10" s="1"/>
  <c r="M1368" i="10"/>
  <c r="C1368" i="10"/>
  <c r="B1368" i="10"/>
  <c r="M1367" i="10"/>
  <c r="C1367" i="10"/>
  <c r="B1367" i="10" s="1"/>
  <c r="M1366" i="10"/>
  <c r="C1366" i="10"/>
  <c r="B1366" i="10" s="1"/>
  <c r="M1365" i="10"/>
  <c r="C1365" i="10"/>
  <c r="B1365" i="10"/>
  <c r="M1364" i="10"/>
  <c r="C1364" i="10"/>
  <c r="B1364" i="10"/>
  <c r="M1363" i="10"/>
  <c r="C1363" i="10"/>
  <c r="B1363" i="10"/>
  <c r="M1362" i="10"/>
  <c r="C1362" i="10"/>
  <c r="B1362" i="10" s="1"/>
  <c r="M1361" i="10"/>
  <c r="C1361" i="10"/>
  <c r="B1361" i="10" s="1"/>
  <c r="M1360" i="10"/>
  <c r="C1360" i="10"/>
  <c r="B1360" i="10" s="1"/>
  <c r="B1356" i="10"/>
  <c r="C26" i="10" s="1"/>
  <c r="H1349" i="10"/>
  <c r="K1348" i="10"/>
  <c r="F1348" i="10"/>
  <c r="L1348" i="10" s="1"/>
  <c r="C1348" i="10"/>
  <c r="K1347" i="10"/>
  <c r="F1347" i="10"/>
  <c r="L1347" i="10" s="1"/>
  <c r="C1347" i="10"/>
  <c r="K1346" i="10"/>
  <c r="F1346" i="10"/>
  <c r="L1346" i="10" s="1"/>
  <c r="C1346" i="10"/>
  <c r="K1345" i="10"/>
  <c r="F1345" i="10"/>
  <c r="L1345" i="10" s="1"/>
  <c r="C1345" i="10"/>
  <c r="K1344" i="10"/>
  <c r="F1344" i="10"/>
  <c r="L1344" i="10" s="1"/>
  <c r="C1344" i="10"/>
  <c r="F1343" i="10"/>
  <c r="L1343" i="10" s="1"/>
  <c r="C1343" i="10"/>
  <c r="C1342" i="10"/>
  <c r="C1341" i="10"/>
  <c r="C1338" i="10"/>
  <c r="M1335" i="10"/>
  <c r="M1332" i="10"/>
  <c r="C1332" i="10"/>
  <c r="B1332" i="10"/>
  <c r="M1331" i="10"/>
  <c r="C1331" i="10"/>
  <c r="B1331" i="10"/>
  <c r="M1330" i="10"/>
  <c r="C1330" i="10"/>
  <c r="B1330" i="10"/>
  <c r="M1329" i="10"/>
  <c r="C1329" i="10"/>
  <c r="B1329" i="10"/>
  <c r="M1328" i="10"/>
  <c r="C1328" i="10"/>
  <c r="B1328" i="10" s="1"/>
  <c r="M1327" i="10"/>
  <c r="C1327" i="10"/>
  <c r="B1327" i="10" s="1"/>
  <c r="M1326" i="10"/>
  <c r="C1326" i="10"/>
  <c r="B1326" i="10"/>
  <c r="M1325" i="10"/>
  <c r="C1325" i="10"/>
  <c r="B1325" i="10" s="1"/>
  <c r="M1324" i="10"/>
  <c r="C1324" i="10"/>
  <c r="B1324" i="10" s="1"/>
  <c r="M1323" i="10"/>
  <c r="C1323" i="10"/>
  <c r="B1323" i="10" s="1"/>
  <c r="B1319" i="10"/>
  <c r="C25" i="10" s="1"/>
  <c r="H1312" i="10"/>
  <c r="K1311" i="10"/>
  <c r="F1311" i="10"/>
  <c r="L1311" i="10" s="1"/>
  <c r="C1311" i="10"/>
  <c r="K1310" i="10"/>
  <c r="F1310" i="10"/>
  <c r="L1310" i="10" s="1"/>
  <c r="C1310" i="10"/>
  <c r="K1309" i="10"/>
  <c r="F1309" i="10"/>
  <c r="L1309" i="10" s="1"/>
  <c r="C1309" i="10"/>
  <c r="K1308" i="10"/>
  <c r="F1308" i="10"/>
  <c r="L1308" i="10" s="1"/>
  <c r="C1308" i="10"/>
  <c r="K1307" i="10"/>
  <c r="F1307" i="10"/>
  <c r="L1307" i="10" s="1"/>
  <c r="C1307" i="10"/>
  <c r="F1306" i="10"/>
  <c r="L1306" i="10" s="1"/>
  <c r="C1306" i="10"/>
  <c r="C1305" i="10"/>
  <c r="C1304" i="10"/>
  <c r="C1301" i="10"/>
  <c r="M1298" i="10"/>
  <c r="P1298" i="10" s="1"/>
  <c r="M24" i="10" s="1"/>
  <c r="M1295" i="10"/>
  <c r="C1295" i="10"/>
  <c r="B1295" i="10" s="1"/>
  <c r="M1294" i="10"/>
  <c r="C1294" i="10"/>
  <c r="B1294" i="10" s="1"/>
  <c r="M1293" i="10"/>
  <c r="C1293" i="10"/>
  <c r="B1293" i="10"/>
  <c r="M1292" i="10"/>
  <c r="C1292" i="10"/>
  <c r="B1292" i="10" s="1"/>
  <c r="M1291" i="10"/>
  <c r="C1291" i="10"/>
  <c r="B1291" i="10" s="1"/>
  <c r="M1290" i="10"/>
  <c r="C1290" i="10"/>
  <c r="B1290" i="10" s="1"/>
  <c r="M1289" i="10"/>
  <c r="C1289" i="10"/>
  <c r="B1289" i="10" s="1"/>
  <c r="M1288" i="10"/>
  <c r="C1288" i="10"/>
  <c r="B1288" i="10" s="1"/>
  <c r="M1287" i="10"/>
  <c r="C1287" i="10"/>
  <c r="B1287" i="10" s="1"/>
  <c r="M1286" i="10"/>
  <c r="C1286" i="10"/>
  <c r="B1286" i="10" s="1"/>
  <c r="B1282" i="10"/>
  <c r="C24" i="10" s="1"/>
  <c r="H1275" i="10"/>
  <c r="K1274" i="10"/>
  <c r="F1274" i="10"/>
  <c r="L1274" i="10" s="1"/>
  <c r="C1274" i="10"/>
  <c r="K1273" i="10"/>
  <c r="F1273" i="10"/>
  <c r="L1273" i="10" s="1"/>
  <c r="C1273" i="10"/>
  <c r="K1272" i="10"/>
  <c r="F1272" i="10"/>
  <c r="L1272" i="10" s="1"/>
  <c r="C1272" i="10"/>
  <c r="K1271" i="10"/>
  <c r="F1271" i="10"/>
  <c r="L1271" i="10" s="1"/>
  <c r="C1271" i="10"/>
  <c r="K1270" i="10"/>
  <c r="F1270" i="10"/>
  <c r="L1270" i="10" s="1"/>
  <c r="C1270" i="10"/>
  <c r="F1269" i="10"/>
  <c r="L1269" i="10" s="1"/>
  <c r="C1269" i="10"/>
  <c r="C1268" i="10"/>
  <c r="C1267" i="10"/>
  <c r="C1264" i="10"/>
  <c r="M1261" i="10"/>
  <c r="M1258" i="10"/>
  <c r="C1258" i="10"/>
  <c r="B1258" i="10" s="1"/>
  <c r="M1257" i="10"/>
  <c r="C1257" i="10"/>
  <c r="B1257" i="10"/>
  <c r="M1256" i="10"/>
  <c r="C1256" i="10"/>
  <c r="B1256" i="10" s="1"/>
  <c r="M1255" i="10"/>
  <c r="C1255" i="10"/>
  <c r="B1255" i="10" s="1"/>
  <c r="M1254" i="10"/>
  <c r="C1254" i="10"/>
  <c r="B1254" i="10" s="1"/>
  <c r="M1253" i="10"/>
  <c r="C1253" i="10"/>
  <c r="B1253" i="10" s="1"/>
  <c r="M1252" i="10"/>
  <c r="C1252" i="10"/>
  <c r="B1252" i="10" s="1"/>
  <c r="M1251" i="10"/>
  <c r="C1251" i="10"/>
  <c r="B1251" i="10" s="1"/>
  <c r="M1250" i="10"/>
  <c r="C1250" i="10"/>
  <c r="B1250" i="10" s="1"/>
  <c r="M1249" i="10"/>
  <c r="C1249" i="10"/>
  <c r="B1249" i="10" s="1"/>
  <c r="B1245" i="10"/>
  <c r="C23" i="10" s="1"/>
  <c r="H1238" i="10"/>
  <c r="K1237" i="10"/>
  <c r="F1237" i="10"/>
  <c r="L1237" i="10" s="1"/>
  <c r="C1237" i="10"/>
  <c r="K1236" i="10"/>
  <c r="F1236" i="10"/>
  <c r="L1236" i="10" s="1"/>
  <c r="C1236" i="10"/>
  <c r="K1235" i="10"/>
  <c r="F1235" i="10"/>
  <c r="L1235" i="10" s="1"/>
  <c r="C1235" i="10"/>
  <c r="K1234" i="10"/>
  <c r="F1234" i="10"/>
  <c r="L1234" i="10" s="1"/>
  <c r="C1234" i="10"/>
  <c r="K1233" i="10"/>
  <c r="F1233" i="10"/>
  <c r="L1233" i="10" s="1"/>
  <c r="C1233" i="10"/>
  <c r="F1232" i="10"/>
  <c r="L1232" i="10" s="1"/>
  <c r="C1232" i="10"/>
  <c r="C1231" i="10"/>
  <c r="C1230" i="10"/>
  <c r="C1227" i="10"/>
  <c r="M1224" i="10"/>
  <c r="M1221" i="10"/>
  <c r="C1221" i="10"/>
  <c r="B1221" i="10" s="1"/>
  <c r="M1220" i="10"/>
  <c r="C1220" i="10"/>
  <c r="B1220" i="10" s="1"/>
  <c r="M1219" i="10"/>
  <c r="C1219" i="10"/>
  <c r="B1219" i="10" s="1"/>
  <c r="M1218" i="10"/>
  <c r="C1218" i="10"/>
  <c r="B1218" i="10" s="1"/>
  <c r="M1217" i="10"/>
  <c r="C1217" i="10"/>
  <c r="B1217" i="10" s="1"/>
  <c r="M1216" i="10"/>
  <c r="C1216" i="10"/>
  <c r="B1216" i="10" s="1"/>
  <c r="M1215" i="10"/>
  <c r="C1215" i="10"/>
  <c r="B1215" i="10" s="1"/>
  <c r="M1214" i="10"/>
  <c r="C1214" i="10"/>
  <c r="B1214" i="10" s="1"/>
  <c r="M1213" i="10"/>
  <c r="C1213" i="10"/>
  <c r="B1213" i="10" s="1"/>
  <c r="M1212" i="10"/>
  <c r="C1212" i="10"/>
  <c r="B1212" i="10" s="1"/>
  <c r="B1208" i="10"/>
  <c r="C22" i="10" s="1"/>
  <c r="H1201" i="10"/>
  <c r="K1200" i="10"/>
  <c r="F1200" i="10"/>
  <c r="L1200" i="10" s="1"/>
  <c r="C1200" i="10"/>
  <c r="K1199" i="10"/>
  <c r="F1199" i="10"/>
  <c r="L1199" i="10" s="1"/>
  <c r="C1199" i="10"/>
  <c r="K1198" i="10"/>
  <c r="F1198" i="10"/>
  <c r="L1198" i="10" s="1"/>
  <c r="C1198" i="10"/>
  <c r="K1197" i="10"/>
  <c r="F1197" i="10"/>
  <c r="L1197" i="10" s="1"/>
  <c r="C1197" i="10"/>
  <c r="K1196" i="10"/>
  <c r="F1196" i="10"/>
  <c r="L1196" i="10" s="1"/>
  <c r="C1196" i="10"/>
  <c r="F1195" i="10"/>
  <c r="L1195" i="10" s="1"/>
  <c r="C1195" i="10"/>
  <c r="C1194" i="10"/>
  <c r="C1193" i="10"/>
  <c r="C1190" i="10"/>
  <c r="M1187" i="10"/>
  <c r="M1184" i="10"/>
  <c r="F1184" i="10"/>
  <c r="F1221" i="10" s="1"/>
  <c r="B158" i="10" s="1"/>
  <c r="C1184" i="10"/>
  <c r="B1184" i="10" s="1"/>
  <c r="M1183" i="10"/>
  <c r="F1183" i="10"/>
  <c r="F1220" i="10" s="1"/>
  <c r="B156" i="10" s="1"/>
  <c r="C1183" i="10"/>
  <c r="B1183" i="10" s="1"/>
  <c r="M1182" i="10"/>
  <c r="F1182" i="10"/>
  <c r="F1219" i="10" s="1"/>
  <c r="B154" i="10" s="1"/>
  <c r="C1182" i="10"/>
  <c r="B1182" i="10" s="1"/>
  <c r="M1181" i="10"/>
  <c r="F1181" i="10"/>
  <c r="F1218" i="10" s="1"/>
  <c r="B152" i="10" s="1"/>
  <c r="C1181" i="10"/>
  <c r="B1181" i="10" s="1"/>
  <c r="M1180" i="10"/>
  <c r="F1180" i="10"/>
  <c r="F1217" i="10" s="1"/>
  <c r="B150" i="10" s="1"/>
  <c r="C1180" i="10"/>
  <c r="B1180" i="10" s="1"/>
  <c r="M1179" i="10"/>
  <c r="F1179" i="10"/>
  <c r="F1216" i="10" s="1"/>
  <c r="F1253" i="10" s="1"/>
  <c r="C1179" i="10"/>
  <c r="B1179" i="10" s="1"/>
  <c r="M1178" i="10"/>
  <c r="F1178" i="10"/>
  <c r="F1215" i="10" s="1"/>
  <c r="B146" i="10" s="1"/>
  <c r="C1178" i="10"/>
  <c r="B1178" i="10" s="1"/>
  <c r="M1177" i="10"/>
  <c r="F1177" i="10"/>
  <c r="F1214" i="10" s="1"/>
  <c r="B144" i="10" s="1"/>
  <c r="C1177" i="10"/>
  <c r="B1177" i="10" s="1"/>
  <c r="M1176" i="10"/>
  <c r="F1176" i="10"/>
  <c r="F1213" i="10" s="1"/>
  <c r="B142" i="10" s="1"/>
  <c r="C1176" i="10"/>
  <c r="B1176" i="10" s="1"/>
  <c r="M1175" i="10"/>
  <c r="F1175" i="10"/>
  <c r="F1212" i="10" s="1"/>
  <c r="B140" i="10" s="1"/>
  <c r="C1175" i="10"/>
  <c r="B1175" i="10" s="1"/>
  <c r="B1171" i="10"/>
  <c r="C21" i="10" s="1"/>
  <c r="H1160" i="10"/>
  <c r="E1160" i="10" s="1"/>
  <c r="H1159" i="10"/>
  <c r="E1159" i="10"/>
  <c r="F1153" i="10"/>
  <c r="I1152" i="10"/>
  <c r="F1152" i="10"/>
  <c r="M1147" i="10"/>
  <c r="M1144" i="10"/>
  <c r="C1144" i="10"/>
  <c r="B1144" i="10"/>
  <c r="M1143" i="10"/>
  <c r="C1143" i="10"/>
  <c r="B1143" i="10" s="1"/>
  <c r="M1142" i="10"/>
  <c r="C1142" i="10"/>
  <c r="B1142" i="10" s="1"/>
  <c r="M1141" i="10"/>
  <c r="C1141" i="10"/>
  <c r="B1141" i="10" s="1"/>
  <c r="M1140" i="10"/>
  <c r="C1140" i="10"/>
  <c r="B1140" i="10"/>
  <c r="M1139" i="10"/>
  <c r="C1139" i="10"/>
  <c r="B1139" i="10" s="1"/>
  <c r="M1138" i="10"/>
  <c r="C1138" i="10"/>
  <c r="B1138" i="10" s="1"/>
  <c r="M1137" i="10"/>
  <c r="C1137" i="10"/>
  <c r="B1137" i="10" s="1"/>
  <c r="M1136" i="10"/>
  <c r="C1136" i="10"/>
  <c r="B1136" i="10" s="1"/>
  <c r="M1135" i="10"/>
  <c r="C1135" i="10"/>
  <c r="B1135" i="10" s="1"/>
  <c r="J1133" i="10"/>
  <c r="F1133" i="10"/>
  <c r="B1131" i="10"/>
  <c r="C20" i="10" s="1"/>
  <c r="N1118" i="10"/>
  <c r="K1118" i="10" s="1"/>
  <c r="B1118" i="10"/>
  <c r="N1117" i="10"/>
  <c r="K1117" i="10" s="1"/>
  <c r="B1117" i="10"/>
  <c r="N1116" i="10"/>
  <c r="K1116" i="10" s="1"/>
  <c r="B1116" i="10"/>
  <c r="N1115" i="10"/>
  <c r="K1115" i="10" s="1"/>
  <c r="B1115" i="10"/>
  <c r="N1114" i="10"/>
  <c r="K1114" i="10"/>
  <c r="B114" i="10"/>
  <c r="B110" i="10"/>
  <c r="B106" i="10"/>
  <c r="B98" i="10"/>
  <c r="F96" i="10"/>
  <c r="J1173" i="10" s="1"/>
  <c r="F1192" i="10" s="1"/>
  <c r="F95" i="10"/>
  <c r="F1173" i="10" s="1"/>
  <c r="B76" i="10"/>
  <c r="B74" i="10"/>
  <c r="B72" i="10"/>
  <c r="B70" i="10"/>
  <c r="B68" i="10"/>
  <c r="B66" i="10"/>
  <c r="B64" i="10"/>
  <c r="B62" i="10"/>
  <c r="B60" i="10"/>
  <c r="B58" i="10"/>
  <c r="J35" i="10"/>
  <c r="C35" i="10"/>
  <c r="J34" i="10"/>
  <c r="C34" i="10"/>
  <c r="J33" i="10"/>
  <c r="C33" i="10"/>
  <c r="J32" i="10"/>
  <c r="C32" i="10"/>
  <c r="J31" i="10"/>
  <c r="C31" i="10"/>
  <c r="J30" i="10"/>
  <c r="C30" i="10"/>
  <c r="J29" i="10"/>
  <c r="J28" i="10"/>
  <c r="C28" i="10"/>
  <c r="J27" i="10"/>
  <c r="J26" i="10"/>
  <c r="J25" i="10"/>
  <c r="J24" i="10"/>
  <c r="J23" i="10"/>
  <c r="J22" i="10"/>
  <c r="J21" i="10"/>
  <c r="J20" i="10"/>
  <c r="H1719" i="9"/>
  <c r="K1718" i="9"/>
  <c r="F1718" i="9"/>
  <c r="L1718" i="9" s="1"/>
  <c r="C1718" i="9"/>
  <c r="K1717" i="9"/>
  <c r="F1717" i="9"/>
  <c r="L1717" i="9" s="1"/>
  <c r="C1717" i="9"/>
  <c r="K1716" i="9"/>
  <c r="F1716" i="9"/>
  <c r="L1716" i="9" s="1"/>
  <c r="C1716" i="9"/>
  <c r="K1715" i="9"/>
  <c r="F1715" i="9"/>
  <c r="L1715" i="9" s="1"/>
  <c r="C1715" i="9"/>
  <c r="K1714" i="9"/>
  <c r="F1714" i="9"/>
  <c r="L1714" i="9" s="1"/>
  <c r="C1714" i="9"/>
  <c r="F1713" i="9"/>
  <c r="L1713" i="9" s="1"/>
  <c r="C1713" i="9"/>
  <c r="C1712" i="9"/>
  <c r="C1711" i="9"/>
  <c r="C1708" i="9"/>
  <c r="M1705" i="9"/>
  <c r="M1702" i="9"/>
  <c r="C1702" i="9"/>
  <c r="B1702" i="9" s="1"/>
  <c r="M1701" i="9"/>
  <c r="C1701" i="9"/>
  <c r="B1701" i="9" s="1"/>
  <c r="M1700" i="9"/>
  <c r="C1700" i="9"/>
  <c r="B1700" i="9" s="1"/>
  <c r="M1699" i="9"/>
  <c r="C1699" i="9"/>
  <c r="B1699" i="9" s="1"/>
  <c r="M1698" i="9"/>
  <c r="C1698" i="9"/>
  <c r="B1698" i="9" s="1"/>
  <c r="M1697" i="9"/>
  <c r="C1697" i="9"/>
  <c r="B1697" i="9" s="1"/>
  <c r="M1696" i="9"/>
  <c r="C1696" i="9"/>
  <c r="B1696" i="9" s="1"/>
  <c r="M1695" i="9"/>
  <c r="C1695" i="9"/>
  <c r="B1695" i="9" s="1"/>
  <c r="M1694" i="9"/>
  <c r="C1694" i="9"/>
  <c r="B1694" i="9" s="1"/>
  <c r="M1693" i="9"/>
  <c r="C1693" i="9"/>
  <c r="B1693" i="9" s="1"/>
  <c r="B1689" i="9"/>
  <c r="H1682" i="9"/>
  <c r="K1681" i="9"/>
  <c r="F1681" i="9"/>
  <c r="L1681" i="9" s="1"/>
  <c r="C1681" i="9"/>
  <c r="K1680" i="9"/>
  <c r="F1680" i="9"/>
  <c r="L1680" i="9" s="1"/>
  <c r="C1680" i="9"/>
  <c r="K1679" i="9"/>
  <c r="F1679" i="9"/>
  <c r="L1679" i="9" s="1"/>
  <c r="C1679" i="9"/>
  <c r="K1678" i="9"/>
  <c r="F1678" i="9"/>
  <c r="L1678" i="9" s="1"/>
  <c r="C1678" i="9"/>
  <c r="K1677" i="9"/>
  <c r="F1677" i="9"/>
  <c r="L1677" i="9" s="1"/>
  <c r="C1677" i="9"/>
  <c r="F1676" i="9"/>
  <c r="L1676" i="9" s="1"/>
  <c r="C1676" i="9"/>
  <c r="C1675" i="9"/>
  <c r="C1674" i="9"/>
  <c r="C1671" i="9"/>
  <c r="M1668" i="9"/>
  <c r="M1665" i="9"/>
  <c r="C1665" i="9"/>
  <c r="B1665" i="9" s="1"/>
  <c r="M1664" i="9"/>
  <c r="C1664" i="9"/>
  <c r="B1664" i="9" s="1"/>
  <c r="M1663" i="9"/>
  <c r="C1663" i="9"/>
  <c r="B1663" i="9" s="1"/>
  <c r="M1662" i="9"/>
  <c r="C1662" i="9"/>
  <c r="B1662" i="9" s="1"/>
  <c r="M1661" i="9"/>
  <c r="C1661" i="9"/>
  <c r="B1661" i="9" s="1"/>
  <c r="M1660" i="9"/>
  <c r="C1660" i="9"/>
  <c r="B1660" i="9" s="1"/>
  <c r="M1659" i="9"/>
  <c r="C1659" i="9"/>
  <c r="B1659" i="9" s="1"/>
  <c r="M1658" i="9"/>
  <c r="C1658" i="9"/>
  <c r="B1658" i="9" s="1"/>
  <c r="M1657" i="9"/>
  <c r="C1657" i="9"/>
  <c r="B1657" i="9" s="1"/>
  <c r="M1656" i="9"/>
  <c r="M1666" i="9" s="1"/>
  <c r="B1669" i="9" s="1"/>
  <c r="B652" i="9" s="1"/>
  <c r="C1656" i="9"/>
  <c r="B1656" i="9" s="1"/>
  <c r="B1652" i="9"/>
  <c r="H1645" i="9"/>
  <c r="K1644" i="9"/>
  <c r="F1644" i="9"/>
  <c r="L1644" i="9" s="1"/>
  <c r="C1644" i="9"/>
  <c r="K1643" i="9"/>
  <c r="F1643" i="9"/>
  <c r="L1643" i="9" s="1"/>
  <c r="C1643" i="9"/>
  <c r="K1642" i="9"/>
  <c r="F1642" i="9"/>
  <c r="L1642" i="9" s="1"/>
  <c r="C1642" i="9"/>
  <c r="K1641" i="9"/>
  <c r="F1641" i="9"/>
  <c r="L1641" i="9" s="1"/>
  <c r="C1641" i="9"/>
  <c r="K1640" i="9"/>
  <c r="F1640" i="9"/>
  <c r="L1640" i="9" s="1"/>
  <c r="C1640" i="9"/>
  <c r="F1639" i="9"/>
  <c r="L1639" i="9" s="1"/>
  <c r="C1639" i="9"/>
  <c r="C1638" i="9"/>
  <c r="C1637" i="9"/>
  <c r="C1634" i="9"/>
  <c r="M1631" i="9"/>
  <c r="M1628" i="9"/>
  <c r="C1628" i="9"/>
  <c r="B1628" i="9" s="1"/>
  <c r="M1627" i="9"/>
  <c r="C1627" i="9"/>
  <c r="B1627" i="9" s="1"/>
  <c r="M1626" i="9"/>
  <c r="C1626" i="9"/>
  <c r="B1626" i="9" s="1"/>
  <c r="M1625" i="9"/>
  <c r="C1625" i="9"/>
  <c r="B1625" i="9" s="1"/>
  <c r="M1624" i="9"/>
  <c r="C1624" i="9"/>
  <c r="B1624" i="9" s="1"/>
  <c r="M1623" i="9"/>
  <c r="C1623" i="9"/>
  <c r="B1623" i="9" s="1"/>
  <c r="M1622" i="9"/>
  <c r="C1622" i="9"/>
  <c r="B1622" i="9" s="1"/>
  <c r="M1621" i="9"/>
  <c r="C1621" i="9"/>
  <c r="B1621" i="9" s="1"/>
  <c r="M1620" i="9"/>
  <c r="C1620" i="9"/>
  <c r="B1620" i="9" s="1"/>
  <c r="M1619" i="9"/>
  <c r="C1619" i="9"/>
  <c r="B1619" i="9" s="1"/>
  <c r="B1615" i="9"/>
  <c r="C33" i="9" s="1"/>
  <c r="H1608" i="9"/>
  <c r="K1607" i="9"/>
  <c r="F1607" i="9"/>
  <c r="L1607" i="9" s="1"/>
  <c r="C1607" i="9"/>
  <c r="K1606" i="9"/>
  <c r="F1606" i="9"/>
  <c r="L1606" i="9" s="1"/>
  <c r="C1606" i="9"/>
  <c r="K1605" i="9"/>
  <c r="F1605" i="9"/>
  <c r="L1605" i="9" s="1"/>
  <c r="C1605" i="9"/>
  <c r="K1604" i="9"/>
  <c r="F1604" i="9"/>
  <c r="L1604" i="9" s="1"/>
  <c r="C1604" i="9"/>
  <c r="K1603" i="9"/>
  <c r="F1603" i="9"/>
  <c r="L1603" i="9" s="1"/>
  <c r="C1603" i="9"/>
  <c r="F1602" i="9"/>
  <c r="L1602" i="9" s="1"/>
  <c r="C1602" i="9"/>
  <c r="C1601" i="9"/>
  <c r="C1600" i="9"/>
  <c r="C1597" i="9"/>
  <c r="M1594" i="9"/>
  <c r="M1591" i="9"/>
  <c r="C1591" i="9"/>
  <c r="B1591" i="9" s="1"/>
  <c r="M1590" i="9"/>
  <c r="C1590" i="9"/>
  <c r="B1590" i="9" s="1"/>
  <c r="M1589" i="9"/>
  <c r="C1589" i="9"/>
  <c r="B1589" i="9" s="1"/>
  <c r="M1588" i="9"/>
  <c r="C1588" i="9"/>
  <c r="B1588" i="9" s="1"/>
  <c r="M1587" i="9"/>
  <c r="C1587" i="9"/>
  <c r="B1587" i="9" s="1"/>
  <c r="M1586" i="9"/>
  <c r="C1586" i="9"/>
  <c r="B1586" i="9" s="1"/>
  <c r="M1585" i="9"/>
  <c r="C1585" i="9"/>
  <c r="B1585" i="9" s="1"/>
  <c r="M1584" i="9"/>
  <c r="C1584" i="9"/>
  <c r="B1584" i="9" s="1"/>
  <c r="M1583" i="9"/>
  <c r="C1583" i="9"/>
  <c r="B1583" i="9" s="1"/>
  <c r="M1582" i="9"/>
  <c r="C1582" i="9"/>
  <c r="B1582" i="9" s="1"/>
  <c r="B1578" i="9"/>
  <c r="C32" i="9" s="1"/>
  <c r="H1571" i="9"/>
  <c r="K1570" i="9"/>
  <c r="F1570" i="9"/>
  <c r="L1570" i="9" s="1"/>
  <c r="C1570" i="9"/>
  <c r="K1569" i="9"/>
  <c r="F1569" i="9"/>
  <c r="L1569" i="9" s="1"/>
  <c r="C1569" i="9"/>
  <c r="K1568" i="9"/>
  <c r="F1568" i="9"/>
  <c r="L1568" i="9" s="1"/>
  <c r="C1568" i="9"/>
  <c r="K1567" i="9"/>
  <c r="F1567" i="9"/>
  <c r="L1567" i="9" s="1"/>
  <c r="C1567" i="9"/>
  <c r="K1566" i="9"/>
  <c r="F1566" i="9"/>
  <c r="L1566" i="9" s="1"/>
  <c r="C1566" i="9"/>
  <c r="F1565" i="9"/>
  <c r="L1565" i="9" s="1"/>
  <c r="C1565" i="9"/>
  <c r="C1564" i="9"/>
  <c r="C1563" i="9"/>
  <c r="C1560" i="9"/>
  <c r="M1557" i="9"/>
  <c r="M1554" i="9"/>
  <c r="C1554" i="9"/>
  <c r="B1554" i="9" s="1"/>
  <c r="M1553" i="9"/>
  <c r="C1553" i="9"/>
  <c r="B1553" i="9" s="1"/>
  <c r="M1552" i="9"/>
  <c r="C1552" i="9"/>
  <c r="B1552" i="9" s="1"/>
  <c r="M1551" i="9"/>
  <c r="C1551" i="9"/>
  <c r="B1551" i="9" s="1"/>
  <c r="M1550" i="9"/>
  <c r="C1550" i="9"/>
  <c r="B1550" i="9" s="1"/>
  <c r="M1549" i="9"/>
  <c r="C1549" i="9"/>
  <c r="B1549" i="9" s="1"/>
  <c r="M1548" i="9"/>
  <c r="C1548" i="9"/>
  <c r="B1548" i="9" s="1"/>
  <c r="M1547" i="9"/>
  <c r="C1547" i="9"/>
  <c r="B1547" i="9" s="1"/>
  <c r="M1546" i="9"/>
  <c r="C1546" i="9"/>
  <c r="B1546" i="9" s="1"/>
  <c r="M1545" i="9"/>
  <c r="C1545" i="9"/>
  <c r="B1545" i="9" s="1"/>
  <c r="B1541" i="9"/>
  <c r="C31" i="9" s="1"/>
  <c r="H1534" i="9"/>
  <c r="K1533" i="9"/>
  <c r="F1533" i="9"/>
  <c r="L1533" i="9" s="1"/>
  <c r="C1533" i="9"/>
  <c r="K1532" i="9"/>
  <c r="F1532" i="9"/>
  <c r="L1532" i="9" s="1"/>
  <c r="C1532" i="9"/>
  <c r="K1531" i="9"/>
  <c r="F1531" i="9"/>
  <c r="L1531" i="9" s="1"/>
  <c r="C1531" i="9"/>
  <c r="K1530" i="9"/>
  <c r="F1530" i="9"/>
  <c r="L1530" i="9" s="1"/>
  <c r="C1530" i="9"/>
  <c r="K1529" i="9"/>
  <c r="F1529" i="9"/>
  <c r="L1529" i="9" s="1"/>
  <c r="C1529" i="9"/>
  <c r="F1528" i="9"/>
  <c r="L1528" i="9" s="1"/>
  <c r="C1528" i="9"/>
  <c r="C1527" i="9"/>
  <c r="C1526" i="9"/>
  <c r="C1523" i="9"/>
  <c r="M1520" i="9"/>
  <c r="M1517" i="9"/>
  <c r="C1517" i="9"/>
  <c r="B1517" i="9" s="1"/>
  <c r="M1516" i="9"/>
  <c r="C1516" i="9"/>
  <c r="B1516" i="9" s="1"/>
  <c r="M1515" i="9"/>
  <c r="C1515" i="9"/>
  <c r="B1515" i="9" s="1"/>
  <c r="M1514" i="9"/>
  <c r="C1514" i="9"/>
  <c r="B1514" i="9" s="1"/>
  <c r="M1513" i="9"/>
  <c r="C1513" i="9"/>
  <c r="B1513" i="9" s="1"/>
  <c r="M1512" i="9"/>
  <c r="C1512" i="9"/>
  <c r="B1512" i="9" s="1"/>
  <c r="M1511" i="9"/>
  <c r="C1511" i="9"/>
  <c r="B1511" i="9" s="1"/>
  <c r="M1510" i="9"/>
  <c r="C1510" i="9"/>
  <c r="B1510" i="9" s="1"/>
  <c r="M1509" i="9"/>
  <c r="C1509" i="9"/>
  <c r="B1509" i="9" s="1"/>
  <c r="M1508" i="9"/>
  <c r="M1518" i="9" s="1"/>
  <c r="C1508" i="9"/>
  <c r="B1508" i="9" s="1"/>
  <c r="B1504" i="9"/>
  <c r="H1497" i="9"/>
  <c r="K1496" i="9"/>
  <c r="F1496" i="9"/>
  <c r="L1496" i="9" s="1"/>
  <c r="C1496" i="9"/>
  <c r="K1495" i="9"/>
  <c r="F1495" i="9"/>
  <c r="L1495" i="9" s="1"/>
  <c r="C1495" i="9"/>
  <c r="K1494" i="9"/>
  <c r="F1494" i="9"/>
  <c r="L1494" i="9" s="1"/>
  <c r="C1494" i="9"/>
  <c r="K1493" i="9"/>
  <c r="F1493" i="9"/>
  <c r="L1493" i="9" s="1"/>
  <c r="C1493" i="9"/>
  <c r="K1492" i="9"/>
  <c r="F1492" i="9"/>
  <c r="L1492" i="9" s="1"/>
  <c r="C1492" i="9"/>
  <c r="F1491" i="9"/>
  <c r="L1491" i="9" s="1"/>
  <c r="C1491" i="9"/>
  <c r="C1490" i="9"/>
  <c r="C1489" i="9"/>
  <c r="C1486" i="9"/>
  <c r="M1483" i="9"/>
  <c r="M1480" i="9"/>
  <c r="C1480" i="9"/>
  <c r="B1480" i="9" s="1"/>
  <c r="M1479" i="9"/>
  <c r="C1479" i="9"/>
  <c r="B1479" i="9" s="1"/>
  <c r="M1478" i="9"/>
  <c r="C1478" i="9"/>
  <c r="B1478" i="9" s="1"/>
  <c r="M1477" i="9"/>
  <c r="C1477" i="9"/>
  <c r="B1477" i="9" s="1"/>
  <c r="M1476" i="9"/>
  <c r="C1476" i="9"/>
  <c r="B1476" i="9" s="1"/>
  <c r="M1475" i="9"/>
  <c r="C1475" i="9"/>
  <c r="B1475" i="9" s="1"/>
  <c r="M1474" i="9"/>
  <c r="C1474" i="9"/>
  <c r="B1474" i="9" s="1"/>
  <c r="M1473" i="9"/>
  <c r="C1473" i="9"/>
  <c r="B1473" i="9" s="1"/>
  <c r="M1472" i="9"/>
  <c r="C1472" i="9"/>
  <c r="B1472" i="9" s="1"/>
  <c r="M1471" i="9"/>
  <c r="C1471" i="9"/>
  <c r="B1471" i="9" s="1"/>
  <c r="B1467" i="9"/>
  <c r="C29" i="9" s="1"/>
  <c r="H1460" i="9"/>
  <c r="K1459" i="9"/>
  <c r="F1459" i="9"/>
  <c r="L1459" i="9" s="1"/>
  <c r="C1459" i="9"/>
  <c r="K1458" i="9"/>
  <c r="F1458" i="9"/>
  <c r="L1458" i="9" s="1"/>
  <c r="C1458" i="9"/>
  <c r="K1457" i="9"/>
  <c r="F1457" i="9"/>
  <c r="L1457" i="9" s="1"/>
  <c r="C1457" i="9"/>
  <c r="K1456" i="9"/>
  <c r="F1456" i="9"/>
  <c r="L1456" i="9" s="1"/>
  <c r="C1456" i="9"/>
  <c r="K1455" i="9"/>
  <c r="F1455" i="9"/>
  <c r="L1455" i="9" s="1"/>
  <c r="C1455" i="9"/>
  <c r="F1454" i="9"/>
  <c r="L1454" i="9" s="1"/>
  <c r="C1454" i="9"/>
  <c r="C1453" i="9"/>
  <c r="C1452" i="9"/>
  <c r="C1449" i="9"/>
  <c r="M1443" i="9"/>
  <c r="C1443" i="9"/>
  <c r="B1443" i="9" s="1"/>
  <c r="M1442" i="9"/>
  <c r="C1442" i="9"/>
  <c r="B1442" i="9" s="1"/>
  <c r="M1441" i="9"/>
  <c r="C1441" i="9"/>
  <c r="B1441" i="9" s="1"/>
  <c r="M1440" i="9"/>
  <c r="C1440" i="9"/>
  <c r="B1440" i="9" s="1"/>
  <c r="M1439" i="9"/>
  <c r="C1439" i="9"/>
  <c r="B1439" i="9" s="1"/>
  <c r="M1438" i="9"/>
  <c r="C1438" i="9"/>
  <c r="B1438" i="9" s="1"/>
  <c r="M1437" i="9"/>
  <c r="C1437" i="9"/>
  <c r="B1437" i="9" s="1"/>
  <c r="M1436" i="9"/>
  <c r="C1436" i="9"/>
  <c r="B1436" i="9" s="1"/>
  <c r="M1435" i="9"/>
  <c r="C1435" i="9"/>
  <c r="B1435" i="9" s="1"/>
  <c r="M1434" i="9"/>
  <c r="C1434" i="9"/>
  <c r="B1434" i="9" s="1"/>
  <c r="B1430" i="9"/>
  <c r="C28" i="9" s="1"/>
  <c r="H1423" i="9"/>
  <c r="K1422" i="9"/>
  <c r="F1422" i="9"/>
  <c r="L1422" i="9" s="1"/>
  <c r="C1422" i="9"/>
  <c r="K1421" i="9"/>
  <c r="F1421" i="9"/>
  <c r="L1421" i="9" s="1"/>
  <c r="C1421" i="9"/>
  <c r="K1420" i="9"/>
  <c r="F1420" i="9"/>
  <c r="L1420" i="9" s="1"/>
  <c r="C1420" i="9"/>
  <c r="K1419" i="9"/>
  <c r="F1419" i="9"/>
  <c r="L1419" i="9" s="1"/>
  <c r="C1419" i="9"/>
  <c r="K1418" i="9"/>
  <c r="F1418" i="9"/>
  <c r="L1418" i="9" s="1"/>
  <c r="C1418" i="9"/>
  <c r="F1417" i="9"/>
  <c r="L1417" i="9" s="1"/>
  <c r="C1417" i="9"/>
  <c r="C1416" i="9"/>
  <c r="C1415" i="9"/>
  <c r="C1412" i="9"/>
  <c r="M1409" i="9"/>
  <c r="M1406" i="9"/>
  <c r="C1406" i="9"/>
  <c r="B1406" i="9" s="1"/>
  <c r="M1405" i="9"/>
  <c r="C1405" i="9"/>
  <c r="B1405" i="9" s="1"/>
  <c r="M1404" i="9"/>
  <c r="C1404" i="9"/>
  <c r="B1404" i="9" s="1"/>
  <c r="M1403" i="9"/>
  <c r="C1403" i="9"/>
  <c r="B1403" i="9" s="1"/>
  <c r="M1402" i="9"/>
  <c r="C1402" i="9"/>
  <c r="B1402" i="9" s="1"/>
  <c r="M1401" i="9"/>
  <c r="C1401" i="9"/>
  <c r="B1401" i="9" s="1"/>
  <c r="M1400" i="9"/>
  <c r="C1400" i="9"/>
  <c r="B1400" i="9" s="1"/>
  <c r="M1399" i="9"/>
  <c r="C1399" i="9"/>
  <c r="B1399" i="9" s="1"/>
  <c r="M1398" i="9"/>
  <c r="C1398" i="9"/>
  <c r="B1398" i="9" s="1"/>
  <c r="M1397" i="9"/>
  <c r="C1397" i="9"/>
  <c r="B1397" i="9" s="1"/>
  <c r="B1393" i="9"/>
  <c r="C27" i="9" s="1"/>
  <c r="H1386" i="9"/>
  <c r="K1385" i="9"/>
  <c r="F1385" i="9"/>
  <c r="L1385" i="9" s="1"/>
  <c r="C1385" i="9"/>
  <c r="K1384" i="9"/>
  <c r="F1384" i="9"/>
  <c r="L1384" i="9" s="1"/>
  <c r="C1384" i="9"/>
  <c r="K1383" i="9"/>
  <c r="F1383" i="9"/>
  <c r="L1383" i="9" s="1"/>
  <c r="C1383" i="9"/>
  <c r="K1382" i="9"/>
  <c r="F1382" i="9"/>
  <c r="L1382" i="9" s="1"/>
  <c r="C1382" i="9"/>
  <c r="L1381" i="9"/>
  <c r="K1381" i="9"/>
  <c r="F1381" i="9"/>
  <c r="C1381" i="9"/>
  <c r="F1380" i="9"/>
  <c r="L1380" i="9" s="1"/>
  <c r="C1380" i="9"/>
  <c r="C1379" i="9"/>
  <c r="C1378" i="9"/>
  <c r="C1375" i="9"/>
  <c r="M1372" i="9"/>
  <c r="P1372" i="9" s="1"/>
  <c r="M26" i="9" s="1"/>
  <c r="M1369" i="9"/>
  <c r="C1369" i="9"/>
  <c r="B1369" i="9" s="1"/>
  <c r="M1368" i="9"/>
  <c r="C1368" i="9"/>
  <c r="B1368" i="9" s="1"/>
  <c r="M1367" i="9"/>
  <c r="C1367" i="9"/>
  <c r="B1367" i="9" s="1"/>
  <c r="M1366" i="9"/>
  <c r="C1366" i="9"/>
  <c r="B1366" i="9" s="1"/>
  <c r="M1365" i="9"/>
  <c r="C1365" i="9"/>
  <c r="B1365" i="9" s="1"/>
  <c r="M1364" i="9"/>
  <c r="C1364" i="9"/>
  <c r="B1364" i="9" s="1"/>
  <c r="M1363" i="9"/>
  <c r="C1363" i="9"/>
  <c r="B1363" i="9" s="1"/>
  <c r="M1362" i="9"/>
  <c r="C1362" i="9"/>
  <c r="B1362" i="9" s="1"/>
  <c r="M1361" i="9"/>
  <c r="C1361" i="9"/>
  <c r="B1361" i="9" s="1"/>
  <c r="M1360" i="9"/>
  <c r="C1360" i="9"/>
  <c r="B1360" i="9" s="1"/>
  <c r="B1356" i="9"/>
  <c r="C26" i="9" s="1"/>
  <c r="H1349" i="9"/>
  <c r="K1348" i="9"/>
  <c r="F1348" i="9"/>
  <c r="L1348" i="9" s="1"/>
  <c r="C1348" i="9"/>
  <c r="K1347" i="9"/>
  <c r="F1347" i="9"/>
  <c r="L1347" i="9" s="1"/>
  <c r="C1347" i="9"/>
  <c r="K1346" i="9"/>
  <c r="F1346" i="9"/>
  <c r="L1346" i="9" s="1"/>
  <c r="C1346" i="9"/>
  <c r="K1345" i="9"/>
  <c r="F1345" i="9"/>
  <c r="L1345" i="9" s="1"/>
  <c r="C1345" i="9"/>
  <c r="K1344" i="9"/>
  <c r="F1344" i="9"/>
  <c r="L1344" i="9" s="1"/>
  <c r="C1344" i="9"/>
  <c r="F1343" i="9"/>
  <c r="L1343" i="9" s="1"/>
  <c r="C1343" i="9"/>
  <c r="C1342" i="9"/>
  <c r="C1341" i="9"/>
  <c r="C1338" i="9"/>
  <c r="M1335" i="9"/>
  <c r="M1332" i="9"/>
  <c r="C1332" i="9"/>
  <c r="B1332" i="9" s="1"/>
  <c r="M1331" i="9"/>
  <c r="C1331" i="9"/>
  <c r="B1331" i="9" s="1"/>
  <c r="M1330" i="9"/>
  <c r="C1330" i="9"/>
  <c r="B1330" i="9" s="1"/>
  <c r="M1329" i="9"/>
  <c r="C1329" i="9"/>
  <c r="B1329" i="9" s="1"/>
  <c r="M1328" i="9"/>
  <c r="C1328" i="9"/>
  <c r="B1328" i="9" s="1"/>
  <c r="M1327" i="9"/>
  <c r="C1327" i="9"/>
  <c r="B1327" i="9" s="1"/>
  <c r="M1326" i="9"/>
  <c r="C1326" i="9"/>
  <c r="B1326" i="9" s="1"/>
  <c r="M1325" i="9"/>
  <c r="C1325" i="9"/>
  <c r="B1325" i="9" s="1"/>
  <c r="M1324" i="9"/>
  <c r="C1324" i="9"/>
  <c r="B1324" i="9" s="1"/>
  <c r="M1323" i="9"/>
  <c r="C1323" i="9"/>
  <c r="B1323" i="9" s="1"/>
  <c r="B1319" i="9"/>
  <c r="H1312" i="9"/>
  <c r="K1311" i="9"/>
  <c r="F1311" i="9"/>
  <c r="L1311" i="9" s="1"/>
  <c r="C1311" i="9"/>
  <c r="K1310" i="9"/>
  <c r="F1310" i="9"/>
  <c r="L1310" i="9" s="1"/>
  <c r="C1310" i="9"/>
  <c r="K1309" i="9"/>
  <c r="F1309" i="9"/>
  <c r="L1309" i="9" s="1"/>
  <c r="C1309" i="9"/>
  <c r="K1308" i="9"/>
  <c r="F1308" i="9"/>
  <c r="L1308" i="9" s="1"/>
  <c r="C1308" i="9"/>
  <c r="K1307" i="9"/>
  <c r="F1307" i="9"/>
  <c r="L1307" i="9" s="1"/>
  <c r="C1307" i="9"/>
  <c r="F1306" i="9"/>
  <c r="L1306" i="9" s="1"/>
  <c r="C1306" i="9"/>
  <c r="C1305" i="9"/>
  <c r="C1304" i="9"/>
  <c r="C1301" i="9"/>
  <c r="M1298" i="9"/>
  <c r="M1295" i="9"/>
  <c r="C1295" i="9"/>
  <c r="B1295" i="9" s="1"/>
  <c r="M1294" i="9"/>
  <c r="C1294" i="9"/>
  <c r="B1294" i="9" s="1"/>
  <c r="M1293" i="9"/>
  <c r="C1293" i="9"/>
  <c r="B1293" i="9"/>
  <c r="M1292" i="9"/>
  <c r="C1292" i="9"/>
  <c r="B1292" i="9"/>
  <c r="M1291" i="9"/>
  <c r="C1291" i="9"/>
  <c r="B1291" i="9"/>
  <c r="M1290" i="9"/>
  <c r="C1290" i="9"/>
  <c r="B1290" i="9" s="1"/>
  <c r="M1289" i="9"/>
  <c r="C1289" i="9"/>
  <c r="B1289" i="9"/>
  <c r="M1288" i="9"/>
  <c r="C1288" i="9"/>
  <c r="B1288" i="9" s="1"/>
  <c r="M1287" i="9"/>
  <c r="C1287" i="9"/>
  <c r="B1287" i="9"/>
  <c r="M1286" i="9"/>
  <c r="C1286" i="9"/>
  <c r="B1286" i="9" s="1"/>
  <c r="B1282" i="9"/>
  <c r="C24" i="9" s="1"/>
  <c r="H1275" i="9"/>
  <c r="K1274" i="9"/>
  <c r="F1274" i="9"/>
  <c r="L1274" i="9" s="1"/>
  <c r="C1274" i="9"/>
  <c r="K1273" i="9"/>
  <c r="F1273" i="9"/>
  <c r="L1273" i="9" s="1"/>
  <c r="C1273" i="9"/>
  <c r="K1272" i="9"/>
  <c r="F1272" i="9"/>
  <c r="L1272" i="9" s="1"/>
  <c r="C1272" i="9"/>
  <c r="K1271" i="9"/>
  <c r="F1271" i="9"/>
  <c r="L1271" i="9" s="1"/>
  <c r="C1271" i="9"/>
  <c r="K1270" i="9"/>
  <c r="F1270" i="9"/>
  <c r="L1270" i="9" s="1"/>
  <c r="C1270" i="9"/>
  <c r="F1269" i="9"/>
  <c r="L1269" i="9" s="1"/>
  <c r="C1269" i="9"/>
  <c r="C1268" i="9"/>
  <c r="C1267" i="9"/>
  <c r="C1264" i="9"/>
  <c r="M1261" i="9"/>
  <c r="M1258" i="9"/>
  <c r="C1258" i="9"/>
  <c r="B1258" i="9" s="1"/>
  <c r="M1257" i="9"/>
  <c r="C1257" i="9"/>
  <c r="B1257" i="9" s="1"/>
  <c r="M1256" i="9"/>
  <c r="C1256" i="9"/>
  <c r="B1256" i="9"/>
  <c r="M1255" i="9"/>
  <c r="C1255" i="9"/>
  <c r="B1255" i="9"/>
  <c r="M1254" i="9"/>
  <c r="C1254" i="9"/>
  <c r="B1254" i="9"/>
  <c r="M1253" i="9"/>
  <c r="C1253" i="9"/>
  <c r="B1253" i="9" s="1"/>
  <c r="M1252" i="9"/>
  <c r="C1252" i="9"/>
  <c r="B1252" i="9"/>
  <c r="M1251" i="9"/>
  <c r="C1251" i="9"/>
  <c r="B1251" i="9"/>
  <c r="M1250" i="9"/>
  <c r="C1250" i="9"/>
  <c r="B1250" i="9" s="1"/>
  <c r="M1249" i="9"/>
  <c r="C1249" i="9"/>
  <c r="B1249" i="9" s="1"/>
  <c r="B1245" i="9"/>
  <c r="H1238" i="9"/>
  <c r="K1237" i="9"/>
  <c r="F1237" i="9"/>
  <c r="L1237" i="9" s="1"/>
  <c r="C1237" i="9"/>
  <c r="K1236" i="9"/>
  <c r="F1236" i="9"/>
  <c r="L1236" i="9" s="1"/>
  <c r="C1236" i="9"/>
  <c r="K1235" i="9"/>
  <c r="F1235" i="9"/>
  <c r="L1235" i="9" s="1"/>
  <c r="C1235" i="9"/>
  <c r="K1234" i="9"/>
  <c r="F1234" i="9"/>
  <c r="L1234" i="9" s="1"/>
  <c r="C1234" i="9"/>
  <c r="K1233" i="9"/>
  <c r="F1233" i="9"/>
  <c r="L1233" i="9" s="1"/>
  <c r="C1233" i="9"/>
  <c r="F1232" i="9"/>
  <c r="L1232" i="9" s="1"/>
  <c r="C1232" i="9"/>
  <c r="C1231" i="9"/>
  <c r="C1230" i="9"/>
  <c r="C1227" i="9"/>
  <c r="M1224" i="9"/>
  <c r="M1221" i="9"/>
  <c r="C1221" i="9"/>
  <c r="B1221" i="9" s="1"/>
  <c r="M1220" i="9"/>
  <c r="C1220" i="9"/>
  <c r="B1220" i="9" s="1"/>
  <c r="M1219" i="9"/>
  <c r="C1219" i="9"/>
  <c r="B1219" i="9"/>
  <c r="M1218" i="9"/>
  <c r="C1218" i="9"/>
  <c r="B1218" i="9"/>
  <c r="M1217" i="9"/>
  <c r="C1217" i="9"/>
  <c r="B1217" i="9" s="1"/>
  <c r="M1216" i="9"/>
  <c r="C1216" i="9"/>
  <c r="B1216" i="9" s="1"/>
  <c r="M1215" i="9"/>
  <c r="C1215" i="9"/>
  <c r="B1215" i="9"/>
  <c r="M1214" i="9"/>
  <c r="C1214" i="9"/>
  <c r="B1214" i="9"/>
  <c r="M1213" i="9"/>
  <c r="C1213" i="9"/>
  <c r="B1213" i="9" s="1"/>
  <c r="M1212" i="9"/>
  <c r="C1212" i="9"/>
  <c r="B1212" i="9" s="1"/>
  <c r="B1208" i="9"/>
  <c r="C22" i="9" s="1"/>
  <c r="H1201" i="9"/>
  <c r="K1200" i="9"/>
  <c r="F1200" i="9"/>
  <c r="L1200" i="9" s="1"/>
  <c r="C1200" i="9"/>
  <c r="K1199" i="9"/>
  <c r="F1199" i="9"/>
  <c r="L1199" i="9" s="1"/>
  <c r="C1199" i="9"/>
  <c r="K1198" i="9"/>
  <c r="F1198" i="9"/>
  <c r="L1198" i="9" s="1"/>
  <c r="C1198" i="9"/>
  <c r="K1197" i="9"/>
  <c r="F1197" i="9"/>
  <c r="L1197" i="9" s="1"/>
  <c r="C1197" i="9"/>
  <c r="K1196" i="9"/>
  <c r="F1196" i="9"/>
  <c r="L1196" i="9" s="1"/>
  <c r="C1196" i="9"/>
  <c r="F1195" i="9"/>
  <c r="L1195" i="9" s="1"/>
  <c r="C1195" i="9"/>
  <c r="C1194" i="9"/>
  <c r="C1193" i="9"/>
  <c r="C1190" i="9"/>
  <c r="M1187" i="9"/>
  <c r="M1184" i="9"/>
  <c r="F1184" i="9"/>
  <c r="F1221" i="9" s="1"/>
  <c r="C1184" i="9"/>
  <c r="B1184" i="9" s="1"/>
  <c r="M1183" i="9"/>
  <c r="F1183" i="9"/>
  <c r="F1220" i="9" s="1"/>
  <c r="C1183" i="9"/>
  <c r="B1183" i="9" s="1"/>
  <c r="M1182" i="9"/>
  <c r="F1182" i="9"/>
  <c r="F1219" i="9" s="1"/>
  <c r="F1256" i="9" s="1"/>
  <c r="F1293" i="9" s="1"/>
  <c r="C1182" i="9"/>
  <c r="B1182" i="9" s="1"/>
  <c r="M1181" i="9"/>
  <c r="F1181" i="9"/>
  <c r="F1218" i="9" s="1"/>
  <c r="F1255" i="9" s="1"/>
  <c r="C1181" i="9"/>
  <c r="B1181" i="9" s="1"/>
  <c r="M1180" i="9"/>
  <c r="F1180" i="9"/>
  <c r="F1217" i="9" s="1"/>
  <c r="C1180" i="9"/>
  <c r="B1180" i="9" s="1"/>
  <c r="M1179" i="9"/>
  <c r="F1179" i="9"/>
  <c r="F1216" i="9" s="1"/>
  <c r="C1179" i="9"/>
  <c r="B1179" i="9" s="1"/>
  <c r="M1178" i="9"/>
  <c r="F1178" i="9"/>
  <c r="F1215" i="9" s="1"/>
  <c r="F1252" i="9" s="1"/>
  <c r="F1289" i="9" s="1"/>
  <c r="C1178" i="9"/>
  <c r="B1178" i="9" s="1"/>
  <c r="M1177" i="9"/>
  <c r="F1177" i="9"/>
  <c r="F1214" i="9" s="1"/>
  <c r="F1251" i="9" s="1"/>
  <c r="C1177" i="9"/>
  <c r="B1177" i="9" s="1"/>
  <c r="M1176" i="9"/>
  <c r="F1176" i="9"/>
  <c r="F1213" i="9" s="1"/>
  <c r="C1176" i="9"/>
  <c r="B1176" i="9" s="1"/>
  <c r="M1175" i="9"/>
  <c r="F1175" i="9"/>
  <c r="F1212" i="9" s="1"/>
  <c r="C1175" i="9"/>
  <c r="B1175" i="9" s="1"/>
  <c r="B1171" i="9"/>
  <c r="H1160" i="9"/>
  <c r="E1160" i="9" s="1"/>
  <c r="H1159" i="9"/>
  <c r="E1159" i="9" s="1"/>
  <c r="F1153" i="9"/>
  <c r="I1152" i="9"/>
  <c r="F1152" i="9"/>
  <c r="M1147" i="9"/>
  <c r="M1144" i="9"/>
  <c r="C1144" i="9"/>
  <c r="B1144" i="9" s="1"/>
  <c r="M1143" i="9"/>
  <c r="C1143" i="9"/>
  <c r="B1143" i="9" s="1"/>
  <c r="M1142" i="9"/>
  <c r="C1142" i="9"/>
  <c r="B1142" i="9"/>
  <c r="M1141" i="9"/>
  <c r="C1141" i="9"/>
  <c r="B1141" i="9"/>
  <c r="M1140" i="9"/>
  <c r="C1140" i="9"/>
  <c r="B1140" i="9" s="1"/>
  <c r="M1139" i="9"/>
  <c r="C1139" i="9"/>
  <c r="B1139" i="9" s="1"/>
  <c r="M1138" i="9"/>
  <c r="C1138" i="9"/>
  <c r="B1138" i="9" s="1"/>
  <c r="M1137" i="9"/>
  <c r="C1137" i="9"/>
  <c r="B1137" i="9" s="1"/>
  <c r="M1136" i="9"/>
  <c r="C1136" i="9"/>
  <c r="B1136" i="9" s="1"/>
  <c r="M1135" i="9"/>
  <c r="C1135" i="9"/>
  <c r="B1135" i="9" s="1"/>
  <c r="J1133" i="9"/>
  <c r="F1133" i="9"/>
  <c r="B1131" i="9"/>
  <c r="N1118" i="9"/>
  <c r="K1118" i="9" s="1"/>
  <c r="B1118" i="9"/>
  <c r="N1117" i="9"/>
  <c r="K1117" i="9" s="1"/>
  <c r="B1117" i="9"/>
  <c r="N1116" i="9"/>
  <c r="K1116" i="9" s="1"/>
  <c r="B1116" i="9"/>
  <c r="N1115" i="9"/>
  <c r="K1115" i="9" s="1"/>
  <c r="B1115" i="9"/>
  <c r="N1114" i="9"/>
  <c r="K1114" i="9" s="1"/>
  <c r="F96" i="9"/>
  <c r="J1173" i="9" s="1"/>
  <c r="F1192" i="9" s="1"/>
  <c r="J1195" i="9" s="1"/>
  <c r="F95" i="9"/>
  <c r="F1173" i="9" s="1"/>
  <c r="B76" i="9"/>
  <c r="B74" i="9"/>
  <c r="B72" i="9"/>
  <c r="B70" i="9"/>
  <c r="B68" i="9"/>
  <c r="B66" i="9"/>
  <c r="B64" i="9"/>
  <c r="B62" i="9"/>
  <c r="B60" i="9"/>
  <c r="B58" i="9"/>
  <c r="J35" i="9"/>
  <c r="C35" i="9"/>
  <c r="J34" i="9"/>
  <c r="C34" i="9"/>
  <c r="J33" i="9"/>
  <c r="J32" i="9"/>
  <c r="J31" i="9"/>
  <c r="J30" i="9"/>
  <c r="C30" i="9"/>
  <c r="J29" i="9"/>
  <c r="J28" i="9"/>
  <c r="J27" i="9"/>
  <c r="J26" i="9"/>
  <c r="J25" i="9"/>
  <c r="C25" i="9"/>
  <c r="J24" i="9"/>
  <c r="J23" i="9"/>
  <c r="C23" i="9"/>
  <c r="J22" i="9"/>
  <c r="J21" i="9"/>
  <c r="C21" i="9"/>
  <c r="J20" i="9"/>
  <c r="C20" i="9"/>
  <c r="H1719" i="8"/>
  <c r="K1718" i="8"/>
  <c r="F1718" i="8"/>
  <c r="L1718" i="8" s="1"/>
  <c r="C1718" i="8"/>
  <c r="K1717" i="8"/>
  <c r="F1717" i="8"/>
  <c r="L1717" i="8" s="1"/>
  <c r="C1717" i="8"/>
  <c r="K1716" i="8"/>
  <c r="F1716" i="8"/>
  <c r="L1716" i="8" s="1"/>
  <c r="C1716" i="8"/>
  <c r="K1715" i="8"/>
  <c r="F1715" i="8"/>
  <c r="L1715" i="8" s="1"/>
  <c r="C1715" i="8"/>
  <c r="K1714" i="8"/>
  <c r="F1714" i="8"/>
  <c r="L1714" i="8" s="1"/>
  <c r="C1714" i="8"/>
  <c r="F1713" i="8"/>
  <c r="L1713" i="8" s="1"/>
  <c r="C1713" i="8"/>
  <c r="C1712" i="8"/>
  <c r="C1711" i="8"/>
  <c r="C1708" i="8"/>
  <c r="M1705" i="8"/>
  <c r="M1702" i="8"/>
  <c r="C1702" i="8"/>
  <c r="B1702" i="8" s="1"/>
  <c r="M1701" i="8"/>
  <c r="C1701" i="8"/>
  <c r="B1701" i="8" s="1"/>
  <c r="M1700" i="8"/>
  <c r="C1700" i="8"/>
  <c r="B1700" i="8" s="1"/>
  <c r="M1699" i="8"/>
  <c r="C1699" i="8"/>
  <c r="B1699" i="8" s="1"/>
  <c r="M1698" i="8"/>
  <c r="C1698" i="8"/>
  <c r="B1698" i="8" s="1"/>
  <c r="M1697" i="8"/>
  <c r="C1697" i="8"/>
  <c r="B1697" i="8" s="1"/>
  <c r="M1696" i="8"/>
  <c r="C1696" i="8"/>
  <c r="B1696" i="8" s="1"/>
  <c r="M1695" i="8"/>
  <c r="C1695" i="8"/>
  <c r="B1695" i="8" s="1"/>
  <c r="M1694" i="8"/>
  <c r="C1694" i="8"/>
  <c r="B1694" i="8" s="1"/>
  <c r="M1693" i="8"/>
  <c r="C1693" i="8"/>
  <c r="B1693" i="8" s="1"/>
  <c r="B1689" i="8"/>
  <c r="H1682" i="8"/>
  <c r="K1681" i="8"/>
  <c r="F1681" i="8"/>
  <c r="L1681" i="8" s="1"/>
  <c r="C1681" i="8"/>
  <c r="K1680" i="8"/>
  <c r="F1680" i="8"/>
  <c r="L1680" i="8" s="1"/>
  <c r="C1680" i="8"/>
  <c r="K1679" i="8"/>
  <c r="F1679" i="8"/>
  <c r="L1679" i="8" s="1"/>
  <c r="C1679" i="8"/>
  <c r="K1678" i="8"/>
  <c r="F1678" i="8"/>
  <c r="L1678" i="8" s="1"/>
  <c r="C1678" i="8"/>
  <c r="K1677" i="8"/>
  <c r="F1677" i="8"/>
  <c r="L1677" i="8" s="1"/>
  <c r="C1677" i="8"/>
  <c r="F1676" i="8"/>
  <c r="L1676" i="8" s="1"/>
  <c r="C1676" i="8"/>
  <c r="C1675" i="8"/>
  <c r="C1674" i="8"/>
  <c r="C1671" i="8"/>
  <c r="M1668" i="8"/>
  <c r="M1665" i="8"/>
  <c r="C1665" i="8"/>
  <c r="B1665" i="8" s="1"/>
  <c r="M1664" i="8"/>
  <c r="C1664" i="8"/>
  <c r="B1664" i="8" s="1"/>
  <c r="M1663" i="8"/>
  <c r="C1663" i="8"/>
  <c r="B1663" i="8" s="1"/>
  <c r="M1662" i="8"/>
  <c r="C1662" i="8"/>
  <c r="B1662" i="8" s="1"/>
  <c r="M1661" i="8"/>
  <c r="C1661" i="8"/>
  <c r="B1661" i="8" s="1"/>
  <c r="M1660" i="8"/>
  <c r="C1660" i="8"/>
  <c r="B1660" i="8" s="1"/>
  <c r="M1659" i="8"/>
  <c r="C1659" i="8"/>
  <c r="B1659" i="8" s="1"/>
  <c r="M1658" i="8"/>
  <c r="C1658" i="8"/>
  <c r="B1658" i="8" s="1"/>
  <c r="M1657" i="8"/>
  <c r="C1657" i="8"/>
  <c r="B1657" i="8" s="1"/>
  <c r="M1656" i="8"/>
  <c r="C1656" i="8"/>
  <c r="B1656" i="8" s="1"/>
  <c r="B1652" i="8"/>
  <c r="H1645" i="8"/>
  <c r="L1644" i="8"/>
  <c r="K1644" i="8"/>
  <c r="F1644" i="8"/>
  <c r="C1644" i="8"/>
  <c r="K1643" i="8"/>
  <c r="F1643" i="8"/>
  <c r="L1643" i="8" s="1"/>
  <c r="C1643" i="8"/>
  <c r="K1642" i="8"/>
  <c r="F1642" i="8"/>
  <c r="L1642" i="8" s="1"/>
  <c r="C1642" i="8"/>
  <c r="K1641" i="8"/>
  <c r="F1641" i="8"/>
  <c r="L1641" i="8" s="1"/>
  <c r="C1641" i="8"/>
  <c r="K1640" i="8"/>
  <c r="F1640" i="8"/>
  <c r="L1640" i="8" s="1"/>
  <c r="C1640" i="8"/>
  <c r="F1639" i="8"/>
  <c r="L1639" i="8" s="1"/>
  <c r="C1639" i="8"/>
  <c r="C1638" i="8"/>
  <c r="C1637" i="8"/>
  <c r="C1634" i="8"/>
  <c r="M1631" i="8"/>
  <c r="M1628" i="8"/>
  <c r="C1628" i="8"/>
  <c r="B1628" i="8" s="1"/>
  <c r="M1627" i="8"/>
  <c r="C1627" i="8"/>
  <c r="B1627" i="8" s="1"/>
  <c r="M1626" i="8"/>
  <c r="C1626" i="8"/>
  <c r="B1626" i="8" s="1"/>
  <c r="M1625" i="8"/>
  <c r="C1625" i="8"/>
  <c r="B1625" i="8" s="1"/>
  <c r="M1624" i="8"/>
  <c r="C1624" i="8"/>
  <c r="B1624" i="8" s="1"/>
  <c r="M1623" i="8"/>
  <c r="C1623" i="8"/>
  <c r="B1623" i="8" s="1"/>
  <c r="M1622" i="8"/>
  <c r="C1622" i="8"/>
  <c r="B1622" i="8" s="1"/>
  <c r="M1621" i="8"/>
  <c r="C1621" i="8"/>
  <c r="B1621" i="8" s="1"/>
  <c r="M1620" i="8"/>
  <c r="C1620" i="8"/>
  <c r="B1620" i="8" s="1"/>
  <c r="M1619" i="8"/>
  <c r="M1629" i="8" s="1"/>
  <c r="B1632" i="8" s="1"/>
  <c r="B611" i="8" s="1"/>
  <c r="C1619" i="8"/>
  <c r="B1619" i="8" s="1"/>
  <c r="B1615" i="8"/>
  <c r="H1608" i="8"/>
  <c r="K1607" i="8"/>
  <c r="F1607" i="8"/>
  <c r="L1607" i="8" s="1"/>
  <c r="C1607" i="8"/>
  <c r="K1606" i="8"/>
  <c r="F1606" i="8"/>
  <c r="L1606" i="8" s="1"/>
  <c r="C1606" i="8"/>
  <c r="K1605" i="8"/>
  <c r="F1605" i="8"/>
  <c r="L1605" i="8" s="1"/>
  <c r="C1605" i="8"/>
  <c r="K1604" i="8"/>
  <c r="F1604" i="8"/>
  <c r="L1604" i="8" s="1"/>
  <c r="C1604" i="8"/>
  <c r="L1603" i="8"/>
  <c r="K1603" i="8"/>
  <c r="F1603" i="8"/>
  <c r="C1603" i="8"/>
  <c r="F1602" i="8"/>
  <c r="L1602" i="8" s="1"/>
  <c r="C1602" i="8"/>
  <c r="C1601" i="8"/>
  <c r="C1600" i="8"/>
  <c r="C1597" i="8"/>
  <c r="M1594" i="8"/>
  <c r="M1591" i="8"/>
  <c r="C1591" i="8"/>
  <c r="B1591" i="8" s="1"/>
  <c r="M1590" i="8"/>
  <c r="C1590" i="8"/>
  <c r="B1590" i="8" s="1"/>
  <c r="M1589" i="8"/>
  <c r="C1589" i="8"/>
  <c r="B1589" i="8" s="1"/>
  <c r="M1588" i="8"/>
  <c r="C1588" i="8"/>
  <c r="B1588" i="8" s="1"/>
  <c r="M1587" i="8"/>
  <c r="C1587" i="8"/>
  <c r="B1587" i="8" s="1"/>
  <c r="M1586" i="8"/>
  <c r="C1586" i="8"/>
  <c r="B1586" i="8" s="1"/>
  <c r="M1585" i="8"/>
  <c r="C1585" i="8"/>
  <c r="B1585" i="8" s="1"/>
  <c r="M1584" i="8"/>
  <c r="C1584" i="8"/>
  <c r="B1584" i="8" s="1"/>
  <c r="M1583" i="8"/>
  <c r="C1583" i="8"/>
  <c r="B1583" i="8" s="1"/>
  <c r="M1582" i="8"/>
  <c r="C1582" i="8"/>
  <c r="B1582" i="8" s="1"/>
  <c r="B1578" i="8"/>
  <c r="H1571" i="8"/>
  <c r="K1570" i="8"/>
  <c r="F1570" i="8"/>
  <c r="L1570" i="8" s="1"/>
  <c r="C1570" i="8"/>
  <c r="K1569" i="8"/>
  <c r="F1569" i="8"/>
  <c r="L1569" i="8" s="1"/>
  <c r="C1569" i="8"/>
  <c r="K1568" i="8"/>
  <c r="F1568" i="8"/>
  <c r="L1568" i="8" s="1"/>
  <c r="C1568" i="8"/>
  <c r="K1567" i="8"/>
  <c r="F1567" i="8"/>
  <c r="L1567" i="8" s="1"/>
  <c r="C1567" i="8"/>
  <c r="K1566" i="8"/>
  <c r="F1566" i="8"/>
  <c r="L1566" i="8" s="1"/>
  <c r="C1566" i="8"/>
  <c r="F1565" i="8"/>
  <c r="L1565" i="8" s="1"/>
  <c r="C1565" i="8"/>
  <c r="C1564" i="8"/>
  <c r="C1563" i="8"/>
  <c r="C1560" i="8"/>
  <c r="M1557" i="8"/>
  <c r="M1554" i="8"/>
  <c r="C1554" i="8"/>
  <c r="B1554" i="8" s="1"/>
  <c r="M1553" i="8"/>
  <c r="C1553" i="8"/>
  <c r="B1553" i="8" s="1"/>
  <c r="M1552" i="8"/>
  <c r="C1552" i="8"/>
  <c r="B1552" i="8" s="1"/>
  <c r="M1551" i="8"/>
  <c r="C1551" i="8"/>
  <c r="B1551" i="8" s="1"/>
  <c r="M1550" i="8"/>
  <c r="C1550" i="8"/>
  <c r="B1550" i="8" s="1"/>
  <c r="M1549" i="8"/>
  <c r="C1549" i="8"/>
  <c r="B1549" i="8" s="1"/>
  <c r="M1548" i="8"/>
  <c r="C1548" i="8"/>
  <c r="B1548" i="8" s="1"/>
  <c r="M1547" i="8"/>
  <c r="C1547" i="8"/>
  <c r="B1547" i="8" s="1"/>
  <c r="M1546" i="8"/>
  <c r="C1546" i="8"/>
  <c r="B1546" i="8" s="1"/>
  <c r="M1545" i="8"/>
  <c r="C1545" i="8"/>
  <c r="B1545" i="8" s="1"/>
  <c r="B1541" i="8"/>
  <c r="H1534" i="8"/>
  <c r="K1533" i="8"/>
  <c r="F1533" i="8"/>
  <c r="L1533" i="8" s="1"/>
  <c r="C1533" i="8"/>
  <c r="K1532" i="8"/>
  <c r="F1532" i="8"/>
  <c r="L1532" i="8" s="1"/>
  <c r="C1532" i="8"/>
  <c r="K1531" i="8"/>
  <c r="F1531" i="8"/>
  <c r="L1531" i="8" s="1"/>
  <c r="C1531" i="8"/>
  <c r="K1530" i="8"/>
  <c r="F1530" i="8"/>
  <c r="L1530" i="8" s="1"/>
  <c r="C1530" i="8"/>
  <c r="K1529" i="8"/>
  <c r="F1529" i="8"/>
  <c r="L1529" i="8" s="1"/>
  <c r="C1529" i="8"/>
  <c r="F1528" i="8"/>
  <c r="L1528" i="8" s="1"/>
  <c r="C1528" i="8"/>
  <c r="C1527" i="8"/>
  <c r="C1526" i="8"/>
  <c r="C1523" i="8"/>
  <c r="M1520" i="8"/>
  <c r="M1517" i="8"/>
  <c r="C1517" i="8"/>
  <c r="B1517" i="8"/>
  <c r="M1516" i="8"/>
  <c r="C1516" i="8"/>
  <c r="B1516" i="8"/>
  <c r="M1515" i="8"/>
  <c r="C1515" i="8"/>
  <c r="B1515" i="8"/>
  <c r="M1514" i="8"/>
  <c r="C1514" i="8"/>
  <c r="B1514" i="8"/>
  <c r="M1513" i="8"/>
  <c r="C1513" i="8"/>
  <c r="B1513" i="8"/>
  <c r="M1512" i="8"/>
  <c r="C1512" i="8"/>
  <c r="B1512" i="8"/>
  <c r="M1511" i="8"/>
  <c r="C1511" i="8"/>
  <c r="B1511" i="8"/>
  <c r="M1510" i="8"/>
  <c r="C1510" i="8"/>
  <c r="B1510" i="8" s="1"/>
  <c r="M1509" i="8"/>
  <c r="C1509" i="8"/>
  <c r="B1509" i="8" s="1"/>
  <c r="M1508" i="8"/>
  <c r="C1508" i="8"/>
  <c r="B1508" i="8"/>
  <c r="B1504" i="8"/>
  <c r="H1497" i="8"/>
  <c r="K1496" i="8"/>
  <c r="F1496" i="8"/>
  <c r="L1496" i="8" s="1"/>
  <c r="C1496" i="8"/>
  <c r="K1495" i="8"/>
  <c r="F1495" i="8"/>
  <c r="L1495" i="8" s="1"/>
  <c r="C1495" i="8"/>
  <c r="K1494" i="8"/>
  <c r="F1494" i="8"/>
  <c r="L1494" i="8" s="1"/>
  <c r="C1494" i="8"/>
  <c r="K1493" i="8"/>
  <c r="F1493" i="8"/>
  <c r="L1493" i="8" s="1"/>
  <c r="C1493" i="8"/>
  <c r="K1492" i="8"/>
  <c r="F1492" i="8"/>
  <c r="L1492" i="8" s="1"/>
  <c r="C1492" i="8"/>
  <c r="F1491" i="8"/>
  <c r="L1491" i="8" s="1"/>
  <c r="C1491" i="8"/>
  <c r="C1490" i="8"/>
  <c r="C1489" i="8"/>
  <c r="C1486" i="8"/>
  <c r="M1483" i="8"/>
  <c r="M1480" i="8"/>
  <c r="C1480" i="8"/>
  <c r="B1480" i="8" s="1"/>
  <c r="M1479" i="8"/>
  <c r="C1479" i="8"/>
  <c r="B1479" i="8" s="1"/>
  <c r="M1478" i="8"/>
  <c r="C1478" i="8"/>
  <c r="B1478" i="8"/>
  <c r="M1477" i="8"/>
  <c r="C1477" i="8"/>
  <c r="B1477" i="8"/>
  <c r="M1476" i="8"/>
  <c r="C1476" i="8"/>
  <c r="B1476" i="8" s="1"/>
  <c r="M1475" i="8"/>
  <c r="C1475" i="8"/>
  <c r="B1475" i="8" s="1"/>
  <c r="M1474" i="8"/>
  <c r="C1474" i="8"/>
  <c r="B1474" i="8"/>
  <c r="M1473" i="8"/>
  <c r="C1473" i="8"/>
  <c r="B1473" i="8" s="1"/>
  <c r="M1472" i="8"/>
  <c r="C1472" i="8"/>
  <c r="B1472" i="8" s="1"/>
  <c r="M1471" i="8"/>
  <c r="C1471" i="8"/>
  <c r="B1471" i="8" s="1"/>
  <c r="B1467" i="8"/>
  <c r="H1460" i="8"/>
  <c r="K1459" i="8"/>
  <c r="F1459" i="8"/>
  <c r="L1459" i="8" s="1"/>
  <c r="C1459" i="8"/>
  <c r="K1458" i="8"/>
  <c r="F1458" i="8"/>
  <c r="L1458" i="8" s="1"/>
  <c r="C1458" i="8"/>
  <c r="K1457" i="8"/>
  <c r="F1457" i="8"/>
  <c r="L1457" i="8" s="1"/>
  <c r="C1457" i="8"/>
  <c r="K1456" i="8"/>
  <c r="F1456" i="8"/>
  <c r="L1456" i="8" s="1"/>
  <c r="C1456" i="8"/>
  <c r="K1455" i="8"/>
  <c r="F1455" i="8"/>
  <c r="L1455" i="8" s="1"/>
  <c r="C1455" i="8"/>
  <c r="F1454" i="8"/>
  <c r="L1454" i="8" s="1"/>
  <c r="C1454" i="8"/>
  <c r="C1453" i="8"/>
  <c r="C1452" i="8"/>
  <c r="C1449" i="8"/>
  <c r="M1443" i="8"/>
  <c r="C1443" i="8"/>
  <c r="B1443" i="8"/>
  <c r="M1442" i="8"/>
  <c r="C1442" i="8"/>
  <c r="B1442" i="8" s="1"/>
  <c r="M1441" i="8"/>
  <c r="C1441" i="8"/>
  <c r="B1441" i="8" s="1"/>
  <c r="M1440" i="8"/>
  <c r="C1440" i="8"/>
  <c r="B1440" i="8"/>
  <c r="M1439" i="8"/>
  <c r="C1439" i="8"/>
  <c r="B1439" i="8"/>
  <c r="M1438" i="8"/>
  <c r="C1438" i="8"/>
  <c r="B1438" i="8" s="1"/>
  <c r="M1437" i="8"/>
  <c r="C1437" i="8"/>
  <c r="B1437" i="8" s="1"/>
  <c r="M1436" i="8"/>
  <c r="C1436" i="8"/>
  <c r="B1436" i="8" s="1"/>
  <c r="M1435" i="8"/>
  <c r="C1435" i="8"/>
  <c r="B1435" i="8"/>
  <c r="M1434" i="8"/>
  <c r="C1434" i="8"/>
  <c r="B1434" i="8" s="1"/>
  <c r="B1430" i="8"/>
  <c r="C28" i="8" s="1"/>
  <c r="H1423" i="8"/>
  <c r="K1422" i="8"/>
  <c r="F1422" i="8"/>
  <c r="L1422" i="8" s="1"/>
  <c r="C1422" i="8"/>
  <c r="K1421" i="8"/>
  <c r="F1421" i="8"/>
  <c r="L1421" i="8" s="1"/>
  <c r="C1421" i="8"/>
  <c r="K1420" i="8"/>
  <c r="F1420" i="8"/>
  <c r="L1420" i="8" s="1"/>
  <c r="C1420" i="8"/>
  <c r="K1419" i="8"/>
  <c r="F1419" i="8"/>
  <c r="L1419" i="8" s="1"/>
  <c r="C1419" i="8"/>
  <c r="K1418" i="8"/>
  <c r="F1418" i="8"/>
  <c r="L1418" i="8" s="1"/>
  <c r="C1418" i="8"/>
  <c r="F1417" i="8"/>
  <c r="L1417" i="8" s="1"/>
  <c r="C1417" i="8"/>
  <c r="C1416" i="8"/>
  <c r="C1415" i="8"/>
  <c r="C1412" i="8"/>
  <c r="M1409" i="8"/>
  <c r="M1406" i="8"/>
  <c r="C1406" i="8"/>
  <c r="B1406" i="8" s="1"/>
  <c r="M1405" i="8"/>
  <c r="C1405" i="8"/>
  <c r="B1405" i="8"/>
  <c r="M1404" i="8"/>
  <c r="C1404" i="8"/>
  <c r="B1404" i="8" s="1"/>
  <c r="M1403" i="8"/>
  <c r="C1403" i="8"/>
  <c r="B1403" i="8" s="1"/>
  <c r="M1402" i="8"/>
  <c r="C1402" i="8"/>
  <c r="B1402" i="8"/>
  <c r="M1401" i="8"/>
  <c r="C1401" i="8"/>
  <c r="B1401" i="8"/>
  <c r="M1400" i="8"/>
  <c r="C1400" i="8"/>
  <c r="B1400" i="8" s="1"/>
  <c r="M1399" i="8"/>
  <c r="C1399" i="8"/>
  <c r="B1399" i="8" s="1"/>
  <c r="M1398" i="8"/>
  <c r="C1398" i="8"/>
  <c r="B1398" i="8" s="1"/>
  <c r="M1397" i="8"/>
  <c r="C1397" i="8"/>
  <c r="B1397" i="8" s="1"/>
  <c r="B1393" i="8"/>
  <c r="H1386" i="8"/>
  <c r="L1385" i="8"/>
  <c r="K1385" i="8"/>
  <c r="F1385" i="8"/>
  <c r="C1385" i="8"/>
  <c r="K1384" i="8"/>
  <c r="F1384" i="8"/>
  <c r="L1384" i="8" s="1"/>
  <c r="C1384" i="8"/>
  <c r="K1383" i="8"/>
  <c r="F1383" i="8"/>
  <c r="L1383" i="8" s="1"/>
  <c r="C1383" i="8"/>
  <c r="K1382" i="8"/>
  <c r="F1382" i="8"/>
  <c r="L1382" i="8" s="1"/>
  <c r="C1382" i="8"/>
  <c r="K1381" i="8"/>
  <c r="F1381" i="8"/>
  <c r="L1381" i="8" s="1"/>
  <c r="C1381" i="8"/>
  <c r="F1380" i="8"/>
  <c r="L1380" i="8" s="1"/>
  <c r="C1380" i="8"/>
  <c r="C1379" i="8"/>
  <c r="C1378" i="8"/>
  <c r="C1375" i="8"/>
  <c r="M1372" i="8"/>
  <c r="M1369" i="8"/>
  <c r="C1369" i="8"/>
  <c r="B1369" i="8" s="1"/>
  <c r="M1368" i="8"/>
  <c r="C1368" i="8"/>
  <c r="B1368" i="8" s="1"/>
  <c r="M1367" i="8"/>
  <c r="C1367" i="8"/>
  <c r="B1367" i="8" s="1"/>
  <c r="M1366" i="8"/>
  <c r="C1366" i="8"/>
  <c r="B1366" i="8" s="1"/>
  <c r="M1365" i="8"/>
  <c r="C1365" i="8"/>
  <c r="B1365" i="8" s="1"/>
  <c r="M1364" i="8"/>
  <c r="C1364" i="8"/>
  <c r="B1364" i="8" s="1"/>
  <c r="M1363" i="8"/>
  <c r="C1363" i="8"/>
  <c r="B1363" i="8" s="1"/>
  <c r="M1362" i="8"/>
  <c r="C1362" i="8"/>
  <c r="B1362" i="8" s="1"/>
  <c r="M1361" i="8"/>
  <c r="C1361" i="8"/>
  <c r="B1361" i="8" s="1"/>
  <c r="M1360" i="8"/>
  <c r="C1360" i="8"/>
  <c r="B1360" i="8" s="1"/>
  <c r="B1356" i="8"/>
  <c r="C26" i="8" s="1"/>
  <c r="H1349" i="8"/>
  <c r="K1348" i="8"/>
  <c r="F1348" i="8"/>
  <c r="L1348" i="8" s="1"/>
  <c r="C1348" i="8"/>
  <c r="K1347" i="8"/>
  <c r="F1347" i="8"/>
  <c r="L1347" i="8" s="1"/>
  <c r="C1347" i="8"/>
  <c r="K1346" i="8"/>
  <c r="F1346" i="8"/>
  <c r="L1346" i="8" s="1"/>
  <c r="C1346" i="8"/>
  <c r="K1345" i="8"/>
  <c r="F1345" i="8"/>
  <c r="L1345" i="8" s="1"/>
  <c r="C1345" i="8"/>
  <c r="K1344" i="8"/>
  <c r="F1344" i="8"/>
  <c r="L1344" i="8" s="1"/>
  <c r="C1344" i="8"/>
  <c r="F1343" i="8"/>
  <c r="L1343" i="8" s="1"/>
  <c r="C1343" i="8"/>
  <c r="C1342" i="8"/>
  <c r="C1341" i="8"/>
  <c r="C1338" i="8"/>
  <c r="M1335" i="8"/>
  <c r="M1332" i="8"/>
  <c r="C1332" i="8"/>
  <c r="B1332" i="8" s="1"/>
  <c r="M1331" i="8"/>
  <c r="C1331" i="8"/>
  <c r="B1331" i="8" s="1"/>
  <c r="M1330" i="8"/>
  <c r="C1330" i="8"/>
  <c r="B1330" i="8" s="1"/>
  <c r="M1329" i="8"/>
  <c r="C1329" i="8"/>
  <c r="B1329" i="8" s="1"/>
  <c r="M1328" i="8"/>
  <c r="C1328" i="8"/>
  <c r="B1328" i="8" s="1"/>
  <c r="M1327" i="8"/>
  <c r="C1327" i="8"/>
  <c r="B1327" i="8" s="1"/>
  <c r="M1326" i="8"/>
  <c r="C1326" i="8"/>
  <c r="B1326" i="8" s="1"/>
  <c r="M1325" i="8"/>
  <c r="C1325" i="8"/>
  <c r="B1325" i="8" s="1"/>
  <c r="M1324" i="8"/>
  <c r="C1324" i="8"/>
  <c r="B1324" i="8" s="1"/>
  <c r="M1323" i="8"/>
  <c r="C1323" i="8"/>
  <c r="B1323" i="8" s="1"/>
  <c r="B1319" i="8"/>
  <c r="C25" i="8" s="1"/>
  <c r="H1312" i="8"/>
  <c r="K1311" i="8"/>
  <c r="F1311" i="8"/>
  <c r="L1311" i="8" s="1"/>
  <c r="C1311" i="8"/>
  <c r="K1310" i="8"/>
  <c r="F1310" i="8"/>
  <c r="L1310" i="8" s="1"/>
  <c r="C1310" i="8"/>
  <c r="K1309" i="8"/>
  <c r="F1309" i="8"/>
  <c r="L1309" i="8" s="1"/>
  <c r="C1309" i="8"/>
  <c r="K1308" i="8"/>
  <c r="F1308" i="8"/>
  <c r="L1308" i="8" s="1"/>
  <c r="C1308" i="8"/>
  <c r="K1307" i="8"/>
  <c r="F1307" i="8"/>
  <c r="L1307" i="8" s="1"/>
  <c r="C1307" i="8"/>
  <c r="F1306" i="8"/>
  <c r="L1306" i="8" s="1"/>
  <c r="C1306" i="8"/>
  <c r="C1305" i="8"/>
  <c r="C1304" i="8"/>
  <c r="C1301" i="8"/>
  <c r="M1298" i="8"/>
  <c r="M1295" i="8"/>
  <c r="C1295" i="8"/>
  <c r="B1295" i="8" s="1"/>
  <c r="M1294" i="8"/>
  <c r="C1294" i="8"/>
  <c r="B1294" i="8" s="1"/>
  <c r="M1293" i="8"/>
  <c r="C1293" i="8"/>
  <c r="B1293" i="8" s="1"/>
  <c r="M1292" i="8"/>
  <c r="C1292" i="8"/>
  <c r="B1292" i="8" s="1"/>
  <c r="M1291" i="8"/>
  <c r="C1291" i="8"/>
  <c r="B1291" i="8" s="1"/>
  <c r="M1290" i="8"/>
  <c r="C1290" i="8"/>
  <c r="B1290" i="8" s="1"/>
  <c r="M1289" i="8"/>
  <c r="C1289" i="8"/>
  <c r="B1289" i="8" s="1"/>
  <c r="M1288" i="8"/>
  <c r="C1288" i="8"/>
  <c r="B1288" i="8" s="1"/>
  <c r="M1287" i="8"/>
  <c r="C1287" i="8"/>
  <c r="B1287" i="8" s="1"/>
  <c r="M1286" i="8"/>
  <c r="C1286" i="8"/>
  <c r="B1286" i="8" s="1"/>
  <c r="B1282" i="8"/>
  <c r="C24" i="8" s="1"/>
  <c r="H1275" i="8"/>
  <c r="K1274" i="8"/>
  <c r="F1274" i="8"/>
  <c r="L1274" i="8" s="1"/>
  <c r="C1274" i="8"/>
  <c r="K1273" i="8"/>
  <c r="F1273" i="8"/>
  <c r="L1273" i="8" s="1"/>
  <c r="C1273" i="8"/>
  <c r="K1272" i="8"/>
  <c r="F1272" i="8"/>
  <c r="L1272" i="8" s="1"/>
  <c r="C1272" i="8"/>
  <c r="K1271" i="8"/>
  <c r="F1271" i="8"/>
  <c r="L1271" i="8" s="1"/>
  <c r="C1271" i="8"/>
  <c r="K1270" i="8"/>
  <c r="F1270" i="8"/>
  <c r="L1270" i="8" s="1"/>
  <c r="C1270" i="8"/>
  <c r="F1269" i="8"/>
  <c r="L1269" i="8" s="1"/>
  <c r="C1269" i="8"/>
  <c r="C1268" i="8"/>
  <c r="C1267" i="8"/>
  <c r="C1264" i="8"/>
  <c r="M1261" i="8"/>
  <c r="M1258" i="8"/>
  <c r="C1258" i="8"/>
  <c r="B1258" i="8" s="1"/>
  <c r="M1257" i="8"/>
  <c r="C1257" i="8"/>
  <c r="B1257" i="8" s="1"/>
  <c r="M1256" i="8"/>
  <c r="C1256" i="8"/>
  <c r="B1256" i="8" s="1"/>
  <c r="M1255" i="8"/>
  <c r="C1255" i="8"/>
  <c r="B1255" i="8" s="1"/>
  <c r="M1254" i="8"/>
  <c r="C1254" i="8"/>
  <c r="B1254" i="8" s="1"/>
  <c r="M1253" i="8"/>
  <c r="C1253" i="8"/>
  <c r="B1253" i="8" s="1"/>
  <c r="M1252" i="8"/>
  <c r="C1252" i="8"/>
  <c r="B1252" i="8" s="1"/>
  <c r="M1251" i="8"/>
  <c r="C1251" i="8"/>
  <c r="B1251" i="8" s="1"/>
  <c r="M1250" i="8"/>
  <c r="C1250" i="8"/>
  <c r="B1250" i="8" s="1"/>
  <c r="M1249" i="8"/>
  <c r="C1249" i="8"/>
  <c r="B1249" i="8" s="1"/>
  <c r="B1245" i="8"/>
  <c r="C23" i="8" s="1"/>
  <c r="H1238" i="8"/>
  <c r="K1237" i="8"/>
  <c r="F1237" i="8"/>
  <c r="L1237" i="8" s="1"/>
  <c r="C1237" i="8"/>
  <c r="K1236" i="8"/>
  <c r="F1236" i="8"/>
  <c r="L1236" i="8" s="1"/>
  <c r="C1236" i="8"/>
  <c r="K1235" i="8"/>
  <c r="F1235" i="8"/>
  <c r="L1235" i="8" s="1"/>
  <c r="C1235" i="8"/>
  <c r="K1234" i="8"/>
  <c r="F1234" i="8"/>
  <c r="L1234" i="8" s="1"/>
  <c r="C1234" i="8"/>
  <c r="K1233" i="8"/>
  <c r="F1233" i="8"/>
  <c r="L1233" i="8" s="1"/>
  <c r="C1233" i="8"/>
  <c r="F1232" i="8"/>
  <c r="L1232" i="8" s="1"/>
  <c r="C1232" i="8"/>
  <c r="C1231" i="8"/>
  <c r="C1230" i="8"/>
  <c r="C1227" i="8"/>
  <c r="M1224" i="8"/>
  <c r="M1221" i="8"/>
  <c r="C1221" i="8"/>
  <c r="B1221" i="8" s="1"/>
  <c r="M1220" i="8"/>
  <c r="C1220" i="8"/>
  <c r="B1220" i="8" s="1"/>
  <c r="M1219" i="8"/>
  <c r="C1219" i="8"/>
  <c r="B1219" i="8" s="1"/>
  <c r="M1218" i="8"/>
  <c r="C1218" i="8"/>
  <c r="B1218" i="8" s="1"/>
  <c r="M1217" i="8"/>
  <c r="C1217" i="8"/>
  <c r="B1217" i="8" s="1"/>
  <c r="M1216" i="8"/>
  <c r="C1216" i="8"/>
  <c r="B1216" i="8" s="1"/>
  <c r="M1215" i="8"/>
  <c r="C1215" i="8"/>
  <c r="B1215" i="8" s="1"/>
  <c r="M1214" i="8"/>
  <c r="C1214" i="8"/>
  <c r="B1214" i="8" s="1"/>
  <c r="M1213" i="8"/>
  <c r="C1213" i="8"/>
  <c r="B1213" i="8" s="1"/>
  <c r="M1212" i="8"/>
  <c r="C1212" i="8"/>
  <c r="B1212" i="8" s="1"/>
  <c r="B1208" i="8"/>
  <c r="C22" i="8" s="1"/>
  <c r="H1201" i="8"/>
  <c r="K1200" i="8"/>
  <c r="F1200" i="8"/>
  <c r="L1200" i="8" s="1"/>
  <c r="C1200" i="8"/>
  <c r="K1199" i="8"/>
  <c r="F1199" i="8"/>
  <c r="L1199" i="8" s="1"/>
  <c r="C1199" i="8"/>
  <c r="K1198" i="8"/>
  <c r="F1198" i="8"/>
  <c r="L1198" i="8" s="1"/>
  <c r="C1198" i="8"/>
  <c r="K1197" i="8"/>
  <c r="F1197" i="8"/>
  <c r="L1197" i="8" s="1"/>
  <c r="C1197" i="8"/>
  <c r="K1196" i="8"/>
  <c r="F1196" i="8"/>
  <c r="L1196" i="8" s="1"/>
  <c r="C1196" i="8"/>
  <c r="F1195" i="8"/>
  <c r="L1195" i="8" s="1"/>
  <c r="C1195" i="8"/>
  <c r="C1194" i="8"/>
  <c r="C1193" i="8"/>
  <c r="C1190" i="8"/>
  <c r="M1187" i="8"/>
  <c r="P1187" i="8" s="1"/>
  <c r="M21" i="8" s="1"/>
  <c r="M1184" i="8"/>
  <c r="F1184" i="8"/>
  <c r="F1221" i="8" s="1"/>
  <c r="C1184" i="8"/>
  <c r="B1184" i="8" s="1"/>
  <c r="M1183" i="8"/>
  <c r="F1183" i="8"/>
  <c r="F1220" i="8" s="1"/>
  <c r="C1183" i="8"/>
  <c r="B1183" i="8" s="1"/>
  <c r="M1182" i="8"/>
  <c r="F1182" i="8"/>
  <c r="B112" i="8" s="1"/>
  <c r="C1182" i="8"/>
  <c r="B1182" i="8" s="1"/>
  <c r="M1181" i="8"/>
  <c r="F1181" i="8"/>
  <c r="F1218" i="8" s="1"/>
  <c r="C1181" i="8"/>
  <c r="B1181" i="8" s="1"/>
  <c r="M1180" i="8"/>
  <c r="F1180" i="8"/>
  <c r="F1217" i="8" s="1"/>
  <c r="C1180" i="8"/>
  <c r="B1180" i="8" s="1"/>
  <c r="M1179" i="8"/>
  <c r="F1179" i="8"/>
  <c r="B106" i="8" s="1"/>
  <c r="C1179" i="8"/>
  <c r="B1179" i="8" s="1"/>
  <c r="M1178" i="8"/>
  <c r="F1178" i="8"/>
  <c r="B104" i="8" s="1"/>
  <c r="C1178" i="8"/>
  <c r="B1178" i="8" s="1"/>
  <c r="M1177" i="8"/>
  <c r="F1177" i="8"/>
  <c r="F1214" i="8" s="1"/>
  <c r="C1177" i="8"/>
  <c r="B1177" i="8" s="1"/>
  <c r="M1176" i="8"/>
  <c r="F1176" i="8"/>
  <c r="F1213" i="8" s="1"/>
  <c r="C1176" i="8"/>
  <c r="B1176" i="8" s="1"/>
  <c r="M1175" i="8"/>
  <c r="F1175" i="8"/>
  <c r="F1212" i="8" s="1"/>
  <c r="B140" i="8" s="1"/>
  <c r="C1175" i="8"/>
  <c r="B1175" i="8" s="1"/>
  <c r="B1171" i="8"/>
  <c r="C21" i="8" s="1"/>
  <c r="H1160" i="8"/>
  <c r="E1160" i="8" s="1"/>
  <c r="H1159" i="8"/>
  <c r="E1159" i="8" s="1"/>
  <c r="F1153" i="8"/>
  <c r="I1152" i="8"/>
  <c r="F1152" i="8"/>
  <c r="M1147" i="8"/>
  <c r="P1147" i="8" s="1"/>
  <c r="M20" i="8" s="1"/>
  <c r="M1144" i="8"/>
  <c r="C1144" i="8"/>
  <c r="B1144" i="8" s="1"/>
  <c r="M1143" i="8"/>
  <c r="C1143" i="8"/>
  <c r="B1143" i="8"/>
  <c r="M1142" i="8"/>
  <c r="C1142" i="8"/>
  <c r="B1142" i="8" s="1"/>
  <c r="M1141" i="8"/>
  <c r="C1141" i="8"/>
  <c r="B1141" i="8" s="1"/>
  <c r="M1140" i="8"/>
  <c r="C1140" i="8"/>
  <c r="B1140" i="8" s="1"/>
  <c r="M1139" i="8"/>
  <c r="C1139" i="8"/>
  <c r="B1139" i="8" s="1"/>
  <c r="M1138" i="8"/>
  <c r="C1138" i="8"/>
  <c r="B1138" i="8" s="1"/>
  <c r="M1137" i="8"/>
  <c r="C1137" i="8"/>
  <c r="B1137" i="8" s="1"/>
  <c r="M1136" i="8"/>
  <c r="C1136" i="8"/>
  <c r="B1136" i="8" s="1"/>
  <c r="M1135" i="8"/>
  <c r="C1135" i="8"/>
  <c r="B1135" i="8" s="1"/>
  <c r="J1133" i="8"/>
  <c r="F1133" i="8"/>
  <c r="B1131" i="8"/>
  <c r="C20" i="8" s="1"/>
  <c r="N1118" i="8"/>
  <c r="K1118" i="8"/>
  <c r="B1118" i="8"/>
  <c r="N1117" i="8"/>
  <c r="K1117" i="8"/>
  <c r="B1117" i="8"/>
  <c r="N1116" i="8"/>
  <c r="K1116" i="8" s="1"/>
  <c r="B1116" i="8"/>
  <c r="N1115" i="8"/>
  <c r="K1115" i="8" s="1"/>
  <c r="B1115" i="8"/>
  <c r="N1114" i="8"/>
  <c r="K1114" i="8" s="1"/>
  <c r="B114" i="8"/>
  <c r="B108" i="8"/>
  <c r="F96" i="8"/>
  <c r="J1173" i="8" s="1"/>
  <c r="F1192" i="8" s="1"/>
  <c r="C1192" i="8" s="1"/>
  <c r="B120" i="8" s="1"/>
  <c r="F95" i="8"/>
  <c r="F1210" i="8" s="1"/>
  <c r="B76" i="8"/>
  <c r="B74" i="8"/>
  <c r="B72" i="8"/>
  <c r="B70" i="8"/>
  <c r="B68" i="8"/>
  <c r="B66" i="8"/>
  <c r="B64" i="8"/>
  <c r="B62" i="8"/>
  <c r="B60" i="8"/>
  <c r="B58" i="8"/>
  <c r="J35" i="8"/>
  <c r="C35" i="8"/>
  <c r="J34" i="8"/>
  <c r="C34" i="8"/>
  <c r="J33" i="8"/>
  <c r="C33" i="8"/>
  <c r="J32" i="8"/>
  <c r="C32" i="8"/>
  <c r="J31" i="8"/>
  <c r="C31" i="8"/>
  <c r="J30" i="8"/>
  <c r="C30" i="8"/>
  <c r="J29" i="8"/>
  <c r="C29" i="8"/>
  <c r="J28" i="8"/>
  <c r="J27" i="8"/>
  <c r="C27" i="8"/>
  <c r="J26" i="8"/>
  <c r="J25" i="8"/>
  <c r="J24" i="8"/>
  <c r="J23" i="8"/>
  <c r="J22" i="8"/>
  <c r="J21" i="8"/>
  <c r="J20" i="8"/>
  <c r="H1719" i="7"/>
  <c r="K1718" i="7"/>
  <c r="F1718" i="7"/>
  <c r="L1718" i="7" s="1"/>
  <c r="C1718" i="7"/>
  <c r="K1717" i="7"/>
  <c r="F1717" i="7"/>
  <c r="L1717" i="7" s="1"/>
  <c r="C1717" i="7"/>
  <c r="K1716" i="7"/>
  <c r="F1716" i="7"/>
  <c r="L1716" i="7" s="1"/>
  <c r="C1716" i="7"/>
  <c r="K1715" i="7"/>
  <c r="F1715" i="7"/>
  <c r="L1715" i="7" s="1"/>
  <c r="C1715" i="7"/>
  <c r="K1714" i="7"/>
  <c r="F1714" i="7"/>
  <c r="L1714" i="7" s="1"/>
  <c r="C1714" i="7"/>
  <c r="F1713" i="7"/>
  <c r="L1713" i="7" s="1"/>
  <c r="C1713" i="7"/>
  <c r="C1712" i="7"/>
  <c r="C1711" i="7"/>
  <c r="C1708" i="7"/>
  <c r="M1705" i="7"/>
  <c r="M1702" i="7"/>
  <c r="C1702" i="7"/>
  <c r="B1702" i="7" s="1"/>
  <c r="M1701" i="7"/>
  <c r="C1701" i="7"/>
  <c r="B1701" i="7" s="1"/>
  <c r="M1700" i="7"/>
  <c r="C1700" i="7"/>
  <c r="B1700" i="7" s="1"/>
  <c r="M1699" i="7"/>
  <c r="C1699" i="7"/>
  <c r="B1699" i="7" s="1"/>
  <c r="M1698" i="7"/>
  <c r="C1698" i="7"/>
  <c r="B1698" i="7" s="1"/>
  <c r="M1697" i="7"/>
  <c r="C1697" i="7"/>
  <c r="B1697" i="7" s="1"/>
  <c r="M1696" i="7"/>
  <c r="C1696" i="7"/>
  <c r="B1696" i="7" s="1"/>
  <c r="M1695" i="7"/>
  <c r="C1695" i="7"/>
  <c r="B1695" i="7" s="1"/>
  <c r="M1694" i="7"/>
  <c r="C1694" i="7"/>
  <c r="B1694" i="7" s="1"/>
  <c r="M1693" i="7"/>
  <c r="C1693" i="7"/>
  <c r="B1693" i="7" s="1"/>
  <c r="B1689" i="7"/>
  <c r="C35" i="7" s="1"/>
  <c r="H1682" i="7"/>
  <c r="K1681" i="7"/>
  <c r="F1681" i="7"/>
  <c r="L1681" i="7" s="1"/>
  <c r="C1681" i="7"/>
  <c r="K1680" i="7"/>
  <c r="F1680" i="7"/>
  <c r="L1680" i="7" s="1"/>
  <c r="C1680" i="7"/>
  <c r="L1679" i="7"/>
  <c r="K1679" i="7"/>
  <c r="F1679" i="7"/>
  <c r="C1679" i="7"/>
  <c r="K1678" i="7"/>
  <c r="F1678" i="7"/>
  <c r="L1678" i="7" s="1"/>
  <c r="C1678" i="7"/>
  <c r="K1677" i="7"/>
  <c r="F1677" i="7"/>
  <c r="L1677" i="7" s="1"/>
  <c r="C1677" i="7"/>
  <c r="F1676" i="7"/>
  <c r="L1676" i="7" s="1"/>
  <c r="C1676" i="7"/>
  <c r="C1675" i="7"/>
  <c r="C1674" i="7"/>
  <c r="C1671" i="7"/>
  <c r="M1668" i="7"/>
  <c r="M1665" i="7"/>
  <c r="C1665" i="7"/>
  <c r="B1665" i="7" s="1"/>
  <c r="M1664" i="7"/>
  <c r="C1664" i="7"/>
  <c r="B1664" i="7" s="1"/>
  <c r="M1663" i="7"/>
  <c r="C1663" i="7"/>
  <c r="B1663" i="7" s="1"/>
  <c r="M1662" i="7"/>
  <c r="C1662" i="7"/>
  <c r="B1662" i="7" s="1"/>
  <c r="M1661" i="7"/>
  <c r="C1661" i="7"/>
  <c r="B1661" i="7" s="1"/>
  <c r="M1660" i="7"/>
  <c r="C1660" i="7"/>
  <c r="B1660" i="7" s="1"/>
  <c r="M1659" i="7"/>
  <c r="C1659" i="7"/>
  <c r="B1659" i="7" s="1"/>
  <c r="M1658" i="7"/>
  <c r="C1658" i="7"/>
  <c r="B1658" i="7" s="1"/>
  <c r="M1657" i="7"/>
  <c r="C1657" i="7"/>
  <c r="B1657" i="7" s="1"/>
  <c r="M1656" i="7"/>
  <c r="C1656" i="7"/>
  <c r="B1656" i="7" s="1"/>
  <c r="B1652" i="7"/>
  <c r="H1645" i="7"/>
  <c r="K1644" i="7"/>
  <c r="F1644" i="7"/>
  <c r="L1644" i="7" s="1"/>
  <c r="C1644" i="7"/>
  <c r="K1643" i="7"/>
  <c r="F1643" i="7"/>
  <c r="L1643" i="7" s="1"/>
  <c r="C1643" i="7"/>
  <c r="L1642" i="7"/>
  <c r="K1642" i="7"/>
  <c r="F1642" i="7"/>
  <c r="C1642" i="7"/>
  <c r="K1641" i="7"/>
  <c r="F1641" i="7"/>
  <c r="L1641" i="7" s="1"/>
  <c r="C1641" i="7"/>
  <c r="L1640" i="7"/>
  <c r="K1640" i="7"/>
  <c r="F1640" i="7"/>
  <c r="C1640" i="7"/>
  <c r="F1639" i="7"/>
  <c r="L1639" i="7" s="1"/>
  <c r="C1639" i="7"/>
  <c r="C1638" i="7"/>
  <c r="C1637" i="7"/>
  <c r="C1634" i="7"/>
  <c r="M1631" i="7"/>
  <c r="M1628" i="7"/>
  <c r="C1628" i="7"/>
  <c r="B1628" i="7" s="1"/>
  <c r="M1627" i="7"/>
  <c r="C1627" i="7"/>
  <c r="B1627" i="7" s="1"/>
  <c r="M1626" i="7"/>
  <c r="C1626" i="7"/>
  <c r="B1626" i="7" s="1"/>
  <c r="M1625" i="7"/>
  <c r="C1625" i="7"/>
  <c r="B1625" i="7" s="1"/>
  <c r="M1624" i="7"/>
  <c r="C1624" i="7"/>
  <c r="B1624" i="7" s="1"/>
  <c r="M1623" i="7"/>
  <c r="C1623" i="7"/>
  <c r="B1623" i="7" s="1"/>
  <c r="M1622" i="7"/>
  <c r="C1622" i="7"/>
  <c r="B1622" i="7" s="1"/>
  <c r="M1621" i="7"/>
  <c r="C1621" i="7"/>
  <c r="B1621" i="7" s="1"/>
  <c r="M1620" i="7"/>
  <c r="C1620" i="7"/>
  <c r="B1620" i="7" s="1"/>
  <c r="M1619" i="7"/>
  <c r="C1619" i="7"/>
  <c r="B1619" i="7" s="1"/>
  <c r="B1615" i="7"/>
  <c r="H1608" i="7"/>
  <c r="L1607" i="7"/>
  <c r="K1607" i="7"/>
  <c r="F1607" i="7"/>
  <c r="C1607" i="7"/>
  <c r="K1606" i="7"/>
  <c r="F1606" i="7"/>
  <c r="L1606" i="7" s="1"/>
  <c r="C1606" i="7"/>
  <c r="K1605" i="7"/>
  <c r="F1605" i="7"/>
  <c r="L1605" i="7" s="1"/>
  <c r="C1605" i="7"/>
  <c r="K1604" i="7"/>
  <c r="F1604" i="7"/>
  <c r="L1604" i="7" s="1"/>
  <c r="C1604" i="7"/>
  <c r="K1603" i="7"/>
  <c r="F1603" i="7"/>
  <c r="L1603" i="7" s="1"/>
  <c r="C1603" i="7"/>
  <c r="F1602" i="7"/>
  <c r="L1602" i="7" s="1"/>
  <c r="C1602" i="7"/>
  <c r="C1601" i="7"/>
  <c r="C1600" i="7"/>
  <c r="C1597" i="7"/>
  <c r="M1594" i="7"/>
  <c r="M1591" i="7"/>
  <c r="C1591" i="7"/>
  <c r="B1591" i="7" s="1"/>
  <c r="M1590" i="7"/>
  <c r="C1590" i="7"/>
  <c r="B1590" i="7" s="1"/>
  <c r="M1589" i="7"/>
  <c r="C1589" i="7"/>
  <c r="B1589" i="7" s="1"/>
  <c r="M1588" i="7"/>
  <c r="C1588" i="7"/>
  <c r="B1588" i="7" s="1"/>
  <c r="M1587" i="7"/>
  <c r="C1587" i="7"/>
  <c r="B1587" i="7" s="1"/>
  <c r="M1586" i="7"/>
  <c r="C1586" i="7"/>
  <c r="B1586" i="7" s="1"/>
  <c r="M1585" i="7"/>
  <c r="C1585" i="7"/>
  <c r="B1585" i="7" s="1"/>
  <c r="M1584" i="7"/>
  <c r="C1584" i="7"/>
  <c r="B1584" i="7" s="1"/>
  <c r="M1583" i="7"/>
  <c r="C1583" i="7"/>
  <c r="B1583" i="7" s="1"/>
  <c r="M1582" i="7"/>
  <c r="C1582" i="7"/>
  <c r="B1582" i="7" s="1"/>
  <c r="B1578" i="7"/>
  <c r="H1571" i="7"/>
  <c r="L1570" i="7"/>
  <c r="K1570" i="7"/>
  <c r="F1570" i="7"/>
  <c r="C1570" i="7"/>
  <c r="K1569" i="7"/>
  <c r="F1569" i="7"/>
  <c r="L1569" i="7" s="1"/>
  <c r="C1569" i="7"/>
  <c r="K1568" i="7"/>
  <c r="F1568" i="7"/>
  <c r="L1568" i="7" s="1"/>
  <c r="C1568" i="7"/>
  <c r="K1567" i="7"/>
  <c r="F1567" i="7"/>
  <c r="L1567" i="7" s="1"/>
  <c r="C1567" i="7"/>
  <c r="K1566" i="7"/>
  <c r="F1566" i="7"/>
  <c r="L1566" i="7" s="1"/>
  <c r="C1566" i="7"/>
  <c r="F1565" i="7"/>
  <c r="L1565" i="7" s="1"/>
  <c r="C1565" i="7"/>
  <c r="C1564" i="7"/>
  <c r="C1563" i="7"/>
  <c r="C1560" i="7"/>
  <c r="M1557" i="7"/>
  <c r="M1554" i="7"/>
  <c r="C1554" i="7"/>
  <c r="B1554" i="7" s="1"/>
  <c r="M1553" i="7"/>
  <c r="C1553" i="7"/>
  <c r="B1553" i="7" s="1"/>
  <c r="M1552" i="7"/>
  <c r="C1552" i="7"/>
  <c r="B1552" i="7" s="1"/>
  <c r="M1551" i="7"/>
  <c r="C1551" i="7"/>
  <c r="B1551" i="7" s="1"/>
  <c r="M1550" i="7"/>
  <c r="C1550" i="7"/>
  <c r="B1550" i="7" s="1"/>
  <c r="M1549" i="7"/>
  <c r="C1549" i="7"/>
  <c r="B1549" i="7" s="1"/>
  <c r="M1548" i="7"/>
  <c r="C1548" i="7"/>
  <c r="B1548" i="7" s="1"/>
  <c r="M1547" i="7"/>
  <c r="C1547" i="7"/>
  <c r="B1547" i="7" s="1"/>
  <c r="M1546" i="7"/>
  <c r="C1546" i="7"/>
  <c r="B1546" i="7" s="1"/>
  <c r="M1545" i="7"/>
  <c r="C1545" i="7"/>
  <c r="B1545" i="7" s="1"/>
  <c r="B1541" i="7"/>
  <c r="H1534" i="7"/>
  <c r="K1533" i="7"/>
  <c r="F1533" i="7"/>
  <c r="L1533" i="7" s="1"/>
  <c r="C1533" i="7"/>
  <c r="K1532" i="7"/>
  <c r="F1532" i="7"/>
  <c r="L1532" i="7" s="1"/>
  <c r="C1532" i="7"/>
  <c r="K1531" i="7"/>
  <c r="F1531" i="7"/>
  <c r="L1531" i="7" s="1"/>
  <c r="C1531" i="7"/>
  <c r="K1530" i="7"/>
  <c r="F1530" i="7"/>
  <c r="L1530" i="7" s="1"/>
  <c r="C1530" i="7"/>
  <c r="K1529" i="7"/>
  <c r="F1529" i="7"/>
  <c r="L1529" i="7" s="1"/>
  <c r="C1529" i="7"/>
  <c r="F1528" i="7"/>
  <c r="L1528" i="7" s="1"/>
  <c r="C1528" i="7"/>
  <c r="C1527" i="7"/>
  <c r="C1526" i="7"/>
  <c r="C1523" i="7"/>
  <c r="M1520" i="7"/>
  <c r="M1517" i="7"/>
  <c r="C1517" i="7"/>
  <c r="B1517" i="7" s="1"/>
  <c r="M1516" i="7"/>
  <c r="C1516" i="7"/>
  <c r="B1516" i="7" s="1"/>
  <c r="M1515" i="7"/>
  <c r="C1515" i="7"/>
  <c r="B1515" i="7" s="1"/>
  <c r="M1514" i="7"/>
  <c r="C1514" i="7"/>
  <c r="B1514" i="7" s="1"/>
  <c r="M1513" i="7"/>
  <c r="C1513" i="7"/>
  <c r="B1513" i="7" s="1"/>
  <c r="M1512" i="7"/>
  <c r="C1512" i="7"/>
  <c r="B1512" i="7" s="1"/>
  <c r="M1511" i="7"/>
  <c r="C1511" i="7"/>
  <c r="B1511" i="7" s="1"/>
  <c r="M1510" i="7"/>
  <c r="C1510" i="7"/>
  <c r="B1510" i="7" s="1"/>
  <c r="M1509" i="7"/>
  <c r="C1509" i="7"/>
  <c r="B1509" i="7" s="1"/>
  <c r="M1508" i="7"/>
  <c r="C1508" i="7"/>
  <c r="B1508" i="7" s="1"/>
  <c r="B1504" i="7"/>
  <c r="H1497" i="7"/>
  <c r="K1496" i="7"/>
  <c r="F1496" i="7"/>
  <c r="L1496" i="7" s="1"/>
  <c r="C1496" i="7"/>
  <c r="K1495" i="7"/>
  <c r="F1495" i="7"/>
  <c r="L1495" i="7" s="1"/>
  <c r="C1495" i="7"/>
  <c r="K1494" i="7"/>
  <c r="F1494" i="7"/>
  <c r="L1494" i="7" s="1"/>
  <c r="C1494" i="7"/>
  <c r="K1493" i="7"/>
  <c r="F1493" i="7"/>
  <c r="L1493" i="7" s="1"/>
  <c r="C1493" i="7"/>
  <c r="K1492" i="7"/>
  <c r="F1492" i="7"/>
  <c r="L1492" i="7" s="1"/>
  <c r="C1492" i="7"/>
  <c r="F1491" i="7"/>
  <c r="L1491" i="7" s="1"/>
  <c r="C1491" i="7"/>
  <c r="C1490" i="7"/>
  <c r="C1489" i="7"/>
  <c r="C1486" i="7"/>
  <c r="M1483" i="7"/>
  <c r="M1480" i="7"/>
  <c r="C1480" i="7"/>
  <c r="B1480" i="7" s="1"/>
  <c r="M1479" i="7"/>
  <c r="C1479" i="7"/>
  <c r="B1479" i="7" s="1"/>
  <c r="M1478" i="7"/>
  <c r="C1478" i="7"/>
  <c r="B1478" i="7" s="1"/>
  <c r="M1477" i="7"/>
  <c r="C1477" i="7"/>
  <c r="B1477" i="7" s="1"/>
  <c r="M1476" i="7"/>
  <c r="C1476" i="7"/>
  <c r="B1476" i="7" s="1"/>
  <c r="M1475" i="7"/>
  <c r="C1475" i="7"/>
  <c r="B1475" i="7" s="1"/>
  <c r="M1474" i="7"/>
  <c r="C1474" i="7"/>
  <c r="B1474" i="7" s="1"/>
  <c r="M1473" i="7"/>
  <c r="C1473" i="7"/>
  <c r="B1473" i="7" s="1"/>
  <c r="M1472" i="7"/>
  <c r="C1472" i="7"/>
  <c r="B1472" i="7" s="1"/>
  <c r="M1471" i="7"/>
  <c r="C1471" i="7"/>
  <c r="B1471" i="7" s="1"/>
  <c r="B1467" i="7"/>
  <c r="H1460" i="7"/>
  <c r="K1459" i="7"/>
  <c r="F1459" i="7"/>
  <c r="L1459" i="7" s="1"/>
  <c r="C1459" i="7"/>
  <c r="K1458" i="7"/>
  <c r="F1458" i="7"/>
  <c r="L1458" i="7" s="1"/>
  <c r="C1458" i="7"/>
  <c r="K1457" i="7"/>
  <c r="F1457" i="7"/>
  <c r="L1457" i="7" s="1"/>
  <c r="C1457" i="7"/>
  <c r="K1456" i="7"/>
  <c r="F1456" i="7"/>
  <c r="L1456" i="7" s="1"/>
  <c r="C1456" i="7"/>
  <c r="K1455" i="7"/>
  <c r="F1455" i="7"/>
  <c r="L1455" i="7" s="1"/>
  <c r="C1455" i="7"/>
  <c r="F1454" i="7"/>
  <c r="L1454" i="7" s="1"/>
  <c r="C1454" i="7"/>
  <c r="C1453" i="7"/>
  <c r="C1452" i="7"/>
  <c r="C1449" i="7"/>
  <c r="M1443" i="7"/>
  <c r="C1443" i="7"/>
  <c r="B1443" i="7" s="1"/>
  <c r="M1442" i="7"/>
  <c r="C1442" i="7"/>
  <c r="B1442" i="7" s="1"/>
  <c r="M1441" i="7"/>
  <c r="C1441" i="7"/>
  <c r="B1441" i="7" s="1"/>
  <c r="M1440" i="7"/>
  <c r="C1440" i="7"/>
  <c r="B1440" i="7" s="1"/>
  <c r="M1439" i="7"/>
  <c r="C1439" i="7"/>
  <c r="B1439" i="7" s="1"/>
  <c r="M1438" i="7"/>
  <c r="C1438" i="7"/>
  <c r="B1438" i="7" s="1"/>
  <c r="M1437" i="7"/>
  <c r="C1437" i="7"/>
  <c r="B1437" i="7" s="1"/>
  <c r="M1436" i="7"/>
  <c r="C1436" i="7"/>
  <c r="B1436" i="7" s="1"/>
  <c r="M1435" i="7"/>
  <c r="C1435" i="7"/>
  <c r="B1435" i="7" s="1"/>
  <c r="M1434" i="7"/>
  <c r="C1434" i="7"/>
  <c r="B1434" i="7" s="1"/>
  <c r="B1430" i="7"/>
  <c r="H1423" i="7"/>
  <c r="K1422" i="7"/>
  <c r="F1422" i="7"/>
  <c r="L1422" i="7" s="1"/>
  <c r="C1422" i="7"/>
  <c r="K1421" i="7"/>
  <c r="F1421" i="7"/>
  <c r="L1421" i="7" s="1"/>
  <c r="C1421" i="7"/>
  <c r="K1420" i="7"/>
  <c r="F1420" i="7"/>
  <c r="L1420" i="7" s="1"/>
  <c r="C1420" i="7"/>
  <c r="K1419" i="7"/>
  <c r="F1419" i="7"/>
  <c r="L1419" i="7" s="1"/>
  <c r="C1419" i="7"/>
  <c r="K1418" i="7"/>
  <c r="F1418" i="7"/>
  <c r="L1418" i="7" s="1"/>
  <c r="C1418" i="7"/>
  <c r="F1417" i="7"/>
  <c r="L1417" i="7" s="1"/>
  <c r="C1417" i="7"/>
  <c r="C1416" i="7"/>
  <c r="C1415" i="7"/>
  <c r="C1412" i="7"/>
  <c r="M1409" i="7"/>
  <c r="P1409" i="7" s="1"/>
  <c r="M27" i="7" s="1"/>
  <c r="M1406" i="7"/>
  <c r="C1406" i="7"/>
  <c r="B1406" i="7" s="1"/>
  <c r="M1405" i="7"/>
  <c r="C1405" i="7"/>
  <c r="B1405" i="7" s="1"/>
  <c r="M1404" i="7"/>
  <c r="C1404" i="7"/>
  <c r="B1404" i="7" s="1"/>
  <c r="M1403" i="7"/>
  <c r="C1403" i="7"/>
  <c r="B1403" i="7" s="1"/>
  <c r="M1402" i="7"/>
  <c r="C1402" i="7"/>
  <c r="B1402" i="7" s="1"/>
  <c r="M1401" i="7"/>
  <c r="C1401" i="7"/>
  <c r="B1401" i="7" s="1"/>
  <c r="M1400" i="7"/>
  <c r="C1400" i="7"/>
  <c r="B1400" i="7" s="1"/>
  <c r="M1399" i="7"/>
  <c r="C1399" i="7"/>
  <c r="B1399" i="7" s="1"/>
  <c r="M1398" i="7"/>
  <c r="C1398" i="7"/>
  <c r="B1398" i="7" s="1"/>
  <c r="M1397" i="7"/>
  <c r="C1397" i="7"/>
  <c r="B1397" i="7" s="1"/>
  <c r="B1393" i="7"/>
  <c r="H1386" i="7"/>
  <c r="K1385" i="7"/>
  <c r="F1385" i="7"/>
  <c r="L1385" i="7" s="1"/>
  <c r="C1385" i="7"/>
  <c r="K1384" i="7"/>
  <c r="F1384" i="7"/>
  <c r="L1384" i="7" s="1"/>
  <c r="C1384" i="7"/>
  <c r="K1383" i="7"/>
  <c r="F1383" i="7"/>
  <c r="L1383" i="7" s="1"/>
  <c r="C1383" i="7"/>
  <c r="K1382" i="7"/>
  <c r="F1382" i="7"/>
  <c r="L1382" i="7" s="1"/>
  <c r="C1382" i="7"/>
  <c r="K1381" i="7"/>
  <c r="F1381" i="7"/>
  <c r="L1381" i="7" s="1"/>
  <c r="C1381" i="7"/>
  <c r="F1380" i="7"/>
  <c r="L1380" i="7" s="1"/>
  <c r="C1380" i="7"/>
  <c r="C1379" i="7"/>
  <c r="C1378" i="7"/>
  <c r="C1375" i="7"/>
  <c r="M1372" i="7"/>
  <c r="P1372" i="7" s="1"/>
  <c r="M26" i="7" s="1"/>
  <c r="M1369" i="7"/>
  <c r="C1369" i="7"/>
  <c r="B1369" i="7" s="1"/>
  <c r="M1368" i="7"/>
  <c r="C1368" i="7"/>
  <c r="B1368" i="7" s="1"/>
  <c r="M1367" i="7"/>
  <c r="C1367" i="7"/>
  <c r="B1367" i="7" s="1"/>
  <c r="M1366" i="7"/>
  <c r="C1366" i="7"/>
  <c r="B1366" i="7" s="1"/>
  <c r="M1365" i="7"/>
  <c r="C1365" i="7"/>
  <c r="B1365" i="7" s="1"/>
  <c r="M1364" i="7"/>
  <c r="C1364" i="7"/>
  <c r="B1364" i="7" s="1"/>
  <c r="M1363" i="7"/>
  <c r="C1363" i="7"/>
  <c r="B1363" i="7" s="1"/>
  <c r="M1362" i="7"/>
  <c r="C1362" i="7"/>
  <c r="B1362" i="7" s="1"/>
  <c r="M1361" i="7"/>
  <c r="C1361" i="7"/>
  <c r="B1361" i="7" s="1"/>
  <c r="M1360" i="7"/>
  <c r="C1360" i="7"/>
  <c r="B1360" i="7" s="1"/>
  <c r="B1356" i="7"/>
  <c r="C26" i="7" s="1"/>
  <c r="H1349" i="7"/>
  <c r="K1348" i="7"/>
  <c r="F1348" i="7"/>
  <c r="L1348" i="7" s="1"/>
  <c r="C1348" i="7"/>
  <c r="K1347" i="7"/>
  <c r="F1347" i="7"/>
  <c r="L1347" i="7" s="1"/>
  <c r="C1347" i="7"/>
  <c r="K1346" i="7"/>
  <c r="F1346" i="7"/>
  <c r="L1346" i="7" s="1"/>
  <c r="C1346" i="7"/>
  <c r="K1345" i="7"/>
  <c r="F1345" i="7"/>
  <c r="L1345" i="7" s="1"/>
  <c r="C1345" i="7"/>
  <c r="K1344" i="7"/>
  <c r="F1344" i="7"/>
  <c r="L1344" i="7" s="1"/>
  <c r="C1344" i="7"/>
  <c r="F1343" i="7"/>
  <c r="L1343" i="7" s="1"/>
  <c r="C1343" i="7"/>
  <c r="C1342" i="7"/>
  <c r="C1341" i="7"/>
  <c r="C1338" i="7"/>
  <c r="M1335" i="7"/>
  <c r="P1335" i="7" s="1"/>
  <c r="M25" i="7" s="1"/>
  <c r="M1332" i="7"/>
  <c r="C1332" i="7"/>
  <c r="B1332" i="7" s="1"/>
  <c r="M1331" i="7"/>
  <c r="C1331" i="7"/>
  <c r="B1331" i="7" s="1"/>
  <c r="M1330" i="7"/>
  <c r="C1330" i="7"/>
  <c r="B1330" i="7" s="1"/>
  <c r="M1329" i="7"/>
  <c r="C1329" i="7"/>
  <c r="B1329" i="7" s="1"/>
  <c r="M1328" i="7"/>
  <c r="C1328" i="7"/>
  <c r="B1328" i="7" s="1"/>
  <c r="M1327" i="7"/>
  <c r="C1327" i="7"/>
  <c r="B1327" i="7" s="1"/>
  <c r="M1326" i="7"/>
  <c r="C1326" i="7"/>
  <c r="B1326" i="7" s="1"/>
  <c r="M1325" i="7"/>
  <c r="C1325" i="7"/>
  <c r="B1325" i="7" s="1"/>
  <c r="M1324" i="7"/>
  <c r="C1324" i="7"/>
  <c r="B1324" i="7" s="1"/>
  <c r="M1323" i="7"/>
  <c r="C1323" i="7"/>
  <c r="B1323" i="7" s="1"/>
  <c r="B1319" i="7"/>
  <c r="H1312" i="7"/>
  <c r="K1311" i="7"/>
  <c r="F1311" i="7"/>
  <c r="L1311" i="7" s="1"/>
  <c r="C1311" i="7"/>
  <c r="K1310" i="7"/>
  <c r="F1310" i="7"/>
  <c r="L1310" i="7" s="1"/>
  <c r="C1310" i="7"/>
  <c r="K1309" i="7"/>
  <c r="F1309" i="7"/>
  <c r="L1309" i="7" s="1"/>
  <c r="C1309" i="7"/>
  <c r="K1308" i="7"/>
  <c r="F1308" i="7"/>
  <c r="L1308" i="7" s="1"/>
  <c r="C1308" i="7"/>
  <c r="K1307" i="7"/>
  <c r="F1307" i="7"/>
  <c r="L1307" i="7" s="1"/>
  <c r="C1307" i="7"/>
  <c r="F1306" i="7"/>
  <c r="L1306" i="7" s="1"/>
  <c r="C1306" i="7"/>
  <c r="C1305" i="7"/>
  <c r="C1304" i="7"/>
  <c r="C1301" i="7"/>
  <c r="M1298" i="7"/>
  <c r="P1298" i="7" s="1"/>
  <c r="M24" i="7" s="1"/>
  <c r="M1295" i="7"/>
  <c r="C1295" i="7"/>
  <c r="B1295" i="7" s="1"/>
  <c r="M1294" i="7"/>
  <c r="C1294" i="7"/>
  <c r="B1294" i="7" s="1"/>
  <c r="M1293" i="7"/>
  <c r="C1293" i="7"/>
  <c r="B1293" i="7" s="1"/>
  <c r="M1292" i="7"/>
  <c r="C1292" i="7"/>
  <c r="B1292" i="7" s="1"/>
  <c r="M1291" i="7"/>
  <c r="C1291" i="7"/>
  <c r="B1291" i="7" s="1"/>
  <c r="M1290" i="7"/>
  <c r="C1290" i="7"/>
  <c r="B1290" i="7" s="1"/>
  <c r="M1289" i="7"/>
  <c r="C1289" i="7"/>
  <c r="B1289" i="7" s="1"/>
  <c r="M1288" i="7"/>
  <c r="C1288" i="7"/>
  <c r="B1288" i="7" s="1"/>
  <c r="M1287" i="7"/>
  <c r="C1287" i="7"/>
  <c r="B1287" i="7" s="1"/>
  <c r="M1286" i="7"/>
  <c r="C1286" i="7"/>
  <c r="B1286" i="7" s="1"/>
  <c r="B1282" i="7"/>
  <c r="C24" i="7" s="1"/>
  <c r="H1275" i="7"/>
  <c r="L1274" i="7"/>
  <c r="K1274" i="7"/>
  <c r="F1274" i="7"/>
  <c r="C1274" i="7"/>
  <c r="K1273" i="7"/>
  <c r="F1273" i="7"/>
  <c r="L1273" i="7" s="1"/>
  <c r="C1273" i="7"/>
  <c r="K1272" i="7"/>
  <c r="F1272" i="7"/>
  <c r="L1272" i="7" s="1"/>
  <c r="C1272" i="7"/>
  <c r="K1271" i="7"/>
  <c r="F1271" i="7"/>
  <c r="L1271" i="7" s="1"/>
  <c r="C1271" i="7"/>
  <c r="K1270" i="7"/>
  <c r="F1270" i="7"/>
  <c r="L1270" i="7" s="1"/>
  <c r="C1270" i="7"/>
  <c r="F1269" i="7"/>
  <c r="L1269" i="7" s="1"/>
  <c r="C1269" i="7"/>
  <c r="C1268" i="7"/>
  <c r="C1267" i="7"/>
  <c r="C1264" i="7"/>
  <c r="M1261" i="7"/>
  <c r="M1258" i="7"/>
  <c r="C1258" i="7"/>
  <c r="B1258" i="7" s="1"/>
  <c r="M1257" i="7"/>
  <c r="C1257" i="7"/>
  <c r="B1257" i="7" s="1"/>
  <c r="M1256" i="7"/>
  <c r="C1256" i="7"/>
  <c r="B1256" i="7" s="1"/>
  <c r="M1255" i="7"/>
  <c r="C1255" i="7"/>
  <c r="B1255" i="7" s="1"/>
  <c r="M1254" i="7"/>
  <c r="C1254" i="7"/>
  <c r="B1254" i="7" s="1"/>
  <c r="M1253" i="7"/>
  <c r="C1253" i="7"/>
  <c r="B1253" i="7" s="1"/>
  <c r="M1252" i="7"/>
  <c r="C1252" i="7"/>
  <c r="B1252" i="7" s="1"/>
  <c r="M1251" i="7"/>
  <c r="C1251" i="7"/>
  <c r="B1251" i="7" s="1"/>
  <c r="M1250" i="7"/>
  <c r="C1250" i="7"/>
  <c r="B1250" i="7" s="1"/>
  <c r="M1249" i="7"/>
  <c r="C1249" i="7"/>
  <c r="B1249" i="7" s="1"/>
  <c r="B1245" i="7"/>
  <c r="H1238" i="7"/>
  <c r="K1237" i="7"/>
  <c r="F1237" i="7"/>
  <c r="L1237" i="7" s="1"/>
  <c r="C1237" i="7"/>
  <c r="K1236" i="7"/>
  <c r="F1236" i="7"/>
  <c r="L1236" i="7" s="1"/>
  <c r="C1236" i="7"/>
  <c r="K1235" i="7"/>
  <c r="F1235" i="7"/>
  <c r="L1235" i="7" s="1"/>
  <c r="C1235" i="7"/>
  <c r="K1234" i="7"/>
  <c r="F1234" i="7"/>
  <c r="L1234" i="7" s="1"/>
  <c r="C1234" i="7"/>
  <c r="K1233" i="7"/>
  <c r="F1233" i="7"/>
  <c r="L1233" i="7" s="1"/>
  <c r="C1233" i="7"/>
  <c r="F1232" i="7"/>
  <c r="L1232" i="7" s="1"/>
  <c r="C1232" i="7"/>
  <c r="C1231" i="7"/>
  <c r="C1230" i="7"/>
  <c r="C1227" i="7"/>
  <c r="M1224" i="7"/>
  <c r="P1224" i="7" s="1"/>
  <c r="M22" i="7" s="1"/>
  <c r="M1221" i="7"/>
  <c r="C1221" i="7"/>
  <c r="B1221" i="7" s="1"/>
  <c r="M1220" i="7"/>
  <c r="C1220" i="7"/>
  <c r="B1220" i="7"/>
  <c r="M1219" i="7"/>
  <c r="C1219" i="7"/>
  <c r="B1219" i="7"/>
  <c r="M1218" i="7"/>
  <c r="C1218" i="7"/>
  <c r="B1218" i="7" s="1"/>
  <c r="M1217" i="7"/>
  <c r="C1217" i="7"/>
  <c r="B1217" i="7" s="1"/>
  <c r="M1216" i="7"/>
  <c r="C1216" i="7"/>
  <c r="B1216" i="7" s="1"/>
  <c r="M1215" i="7"/>
  <c r="C1215" i="7"/>
  <c r="B1215" i="7"/>
  <c r="M1214" i="7"/>
  <c r="C1214" i="7"/>
  <c r="B1214" i="7" s="1"/>
  <c r="M1213" i="7"/>
  <c r="C1213" i="7"/>
  <c r="B1213" i="7" s="1"/>
  <c r="M1212" i="7"/>
  <c r="C1212" i="7"/>
  <c r="B1212" i="7"/>
  <c r="B1208" i="7"/>
  <c r="C22" i="7" s="1"/>
  <c r="H1201" i="7"/>
  <c r="K1200" i="7"/>
  <c r="F1200" i="7"/>
  <c r="L1200" i="7" s="1"/>
  <c r="C1200" i="7"/>
  <c r="K1199" i="7"/>
  <c r="F1199" i="7"/>
  <c r="L1199" i="7" s="1"/>
  <c r="C1199" i="7"/>
  <c r="K1198" i="7"/>
  <c r="F1198" i="7"/>
  <c r="L1198" i="7" s="1"/>
  <c r="C1198" i="7"/>
  <c r="K1197" i="7"/>
  <c r="F1197" i="7"/>
  <c r="L1197" i="7" s="1"/>
  <c r="C1197" i="7"/>
  <c r="K1196" i="7"/>
  <c r="F1196" i="7"/>
  <c r="L1196" i="7" s="1"/>
  <c r="C1196" i="7"/>
  <c r="F1195" i="7"/>
  <c r="L1195" i="7" s="1"/>
  <c r="C1195" i="7"/>
  <c r="C1194" i="7"/>
  <c r="C1193" i="7"/>
  <c r="C1190" i="7"/>
  <c r="M1187" i="7"/>
  <c r="P1187" i="7" s="1"/>
  <c r="M21" i="7" s="1"/>
  <c r="M1184" i="7"/>
  <c r="F1184" i="7"/>
  <c r="F1221" i="7" s="1"/>
  <c r="B158" i="7" s="1"/>
  <c r="C1184" i="7"/>
  <c r="B1184" i="7"/>
  <c r="M1183" i="7"/>
  <c r="F1183" i="7"/>
  <c r="F1220" i="7" s="1"/>
  <c r="B156" i="7" s="1"/>
  <c r="C1183" i="7"/>
  <c r="B1183" i="7"/>
  <c r="M1182" i="7"/>
  <c r="F1182" i="7"/>
  <c r="F1219" i="7" s="1"/>
  <c r="F1256" i="7" s="1"/>
  <c r="F1293" i="7" s="1"/>
  <c r="C1182" i="7"/>
  <c r="B1182" i="7"/>
  <c r="M1181" i="7"/>
  <c r="F1181" i="7"/>
  <c r="F1218" i="7" s="1"/>
  <c r="F1255" i="7" s="1"/>
  <c r="C1181" i="7"/>
  <c r="B1181" i="7"/>
  <c r="M1180" i="7"/>
  <c r="F1180" i="7"/>
  <c r="F1217" i="7" s="1"/>
  <c r="B150" i="7" s="1"/>
  <c r="C1180" i="7"/>
  <c r="B1180" i="7"/>
  <c r="M1179" i="7"/>
  <c r="F1179" i="7"/>
  <c r="F1216" i="7" s="1"/>
  <c r="F1253" i="7" s="1"/>
  <c r="C1179" i="7"/>
  <c r="B1179" i="7"/>
  <c r="M1178" i="7"/>
  <c r="F1178" i="7"/>
  <c r="F1215" i="7" s="1"/>
  <c r="F1252" i="7" s="1"/>
  <c r="F1289" i="7" s="1"/>
  <c r="C1178" i="7"/>
  <c r="B1178" i="7"/>
  <c r="M1177" i="7"/>
  <c r="F1177" i="7"/>
  <c r="F1214" i="7" s="1"/>
  <c r="F1251" i="7" s="1"/>
  <c r="C1177" i="7"/>
  <c r="B1177" i="7" s="1"/>
  <c r="M1176" i="7"/>
  <c r="F1176" i="7"/>
  <c r="F1213" i="7" s="1"/>
  <c r="B142" i="7" s="1"/>
  <c r="C1176" i="7"/>
  <c r="B1176" i="7" s="1"/>
  <c r="M1175" i="7"/>
  <c r="F1175" i="7"/>
  <c r="F1212" i="7" s="1"/>
  <c r="B140" i="7" s="1"/>
  <c r="C1175" i="7"/>
  <c r="B1175" i="7" s="1"/>
  <c r="B1171" i="7"/>
  <c r="C21" i="7" s="1"/>
  <c r="H1160" i="7"/>
  <c r="E1160" i="7"/>
  <c r="H1159" i="7"/>
  <c r="E1159" i="7" s="1"/>
  <c r="F1153" i="7"/>
  <c r="I1152" i="7"/>
  <c r="F1152" i="7"/>
  <c r="M1147" i="7"/>
  <c r="P1147" i="7" s="1"/>
  <c r="M20" i="7" s="1"/>
  <c r="M1144" i="7"/>
  <c r="C1144" i="7"/>
  <c r="B1144" i="7" s="1"/>
  <c r="M1143" i="7"/>
  <c r="C1143" i="7"/>
  <c r="B1143" i="7" s="1"/>
  <c r="M1142" i="7"/>
  <c r="C1142" i="7"/>
  <c r="B1142" i="7" s="1"/>
  <c r="M1141" i="7"/>
  <c r="C1141" i="7"/>
  <c r="B1141" i="7" s="1"/>
  <c r="M1140" i="7"/>
  <c r="C1140" i="7"/>
  <c r="B1140" i="7"/>
  <c r="M1139" i="7"/>
  <c r="C1139" i="7"/>
  <c r="B1139" i="7" s="1"/>
  <c r="M1138" i="7"/>
  <c r="C1138" i="7"/>
  <c r="B1138" i="7" s="1"/>
  <c r="M1137" i="7"/>
  <c r="C1137" i="7"/>
  <c r="B1137" i="7" s="1"/>
  <c r="M1136" i="7"/>
  <c r="C1136" i="7"/>
  <c r="B1136" i="7" s="1"/>
  <c r="M1135" i="7"/>
  <c r="C1135" i="7"/>
  <c r="B1135" i="7" s="1"/>
  <c r="J1133" i="7"/>
  <c r="F1133" i="7"/>
  <c r="B1131" i="7"/>
  <c r="C20" i="7" s="1"/>
  <c r="N1118" i="7"/>
  <c r="K1118" i="7"/>
  <c r="B1118" i="7"/>
  <c r="N1117" i="7"/>
  <c r="K1117" i="7" s="1"/>
  <c r="B1117" i="7"/>
  <c r="N1116" i="7"/>
  <c r="K1116" i="7" s="1"/>
  <c r="B1116" i="7"/>
  <c r="N1115" i="7"/>
  <c r="K1115" i="7" s="1"/>
  <c r="B1115" i="7"/>
  <c r="N1114" i="7"/>
  <c r="K1114" i="7"/>
  <c r="B112" i="7"/>
  <c r="B98" i="7"/>
  <c r="F96" i="7"/>
  <c r="F95" i="7"/>
  <c r="F1173" i="7" s="1"/>
  <c r="B76" i="7"/>
  <c r="B74" i="7"/>
  <c r="B72" i="7"/>
  <c r="B70" i="7"/>
  <c r="B68" i="7"/>
  <c r="B66" i="7"/>
  <c r="B64" i="7"/>
  <c r="B62" i="7"/>
  <c r="B60" i="7"/>
  <c r="B58" i="7"/>
  <c r="J35" i="7"/>
  <c r="J34" i="7"/>
  <c r="C34" i="7"/>
  <c r="J33" i="7"/>
  <c r="C33" i="7"/>
  <c r="J32" i="7"/>
  <c r="C32" i="7"/>
  <c r="J31" i="7"/>
  <c r="C31" i="7"/>
  <c r="J30" i="7"/>
  <c r="C30" i="7"/>
  <c r="J29" i="7"/>
  <c r="C29" i="7"/>
  <c r="J28" i="7"/>
  <c r="C28" i="7"/>
  <c r="J27" i="7"/>
  <c r="C27" i="7"/>
  <c r="J26" i="7"/>
  <c r="J25" i="7"/>
  <c r="C25" i="7"/>
  <c r="J24" i="7"/>
  <c r="J23" i="7"/>
  <c r="C23" i="7"/>
  <c r="J22" i="7"/>
  <c r="J21" i="7"/>
  <c r="J20" i="7"/>
  <c r="H1719" i="6"/>
  <c r="K1718" i="6"/>
  <c r="F1718" i="6"/>
  <c r="L1718" i="6" s="1"/>
  <c r="C1718" i="6"/>
  <c r="K1717" i="6"/>
  <c r="F1717" i="6"/>
  <c r="L1717" i="6" s="1"/>
  <c r="C1717" i="6"/>
  <c r="K1716" i="6"/>
  <c r="F1716" i="6"/>
  <c r="L1716" i="6" s="1"/>
  <c r="C1716" i="6"/>
  <c r="K1715" i="6"/>
  <c r="F1715" i="6"/>
  <c r="L1715" i="6" s="1"/>
  <c r="C1715" i="6"/>
  <c r="K1714" i="6"/>
  <c r="F1714" i="6"/>
  <c r="L1714" i="6" s="1"/>
  <c r="C1714" i="6"/>
  <c r="F1713" i="6"/>
  <c r="L1713" i="6" s="1"/>
  <c r="C1713" i="6"/>
  <c r="C1712" i="6"/>
  <c r="C1711" i="6"/>
  <c r="C1708" i="6"/>
  <c r="M1705" i="6"/>
  <c r="M1702" i="6"/>
  <c r="C1702" i="6"/>
  <c r="B1702" i="6" s="1"/>
  <c r="M1701" i="6"/>
  <c r="C1701" i="6"/>
  <c r="B1701" i="6" s="1"/>
  <c r="M1700" i="6"/>
  <c r="C1700" i="6"/>
  <c r="B1700" i="6" s="1"/>
  <c r="M1699" i="6"/>
  <c r="C1699" i="6"/>
  <c r="B1699" i="6" s="1"/>
  <c r="M1698" i="6"/>
  <c r="C1698" i="6"/>
  <c r="B1698" i="6" s="1"/>
  <c r="M1697" i="6"/>
  <c r="C1697" i="6"/>
  <c r="B1697" i="6" s="1"/>
  <c r="M1696" i="6"/>
  <c r="C1696" i="6"/>
  <c r="B1696" i="6" s="1"/>
  <c r="M1695" i="6"/>
  <c r="C1695" i="6"/>
  <c r="B1695" i="6" s="1"/>
  <c r="M1694" i="6"/>
  <c r="C1694" i="6"/>
  <c r="B1694" i="6" s="1"/>
  <c r="M1693" i="6"/>
  <c r="C1693" i="6"/>
  <c r="B1693" i="6" s="1"/>
  <c r="B1689" i="6"/>
  <c r="H1682" i="6"/>
  <c r="K1681" i="6"/>
  <c r="F1681" i="6"/>
  <c r="L1681" i="6" s="1"/>
  <c r="C1681" i="6"/>
  <c r="K1680" i="6"/>
  <c r="F1680" i="6"/>
  <c r="L1680" i="6" s="1"/>
  <c r="C1680" i="6"/>
  <c r="K1679" i="6"/>
  <c r="F1679" i="6"/>
  <c r="L1679" i="6" s="1"/>
  <c r="C1679" i="6"/>
  <c r="K1678" i="6"/>
  <c r="F1678" i="6"/>
  <c r="L1678" i="6" s="1"/>
  <c r="C1678" i="6"/>
  <c r="K1677" i="6"/>
  <c r="F1677" i="6"/>
  <c r="L1677" i="6" s="1"/>
  <c r="C1677" i="6"/>
  <c r="F1676" i="6"/>
  <c r="L1676" i="6" s="1"/>
  <c r="C1676" i="6"/>
  <c r="C1675" i="6"/>
  <c r="C1674" i="6"/>
  <c r="C1671" i="6"/>
  <c r="M1668" i="6"/>
  <c r="M1665" i="6"/>
  <c r="C1665" i="6"/>
  <c r="B1665" i="6" s="1"/>
  <c r="M1664" i="6"/>
  <c r="C1664" i="6"/>
  <c r="B1664" i="6" s="1"/>
  <c r="M1663" i="6"/>
  <c r="C1663" i="6"/>
  <c r="B1663" i="6" s="1"/>
  <c r="M1662" i="6"/>
  <c r="C1662" i="6"/>
  <c r="B1662" i="6" s="1"/>
  <c r="M1661" i="6"/>
  <c r="C1661" i="6"/>
  <c r="B1661" i="6" s="1"/>
  <c r="M1660" i="6"/>
  <c r="C1660" i="6"/>
  <c r="B1660" i="6" s="1"/>
  <c r="M1659" i="6"/>
  <c r="C1659" i="6"/>
  <c r="B1659" i="6" s="1"/>
  <c r="M1658" i="6"/>
  <c r="C1658" i="6"/>
  <c r="B1658" i="6" s="1"/>
  <c r="M1657" i="6"/>
  <c r="C1657" i="6"/>
  <c r="B1657" i="6" s="1"/>
  <c r="M1656" i="6"/>
  <c r="C1656" i="6"/>
  <c r="B1656" i="6" s="1"/>
  <c r="B1652" i="6"/>
  <c r="H1645" i="6"/>
  <c r="K1644" i="6"/>
  <c r="F1644" i="6"/>
  <c r="L1644" i="6" s="1"/>
  <c r="C1644" i="6"/>
  <c r="K1643" i="6"/>
  <c r="F1643" i="6"/>
  <c r="L1643" i="6" s="1"/>
  <c r="C1643" i="6"/>
  <c r="K1642" i="6"/>
  <c r="F1642" i="6"/>
  <c r="L1642" i="6" s="1"/>
  <c r="C1642" i="6"/>
  <c r="K1641" i="6"/>
  <c r="F1641" i="6"/>
  <c r="L1641" i="6" s="1"/>
  <c r="C1641" i="6"/>
  <c r="K1640" i="6"/>
  <c r="F1640" i="6"/>
  <c r="L1640" i="6" s="1"/>
  <c r="C1640" i="6"/>
  <c r="F1639" i="6"/>
  <c r="L1639" i="6" s="1"/>
  <c r="C1639" i="6"/>
  <c r="C1638" i="6"/>
  <c r="C1637" i="6"/>
  <c r="C1634" i="6"/>
  <c r="M1631" i="6"/>
  <c r="M1628" i="6"/>
  <c r="C1628" i="6"/>
  <c r="B1628" i="6" s="1"/>
  <c r="M1627" i="6"/>
  <c r="C1627" i="6"/>
  <c r="B1627" i="6" s="1"/>
  <c r="M1626" i="6"/>
  <c r="C1626" i="6"/>
  <c r="B1626" i="6" s="1"/>
  <c r="M1625" i="6"/>
  <c r="C1625" i="6"/>
  <c r="B1625" i="6" s="1"/>
  <c r="M1624" i="6"/>
  <c r="C1624" i="6"/>
  <c r="B1624" i="6" s="1"/>
  <c r="M1623" i="6"/>
  <c r="C1623" i="6"/>
  <c r="B1623" i="6" s="1"/>
  <c r="M1622" i="6"/>
  <c r="C1622" i="6"/>
  <c r="B1622" i="6" s="1"/>
  <c r="M1621" i="6"/>
  <c r="C1621" i="6"/>
  <c r="B1621" i="6" s="1"/>
  <c r="M1620" i="6"/>
  <c r="C1620" i="6"/>
  <c r="B1620" i="6" s="1"/>
  <c r="M1619" i="6"/>
  <c r="M1629" i="6" s="1"/>
  <c r="B1632" i="6" s="1"/>
  <c r="B611" i="6" s="1"/>
  <c r="C1619" i="6"/>
  <c r="B1619" i="6" s="1"/>
  <c r="B1615" i="6"/>
  <c r="H1608" i="6"/>
  <c r="K1607" i="6"/>
  <c r="F1607" i="6"/>
  <c r="L1607" i="6" s="1"/>
  <c r="C1607" i="6"/>
  <c r="K1606" i="6"/>
  <c r="F1606" i="6"/>
  <c r="L1606" i="6" s="1"/>
  <c r="C1606" i="6"/>
  <c r="K1605" i="6"/>
  <c r="F1605" i="6"/>
  <c r="L1605" i="6" s="1"/>
  <c r="C1605" i="6"/>
  <c r="K1604" i="6"/>
  <c r="F1604" i="6"/>
  <c r="L1604" i="6" s="1"/>
  <c r="C1604" i="6"/>
  <c r="K1603" i="6"/>
  <c r="F1603" i="6"/>
  <c r="L1603" i="6" s="1"/>
  <c r="C1603" i="6"/>
  <c r="F1602" i="6"/>
  <c r="L1602" i="6" s="1"/>
  <c r="C1602" i="6"/>
  <c r="C1601" i="6"/>
  <c r="C1600" i="6"/>
  <c r="C1597" i="6"/>
  <c r="M1594" i="6"/>
  <c r="M1591" i="6"/>
  <c r="C1591" i="6"/>
  <c r="B1591" i="6" s="1"/>
  <c r="M1590" i="6"/>
  <c r="C1590" i="6"/>
  <c r="B1590" i="6" s="1"/>
  <c r="M1589" i="6"/>
  <c r="C1589" i="6"/>
  <c r="B1589" i="6" s="1"/>
  <c r="M1588" i="6"/>
  <c r="C1588" i="6"/>
  <c r="B1588" i="6" s="1"/>
  <c r="M1587" i="6"/>
  <c r="C1587" i="6"/>
  <c r="B1587" i="6" s="1"/>
  <c r="M1586" i="6"/>
  <c r="C1586" i="6"/>
  <c r="B1586" i="6" s="1"/>
  <c r="M1585" i="6"/>
  <c r="C1585" i="6"/>
  <c r="B1585" i="6" s="1"/>
  <c r="M1584" i="6"/>
  <c r="C1584" i="6"/>
  <c r="B1584" i="6" s="1"/>
  <c r="M1583" i="6"/>
  <c r="C1583" i="6"/>
  <c r="B1583" i="6" s="1"/>
  <c r="M1582" i="6"/>
  <c r="C1582" i="6"/>
  <c r="B1582" i="6" s="1"/>
  <c r="B1578" i="6"/>
  <c r="C32" i="6" s="1"/>
  <c r="H1571" i="6"/>
  <c r="K1570" i="6"/>
  <c r="F1570" i="6"/>
  <c r="L1570" i="6" s="1"/>
  <c r="C1570" i="6"/>
  <c r="K1569" i="6"/>
  <c r="F1569" i="6"/>
  <c r="L1569" i="6" s="1"/>
  <c r="C1569" i="6"/>
  <c r="K1568" i="6"/>
  <c r="F1568" i="6"/>
  <c r="L1568" i="6" s="1"/>
  <c r="C1568" i="6"/>
  <c r="K1567" i="6"/>
  <c r="F1567" i="6"/>
  <c r="L1567" i="6" s="1"/>
  <c r="C1567" i="6"/>
  <c r="K1566" i="6"/>
  <c r="F1566" i="6"/>
  <c r="L1566" i="6" s="1"/>
  <c r="C1566" i="6"/>
  <c r="F1565" i="6"/>
  <c r="L1565" i="6" s="1"/>
  <c r="C1565" i="6"/>
  <c r="C1564" i="6"/>
  <c r="C1563" i="6"/>
  <c r="C1560" i="6"/>
  <c r="M1557" i="6"/>
  <c r="M1554" i="6"/>
  <c r="C1554" i="6"/>
  <c r="B1554" i="6" s="1"/>
  <c r="M1553" i="6"/>
  <c r="C1553" i="6"/>
  <c r="B1553" i="6" s="1"/>
  <c r="M1552" i="6"/>
  <c r="C1552" i="6"/>
  <c r="B1552" i="6" s="1"/>
  <c r="M1551" i="6"/>
  <c r="C1551" i="6"/>
  <c r="B1551" i="6" s="1"/>
  <c r="M1550" i="6"/>
  <c r="C1550" i="6"/>
  <c r="B1550" i="6" s="1"/>
  <c r="M1549" i="6"/>
  <c r="C1549" i="6"/>
  <c r="B1549" i="6" s="1"/>
  <c r="M1548" i="6"/>
  <c r="C1548" i="6"/>
  <c r="B1548" i="6" s="1"/>
  <c r="M1547" i="6"/>
  <c r="C1547" i="6"/>
  <c r="B1547" i="6" s="1"/>
  <c r="M1546" i="6"/>
  <c r="C1546" i="6"/>
  <c r="B1546" i="6" s="1"/>
  <c r="M1545" i="6"/>
  <c r="C1545" i="6"/>
  <c r="B1545" i="6" s="1"/>
  <c r="B1541" i="6"/>
  <c r="H1534" i="6"/>
  <c r="K1533" i="6"/>
  <c r="F1533" i="6"/>
  <c r="L1533" i="6" s="1"/>
  <c r="C1533" i="6"/>
  <c r="K1532" i="6"/>
  <c r="F1532" i="6"/>
  <c r="L1532" i="6" s="1"/>
  <c r="C1532" i="6"/>
  <c r="K1531" i="6"/>
  <c r="F1531" i="6"/>
  <c r="L1531" i="6" s="1"/>
  <c r="C1531" i="6"/>
  <c r="K1530" i="6"/>
  <c r="F1530" i="6"/>
  <c r="L1530" i="6" s="1"/>
  <c r="C1530" i="6"/>
  <c r="K1529" i="6"/>
  <c r="F1529" i="6"/>
  <c r="L1529" i="6" s="1"/>
  <c r="C1529" i="6"/>
  <c r="F1528" i="6"/>
  <c r="L1528" i="6" s="1"/>
  <c r="C1528" i="6"/>
  <c r="C1527" i="6"/>
  <c r="C1526" i="6"/>
  <c r="C1523" i="6"/>
  <c r="M1520" i="6"/>
  <c r="M1517" i="6"/>
  <c r="C1517" i="6"/>
  <c r="B1517" i="6" s="1"/>
  <c r="M1516" i="6"/>
  <c r="C1516" i="6"/>
  <c r="B1516" i="6" s="1"/>
  <c r="M1515" i="6"/>
  <c r="C1515" i="6"/>
  <c r="B1515" i="6" s="1"/>
  <c r="M1514" i="6"/>
  <c r="C1514" i="6"/>
  <c r="B1514" i="6" s="1"/>
  <c r="M1513" i="6"/>
  <c r="C1513" i="6"/>
  <c r="B1513" i="6" s="1"/>
  <c r="M1512" i="6"/>
  <c r="C1512" i="6"/>
  <c r="B1512" i="6" s="1"/>
  <c r="M1511" i="6"/>
  <c r="C1511" i="6"/>
  <c r="B1511" i="6" s="1"/>
  <c r="M1510" i="6"/>
  <c r="C1510" i="6"/>
  <c r="B1510" i="6" s="1"/>
  <c r="M1509" i="6"/>
  <c r="C1509" i="6"/>
  <c r="B1509" i="6" s="1"/>
  <c r="M1508" i="6"/>
  <c r="C1508" i="6"/>
  <c r="B1508" i="6" s="1"/>
  <c r="B1504" i="6"/>
  <c r="H1497" i="6"/>
  <c r="K1496" i="6"/>
  <c r="F1496" i="6"/>
  <c r="L1496" i="6" s="1"/>
  <c r="C1496" i="6"/>
  <c r="K1495" i="6"/>
  <c r="F1495" i="6"/>
  <c r="L1495" i="6" s="1"/>
  <c r="C1495" i="6"/>
  <c r="K1494" i="6"/>
  <c r="F1494" i="6"/>
  <c r="L1494" i="6" s="1"/>
  <c r="C1494" i="6"/>
  <c r="K1493" i="6"/>
  <c r="F1493" i="6"/>
  <c r="L1493" i="6" s="1"/>
  <c r="C1493" i="6"/>
  <c r="K1492" i="6"/>
  <c r="F1492" i="6"/>
  <c r="L1492" i="6" s="1"/>
  <c r="C1492" i="6"/>
  <c r="F1491" i="6"/>
  <c r="L1491" i="6" s="1"/>
  <c r="C1491" i="6"/>
  <c r="C1490" i="6"/>
  <c r="C1489" i="6"/>
  <c r="C1486" i="6"/>
  <c r="M1483" i="6"/>
  <c r="M1480" i="6"/>
  <c r="C1480" i="6"/>
  <c r="B1480" i="6" s="1"/>
  <c r="M1479" i="6"/>
  <c r="C1479" i="6"/>
  <c r="B1479" i="6" s="1"/>
  <c r="M1478" i="6"/>
  <c r="C1478" i="6"/>
  <c r="B1478" i="6" s="1"/>
  <c r="M1477" i="6"/>
  <c r="C1477" i="6"/>
  <c r="B1477" i="6" s="1"/>
  <c r="M1476" i="6"/>
  <c r="C1476" i="6"/>
  <c r="B1476" i="6" s="1"/>
  <c r="M1475" i="6"/>
  <c r="C1475" i="6"/>
  <c r="B1475" i="6" s="1"/>
  <c r="M1474" i="6"/>
  <c r="C1474" i="6"/>
  <c r="B1474" i="6" s="1"/>
  <c r="M1473" i="6"/>
  <c r="C1473" i="6"/>
  <c r="B1473" i="6" s="1"/>
  <c r="M1472" i="6"/>
  <c r="C1472" i="6"/>
  <c r="B1472" i="6" s="1"/>
  <c r="M1471" i="6"/>
  <c r="M1481" i="6" s="1"/>
  <c r="B1484" i="6" s="1"/>
  <c r="B447" i="6" s="1"/>
  <c r="C1471" i="6"/>
  <c r="B1471" i="6" s="1"/>
  <c r="B1467" i="6"/>
  <c r="H1460" i="6"/>
  <c r="K1459" i="6"/>
  <c r="F1459" i="6"/>
  <c r="L1459" i="6" s="1"/>
  <c r="C1459" i="6"/>
  <c r="K1458" i="6"/>
  <c r="F1458" i="6"/>
  <c r="L1458" i="6" s="1"/>
  <c r="C1458" i="6"/>
  <c r="K1457" i="6"/>
  <c r="F1457" i="6"/>
  <c r="L1457" i="6" s="1"/>
  <c r="C1457" i="6"/>
  <c r="K1456" i="6"/>
  <c r="F1456" i="6"/>
  <c r="L1456" i="6" s="1"/>
  <c r="C1456" i="6"/>
  <c r="K1455" i="6"/>
  <c r="F1455" i="6"/>
  <c r="L1455" i="6" s="1"/>
  <c r="C1455" i="6"/>
  <c r="F1454" i="6"/>
  <c r="L1454" i="6" s="1"/>
  <c r="C1454" i="6"/>
  <c r="C1453" i="6"/>
  <c r="C1452" i="6"/>
  <c r="C1449" i="6"/>
  <c r="M1443" i="6"/>
  <c r="C1443" i="6"/>
  <c r="B1443" i="6" s="1"/>
  <c r="M1442" i="6"/>
  <c r="C1442" i="6"/>
  <c r="B1442" i="6" s="1"/>
  <c r="M1441" i="6"/>
  <c r="C1441" i="6"/>
  <c r="B1441" i="6" s="1"/>
  <c r="M1440" i="6"/>
  <c r="C1440" i="6"/>
  <c r="B1440" i="6" s="1"/>
  <c r="M1439" i="6"/>
  <c r="C1439" i="6"/>
  <c r="B1439" i="6" s="1"/>
  <c r="M1438" i="6"/>
  <c r="C1438" i="6"/>
  <c r="B1438" i="6" s="1"/>
  <c r="M1437" i="6"/>
  <c r="C1437" i="6"/>
  <c r="B1437" i="6" s="1"/>
  <c r="M1436" i="6"/>
  <c r="C1436" i="6"/>
  <c r="B1436" i="6" s="1"/>
  <c r="M1435" i="6"/>
  <c r="C1435" i="6"/>
  <c r="B1435" i="6" s="1"/>
  <c r="M1434" i="6"/>
  <c r="C1434" i="6"/>
  <c r="B1434" i="6" s="1"/>
  <c r="B1430" i="6"/>
  <c r="H1423" i="6"/>
  <c r="K1422" i="6"/>
  <c r="F1422" i="6"/>
  <c r="L1422" i="6" s="1"/>
  <c r="C1422" i="6"/>
  <c r="K1421" i="6"/>
  <c r="F1421" i="6"/>
  <c r="L1421" i="6" s="1"/>
  <c r="C1421" i="6"/>
  <c r="K1420" i="6"/>
  <c r="F1420" i="6"/>
  <c r="L1420" i="6" s="1"/>
  <c r="C1420" i="6"/>
  <c r="K1419" i="6"/>
  <c r="F1419" i="6"/>
  <c r="L1419" i="6" s="1"/>
  <c r="C1419" i="6"/>
  <c r="K1418" i="6"/>
  <c r="F1418" i="6"/>
  <c r="L1418" i="6" s="1"/>
  <c r="C1418" i="6"/>
  <c r="F1417" i="6"/>
  <c r="L1417" i="6" s="1"/>
  <c r="C1417" i="6"/>
  <c r="C1416" i="6"/>
  <c r="C1415" i="6"/>
  <c r="C1412" i="6"/>
  <c r="M1409" i="6"/>
  <c r="M1406" i="6"/>
  <c r="C1406" i="6"/>
  <c r="B1406" i="6" s="1"/>
  <c r="M1405" i="6"/>
  <c r="C1405" i="6"/>
  <c r="B1405" i="6" s="1"/>
  <c r="M1404" i="6"/>
  <c r="C1404" i="6"/>
  <c r="B1404" i="6" s="1"/>
  <c r="M1403" i="6"/>
  <c r="C1403" i="6"/>
  <c r="B1403" i="6" s="1"/>
  <c r="M1402" i="6"/>
  <c r="C1402" i="6"/>
  <c r="B1402" i="6" s="1"/>
  <c r="M1401" i="6"/>
  <c r="C1401" i="6"/>
  <c r="B1401" i="6" s="1"/>
  <c r="M1400" i="6"/>
  <c r="C1400" i="6"/>
  <c r="B1400" i="6" s="1"/>
  <c r="M1399" i="6"/>
  <c r="C1399" i="6"/>
  <c r="B1399" i="6" s="1"/>
  <c r="M1398" i="6"/>
  <c r="C1398" i="6"/>
  <c r="B1398" i="6" s="1"/>
  <c r="M1397" i="6"/>
  <c r="C1397" i="6"/>
  <c r="B1397" i="6" s="1"/>
  <c r="B1393" i="6"/>
  <c r="C27" i="6" s="1"/>
  <c r="H1386" i="6"/>
  <c r="K1385" i="6"/>
  <c r="F1385" i="6"/>
  <c r="L1385" i="6" s="1"/>
  <c r="C1385" i="6"/>
  <c r="K1384" i="6"/>
  <c r="F1384" i="6"/>
  <c r="L1384" i="6" s="1"/>
  <c r="C1384" i="6"/>
  <c r="K1383" i="6"/>
  <c r="F1383" i="6"/>
  <c r="L1383" i="6" s="1"/>
  <c r="C1383" i="6"/>
  <c r="K1382" i="6"/>
  <c r="F1382" i="6"/>
  <c r="L1382" i="6" s="1"/>
  <c r="C1382" i="6"/>
  <c r="K1381" i="6"/>
  <c r="F1381" i="6"/>
  <c r="L1381" i="6" s="1"/>
  <c r="C1381" i="6"/>
  <c r="F1380" i="6"/>
  <c r="L1380" i="6" s="1"/>
  <c r="C1380" i="6"/>
  <c r="C1379" i="6"/>
  <c r="C1378" i="6"/>
  <c r="C1375" i="6"/>
  <c r="M1372" i="6"/>
  <c r="M1369" i="6"/>
  <c r="C1369" i="6"/>
  <c r="B1369" i="6" s="1"/>
  <c r="M1368" i="6"/>
  <c r="C1368" i="6"/>
  <c r="B1368" i="6" s="1"/>
  <c r="M1367" i="6"/>
  <c r="C1367" i="6"/>
  <c r="B1367" i="6" s="1"/>
  <c r="M1366" i="6"/>
  <c r="C1366" i="6"/>
  <c r="B1366" i="6" s="1"/>
  <c r="M1365" i="6"/>
  <c r="C1365" i="6"/>
  <c r="B1365" i="6" s="1"/>
  <c r="M1364" i="6"/>
  <c r="C1364" i="6"/>
  <c r="B1364" i="6" s="1"/>
  <c r="M1363" i="6"/>
  <c r="C1363" i="6"/>
  <c r="B1363" i="6" s="1"/>
  <c r="M1362" i="6"/>
  <c r="C1362" i="6"/>
  <c r="B1362" i="6" s="1"/>
  <c r="M1361" i="6"/>
  <c r="C1361" i="6"/>
  <c r="B1361" i="6" s="1"/>
  <c r="M1360" i="6"/>
  <c r="C1360" i="6"/>
  <c r="B1360" i="6" s="1"/>
  <c r="B1356" i="6"/>
  <c r="C26" i="6" s="1"/>
  <c r="H1349" i="6"/>
  <c r="K1348" i="6"/>
  <c r="F1348" i="6"/>
  <c r="L1348" i="6" s="1"/>
  <c r="C1348" i="6"/>
  <c r="K1347" i="6"/>
  <c r="F1347" i="6"/>
  <c r="L1347" i="6" s="1"/>
  <c r="C1347" i="6"/>
  <c r="K1346" i="6"/>
  <c r="F1346" i="6"/>
  <c r="L1346" i="6" s="1"/>
  <c r="C1346" i="6"/>
  <c r="K1345" i="6"/>
  <c r="F1345" i="6"/>
  <c r="L1345" i="6" s="1"/>
  <c r="C1345" i="6"/>
  <c r="K1344" i="6"/>
  <c r="F1344" i="6"/>
  <c r="L1344" i="6" s="1"/>
  <c r="C1344" i="6"/>
  <c r="F1343" i="6"/>
  <c r="L1343" i="6" s="1"/>
  <c r="C1343" i="6"/>
  <c r="C1342" i="6"/>
  <c r="C1341" i="6"/>
  <c r="C1338" i="6"/>
  <c r="M1335" i="6"/>
  <c r="P1335" i="6" s="1"/>
  <c r="M25" i="6" s="1"/>
  <c r="M1332" i="6"/>
  <c r="C1332" i="6"/>
  <c r="B1332" i="6" s="1"/>
  <c r="M1331" i="6"/>
  <c r="C1331" i="6"/>
  <c r="B1331" i="6" s="1"/>
  <c r="M1330" i="6"/>
  <c r="C1330" i="6"/>
  <c r="B1330" i="6" s="1"/>
  <c r="M1329" i="6"/>
  <c r="C1329" i="6"/>
  <c r="B1329" i="6" s="1"/>
  <c r="M1328" i="6"/>
  <c r="C1328" i="6"/>
  <c r="B1328" i="6" s="1"/>
  <c r="M1327" i="6"/>
  <c r="C1327" i="6"/>
  <c r="B1327" i="6" s="1"/>
  <c r="M1326" i="6"/>
  <c r="C1326" i="6"/>
  <c r="B1326" i="6" s="1"/>
  <c r="M1325" i="6"/>
  <c r="C1325" i="6"/>
  <c r="B1325" i="6" s="1"/>
  <c r="M1324" i="6"/>
  <c r="C1324" i="6"/>
  <c r="B1324" i="6" s="1"/>
  <c r="M1323" i="6"/>
  <c r="C1323" i="6"/>
  <c r="B1323" i="6" s="1"/>
  <c r="B1319" i="6"/>
  <c r="H1312" i="6"/>
  <c r="K1311" i="6"/>
  <c r="F1311" i="6"/>
  <c r="L1311" i="6" s="1"/>
  <c r="C1311" i="6"/>
  <c r="K1310" i="6"/>
  <c r="F1310" i="6"/>
  <c r="L1310" i="6" s="1"/>
  <c r="C1310" i="6"/>
  <c r="K1309" i="6"/>
  <c r="F1309" i="6"/>
  <c r="L1309" i="6" s="1"/>
  <c r="C1309" i="6"/>
  <c r="K1308" i="6"/>
  <c r="F1308" i="6"/>
  <c r="L1308" i="6" s="1"/>
  <c r="C1308" i="6"/>
  <c r="K1307" i="6"/>
  <c r="F1307" i="6"/>
  <c r="L1307" i="6" s="1"/>
  <c r="C1307" i="6"/>
  <c r="F1306" i="6"/>
  <c r="L1306" i="6" s="1"/>
  <c r="C1306" i="6"/>
  <c r="C1305" i="6"/>
  <c r="C1304" i="6"/>
  <c r="C1301" i="6"/>
  <c r="M1298" i="6"/>
  <c r="M1295" i="6"/>
  <c r="C1295" i="6"/>
  <c r="B1295" i="6" s="1"/>
  <c r="M1294" i="6"/>
  <c r="C1294" i="6"/>
  <c r="B1294" i="6" s="1"/>
  <c r="M1293" i="6"/>
  <c r="C1293" i="6"/>
  <c r="B1293" i="6"/>
  <c r="M1292" i="6"/>
  <c r="C1292" i="6"/>
  <c r="B1292" i="6" s="1"/>
  <c r="M1291" i="6"/>
  <c r="C1291" i="6"/>
  <c r="B1291" i="6"/>
  <c r="M1290" i="6"/>
  <c r="C1290" i="6"/>
  <c r="B1290" i="6" s="1"/>
  <c r="M1289" i="6"/>
  <c r="C1289" i="6"/>
  <c r="B1289" i="6"/>
  <c r="M1288" i="6"/>
  <c r="C1288" i="6"/>
  <c r="B1288" i="6" s="1"/>
  <c r="M1287" i="6"/>
  <c r="C1287" i="6"/>
  <c r="B1287" i="6" s="1"/>
  <c r="M1286" i="6"/>
  <c r="M1296" i="6" s="1"/>
  <c r="C1286" i="6"/>
  <c r="B1286" i="6" s="1"/>
  <c r="B1282" i="6"/>
  <c r="H1275" i="6"/>
  <c r="K1274" i="6"/>
  <c r="F1274" i="6"/>
  <c r="L1274" i="6" s="1"/>
  <c r="C1274" i="6"/>
  <c r="K1273" i="6"/>
  <c r="F1273" i="6"/>
  <c r="L1273" i="6" s="1"/>
  <c r="C1273" i="6"/>
  <c r="K1272" i="6"/>
  <c r="F1272" i="6"/>
  <c r="L1272" i="6" s="1"/>
  <c r="C1272" i="6"/>
  <c r="K1271" i="6"/>
  <c r="F1271" i="6"/>
  <c r="L1271" i="6" s="1"/>
  <c r="C1271" i="6"/>
  <c r="K1270" i="6"/>
  <c r="F1270" i="6"/>
  <c r="L1270" i="6" s="1"/>
  <c r="C1270" i="6"/>
  <c r="F1269" i="6"/>
  <c r="L1269" i="6" s="1"/>
  <c r="C1269" i="6"/>
  <c r="C1268" i="6"/>
  <c r="C1267" i="6"/>
  <c r="C1264" i="6"/>
  <c r="M1261" i="6"/>
  <c r="M1258" i="6"/>
  <c r="C1258" i="6"/>
  <c r="B1258" i="6"/>
  <c r="M1257" i="6"/>
  <c r="C1257" i="6"/>
  <c r="B1257" i="6"/>
  <c r="M1256" i="6"/>
  <c r="C1256" i="6"/>
  <c r="B1256" i="6" s="1"/>
  <c r="M1255" i="6"/>
  <c r="C1255" i="6"/>
  <c r="B1255" i="6" s="1"/>
  <c r="M1254" i="6"/>
  <c r="C1254" i="6"/>
  <c r="B1254" i="6" s="1"/>
  <c r="M1253" i="6"/>
  <c r="C1253" i="6"/>
  <c r="B1253" i="6"/>
  <c r="M1252" i="6"/>
  <c r="C1252" i="6"/>
  <c r="B1252" i="6" s="1"/>
  <c r="M1251" i="6"/>
  <c r="C1251" i="6"/>
  <c r="B1251" i="6" s="1"/>
  <c r="M1250" i="6"/>
  <c r="C1250" i="6"/>
  <c r="B1250" i="6" s="1"/>
  <c r="M1249" i="6"/>
  <c r="C1249" i="6"/>
  <c r="B1249" i="6" s="1"/>
  <c r="B1245" i="6"/>
  <c r="C23" i="6" s="1"/>
  <c r="H1238" i="6"/>
  <c r="K1237" i="6"/>
  <c r="F1237" i="6"/>
  <c r="L1237" i="6" s="1"/>
  <c r="C1237" i="6"/>
  <c r="K1236" i="6"/>
  <c r="F1236" i="6"/>
  <c r="L1236" i="6" s="1"/>
  <c r="C1236" i="6"/>
  <c r="K1235" i="6"/>
  <c r="F1235" i="6"/>
  <c r="L1235" i="6" s="1"/>
  <c r="C1235" i="6"/>
  <c r="K1234" i="6"/>
  <c r="F1234" i="6"/>
  <c r="L1234" i="6" s="1"/>
  <c r="C1234" i="6"/>
  <c r="K1233" i="6"/>
  <c r="F1233" i="6"/>
  <c r="L1233" i="6" s="1"/>
  <c r="C1233" i="6"/>
  <c r="F1232" i="6"/>
  <c r="L1232" i="6" s="1"/>
  <c r="C1232" i="6"/>
  <c r="C1231" i="6"/>
  <c r="C1230" i="6"/>
  <c r="C1227" i="6"/>
  <c r="M1224" i="6"/>
  <c r="M1221" i="6"/>
  <c r="C1221" i="6"/>
  <c r="B1221" i="6" s="1"/>
  <c r="M1220" i="6"/>
  <c r="C1220" i="6"/>
  <c r="B1220" i="6" s="1"/>
  <c r="M1219" i="6"/>
  <c r="C1219" i="6"/>
  <c r="B1219" i="6"/>
  <c r="M1218" i="6"/>
  <c r="C1218" i="6"/>
  <c r="B1218" i="6"/>
  <c r="M1217" i="6"/>
  <c r="C1217" i="6"/>
  <c r="B1217" i="6"/>
  <c r="M1216" i="6"/>
  <c r="C1216" i="6"/>
  <c r="B1216" i="6" s="1"/>
  <c r="M1215" i="6"/>
  <c r="C1215" i="6"/>
  <c r="B1215" i="6"/>
  <c r="M1214" i="6"/>
  <c r="C1214" i="6"/>
  <c r="B1214" i="6" s="1"/>
  <c r="M1213" i="6"/>
  <c r="C1213" i="6"/>
  <c r="B1213" i="6" s="1"/>
  <c r="M1212" i="6"/>
  <c r="C1212" i="6"/>
  <c r="B1212" i="6" s="1"/>
  <c r="B1208" i="6"/>
  <c r="H1201" i="6"/>
  <c r="K1200" i="6"/>
  <c r="F1200" i="6"/>
  <c r="L1200" i="6" s="1"/>
  <c r="C1200" i="6"/>
  <c r="K1199" i="6"/>
  <c r="F1199" i="6"/>
  <c r="L1199" i="6" s="1"/>
  <c r="C1199" i="6"/>
  <c r="K1198" i="6"/>
  <c r="F1198" i="6"/>
  <c r="L1198" i="6" s="1"/>
  <c r="C1198" i="6"/>
  <c r="K1197" i="6"/>
  <c r="F1197" i="6"/>
  <c r="L1197" i="6" s="1"/>
  <c r="C1197" i="6"/>
  <c r="K1196" i="6"/>
  <c r="F1196" i="6"/>
  <c r="L1196" i="6" s="1"/>
  <c r="C1196" i="6"/>
  <c r="F1195" i="6"/>
  <c r="L1195" i="6" s="1"/>
  <c r="C1195" i="6"/>
  <c r="C1194" i="6"/>
  <c r="C1193" i="6"/>
  <c r="C1190" i="6"/>
  <c r="M1187" i="6"/>
  <c r="M1184" i="6"/>
  <c r="F1184" i="6"/>
  <c r="F1221" i="6" s="1"/>
  <c r="F1258" i="6" s="1"/>
  <c r="F1295" i="6" s="1"/>
  <c r="F1332" i="6" s="1"/>
  <c r="F1369" i="6" s="1"/>
  <c r="F1406" i="6" s="1"/>
  <c r="F1443" i="6" s="1"/>
  <c r="F1480" i="6" s="1"/>
  <c r="F1517" i="6" s="1"/>
  <c r="F1554" i="6" s="1"/>
  <c r="F1591" i="6" s="1"/>
  <c r="F1628" i="6" s="1"/>
  <c r="C1184" i="6"/>
  <c r="B1184" i="6" s="1"/>
  <c r="M1183" i="6"/>
  <c r="F1183" i="6"/>
  <c r="F1220" i="6" s="1"/>
  <c r="F1257" i="6" s="1"/>
  <c r="F1294" i="6" s="1"/>
  <c r="F1331" i="6" s="1"/>
  <c r="F1368" i="6" s="1"/>
  <c r="F1405" i="6" s="1"/>
  <c r="F1442" i="6" s="1"/>
  <c r="F1479" i="6" s="1"/>
  <c r="F1516" i="6" s="1"/>
  <c r="F1553" i="6" s="1"/>
  <c r="F1590" i="6" s="1"/>
  <c r="C1183" i="6"/>
  <c r="B1183" i="6" s="1"/>
  <c r="M1182" i="6"/>
  <c r="F1182" i="6"/>
  <c r="F1219" i="6" s="1"/>
  <c r="F1256" i="6" s="1"/>
  <c r="F1293" i="6" s="1"/>
  <c r="F1330" i="6" s="1"/>
  <c r="C1182" i="6"/>
  <c r="B1182" i="6" s="1"/>
  <c r="M1181" i="6"/>
  <c r="F1181" i="6"/>
  <c r="F1218" i="6" s="1"/>
  <c r="F1255" i="6" s="1"/>
  <c r="F1292" i="6" s="1"/>
  <c r="F1329" i="6" s="1"/>
  <c r="B275" i="6" s="1"/>
  <c r="C1181" i="6"/>
  <c r="B1181" i="6" s="1"/>
  <c r="M1180" i="6"/>
  <c r="F1180" i="6"/>
  <c r="F1217" i="6" s="1"/>
  <c r="F1254" i="6" s="1"/>
  <c r="F1291" i="6" s="1"/>
  <c r="F1328" i="6" s="1"/>
  <c r="F1365" i="6" s="1"/>
  <c r="F1402" i="6" s="1"/>
  <c r="F1439" i="6" s="1"/>
  <c r="F1476" i="6" s="1"/>
  <c r="F1513" i="6" s="1"/>
  <c r="F1550" i="6" s="1"/>
  <c r="F1587" i="6" s="1"/>
  <c r="F1624" i="6" s="1"/>
  <c r="C1180" i="6"/>
  <c r="B1180" i="6" s="1"/>
  <c r="M1179" i="6"/>
  <c r="F1179" i="6"/>
  <c r="F1216" i="6" s="1"/>
  <c r="F1253" i="6" s="1"/>
  <c r="F1290" i="6" s="1"/>
  <c r="F1327" i="6" s="1"/>
  <c r="F1364" i="6" s="1"/>
  <c r="F1401" i="6" s="1"/>
  <c r="F1438" i="6" s="1"/>
  <c r="F1475" i="6" s="1"/>
  <c r="F1512" i="6" s="1"/>
  <c r="F1549" i="6" s="1"/>
  <c r="F1586" i="6" s="1"/>
  <c r="C1179" i="6"/>
  <c r="B1179" i="6" s="1"/>
  <c r="M1178" i="6"/>
  <c r="F1178" i="6"/>
  <c r="F1215" i="6" s="1"/>
  <c r="F1252" i="6" s="1"/>
  <c r="F1289" i="6" s="1"/>
  <c r="F1326" i="6" s="1"/>
  <c r="C1178" i="6"/>
  <c r="B1178" i="6" s="1"/>
  <c r="M1177" i="6"/>
  <c r="F1177" i="6"/>
  <c r="F1214" i="6" s="1"/>
  <c r="F1251" i="6" s="1"/>
  <c r="F1288" i="6" s="1"/>
  <c r="F1325" i="6" s="1"/>
  <c r="B267" i="6" s="1"/>
  <c r="C1177" i="6"/>
  <c r="B1177" i="6" s="1"/>
  <c r="M1176" i="6"/>
  <c r="F1176" i="6"/>
  <c r="F1213" i="6" s="1"/>
  <c r="F1250" i="6" s="1"/>
  <c r="F1287" i="6" s="1"/>
  <c r="F1324" i="6" s="1"/>
  <c r="F1361" i="6" s="1"/>
  <c r="F1398" i="6" s="1"/>
  <c r="F1435" i="6" s="1"/>
  <c r="F1472" i="6" s="1"/>
  <c r="F1509" i="6" s="1"/>
  <c r="F1546" i="6" s="1"/>
  <c r="F1583" i="6" s="1"/>
  <c r="F1620" i="6" s="1"/>
  <c r="C1176" i="6"/>
  <c r="B1176" i="6" s="1"/>
  <c r="M1175" i="6"/>
  <c r="M1185" i="6" s="1"/>
  <c r="F1175" i="6"/>
  <c r="F1212" i="6" s="1"/>
  <c r="F1249" i="6" s="1"/>
  <c r="F1286" i="6" s="1"/>
  <c r="F1323" i="6" s="1"/>
  <c r="F1360" i="6" s="1"/>
  <c r="F1397" i="6" s="1"/>
  <c r="F1434" i="6" s="1"/>
  <c r="F1471" i="6" s="1"/>
  <c r="F1508" i="6" s="1"/>
  <c r="F1545" i="6" s="1"/>
  <c r="F1582" i="6" s="1"/>
  <c r="C1175" i="6"/>
  <c r="B1175" i="6" s="1"/>
  <c r="B1171" i="6"/>
  <c r="H1160" i="6"/>
  <c r="E1160" i="6" s="1"/>
  <c r="H1159" i="6"/>
  <c r="E1159" i="6" s="1"/>
  <c r="F1153" i="6"/>
  <c r="I1152" i="6"/>
  <c r="F1152" i="6"/>
  <c r="M1147" i="6"/>
  <c r="M1144" i="6"/>
  <c r="C1144" i="6"/>
  <c r="B1144" i="6" s="1"/>
  <c r="M1143" i="6"/>
  <c r="C1143" i="6"/>
  <c r="B1143" i="6" s="1"/>
  <c r="M1142" i="6"/>
  <c r="C1142" i="6"/>
  <c r="B1142" i="6" s="1"/>
  <c r="M1141" i="6"/>
  <c r="C1141" i="6"/>
  <c r="B1141" i="6" s="1"/>
  <c r="M1140" i="6"/>
  <c r="C1140" i="6"/>
  <c r="B1140" i="6"/>
  <c r="M1139" i="6"/>
  <c r="C1139" i="6"/>
  <c r="B1139" i="6"/>
  <c r="M1138" i="6"/>
  <c r="C1138" i="6"/>
  <c r="B1138" i="6" s="1"/>
  <c r="M1137" i="6"/>
  <c r="C1137" i="6"/>
  <c r="B1137" i="6"/>
  <c r="M1136" i="6"/>
  <c r="C1136" i="6"/>
  <c r="B1136" i="6" s="1"/>
  <c r="M1135" i="6"/>
  <c r="C1135" i="6"/>
  <c r="B1135" i="6" s="1"/>
  <c r="J1133" i="6"/>
  <c r="F1133" i="6"/>
  <c r="B1131" i="6"/>
  <c r="C20" i="6" s="1"/>
  <c r="N1118" i="6"/>
  <c r="K1118" i="6" s="1"/>
  <c r="B1118" i="6"/>
  <c r="N1117" i="6"/>
  <c r="K1117" i="6"/>
  <c r="B1117" i="6"/>
  <c r="N1116" i="6"/>
  <c r="K1116" i="6" s="1"/>
  <c r="B1116" i="6"/>
  <c r="N1115" i="6"/>
  <c r="K1115" i="6" s="1"/>
  <c r="B1115" i="6"/>
  <c r="N1114" i="6"/>
  <c r="K1114" i="6"/>
  <c r="B312" i="6"/>
  <c r="B148" i="6"/>
  <c r="B112" i="6"/>
  <c r="B104" i="6"/>
  <c r="B98" i="6"/>
  <c r="F96" i="6"/>
  <c r="J1173" i="6" s="1"/>
  <c r="F1192" i="6" s="1"/>
  <c r="F95" i="6"/>
  <c r="F1173" i="6" s="1"/>
  <c r="B76" i="6"/>
  <c r="B74" i="6"/>
  <c r="B72" i="6"/>
  <c r="B70" i="6"/>
  <c r="B68" i="6"/>
  <c r="B66" i="6"/>
  <c r="B64" i="6"/>
  <c r="B62" i="6"/>
  <c r="B60" i="6"/>
  <c r="B58" i="6"/>
  <c r="J35" i="6"/>
  <c r="C35" i="6"/>
  <c r="J34" i="6"/>
  <c r="C34" i="6"/>
  <c r="J33" i="6"/>
  <c r="C33" i="6"/>
  <c r="J32" i="6"/>
  <c r="J31" i="6"/>
  <c r="C31" i="6"/>
  <c r="J30" i="6"/>
  <c r="C30" i="6"/>
  <c r="J29" i="6"/>
  <c r="C29" i="6"/>
  <c r="J28" i="6"/>
  <c r="C28" i="6"/>
  <c r="J27" i="6"/>
  <c r="J26" i="6"/>
  <c r="J25" i="6"/>
  <c r="C25" i="6"/>
  <c r="J24" i="6"/>
  <c r="C24" i="6"/>
  <c r="J23" i="6"/>
  <c r="J22" i="6"/>
  <c r="C22" i="6"/>
  <c r="J21" i="6"/>
  <c r="C21" i="6"/>
  <c r="J20" i="6"/>
  <c r="H1719" i="5"/>
  <c r="K1718" i="5"/>
  <c r="F1718" i="5"/>
  <c r="L1718" i="5" s="1"/>
  <c r="C1718" i="5"/>
  <c r="K1717" i="5"/>
  <c r="F1717" i="5"/>
  <c r="L1717" i="5" s="1"/>
  <c r="C1717" i="5"/>
  <c r="K1716" i="5"/>
  <c r="F1716" i="5"/>
  <c r="L1716" i="5" s="1"/>
  <c r="C1716" i="5"/>
  <c r="K1715" i="5"/>
  <c r="F1715" i="5"/>
  <c r="L1715" i="5" s="1"/>
  <c r="C1715" i="5"/>
  <c r="K1714" i="5"/>
  <c r="F1714" i="5"/>
  <c r="L1714" i="5" s="1"/>
  <c r="C1714" i="5"/>
  <c r="F1713" i="5"/>
  <c r="L1713" i="5" s="1"/>
  <c r="C1713" i="5"/>
  <c r="C1712" i="5"/>
  <c r="C1711" i="5"/>
  <c r="C1708" i="5"/>
  <c r="M1705" i="5"/>
  <c r="M1702" i="5"/>
  <c r="C1702" i="5"/>
  <c r="B1702" i="5" s="1"/>
  <c r="M1701" i="5"/>
  <c r="C1701" i="5"/>
  <c r="B1701" i="5" s="1"/>
  <c r="M1700" i="5"/>
  <c r="C1700" i="5"/>
  <c r="B1700" i="5" s="1"/>
  <c r="M1699" i="5"/>
  <c r="C1699" i="5"/>
  <c r="B1699" i="5" s="1"/>
  <c r="M1698" i="5"/>
  <c r="C1698" i="5"/>
  <c r="B1698" i="5" s="1"/>
  <c r="M1697" i="5"/>
  <c r="C1697" i="5"/>
  <c r="B1697" i="5" s="1"/>
  <c r="M1696" i="5"/>
  <c r="C1696" i="5"/>
  <c r="B1696" i="5" s="1"/>
  <c r="M1695" i="5"/>
  <c r="C1695" i="5"/>
  <c r="B1695" i="5" s="1"/>
  <c r="M1694" i="5"/>
  <c r="C1694" i="5"/>
  <c r="B1694" i="5" s="1"/>
  <c r="M1693" i="5"/>
  <c r="C1693" i="5"/>
  <c r="B1693" i="5" s="1"/>
  <c r="B1689" i="5"/>
  <c r="C35" i="5" s="1"/>
  <c r="H1682" i="5"/>
  <c r="K1681" i="5"/>
  <c r="F1681" i="5"/>
  <c r="L1681" i="5" s="1"/>
  <c r="C1681" i="5"/>
  <c r="K1680" i="5"/>
  <c r="F1680" i="5"/>
  <c r="L1680" i="5" s="1"/>
  <c r="C1680" i="5"/>
  <c r="K1679" i="5"/>
  <c r="F1679" i="5"/>
  <c r="L1679" i="5" s="1"/>
  <c r="C1679" i="5"/>
  <c r="K1678" i="5"/>
  <c r="F1678" i="5"/>
  <c r="L1678" i="5" s="1"/>
  <c r="C1678" i="5"/>
  <c r="K1677" i="5"/>
  <c r="F1677" i="5"/>
  <c r="L1677" i="5" s="1"/>
  <c r="C1677" i="5"/>
  <c r="F1676" i="5"/>
  <c r="L1676" i="5" s="1"/>
  <c r="C1676" i="5"/>
  <c r="C1675" i="5"/>
  <c r="C1674" i="5"/>
  <c r="C1671" i="5"/>
  <c r="M1668" i="5"/>
  <c r="M1665" i="5"/>
  <c r="C1665" i="5"/>
  <c r="B1665" i="5" s="1"/>
  <c r="M1664" i="5"/>
  <c r="C1664" i="5"/>
  <c r="B1664" i="5" s="1"/>
  <c r="M1663" i="5"/>
  <c r="C1663" i="5"/>
  <c r="B1663" i="5" s="1"/>
  <c r="M1662" i="5"/>
  <c r="C1662" i="5"/>
  <c r="B1662" i="5" s="1"/>
  <c r="M1661" i="5"/>
  <c r="C1661" i="5"/>
  <c r="B1661" i="5" s="1"/>
  <c r="M1660" i="5"/>
  <c r="C1660" i="5"/>
  <c r="B1660" i="5" s="1"/>
  <c r="M1659" i="5"/>
  <c r="C1659" i="5"/>
  <c r="B1659" i="5" s="1"/>
  <c r="M1658" i="5"/>
  <c r="C1658" i="5"/>
  <c r="B1658" i="5" s="1"/>
  <c r="M1657" i="5"/>
  <c r="C1657" i="5"/>
  <c r="B1657" i="5" s="1"/>
  <c r="M1656" i="5"/>
  <c r="C1656" i="5"/>
  <c r="B1656" i="5" s="1"/>
  <c r="B1652" i="5"/>
  <c r="C34" i="5" s="1"/>
  <c r="H1645" i="5"/>
  <c r="K1644" i="5"/>
  <c r="F1644" i="5"/>
  <c r="L1644" i="5" s="1"/>
  <c r="C1644" i="5"/>
  <c r="K1643" i="5"/>
  <c r="F1643" i="5"/>
  <c r="L1643" i="5" s="1"/>
  <c r="C1643" i="5"/>
  <c r="K1642" i="5"/>
  <c r="F1642" i="5"/>
  <c r="L1642" i="5" s="1"/>
  <c r="C1642" i="5"/>
  <c r="K1641" i="5"/>
  <c r="F1641" i="5"/>
  <c r="L1641" i="5" s="1"/>
  <c r="C1641" i="5"/>
  <c r="K1640" i="5"/>
  <c r="F1640" i="5"/>
  <c r="L1640" i="5" s="1"/>
  <c r="C1640" i="5"/>
  <c r="F1639" i="5"/>
  <c r="L1639" i="5" s="1"/>
  <c r="C1639" i="5"/>
  <c r="C1638" i="5"/>
  <c r="C1637" i="5"/>
  <c r="C1634" i="5"/>
  <c r="M1631" i="5"/>
  <c r="M1628" i="5"/>
  <c r="C1628" i="5"/>
  <c r="B1628" i="5" s="1"/>
  <c r="M1627" i="5"/>
  <c r="C1627" i="5"/>
  <c r="B1627" i="5" s="1"/>
  <c r="M1626" i="5"/>
  <c r="C1626" i="5"/>
  <c r="B1626" i="5" s="1"/>
  <c r="M1625" i="5"/>
  <c r="C1625" i="5"/>
  <c r="B1625" i="5" s="1"/>
  <c r="M1624" i="5"/>
  <c r="C1624" i="5"/>
  <c r="B1624" i="5" s="1"/>
  <c r="M1623" i="5"/>
  <c r="C1623" i="5"/>
  <c r="B1623" i="5" s="1"/>
  <c r="M1622" i="5"/>
  <c r="C1622" i="5"/>
  <c r="B1622" i="5" s="1"/>
  <c r="M1621" i="5"/>
  <c r="C1621" i="5"/>
  <c r="B1621" i="5" s="1"/>
  <c r="M1620" i="5"/>
  <c r="C1620" i="5"/>
  <c r="B1620" i="5" s="1"/>
  <c r="M1619" i="5"/>
  <c r="M1629" i="5" s="1"/>
  <c r="C1619" i="5"/>
  <c r="B1619" i="5" s="1"/>
  <c r="B1615" i="5"/>
  <c r="H1608" i="5"/>
  <c r="L1607" i="5"/>
  <c r="K1607" i="5"/>
  <c r="F1607" i="5"/>
  <c r="C1607" i="5"/>
  <c r="K1606" i="5"/>
  <c r="F1606" i="5"/>
  <c r="L1606" i="5" s="1"/>
  <c r="C1606" i="5"/>
  <c r="K1605" i="5"/>
  <c r="F1605" i="5"/>
  <c r="L1605" i="5" s="1"/>
  <c r="C1605" i="5"/>
  <c r="K1604" i="5"/>
  <c r="F1604" i="5"/>
  <c r="L1604" i="5" s="1"/>
  <c r="C1604" i="5"/>
  <c r="K1603" i="5"/>
  <c r="F1603" i="5"/>
  <c r="L1603" i="5" s="1"/>
  <c r="C1603" i="5"/>
  <c r="F1602" i="5"/>
  <c r="L1602" i="5" s="1"/>
  <c r="C1602" i="5"/>
  <c r="C1601" i="5"/>
  <c r="C1600" i="5"/>
  <c r="C1597" i="5"/>
  <c r="M1594" i="5"/>
  <c r="M1591" i="5"/>
  <c r="C1591" i="5"/>
  <c r="B1591" i="5" s="1"/>
  <c r="M1590" i="5"/>
  <c r="C1590" i="5"/>
  <c r="B1590" i="5" s="1"/>
  <c r="M1589" i="5"/>
  <c r="C1589" i="5"/>
  <c r="B1589" i="5" s="1"/>
  <c r="M1588" i="5"/>
  <c r="C1588" i="5"/>
  <c r="B1588" i="5" s="1"/>
  <c r="M1587" i="5"/>
  <c r="C1587" i="5"/>
  <c r="B1587" i="5" s="1"/>
  <c r="M1586" i="5"/>
  <c r="C1586" i="5"/>
  <c r="B1586" i="5" s="1"/>
  <c r="M1585" i="5"/>
  <c r="C1585" i="5"/>
  <c r="B1585" i="5" s="1"/>
  <c r="M1584" i="5"/>
  <c r="C1584" i="5"/>
  <c r="B1584" i="5" s="1"/>
  <c r="M1583" i="5"/>
  <c r="C1583" i="5"/>
  <c r="B1583" i="5" s="1"/>
  <c r="M1582" i="5"/>
  <c r="M1592" i="5" s="1"/>
  <c r="C1582" i="5"/>
  <c r="B1582" i="5" s="1"/>
  <c r="B1578" i="5"/>
  <c r="H1571" i="5"/>
  <c r="K1570" i="5"/>
  <c r="F1570" i="5"/>
  <c r="L1570" i="5" s="1"/>
  <c r="C1570" i="5"/>
  <c r="K1569" i="5"/>
  <c r="F1569" i="5"/>
  <c r="L1569" i="5" s="1"/>
  <c r="C1569" i="5"/>
  <c r="K1568" i="5"/>
  <c r="F1568" i="5"/>
  <c r="L1568" i="5" s="1"/>
  <c r="C1568" i="5"/>
  <c r="K1567" i="5"/>
  <c r="F1567" i="5"/>
  <c r="L1567" i="5" s="1"/>
  <c r="C1567" i="5"/>
  <c r="K1566" i="5"/>
  <c r="F1566" i="5"/>
  <c r="L1566" i="5" s="1"/>
  <c r="C1566" i="5"/>
  <c r="F1565" i="5"/>
  <c r="L1565" i="5" s="1"/>
  <c r="C1565" i="5"/>
  <c r="C1564" i="5"/>
  <c r="C1563" i="5"/>
  <c r="C1560" i="5"/>
  <c r="M1557" i="5"/>
  <c r="M1554" i="5"/>
  <c r="C1554" i="5"/>
  <c r="B1554" i="5" s="1"/>
  <c r="M1553" i="5"/>
  <c r="C1553" i="5"/>
  <c r="B1553" i="5" s="1"/>
  <c r="M1552" i="5"/>
  <c r="C1552" i="5"/>
  <c r="B1552" i="5" s="1"/>
  <c r="M1551" i="5"/>
  <c r="C1551" i="5"/>
  <c r="B1551" i="5" s="1"/>
  <c r="M1550" i="5"/>
  <c r="C1550" i="5"/>
  <c r="B1550" i="5" s="1"/>
  <c r="M1549" i="5"/>
  <c r="C1549" i="5"/>
  <c r="B1549" i="5" s="1"/>
  <c r="M1548" i="5"/>
  <c r="C1548" i="5"/>
  <c r="B1548" i="5" s="1"/>
  <c r="M1547" i="5"/>
  <c r="C1547" i="5"/>
  <c r="B1547" i="5" s="1"/>
  <c r="M1546" i="5"/>
  <c r="C1546" i="5"/>
  <c r="B1546" i="5" s="1"/>
  <c r="M1545" i="5"/>
  <c r="C1545" i="5"/>
  <c r="B1545" i="5" s="1"/>
  <c r="B1541" i="5"/>
  <c r="H1534" i="5"/>
  <c r="K1533" i="5"/>
  <c r="F1533" i="5"/>
  <c r="L1533" i="5" s="1"/>
  <c r="C1533" i="5"/>
  <c r="K1532" i="5"/>
  <c r="F1532" i="5"/>
  <c r="L1532" i="5" s="1"/>
  <c r="C1532" i="5"/>
  <c r="K1531" i="5"/>
  <c r="F1531" i="5"/>
  <c r="L1531" i="5" s="1"/>
  <c r="C1531" i="5"/>
  <c r="K1530" i="5"/>
  <c r="F1530" i="5"/>
  <c r="L1530" i="5" s="1"/>
  <c r="C1530" i="5"/>
  <c r="K1529" i="5"/>
  <c r="F1529" i="5"/>
  <c r="L1529" i="5" s="1"/>
  <c r="C1529" i="5"/>
  <c r="F1528" i="5"/>
  <c r="L1528" i="5" s="1"/>
  <c r="C1528" i="5"/>
  <c r="C1527" i="5"/>
  <c r="C1526" i="5"/>
  <c r="C1523" i="5"/>
  <c r="M1520" i="5"/>
  <c r="M1517" i="5"/>
  <c r="C1517" i="5"/>
  <c r="B1517" i="5" s="1"/>
  <c r="M1516" i="5"/>
  <c r="C1516" i="5"/>
  <c r="B1516" i="5" s="1"/>
  <c r="M1515" i="5"/>
  <c r="C1515" i="5"/>
  <c r="B1515" i="5" s="1"/>
  <c r="M1514" i="5"/>
  <c r="C1514" i="5"/>
  <c r="B1514" i="5" s="1"/>
  <c r="M1513" i="5"/>
  <c r="C1513" i="5"/>
  <c r="B1513" i="5" s="1"/>
  <c r="M1512" i="5"/>
  <c r="C1512" i="5"/>
  <c r="B1512" i="5" s="1"/>
  <c r="M1511" i="5"/>
  <c r="C1511" i="5"/>
  <c r="B1511" i="5" s="1"/>
  <c r="M1510" i="5"/>
  <c r="C1510" i="5"/>
  <c r="B1510" i="5" s="1"/>
  <c r="M1509" i="5"/>
  <c r="C1509" i="5"/>
  <c r="B1509" i="5" s="1"/>
  <c r="M1508" i="5"/>
  <c r="C1508" i="5"/>
  <c r="B1508" i="5" s="1"/>
  <c r="B1504" i="5"/>
  <c r="C30" i="5" s="1"/>
  <c r="H1497" i="5"/>
  <c r="K1496" i="5"/>
  <c r="F1496" i="5"/>
  <c r="L1496" i="5" s="1"/>
  <c r="C1496" i="5"/>
  <c r="K1495" i="5"/>
  <c r="F1495" i="5"/>
  <c r="L1495" i="5" s="1"/>
  <c r="C1495" i="5"/>
  <c r="K1494" i="5"/>
  <c r="F1494" i="5"/>
  <c r="L1494" i="5" s="1"/>
  <c r="C1494" i="5"/>
  <c r="K1493" i="5"/>
  <c r="F1493" i="5"/>
  <c r="L1493" i="5" s="1"/>
  <c r="C1493" i="5"/>
  <c r="K1492" i="5"/>
  <c r="F1492" i="5"/>
  <c r="L1492" i="5" s="1"/>
  <c r="C1492" i="5"/>
  <c r="F1491" i="5"/>
  <c r="L1491" i="5" s="1"/>
  <c r="C1491" i="5"/>
  <c r="C1490" i="5"/>
  <c r="C1489" i="5"/>
  <c r="C1486" i="5"/>
  <c r="M1483" i="5"/>
  <c r="M1480" i="5"/>
  <c r="C1480" i="5"/>
  <c r="B1480" i="5" s="1"/>
  <c r="M1479" i="5"/>
  <c r="C1479" i="5"/>
  <c r="B1479" i="5" s="1"/>
  <c r="M1478" i="5"/>
  <c r="C1478" i="5"/>
  <c r="B1478" i="5" s="1"/>
  <c r="M1477" i="5"/>
  <c r="C1477" i="5"/>
  <c r="B1477" i="5" s="1"/>
  <c r="M1476" i="5"/>
  <c r="C1476" i="5"/>
  <c r="B1476" i="5" s="1"/>
  <c r="M1475" i="5"/>
  <c r="C1475" i="5"/>
  <c r="B1475" i="5" s="1"/>
  <c r="M1474" i="5"/>
  <c r="C1474" i="5"/>
  <c r="B1474" i="5" s="1"/>
  <c r="M1473" i="5"/>
  <c r="C1473" i="5"/>
  <c r="B1473" i="5" s="1"/>
  <c r="M1472" i="5"/>
  <c r="C1472" i="5"/>
  <c r="B1472" i="5" s="1"/>
  <c r="M1471" i="5"/>
  <c r="M1481" i="5" s="1"/>
  <c r="B1484" i="5" s="1"/>
  <c r="B447" i="5" s="1"/>
  <c r="C1471" i="5"/>
  <c r="B1471" i="5" s="1"/>
  <c r="B1467" i="5"/>
  <c r="H1460" i="5"/>
  <c r="K1459" i="5"/>
  <c r="F1459" i="5"/>
  <c r="L1459" i="5" s="1"/>
  <c r="C1459" i="5"/>
  <c r="K1458" i="5"/>
  <c r="F1458" i="5"/>
  <c r="L1458" i="5" s="1"/>
  <c r="C1458" i="5"/>
  <c r="K1457" i="5"/>
  <c r="F1457" i="5"/>
  <c r="L1457" i="5" s="1"/>
  <c r="C1457" i="5"/>
  <c r="K1456" i="5"/>
  <c r="F1456" i="5"/>
  <c r="L1456" i="5" s="1"/>
  <c r="C1456" i="5"/>
  <c r="K1455" i="5"/>
  <c r="F1455" i="5"/>
  <c r="L1455" i="5" s="1"/>
  <c r="C1455" i="5"/>
  <c r="F1454" i="5"/>
  <c r="L1454" i="5" s="1"/>
  <c r="C1454" i="5"/>
  <c r="C1453" i="5"/>
  <c r="C1452" i="5"/>
  <c r="C1449" i="5"/>
  <c r="M1443" i="5"/>
  <c r="C1443" i="5"/>
  <c r="B1443" i="5" s="1"/>
  <c r="M1442" i="5"/>
  <c r="C1442" i="5"/>
  <c r="B1442" i="5" s="1"/>
  <c r="M1441" i="5"/>
  <c r="C1441" i="5"/>
  <c r="B1441" i="5" s="1"/>
  <c r="M1440" i="5"/>
  <c r="C1440" i="5"/>
  <c r="B1440" i="5" s="1"/>
  <c r="M1439" i="5"/>
  <c r="C1439" i="5"/>
  <c r="B1439" i="5" s="1"/>
  <c r="M1438" i="5"/>
  <c r="C1438" i="5"/>
  <c r="B1438" i="5" s="1"/>
  <c r="M1437" i="5"/>
  <c r="C1437" i="5"/>
  <c r="B1437" i="5" s="1"/>
  <c r="M1436" i="5"/>
  <c r="C1436" i="5"/>
  <c r="B1436" i="5" s="1"/>
  <c r="M1435" i="5"/>
  <c r="C1435" i="5"/>
  <c r="B1435" i="5" s="1"/>
  <c r="M1434" i="5"/>
  <c r="C1434" i="5"/>
  <c r="B1434" i="5" s="1"/>
  <c r="B1430" i="5"/>
  <c r="H1423" i="5"/>
  <c r="K1422" i="5"/>
  <c r="F1422" i="5"/>
  <c r="L1422" i="5" s="1"/>
  <c r="C1422" i="5"/>
  <c r="K1421" i="5"/>
  <c r="F1421" i="5"/>
  <c r="L1421" i="5" s="1"/>
  <c r="C1421" i="5"/>
  <c r="K1420" i="5"/>
  <c r="F1420" i="5"/>
  <c r="L1420" i="5" s="1"/>
  <c r="C1420" i="5"/>
  <c r="K1419" i="5"/>
  <c r="F1419" i="5"/>
  <c r="L1419" i="5" s="1"/>
  <c r="C1419" i="5"/>
  <c r="K1418" i="5"/>
  <c r="F1418" i="5"/>
  <c r="L1418" i="5" s="1"/>
  <c r="C1418" i="5"/>
  <c r="F1417" i="5"/>
  <c r="L1417" i="5" s="1"/>
  <c r="C1417" i="5"/>
  <c r="C1416" i="5"/>
  <c r="C1415" i="5"/>
  <c r="C1412" i="5"/>
  <c r="M1409" i="5"/>
  <c r="M1406" i="5"/>
  <c r="C1406" i="5"/>
  <c r="B1406" i="5" s="1"/>
  <c r="M1405" i="5"/>
  <c r="C1405" i="5"/>
  <c r="B1405" i="5" s="1"/>
  <c r="M1404" i="5"/>
  <c r="C1404" i="5"/>
  <c r="B1404" i="5" s="1"/>
  <c r="M1403" i="5"/>
  <c r="C1403" i="5"/>
  <c r="B1403" i="5" s="1"/>
  <c r="M1402" i="5"/>
  <c r="C1402" i="5"/>
  <c r="B1402" i="5" s="1"/>
  <c r="M1401" i="5"/>
  <c r="C1401" i="5"/>
  <c r="B1401" i="5" s="1"/>
  <c r="M1400" i="5"/>
  <c r="C1400" i="5"/>
  <c r="B1400" i="5" s="1"/>
  <c r="M1399" i="5"/>
  <c r="C1399" i="5"/>
  <c r="B1399" i="5" s="1"/>
  <c r="M1398" i="5"/>
  <c r="C1398" i="5"/>
  <c r="B1398" i="5" s="1"/>
  <c r="M1397" i="5"/>
  <c r="C1397" i="5"/>
  <c r="B1397" i="5" s="1"/>
  <c r="B1393" i="5"/>
  <c r="H1386" i="5"/>
  <c r="K1385" i="5"/>
  <c r="F1385" i="5"/>
  <c r="L1385" i="5" s="1"/>
  <c r="C1385" i="5"/>
  <c r="K1384" i="5"/>
  <c r="F1384" i="5"/>
  <c r="L1384" i="5" s="1"/>
  <c r="C1384" i="5"/>
  <c r="K1383" i="5"/>
  <c r="F1383" i="5"/>
  <c r="L1383" i="5" s="1"/>
  <c r="C1383" i="5"/>
  <c r="K1382" i="5"/>
  <c r="F1382" i="5"/>
  <c r="L1382" i="5" s="1"/>
  <c r="C1382" i="5"/>
  <c r="K1381" i="5"/>
  <c r="F1381" i="5"/>
  <c r="L1381" i="5" s="1"/>
  <c r="C1381" i="5"/>
  <c r="F1380" i="5"/>
  <c r="L1380" i="5" s="1"/>
  <c r="C1380" i="5"/>
  <c r="C1379" i="5"/>
  <c r="C1378" i="5"/>
  <c r="C1375" i="5"/>
  <c r="M1372" i="5"/>
  <c r="M1369" i="5"/>
  <c r="C1369" i="5"/>
  <c r="B1369" i="5" s="1"/>
  <c r="M1368" i="5"/>
  <c r="C1368" i="5"/>
  <c r="B1368" i="5" s="1"/>
  <c r="M1367" i="5"/>
  <c r="C1367" i="5"/>
  <c r="B1367" i="5" s="1"/>
  <c r="M1366" i="5"/>
  <c r="C1366" i="5"/>
  <c r="B1366" i="5" s="1"/>
  <c r="M1365" i="5"/>
  <c r="C1365" i="5"/>
  <c r="B1365" i="5" s="1"/>
  <c r="M1364" i="5"/>
  <c r="C1364" i="5"/>
  <c r="B1364" i="5" s="1"/>
  <c r="M1363" i="5"/>
  <c r="C1363" i="5"/>
  <c r="B1363" i="5" s="1"/>
  <c r="M1362" i="5"/>
  <c r="C1362" i="5"/>
  <c r="B1362" i="5" s="1"/>
  <c r="M1361" i="5"/>
  <c r="C1361" i="5"/>
  <c r="B1361" i="5" s="1"/>
  <c r="M1360" i="5"/>
  <c r="C1360" i="5"/>
  <c r="B1360" i="5" s="1"/>
  <c r="B1356" i="5"/>
  <c r="H1349" i="5"/>
  <c r="K1348" i="5"/>
  <c r="F1348" i="5"/>
  <c r="L1348" i="5" s="1"/>
  <c r="C1348" i="5"/>
  <c r="K1347" i="5"/>
  <c r="F1347" i="5"/>
  <c r="L1347" i="5" s="1"/>
  <c r="C1347" i="5"/>
  <c r="K1346" i="5"/>
  <c r="F1346" i="5"/>
  <c r="L1346" i="5" s="1"/>
  <c r="C1346" i="5"/>
  <c r="K1345" i="5"/>
  <c r="F1345" i="5"/>
  <c r="L1345" i="5" s="1"/>
  <c r="C1345" i="5"/>
  <c r="K1344" i="5"/>
  <c r="F1344" i="5"/>
  <c r="L1344" i="5" s="1"/>
  <c r="C1344" i="5"/>
  <c r="F1343" i="5"/>
  <c r="L1343" i="5" s="1"/>
  <c r="C1343" i="5"/>
  <c r="C1342" i="5"/>
  <c r="C1341" i="5"/>
  <c r="C1338" i="5"/>
  <c r="M1335" i="5"/>
  <c r="M1332" i="5"/>
  <c r="C1332" i="5"/>
  <c r="B1332" i="5" s="1"/>
  <c r="M1331" i="5"/>
  <c r="C1331" i="5"/>
  <c r="B1331" i="5" s="1"/>
  <c r="M1330" i="5"/>
  <c r="C1330" i="5"/>
  <c r="B1330" i="5"/>
  <c r="M1329" i="5"/>
  <c r="C1329" i="5"/>
  <c r="B1329" i="5"/>
  <c r="M1328" i="5"/>
  <c r="C1328" i="5"/>
  <c r="B1328" i="5"/>
  <c r="M1327" i="5"/>
  <c r="C1327" i="5"/>
  <c r="B1327" i="5" s="1"/>
  <c r="M1326" i="5"/>
  <c r="C1326" i="5"/>
  <c r="B1326" i="5"/>
  <c r="M1325" i="5"/>
  <c r="C1325" i="5"/>
  <c r="B1325" i="5"/>
  <c r="M1324" i="5"/>
  <c r="C1324" i="5"/>
  <c r="B1324" i="5" s="1"/>
  <c r="M1323" i="5"/>
  <c r="C1323" i="5"/>
  <c r="B1323" i="5" s="1"/>
  <c r="B1319" i="5"/>
  <c r="C25" i="5" s="1"/>
  <c r="H1312" i="5"/>
  <c r="K1311" i="5"/>
  <c r="F1311" i="5"/>
  <c r="L1311" i="5" s="1"/>
  <c r="C1311" i="5"/>
  <c r="K1310" i="5"/>
  <c r="F1310" i="5"/>
  <c r="L1310" i="5" s="1"/>
  <c r="C1310" i="5"/>
  <c r="K1309" i="5"/>
  <c r="F1309" i="5"/>
  <c r="L1309" i="5" s="1"/>
  <c r="C1309" i="5"/>
  <c r="K1308" i="5"/>
  <c r="F1308" i="5"/>
  <c r="L1308" i="5" s="1"/>
  <c r="C1308" i="5"/>
  <c r="K1307" i="5"/>
  <c r="F1307" i="5"/>
  <c r="L1307" i="5" s="1"/>
  <c r="C1307" i="5"/>
  <c r="F1306" i="5"/>
  <c r="L1306" i="5" s="1"/>
  <c r="C1306" i="5"/>
  <c r="C1305" i="5"/>
  <c r="C1304" i="5"/>
  <c r="C1301" i="5"/>
  <c r="M1298" i="5"/>
  <c r="M1295" i="5"/>
  <c r="C1295" i="5"/>
  <c r="B1295" i="5"/>
  <c r="M1294" i="5"/>
  <c r="C1294" i="5"/>
  <c r="B1294" i="5" s="1"/>
  <c r="M1293" i="5"/>
  <c r="C1293" i="5"/>
  <c r="M1292" i="5"/>
  <c r="C1292" i="5"/>
  <c r="B1292" i="5" s="1"/>
  <c r="M1291" i="5"/>
  <c r="C1291" i="5"/>
  <c r="B1291" i="5"/>
  <c r="M1290" i="5"/>
  <c r="C1290" i="5"/>
  <c r="B1290" i="5"/>
  <c r="M1289" i="5"/>
  <c r="C1289" i="5"/>
  <c r="B1289" i="5" s="1"/>
  <c r="M1288" i="5"/>
  <c r="C1288" i="5"/>
  <c r="B1288" i="5" s="1"/>
  <c r="M1287" i="5"/>
  <c r="C1287" i="5"/>
  <c r="B1287" i="5"/>
  <c r="M1286" i="5"/>
  <c r="M1296" i="5" s="1"/>
  <c r="C1286" i="5"/>
  <c r="B1286" i="5"/>
  <c r="B1282" i="5"/>
  <c r="C24" i="5" s="1"/>
  <c r="H1275" i="5"/>
  <c r="K1274" i="5"/>
  <c r="F1274" i="5"/>
  <c r="L1274" i="5" s="1"/>
  <c r="C1274" i="5"/>
  <c r="K1273" i="5"/>
  <c r="F1273" i="5"/>
  <c r="L1273" i="5" s="1"/>
  <c r="C1273" i="5"/>
  <c r="K1272" i="5"/>
  <c r="F1272" i="5"/>
  <c r="L1272" i="5" s="1"/>
  <c r="C1272" i="5"/>
  <c r="K1271" i="5"/>
  <c r="F1271" i="5"/>
  <c r="L1271" i="5" s="1"/>
  <c r="C1271" i="5"/>
  <c r="K1270" i="5"/>
  <c r="F1270" i="5"/>
  <c r="L1270" i="5" s="1"/>
  <c r="C1270" i="5"/>
  <c r="F1269" i="5"/>
  <c r="L1269" i="5" s="1"/>
  <c r="C1269" i="5"/>
  <c r="C1268" i="5"/>
  <c r="C1267" i="5"/>
  <c r="C1264" i="5"/>
  <c r="M1261" i="5"/>
  <c r="M1258" i="5"/>
  <c r="C1258" i="5"/>
  <c r="B1258" i="5" s="1"/>
  <c r="M1257" i="5"/>
  <c r="C1257" i="5"/>
  <c r="B1257" i="5" s="1"/>
  <c r="M1256" i="5"/>
  <c r="C1256" i="5"/>
  <c r="B1256" i="5"/>
  <c r="M1255" i="5"/>
  <c r="C1255" i="5"/>
  <c r="B1255" i="5"/>
  <c r="M1254" i="5"/>
  <c r="C1254" i="5"/>
  <c r="B1254" i="5"/>
  <c r="M1253" i="5"/>
  <c r="C1253" i="5"/>
  <c r="B1253" i="5" s="1"/>
  <c r="M1252" i="5"/>
  <c r="C1252" i="5"/>
  <c r="B1252" i="5"/>
  <c r="M1251" i="5"/>
  <c r="C1251" i="5"/>
  <c r="B1251" i="5" s="1"/>
  <c r="M1250" i="5"/>
  <c r="C1250" i="5"/>
  <c r="B1250" i="5" s="1"/>
  <c r="M1249" i="5"/>
  <c r="C1249" i="5"/>
  <c r="B1249" i="5" s="1"/>
  <c r="B1245" i="5"/>
  <c r="C23" i="5" s="1"/>
  <c r="H1238" i="5"/>
  <c r="K1237" i="5"/>
  <c r="F1237" i="5"/>
  <c r="L1237" i="5" s="1"/>
  <c r="C1237" i="5"/>
  <c r="K1236" i="5"/>
  <c r="F1236" i="5"/>
  <c r="L1236" i="5" s="1"/>
  <c r="C1236" i="5"/>
  <c r="K1235" i="5"/>
  <c r="F1235" i="5"/>
  <c r="L1235" i="5" s="1"/>
  <c r="C1235" i="5"/>
  <c r="K1234" i="5"/>
  <c r="F1234" i="5"/>
  <c r="L1234" i="5" s="1"/>
  <c r="C1234" i="5"/>
  <c r="K1233" i="5"/>
  <c r="F1233" i="5"/>
  <c r="L1233" i="5" s="1"/>
  <c r="C1233" i="5"/>
  <c r="F1232" i="5"/>
  <c r="L1232" i="5" s="1"/>
  <c r="C1232" i="5"/>
  <c r="C1231" i="5"/>
  <c r="C1230" i="5"/>
  <c r="C1227" i="5"/>
  <c r="M1224" i="5"/>
  <c r="M1221" i="5"/>
  <c r="C1221" i="5"/>
  <c r="B1221" i="5"/>
  <c r="M1220" i="5"/>
  <c r="C1220" i="5"/>
  <c r="B1220" i="5" s="1"/>
  <c r="M1219" i="5"/>
  <c r="C1219" i="5"/>
  <c r="B1219" i="5" s="1"/>
  <c r="M1218" i="5"/>
  <c r="C1218" i="5"/>
  <c r="B1218" i="5" s="1"/>
  <c r="M1217" i="5"/>
  <c r="C1217" i="5"/>
  <c r="B1217" i="5"/>
  <c r="M1216" i="5"/>
  <c r="C1216" i="5"/>
  <c r="B1216" i="5" s="1"/>
  <c r="M1215" i="5"/>
  <c r="C1215" i="5"/>
  <c r="B1215" i="5" s="1"/>
  <c r="M1214" i="5"/>
  <c r="C1214" i="5"/>
  <c r="B1214" i="5" s="1"/>
  <c r="M1213" i="5"/>
  <c r="C1213" i="5"/>
  <c r="B1213" i="5" s="1"/>
  <c r="M1212" i="5"/>
  <c r="C1212" i="5"/>
  <c r="B1212" i="5"/>
  <c r="B1208" i="5"/>
  <c r="C22" i="5" s="1"/>
  <c r="H1201" i="5"/>
  <c r="K1200" i="5"/>
  <c r="F1200" i="5"/>
  <c r="L1200" i="5" s="1"/>
  <c r="C1200" i="5"/>
  <c r="K1199" i="5"/>
  <c r="F1199" i="5"/>
  <c r="L1199" i="5" s="1"/>
  <c r="C1199" i="5"/>
  <c r="K1198" i="5"/>
  <c r="F1198" i="5"/>
  <c r="L1198" i="5" s="1"/>
  <c r="C1198" i="5"/>
  <c r="K1197" i="5"/>
  <c r="F1197" i="5"/>
  <c r="L1197" i="5" s="1"/>
  <c r="C1197" i="5"/>
  <c r="K1196" i="5"/>
  <c r="F1196" i="5"/>
  <c r="L1196" i="5" s="1"/>
  <c r="C1196" i="5"/>
  <c r="F1195" i="5"/>
  <c r="L1195" i="5" s="1"/>
  <c r="C1195" i="5"/>
  <c r="C1194" i="5"/>
  <c r="C1193" i="5"/>
  <c r="C1190" i="5"/>
  <c r="M1187" i="5"/>
  <c r="M1184" i="5"/>
  <c r="F1184" i="5"/>
  <c r="F1221" i="5" s="1"/>
  <c r="F1258" i="5" s="1"/>
  <c r="F1295" i="5" s="1"/>
  <c r="F1332" i="5" s="1"/>
  <c r="C1184" i="5"/>
  <c r="B1184" i="5"/>
  <c r="M1183" i="5"/>
  <c r="F1183" i="5"/>
  <c r="F1220" i="5" s="1"/>
  <c r="F1257" i="5" s="1"/>
  <c r="F1294" i="5" s="1"/>
  <c r="C1183" i="5"/>
  <c r="B1183" i="5"/>
  <c r="M1182" i="5"/>
  <c r="F1182" i="5"/>
  <c r="F1219" i="5" s="1"/>
  <c r="F1256" i="5" s="1"/>
  <c r="C1182" i="5"/>
  <c r="B1182" i="5"/>
  <c r="M1181" i="5"/>
  <c r="F1181" i="5"/>
  <c r="F1218" i="5" s="1"/>
  <c r="C1181" i="5"/>
  <c r="B1181" i="5"/>
  <c r="M1180" i="5"/>
  <c r="F1180" i="5"/>
  <c r="F1217" i="5" s="1"/>
  <c r="F1254" i="5" s="1"/>
  <c r="F1291" i="5" s="1"/>
  <c r="F1328" i="5" s="1"/>
  <c r="C1180" i="5"/>
  <c r="B1180" i="5"/>
  <c r="M1179" i="5"/>
  <c r="F1179" i="5"/>
  <c r="F1216" i="5" s="1"/>
  <c r="F1253" i="5" s="1"/>
  <c r="F1290" i="5" s="1"/>
  <c r="C1179" i="5"/>
  <c r="B1179" i="5" s="1"/>
  <c r="M1178" i="5"/>
  <c r="F1178" i="5"/>
  <c r="F1215" i="5" s="1"/>
  <c r="F1252" i="5" s="1"/>
  <c r="C1178" i="5"/>
  <c r="B1178" i="5"/>
  <c r="M1177" i="5"/>
  <c r="F1177" i="5"/>
  <c r="F1214" i="5" s="1"/>
  <c r="C1177" i="5"/>
  <c r="B1177" i="5" s="1"/>
  <c r="M1176" i="5"/>
  <c r="F1176" i="5"/>
  <c r="F1213" i="5" s="1"/>
  <c r="F1250" i="5" s="1"/>
  <c r="F1287" i="5" s="1"/>
  <c r="F1324" i="5" s="1"/>
  <c r="C1176" i="5"/>
  <c r="B1176" i="5" s="1"/>
  <c r="M1175" i="5"/>
  <c r="M1185" i="5" s="1"/>
  <c r="F1175" i="5"/>
  <c r="F1212" i="5" s="1"/>
  <c r="F1249" i="5" s="1"/>
  <c r="F1286" i="5" s="1"/>
  <c r="C1175" i="5"/>
  <c r="B1175" i="5" s="1"/>
  <c r="B1171" i="5"/>
  <c r="C21" i="5" s="1"/>
  <c r="H1160" i="5"/>
  <c r="E1160" i="5" s="1"/>
  <c r="H1159" i="5"/>
  <c r="E1159" i="5" s="1"/>
  <c r="F1153" i="5"/>
  <c r="I1152" i="5"/>
  <c r="F1152" i="5"/>
  <c r="M1147" i="5"/>
  <c r="M1144" i="5"/>
  <c r="C1144" i="5"/>
  <c r="B1144" i="5" s="1"/>
  <c r="M1143" i="5"/>
  <c r="C1143" i="5"/>
  <c r="B1143" i="5" s="1"/>
  <c r="M1142" i="5"/>
  <c r="C1142" i="5"/>
  <c r="B1142" i="5" s="1"/>
  <c r="M1141" i="5"/>
  <c r="C1141" i="5"/>
  <c r="B1141" i="5"/>
  <c r="M1140" i="5"/>
  <c r="C1140" i="5"/>
  <c r="B1140" i="5" s="1"/>
  <c r="M1139" i="5"/>
  <c r="C1139" i="5"/>
  <c r="B1139" i="5"/>
  <c r="M1138" i="5"/>
  <c r="C1138" i="5"/>
  <c r="B1138" i="5" s="1"/>
  <c r="M1137" i="5"/>
  <c r="C1137" i="5"/>
  <c r="B1137" i="5" s="1"/>
  <c r="M1136" i="5"/>
  <c r="C1136" i="5"/>
  <c r="B1136" i="5" s="1"/>
  <c r="M1135" i="5"/>
  <c r="C1135" i="5"/>
  <c r="B1135" i="5" s="1"/>
  <c r="J1133" i="5"/>
  <c r="F1133" i="5"/>
  <c r="B1131" i="5"/>
  <c r="C20" i="5" s="1"/>
  <c r="N1118" i="5"/>
  <c r="K1118" i="5"/>
  <c r="B1118" i="5"/>
  <c r="N1117" i="5"/>
  <c r="K1117" i="5" s="1"/>
  <c r="B1117" i="5"/>
  <c r="N1116" i="5"/>
  <c r="K1116" i="5" s="1"/>
  <c r="B1116" i="5"/>
  <c r="N1115" i="5"/>
  <c r="K1115" i="5"/>
  <c r="B1115" i="5"/>
  <c r="N1114" i="5"/>
  <c r="K1114" i="5" s="1"/>
  <c r="B199" i="5"/>
  <c r="B156" i="5"/>
  <c r="B110" i="5"/>
  <c r="B98" i="5"/>
  <c r="F96" i="5"/>
  <c r="J1173" i="5" s="1"/>
  <c r="F1192" i="5" s="1"/>
  <c r="F95" i="5"/>
  <c r="B76" i="5"/>
  <c r="B74" i="5"/>
  <c r="B72" i="5"/>
  <c r="B70" i="5"/>
  <c r="B68" i="5"/>
  <c r="B66" i="5"/>
  <c r="B64" i="5"/>
  <c r="B62" i="5"/>
  <c r="B60" i="5"/>
  <c r="B58" i="5"/>
  <c r="J35" i="5"/>
  <c r="J34" i="5"/>
  <c r="J33" i="5"/>
  <c r="C33" i="5"/>
  <c r="J32" i="5"/>
  <c r="C32" i="5"/>
  <c r="J31" i="5"/>
  <c r="C31" i="5"/>
  <c r="J30" i="5"/>
  <c r="J29" i="5"/>
  <c r="C29" i="5"/>
  <c r="J28" i="5"/>
  <c r="C28" i="5"/>
  <c r="J27" i="5"/>
  <c r="C27" i="5"/>
  <c r="J26" i="5"/>
  <c r="C26" i="5"/>
  <c r="J25" i="5"/>
  <c r="J24" i="5"/>
  <c r="J23" i="5"/>
  <c r="J22" i="5"/>
  <c r="J21" i="5"/>
  <c r="J20" i="5"/>
  <c r="H1719" i="4"/>
  <c r="K1718" i="4"/>
  <c r="F1718" i="4"/>
  <c r="L1718" i="4" s="1"/>
  <c r="C1718" i="4"/>
  <c r="K1717" i="4"/>
  <c r="F1717" i="4"/>
  <c r="L1717" i="4" s="1"/>
  <c r="C1717" i="4"/>
  <c r="K1716" i="4"/>
  <c r="F1716" i="4"/>
  <c r="L1716" i="4" s="1"/>
  <c r="C1716" i="4"/>
  <c r="K1715" i="4"/>
  <c r="F1715" i="4"/>
  <c r="L1715" i="4" s="1"/>
  <c r="C1715" i="4"/>
  <c r="K1714" i="4"/>
  <c r="F1714" i="4"/>
  <c r="L1714" i="4" s="1"/>
  <c r="C1714" i="4"/>
  <c r="F1713" i="4"/>
  <c r="L1713" i="4" s="1"/>
  <c r="C1713" i="4"/>
  <c r="C1712" i="4"/>
  <c r="C1711" i="4"/>
  <c r="C1708" i="4"/>
  <c r="M1705" i="4"/>
  <c r="M1702" i="4"/>
  <c r="C1702" i="4"/>
  <c r="B1702" i="4" s="1"/>
  <c r="M1701" i="4"/>
  <c r="C1701" i="4"/>
  <c r="B1701" i="4" s="1"/>
  <c r="M1700" i="4"/>
  <c r="C1700" i="4"/>
  <c r="B1700" i="4" s="1"/>
  <c r="M1699" i="4"/>
  <c r="C1699" i="4"/>
  <c r="B1699" i="4" s="1"/>
  <c r="M1698" i="4"/>
  <c r="C1698" i="4"/>
  <c r="B1698" i="4" s="1"/>
  <c r="M1697" i="4"/>
  <c r="C1697" i="4"/>
  <c r="B1697" i="4" s="1"/>
  <c r="M1696" i="4"/>
  <c r="C1696" i="4"/>
  <c r="B1696" i="4" s="1"/>
  <c r="M1695" i="4"/>
  <c r="C1695" i="4"/>
  <c r="B1695" i="4" s="1"/>
  <c r="M1694" i="4"/>
  <c r="C1694" i="4"/>
  <c r="B1694" i="4" s="1"/>
  <c r="M1693" i="4"/>
  <c r="C1693" i="4"/>
  <c r="B1693" i="4" s="1"/>
  <c r="B1689" i="4"/>
  <c r="H1682" i="4"/>
  <c r="K1681" i="4"/>
  <c r="F1681" i="4"/>
  <c r="L1681" i="4" s="1"/>
  <c r="C1681" i="4"/>
  <c r="L1680" i="4"/>
  <c r="K1680" i="4"/>
  <c r="F1680" i="4"/>
  <c r="C1680" i="4"/>
  <c r="K1679" i="4"/>
  <c r="F1679" i="4"/>
  <c r="L1679" i="4" s="1"/>
  <c r="C1679" i="4"/>
  <c r="K1678" i="4"/>
  <c r="F1678" i="4"/>
  <c r="L1678" i="4" s="1"/>
  <c r="C1678" i="4"/>
  <c r="K1677" i="4"/>
  <c r="F1677" i="4"/>
  <c r="L1677" i="4" s="1"/>
  <c r="C1677" i="4"/>
  <c r="F1676" i="4"/>
  <c r="L1676" i="4" s="1"/>
  <c r="C1676" i="4"/>
  <c r="C1675" i="4"/>
  <c r="C1674" i="4"/>
  <c r="C1671" i="4"/>
  <c r="M1668" i="4"/>
  <c r="M1665" i="4"/>
  <c r="C1665" i="4"/>
  <c r="B1665" i="4" s="1"/>
  <c r="M1664" i="4"/>
  <c r="C1664" i="4"/>
  <c r="B1664" i="4" s="1"/>
  <c r="M1663" i="4"/>
  <c r="C1663" i="4"/>
  <c r="B1663" i="4" s="1"/>
  <c r="M1662" i="4"/>
  <c r="C1662" i="4"/>
  <c r="B1662" i="4" s="1"/>
  <c r="M1661" i="4"/>
  <c r="C1661" i="4"/>
  <c r="B1661" i="4" s="1"/>
  <c r="M1660" i="4"/>
  <c r="C1660" i="4"/>
  <c r="B1660" i="4" s="1"/>
  <c r="M1659" i="4"/>
  <c r="C1659" i="4"/>
  <c r="B1659" i="4" s="1"/>
  <c r="M1658" i="4"/>
  <c r="C1658" i="4"/>
  <c r="B1658" i="4" s="1"/>
  <c r="M1657" i="4"/>
  <c r="C1657" i="4"/>
  <c r="B1657" i="4" s="1"/>
  <c r="M1656" i="4"/>
  <c r="C1656" i="4"/>
  <c r="B1656" i="4" s="1"/>
  <c r="B1652" i="4"/>
  <c r="H1645" i="4"/>
  <c r="K1644" i="4"/>
  <c r="F1644" i="4"/>
  <c r="L1644" i="4" s="1"/>
  <c r="C1644" i="4"/>
  <c r="K1643" i="4"/>
  <c r="F1643" i="4"/>
  <c r="L1643" i="4" s="1"/>
  <c r="C1643" i="4"/>
  <c r="K1642" i="4"/>
  <c r="F1642" i="4"/>
  <c r="L1642" i="4" s="1"/>
  <c r="C1642" i="4"/>
  <c r="K1641" i="4"/>
  <c r="F1641" i="4"/>
  <c r="L1641" i="4" s="1"/>
  <c r="C1641" i="4"/>
  <c r="K1640" i="4"/>
  <c r="F1640" i="4"/>
  <c r="L1640" i="4" s="1"/>
  <c r="C1640" i="4"/>
  <c r="F1639" i="4"/>
  <c r="L1639" i="4" s="1"/>
  <c r="C1639" i="4"/>
  <c r="C1638" i="4"/>
  <c r="C1637" i="4"/>
  <c r="C1634" i="4"/>
  <c r="M1631" i="4"/>
  <c r="M1628" i="4"/>
  <c r="C1628" i="4"/>
  <c r="B1628" i="4" s="1"/>
  <c r="M1627" i="4"/>
  <c r="C1627" i="4"/>
  <c r="B1627" i="4" s="1"/>
  <c r="M1626" i="4"/>
  <c r="C1626" i="4"/>
  <c r="B1626" i="4" s="1"/>
  <c r="M1625" i="4"/>
  <c r="C1625" i="4"/>
  <c r="B1625" i="4" s="1"/>
  <c r="M1624" i="4"/>
  <c r="C1624" i="4"/>
  <c r="B1624" i="4" s="1"/>
  <c r="M1623" i="4"/>
  <c r="C1623" i="4"/>
  <c r="B1623" i="4" s="1"/>
  <c r="M1622" i="4"/>
  <c r="C1622" i="4"/>
  <c r="B1622" i="4" s="1"/>
  <c r="M1621" i="4"/>
  <c r="C1621" i="4"/>
  <c r="B1621" i="4" s="1"/>
  <c r="M1620" i="4"/>
  <c r="C1620" i="4"/>
  <c r="B1620" i="4" s="1"/>
  <c r="M1619" i="4"/>
  <c r="C1619" i="4"/>
  <c r="B1619" i="4" s="1"/>
  <c r="B1615" i="4"/>
  <c r="H1608" i="4"/>
  <c r="K1607" i="4"/>
  <c r="F1607" i="4"/>
  <c r="L1607" i="4" s="1"/>
  <c r="C1607" i="4"/>
  <c r="K1606" i="4"/>
  <c r="F1606" i="4"/>
  <c r="L1606" i="4" s="1"/>
  <c r="C1606" i="4"/>
  <c r="K1605" i="4"/>
  <c r="F1605" i="4"/>
  <c r="L1605" i="4" s="1"/>
  <c r="C1605" i="4"/>
  <c r="K1604" i="4"/>
  <c r="F1604" i="4"/>
  <c r="L1604" i="4" s="1"/>
  <c r="C1604" i="4"/>
  <c r="K1603" i="4"/>
  <c r="F1603" i="4"/>
  <c r="L1603" i="4" s="1"/>
  <c r="C1603" i="4"/>
  <c r="F1602" i="4"/>
  <c r="L1602" i="4" s="1"/>
  <c r="C1602" i="4"/>
  <c r="C1601" i="4"/>
  <c r="C1600" i="4"/>
  <c r="C1597" i="4"/>
  <c r="M1594" i="4"/>
  <c r="M1591" i="4"/>
  <c r="C1591" i="4"/>
  <c r="B1591" i="4" s="1"/>
  <c r="M1590" i="4"/>
  <c r="C1590" i="4"/>
  <c r="B1590" i="4" s="1"/>
  <c r="M1589" i="4"/>
  <c r="C1589" i="4"/>
  <c r="B1589" i="4" s="1"/>
  <c r="M1588" i="4"/>
  <c r="C1588" i="4"/>
  <c r="B1588" i="4" s="1"/>
  <c r="M1587" i="4"/>
  <c r="C1587" i="4"/>
  <c r="B1587" i="4" s="1"/>
  <c r="M1586" i="4"/>
  <c r="C1586" i="4"/>
  <c r="B1586" i="4" s="1"/>
  <c r="M1585" i="4"/>
  <c r="C1585" i="4"/>
  <c r="B1585" i="4" s="1"/>
  <c r="M1584" i="4"/>
  <c r="C1584" i="4"/>
  <c r="B1584" i="4" s="1"/>
  <c r="M1583" i="4"/>
  <c r="C1583" i="4"/>
  <c r="B1583" i="4" s="1"/>
  <c r="M1582" i="4"/>
  <c r="C1582" i="4"/>
  <c r="B1582" i="4" s="1"/>
  <c r="B1578" i="4"/>
  <c r="C32" i="4" s="1"/>
  <c r="H1571" i="4"/>
  <c r="K1570" i="4"/>
  <c r="F1570" i="4"/>
  <c r="L1570" i="4" s="1"/>
  <c r="C1570" i="4"/>
  <c r="K1569" i="4"/>
  <c r="F1569" i="4"/>
  <c r="L1569" i="4" s="1"/>
  <c r="C1569" i="4"/>
  <c r="K1568" i="4"/>
  <c r="F1568" i="4"/>
  <c r="L1568" i="4" s="1"/>
  <c r="C1568" i="4"/>
  <c r="K1567" i="4"/>
  <c r="F1567" i="4"/>
  <c r="L1567" i="4" s="1"/>
  <c r="C1567" i="4"/>
  <c r="K1566" i="4"/>
  <c r="F1566" i="4"/>
  <c r="L1566" i="4" s="1"/>
  <c r="C1566" i="4"/>
  <c r="F1565" i="4"/>
  <c r="L1565" i="4" s="1"/>
  <c r="C1565" i="4"/>
  <c r="C1564" i="4"/>
  <c r="C1563" i="4"/>
  <c r="C1560" i="4"/>
  <c r="M1557" i="4"/>
  <c r="M1554" i="4"/>
  <c r="C1554" i="4"/>
  <c r="B1554" i="4" s="1"/>
  <c r="M1553" i="4"/>
  <c r="C1553" i="4"/>
  <c r="B1553" i="4" s="1"/>
  <c r="M1552" i="4"/>
  <c r="C1552" i="4"/>
  <c r="B1552" i="4" s="1"/>
  <c r="M1551" i="4"/>
  <c r="C1551" i="4"/>
  <c r="B1551" i="4" s="1"/>
  <c r="M1550" i="4"/>
  <c r="C1550" i="4"/>
  <c r="B1550" i="4" s="1"/>
  <c r="M1549" i="4"/>
  <c r="C1549" i="4"/>
  <c r="B1549" i="4" s="1"/>
  <c r="M1548" i="4"/>
  <c r="C1548" i="4"/>
  <c r="B1548" i="4" s="1"/>
  <c r="M1547" i="4"/>
  <c r="C1547" i="4"/>
  <c r="B1547" i="4" s="1"/>
  <c r="M1546" i="4"/>
  <c r="C1546" i="4"/>
  <c r="B1546" i="4" s="1"/>
  <c r="M1545" i="4"/>
  <c r="C1545" i="4"/>
  <c r="B1545" i="4" s="1"/>
  <c r="B1541" i="4"/>
  <c r="H1534" i="4"/>
  <c r="K1533" i="4"/>
  <c r="F1533" i="4"/>
  <c r="L1533" i="4" s="1"/>
  <c r="C1533" i="4"/>
  <c r="K1532" i="4"/>
  <c r="F1532" i="4"/>
  <c r="L1532" i="4" s="1"/>
  <c r="C1532" i="4"/>
  <c r="K1531" i="4"/>
  <c r="F1531" i="4"/>
  <c r="L1531" i="4" s="1"/>
  <c r="C1531" i="4"/>
  <c r="K1530" i="4"/>
  <c r="F1530" i="4"/>
  <c r="L1530" i="4" s="1"/>
  <c r="C1530" i="4"/>
  <c r="K1529" i="4"/>
  <c r="F1529" i="4"/>
  <c r="L1529" i="4" s="1"/>
  <c r="C1529" i="4"/>
  <c r="F1528" i="4"/>
  <c r="L1528" i="4" s="1"/>
  <c r="C1528" i="4"/>
  <c r="C1527" i="4"/>
  <c r="C1526" i="4"/>
  <c r="C1523" i="4"/>
  <c r="M1520" i="4"/>
  <c r="M1517" i="4"/>
  <c r="C1517" i="4"/>
  <c r="B1517" i="4"/>
  <c r="M1516" i="4"/>
  <c r="C1516" i="4"/>
  <c r="B1516" i="4"/>
  <c r="M1515" i="4"/>
  <c r="C1515" i="4"/>
  <c r="B1515" i="4"/>
  <c r="M1514" i="4"/>
  <c r="C1514" i="4"/>
  <c r="B1514" i="4" s="1"/>
  <c r="M1513" i="4"/>
  <c r="C1513" i="4"/>
  <c r="B1513" i="4"/>
  <c r="M1512" i="4"/>
  <c r="C1512" i="4"/>
  <c r="B1512" i="4"/>
  <c r="M1511" i="4"/>
  <c r="C1511" i="4"/>
  <c r="B1511" i="4"/>
  <c r="M1510" i="4"/>
  <c r="C1510" i="4"/>
  <c r="B1510" i="4" s="1"/>
  <c r="M1509" i="4"/>
  <c r="C1509" i="4"/>
  <c r="B1509" i="4" s="1"/>
  <c r="M1508" i="4"/>
  <c r="C1508" i="4"/>
  <c r="B1508" i="4" s="1"/>
  <c r="B1504" i="4"/>
  <c r="H1497" i="4"/>
  <c r="K1496" i="4"/>
  <c r="F1496" i="4"/>
  <c r="L1496" i="4" s="1"/>
  <c r="C1496" i="4"/>
  <c r="K1495" i="4"/>
  <c r="F1495" i="4"/>
  <c r="L1495" i="4" s="1"/>
  <c r="C1495" i="4"/>
  <c r="K1494" i="4"/>
  <c r="F1494" i="4"/>
  <c r="L1494" i="4" s="1"/>
  <c r="C1494" i="4"/>
  <c r="K1493" i="4"/>
  <c r="F1493" i="4"/>
  <c r="L1493" i="4" s="1"/>
  <c r="C1493" i="4"/>
  <c r="K1492" i="4"/>
  <c r="F1492" i="4"/>
  <c r="L1492" i="4" s="1"/>
  <c r="C1492" i="4"/>
  <c r="F1491" i="4"/>
  <c r="L1491" i="4" s="1"/>
  <c r="C1491" i="4"/>
  <c r="C1490" i="4"/>
  <c r="C1489" i="4"/>
  <c r="C1486" i="4"/>
  <c r="M1483" i="4"/>
  <c r="M1480" i="4"/>
  <c r="C1480" i="4"/>
  <c r="B1480" i="4" s="1"/>
  <c r="M1479" i="4"/>
  <c r="C1479" i="4"/>
  <c r="B1479" i="4"/>
  <c r="M1478" i="4"/>
  <c r="C1478" i="4"/>
  <c r="B1478" i="4"/>
  <c r="M1477" i="4"/>
  <c r="C1477" i="4"/>
  <c r="B1477" i="4"/>
  <c r="M1476" i="4"/>
  <c r="C1476" i="4"/>
  <c r="B1476" i="4" s="1"/>
  <c r="M1475" i="4"/>
  <c r="C1475" i="4"/>
  <c r="B1475" i="4"/>
  <c r="M1474" i="4"/>
  <c r="C1474" i="4"/>
  <c r="B1474" i="4"/>
  <c r="M1473" i="4"/>
  <c r="C1473" i="4"/>
  <c r="B1473" i="4" s="1"/>
  <c r="M1472" i="4"/>
  <c r="C1472" i="4"/>
  <c r="B1472" i="4" s="1"/>
  <c r="M1471" i="4"/>
  <c r="C1471" i="4"/>
  <c r="B1471" i="4"/>
  <c r="B1467" i="4"/>
  <c r="H1460" i="4"/>
  <c r="K1459" i="4"/>
  <c r="F1459" i="4"/>
  <c r="L1459" i="4" s="1"/>
  <c r="C1459" i="4"/>
  <c r="K1458" i="4"/>
  <c r="F1458" i="4"/>
  <c r="L1458" i="4" s="1"/>
  <c r="C1458" i="4"/>
  <c r="K1457" i="4"/>
  <c r="F1457" i="4"/>
  <c r="L1457" i="4" s="1"/>
  <c r="C1457" i="4"/>
  <c r="K1456" i="4"/>
  <c r="F1456" i="4"/>
  <c r="L1456" i="4" s="1"/>
  <c r="C1456" i="4"/>
  <c r="K1455" i="4"/>
  <c r="F1455" i="4"/>
  <c r="L1455" i="4" s="1"/>
  <c r="C1455" i="4"/>
  <c r="F1454" i="4"/>
  <c r="L1454" i="4" s="1"/>
  <c r="C1454" i="4"/>
  <c r="C1453" i="4"/>
  <c r="C1452" i="4"/>
  <c r="C1449" i="4"/>
  <c r="M1443" i="4"/>
  <c r="C1443" i="4"/>
  <c r="B1443" i="4"/>
  <c r="M1442" i="4"/>
  <c r="C1442" i="4"/>
  <c r="B1442" i="4" s="1"/>
  <c r="M1441" i="4"/>
  <c r="C1441" i="4"/>
  <c r="B1441" i="4"/>
  <c r="M1440" i="4"/>
  <c r="C1440" i="4"/>
  <c r="B1440" i="4" s="1"/>
  <c r="M1439" i="4"/>
  <c r="C1439" i="4"/>
  <c r="B1439" i="4"/>
  <c r="M1438" i="4"/>
  <c r="C1438" i="4"/>
  <c r="B1438" i="4"/>
  <c r="M1437" i="4"/>
  <c r="C1437" i="4"/>
  <c r="B1437" i="4"/>
  <c r="M1436" i="4"/>
  <c r="C1436" i="4"/>
  <c r="B1436" i="4" s="1"/>
  <c r="M1435" i="4"/>
  <c r="C1435" i="4"/>
  <c r="B1435" i="4" s="1"/>
  <c r="M1434" i="4"/>
  <c r="C1434" i="4"/>
  <c r="B1434" i="4" s="1"/>
  <c r="B1430" i="4"/>
  <c r="H1423" i="4"/>
  <c r="K1422" i="4"/>
  <c r="F1422" i="4"/>
  <c r="L1422" i="4" s="1"/>
  <c r="C1422" i="4"/>
  <c r="K1421" i="4"/>
  <c r="F1421" i="4"/>
  <c r="L1421" i="4" s="1"/>
  <c r="C1421" i="4"/>
  <c r="K1420" i="4"/>
  <c r="F1420" i="4"/>
  <c r="L1420" i="4" s="1"/>
  <c r="C1420" i="4"/>
  <c r="K1419" i="4"/>
  <c r="F1419" i="4"/>
  <c r="L1419" i="4" s="1"/>
  <c r="C1419" i="4"/>
  <c r="K1418" i="4"/>
  <c r="F1418" i="4"/>
  <c r="L1418" i="4" s="1"/>
  <c r="C1418" i="4"/>
  <c r="F1417" i="4"/>
  <c r="L1417" i="4" s="1"/>
  <c r="C1417" i="4"/>
  <c r="C1416" i="4"/>
  <c r="C1415" i="4"/>
  <c r="C1412" i="4"/>
  <c r="M1409" i="4"/>
  <c r="M1406" i="4"/>
  <c r="C1406" i="4"/>
  <c r="B1406" i="4"/>
  <c r="M1405" i="4"/>
  <c r="C1405" i="4"/>
  <c r="B1405" i="4"/>
  <c r="M1404" i="4"/>
  <c r="C1404" i="4"/>
  <c r="B1404" i="4" s="1"/>
  <c r="M1403" i="4"/>
  <c r="C1403" i="4"/>
  <c r="B1403" i="4"/>
  <c r="M1402" i="4"/>
  <c r="C1402" i="4"/>
  <c r="B1402" i="4"/>
  <c r="M1401" i="4"/>
  <c r="C1401" i="4"/>
  <c r="B1401" i="4"/>
  <c r="M1400" i="4"/>
  <c r="C1400" i="4"/>
  <c r="B1400" i="4" s="1"/>
  <c r="M1399" i="4"/>
  <c r="C1399" i="4"/>
  <c r="B1399" i="4" s="1"/>
  <c r="M1398" i="4"/>
  <c r="C1398" i="4"/>
  <c r="B1398" i="4"/>
  <c r="M1397" i="4"/>
  <c r="C1397" i="4"/>
  <c r="B1397" i="4"/>
  <c r="B1393" i="4"/>
  <c r="C27" i="4" s="1"/>
  <c r="H1386" i="4"/>
  <c r="K1385" i="4"/>
  <c r="F1385" i="4"/>
  <c r="L1385" i="4" s="1"/>
  <c r="C1385" i="4"/>
  <c r="K1384" i="4"/>
  <c r="F1384" i="4"/>
  <c r="L1384" i="4" s="1"/>
  <c r="C1384" i="4"/>
  <c r="K1383" i="4"/>
  <c r="F1383" i="4"/>
  <c r="L1383" i="4" s="1"/>
  <c r="C1383" i="4"/>
  <c r="K1382" i="4"/>
  <c r="F1382" i="4"/>
  <c r="L1382" i="4" s="1"/>
  <c r="C1382" i="4"/>
  <c r="K1381" i="4"/>
  <c r="F1381" i="4"/>
  <c r="L1381" i="4" s="1"/>
  <c r="C1381" i="4"/>
  <c r="F1380" i="4"/>
  <c r="L1380" i="4" s="1"/>
  <c r="C1380" i="4"/>
  <c r="C1379" i="4"/>
  <c r="C1378" i="4"/>
  <c r="C1375" i="4"/>
  <c r="M1372" i="4"/>
  <c r="M1369" i="4"/>
  <c r="C1369" i="4"/>
  <c r="B1369" i="4"/>
  <c r="M1368" i="4"/>
  <c r="C1368" i="4"/>
  <c r="B1368" i="4"/>
  <c r="M1367" i="4"/>
  <c r="C1367" i="4"/>
  <c r="B1367" i="4"/>
  <c r="M1366" i="4"/>
  <c r="C1366" i="4"/>
  <c r="B1366" i="4" s="1"/>
  <c r="M1365" i="4"/>
  <c r="C1365" i="4"/>
  <c r="B1365" i="4"/>
  <c r="M1364" i="4"/>
  <c r="C1364" i="4"/>
  <c r="B1364" i="4"/>
  <c r="M1363" i="4"/>
  <c r="C1363" i="4"/>
  <c r="B1363" i="4"/>
  <c r="M1362" i="4"/>
  <c r="C1362" i="4"/>
  <c r="B1362" i="4" s="1"/>
  <c r="M1361" i="4"/>
  <c r="C1361" i="4"/>
  <c r="B1361" i="4" s="1"/>
  <c r="M1360" i="4"/>
  <c r="C1360" i="4"/>
  <c r="B1360" i="4" s="1"/>
  <c r="B1356" i="4"/>
  <c r="C26" i="4" s="1"/>
  <c r="H1349" i="4"/>
  <c r="K1348" i="4"/>
  <c r="F1348" i="4"/>
  <c r="L1348" i="4" s="1"/>
  <c r="C1348" i="4"/>
  <c r="K1347" i="4"/>
  <c r="F1347" i="4"/>
  <c r="L1347" i="4" s="1"/>
  <c r="C1347" i="4"/>
  <c r="K1346" i="4"/>
  <c r="F1346" i="4"/>
  <c r="L1346" i="4" s="1"/>
  <c r="C1346" i="4"/>
  <c r="K1345" i="4"/>
  <c r="F1345" i="4"/>
  <c r="L1345" i="4" s="1"/>
  <c r="C1345" i="4"/>
  <c r="K1344" i="4"/>
  <c r="F1344" i="4"/>
  <c r="L1344" i="4" s="1"/>
  <c r="C1344" i="4"/>
  <c r="F1343" i="4"/>
  <c r="L1343" i="4" s="1"/>
  <c r="C1343" i="4"/>
  <c r="C1342" i="4"/>
  <c r="C1341" i="4"/>
  <c r="C1338" i="4"/>
  <c r="M1335" i="4"/>
  <c r="M1332" i="4"/>
  <c r="C1332" i="4"/>
  <c r="B1332" i="4" s="1"/>
  <c r="M1331" i="4"/>
  <c r="C1331" i="4"/>
  <c r="B1331" i="4"/>
  <c r="M1330" i="4"/>
  <c r="C1330" i="4"/>
  <c r="B1330" i="4"/>
  <c r="M1329" i="4"/>
  <c r="C1329" i="4"/>
  <c r="B1329" i="4"/>
  <c r="M1328" i="4"/>
  <c r="C1328" i="4"/>
  <c r="B1328" i="4" s="1"/>
  <c r="M1327" i="4"/>
  <c r="C1327" i="4"/>
  <c r="B1327" i="4"/>
  <c r="M1326" i="4"/>
  <c r="C1326" i="4"/>
  <c r="B1326" i="4"/>
  <c r="M1325" i="4"/>
  <c r="C1325" i="4"/>
  <c r="B1325" i="4"/>
  <c r="M1324" i="4"/>
  <c r="C1324" i="4"/>
  <c r="B1324" i="4" s="1"/>
  <c r="M1323" i="4"/>
  <c r="C1323" i="4"/>
  <c r="B1323" i="4" s="1"/>
  <c r="B1319" i="4"/>
  <c r="H1312" i="4"/>
  <c r="K1311" i="4"/>
  <c r="F1311" i="4"/>
  <c r="L1311" i="4" s="1"/>
  <c r="C1311" i="4"/>
  <c r="K1310" i="4"/>
  <c r="F1310" i="4"/>
  <c r="L1310" i="4" s="1"/>
  <c r="C1310" i="4"/>
  <c r="K1309" i="4"/>
  <c r="F1309" i="4"/>
  <c r="L1309" i="4" s="1"/>
  <c r="C1309" i="4"/>
  <c r="K1308" i="4"/>
  <c r="F1308" i="4"/>
  <c r="L1308" i="4" s="1"/>
  <c r="C1308" i="4"/>
  <c r="K1307" i="4"/>
  <c r="F1307" i="4"/>
  <c r="L1307" i="4" s="1"/>
  <c r="C1307" i="4"/>
  <c r="F1306" i="4"/>
  <c r="L1306" i="4" s="1"/>
  <c r="C1306" i="4"/>
  <c r="C1305" i="4"/>
  <c r="C1304" i="4"/>
  <c r="C1301" i="4"/>
  <c r="M1298" i="4"/>
  <c r="M1295" i="4"/>
  <c r="C1295" i="4"/>
  <c r="B1295" i="4"/>
  <c r="M1294" i="4"/>
  <c r="C1294" i="4"/>
  <c r="B1294" i="4" s="1"/>
  <c r="M1293" i="4"/>
  <c r="C1293" i="4"/>
  <c r="B1293" i="4"/>
  <c r="M1292" i="4"/>
  <c r="C1292" i="4"/>
  <c r="B1292" i="4"/>
  <c r="M1291" i="4"/>
  <c r="C1291" i="4"/>
  <c r="B1291" i="4"/>
  <c r="M1290" i="4"/>
  <c r="C1290" i="4"/>
  <c r="B1290" i="4" s="1"/>
  <c r="M1289" i="4"/>
  <c r="C1289" i="4"/>
  <c r="B1289" i="4"/>
  <c r="M1288" i="4"/>
  <c r="C1288" i="4"/>
  <c r="B1288" i="4" s="1"/>
  <c r="M1287" i="4"/>
  <c r="C1287" i="4"/>
  <c r="B1287" i="4" s="1"/>
  <c r="M1286" i="4"/>
  <c r="C1286" i="4"/>
  <c r="B1286" i="4" s="1"/>
  <c r="B1282" i="4"/>
  <c r="H1275" i="4"/>
  <c r="K1274" i="4"/>
  <c r="F1274" i="4"/>
  <c r="L1274" i="4" s="1"/>
  <c r="C1274" i="4"/>
  <c r="K1273" i="4"/>
  <c r="F1273" i="4"/>
  <c r="L1273" i="4" s="1"/>
  <c r="C1273" i="4"/>
  <c r="K1272" i="4"/>
  <c r="F1272" i="4"/>
  <c r="L1272" i="4" s="1"/>
  <c r="C1272" i="4"/>
  <c r="K1271" i="4"/>
  <c r="F1271" i="4"/>
  <c r="L1271" i="4" s="1"/>
  <c r="C1271" i="4"/>
  <c r="K1270" i="4"/>
  <c r="F1270" i="4"/>
  <c r="L1270" i="4" s="1"/>
  <c r="C1270" i="4"/>
  <c r="F1269" i="4"/>
  <c r="L1269" i="4" s="1"/>
  <c r="C1269" i="4"/>
  <c r="C1268" i="4"/>
  <c r="C1267" i="4"/>
  <c r="C1264" i="4"/>
  <c r="M1261" i="4"/>
  <c r="M1258" i="4"/>
  <c r="C1258" i="4"/>
  <c r="B1258" i="4"/>
  <c r="M1257" i="4"/>
  <c r="C1257" i="4"/>
  <c r="B1257" i="4"/>
  <c r="M1256" i="4"/>
  <c r="C1256" i="4"/>
  <c r="B1256" i="4" s="1"/>
  <c r="M1255" i="4"/>
  <c r="C1255" i="4"/>
  <c r="B1255" i="4"/>
  <c r="M1254" i="4"/>
  <c r="C1254" i="4"/>
  <c r="B1254" i="4"/>
  <c r="M1253" i="4"/>
  <c r="C1253" i="4"/>
  <c r="B1253" i="4"/>
  <c r="M1252" i="4"/>
  <c r="C1252" i="4"/>
  <c r="B1252" i="4" s="1"/>
  <c r="M1251" i="4"/>
  <c r="C1251" i="4"/>
  <c r="B1251" i="4" s="1"/>
  <c r="M1250" i="4"/>
  <c r="C1250" i="4"/>
  <c r="B1250" i="4" s="1"/>
  <c r="M1249" i="4"/>
  <c r="C1249" i="4"/>
  <c r="B1249" i="4"/>
  <c r="B1245" i="4"/>
  <c r="C23" i="4" s="1"/>
  <c r="H1238" i="4"/>
  <c r="K1237" i="4"/>
  <c r="F1237" i="4"/>
  <c r="L1237" i="4" s="1"/>
  <c r="C1237" i="4"/>
  <c r="K1236" i="4"/>
  <c r="F1236" i="4"/>
  <c r="L1236" i="4" s="1"/>
  <c r="C1236" i="4"/>
  <c r="K1235" i="4"/>
  <c r="F1235" i="4"/>
  <c r="L1235" i="4" s="1"/>
  <c r="C1235" i="4"/>
  <c r="K1234" i="4"/>
  <c r="F1234" i="4"/>
  <c r="L1234" i="4" s="1"/>
  <c r="C1234" i="4"/>
  <c r="K1233" i="4"/>
  <c r="F1233" i="4"/>
  <c r="L1233" i="4" s="1"/>
  <c r="C1233" i="4"/>
  <c r="F1232" i="4"/>
  <c r="L1232" i="4" s="1"/>
  <c r="C1232" i="4"/>
  <c r="C1231" i="4"/>
  <c r="C1230" i="4"/>
  <c r="C1227" i="4"/>
  <c r="M1224" i="4"/>
  <c r="M1221" i="4"/>
  <c r="C1221" i="4"/>
  <c r="B1221" i="4" s="1"/>
  <c r="M1220" i="4"/>
  <c r="C1220" i="4"/>
  <c r="B1220" i="4" s="1"/>
  <c r="M1219" i="4"/>
  <c r="C1219" i="4"/>
  <c r="B1219" i="4" s="1"/>
  <c r="M1218" i="4"/>
  <c r="C1218" i="4"/>
  <c r="B1218" i="4" s="1"/>
  <c r="M1217" i="4"/>
  <c r="C1217" i="4"/>
  <c r="B1217" i="4" s="1"/>
  <c r="M1216" i="4"/>
  <c r="C1216" i="4"/>
  <c r="B1216" i="4" s="1"/>
  <c r="M1215" i="4"/>
  <c r="C1215" i="4"/>
  <c r="B1215" i="4" s="1"/>
  <c r="M1214" i="4"/>
  <c r="C1214" i="4"/>
  <c r="B1214" i="4" s="1"/>
  <c r="M1213" i="4"/>
  <c r="C1213" i="4"/>
  <c r="B1213" i="4" s="1"/>
  <c r="M1212" i="4"/>
  <c r="C1212" i="4"/>
  <c r="B1212" i="4" s="1"/>
  <c r="B1208" i="4"/>
  <c r="C22" i="4" s="1"/>
  <c r="H1201" i="4"/>
  <c r="K1200" i="4"/>
  <c r="F1200" i="4"/>
  <c r="L1200" i="4" s="1"/>
  <c r="C1200" i="4"/>
  <c r="K1199" i="4"/>
  <c r="F1199" i="4"/>
  <c r="L1199" i="4" s="1"/>
  <c r="C1199" i="4"/>
  <c r="K1198" i="4"/>
  <c r="F1198" i="4"/>
  <c r="L1198" i="4" s="1"/>
  <c r="C1198" i="4"/>
  <c r="K1197" i="4"/>
  <c r="F1197" i="4"/>
  <c r="L1197" i="4" s="1"/>
  <c r="C1197" i="4"/>
  <c r="K1196" i="4"/>
  <c r="F1196" i="4"/>
  <c r="L1196" i="4" s="1"/>
  <c r="C1196" i="4"/>
  <c r="F1195" i="4"/>
  <c r="L1195" i="4" s="1"/>
  <c r="C1195" i="4"/>
  <c r="C1194" i="4"/>
  <c r="C1193" i="4"/>
  <c r="C1190" i="4"/>
  <c r="M1187" i="4"/>
  <c r="M1184" i="4"/>
  <c r="F1184" i="4"/>
  <c r="F1221" i="4" s="1"/>
  <c r="C1184" i="4"/>
  <c r="B1184" i="4"/>
  <c r="M1183" i="4"/>
  <c r="F1183" i="4"/>
  <c r="F1220" i="4" s="1"/>
  <c r="F1257" i="4" s="1"/>
  <c r="C1183" i="4"/>
  <c r="B1183" i="4"/>
  <c r="M1182" i="4"/>
  <c r="F1182" i="4"/>
  <c r="F1219" i="4" s="1"/>
  <c r="C1182" i="4"/>
  <c r="B1182" i="4" s="1"/>
  <c r="M1181" i="4"/>
  <c r="F1181" i="4"/>
  <c r="B110" i="4" s="1"/>
  <c r="C1181" i="4"/>
  <c r="B1181" i="4" s="1"/>
  <c r="M1180" i="4"/>
  <c r="F1180" i="4"/>
  <c r="B108" i="4" s="1"/>
  <c r="C1180" i="4"/>
  <c r="B1180" i="4"/>
  <c r="M1179" i="4"/>
  <c r="F1179" i="4"/>
  <c r="F1216" i="4" s="1"/>
  <c r="F1253" i="4" s="1"/>
  <c r="C1179" i="4"/>
  <c r="B1179" i="4"/>
  <c r="M1178" i="4"/>
  <c r="F1178" i="4"/>
  <c r="F1215" i="4" s="1"/>
  <c r="C1178" i="4"/>
  <c r="B1178" i="4" s="1"/>
  <c r="M1177" i="4"/>
  <c r="F1177" i="4"/>
  <c r="B102" i="4" s="1"/>
  <c r="C1177" i="4"/>
  <c r="B1177" i="4"/>
  <c r="M1176" i="4"/>
  <c r="F1176" i="4"/>
  <c r="B100" i="4" s="1"/>
  <c r="C1176" i="4"/>
  <c r="B1176" i="4" s="1"/>
  <c r="M1175" i="4"/>
  <c r="F1175" i="4"/>
  <c r="F1212" i="4" s="1"/>
  <c r="F1249" i="4" s="1"/>
  <c r="C1175" i="4"/>
  <c r="B1175" i="4" s="1"/>
  <c r="B1171" i="4"/>
  <c r="C21" i="4" s="1"/>
  <c r="H1160" i="4"/>
  <c r="E1160" i="4" s="1"/>
  <c r="H1159" i="4"/>
  <c r="E1159" i="4"/>
  <c r="F1153" i="4"/>
  <c r="I1152" i="4"/>
  <c r="F1152" i="4"/>
  <c r="M1147" i="4"/>
  <c r="P1147" i="4" s="1"/>
  <c r="M20" i="4" s="1"/>
  <c r="M1144" i="4"/>
  <c r="C1144" i="4"/>
  <c r="B1144" i="4" s="1"/>
  <c r="M1143" i="4"/>
  <c r="C1143" i="4"/>
  <c r="B1143" i="4" s="1"/>
  <c r="M1142" i="4"/>
  <c r="C1142" i="4"/>
  <c r="B1142" i="4" s="1"/>
  <c r="M1141" i="4"/>
  <c r="C1141" i="4"/>
  <c r="B1141" i="4" s="1"/>
  <c r="M1140" i="4"/>
  <c r="C1140" i="4"/>
  <c r="B1140" i="4" s="1"/>
  <c r="M1139" i="4"/>
  <c r="C1139" i="4"/>
  <c r="B1139" i="4"/>
  <c r="M1138" i="4"/>
  <c r="C1138" i="4"/>
  <c r="B1138" i="4" s="1"/>
  <c r="M1137" i="4"/>
  <c r="C1137" i="4"/>
  <c r="B1137" i="4" s="1"/>
  <c r="M1136" i="4"/>
  <c r="C1136" i="4"/>
  <c r="B1136" i="4" s="1"/>
  <c r="M1135" i="4"/>
  <c r="C1135" i="4"/>
  <c r="B1135" i="4" s="1"/>
  <c r="J1133" i="4"/>
  <c r="F1133" i="4"/>
  <c r="B1131" i="4"/>
  <c r="C20" i="4" s="1"/>
  <c r="N1118" i="4"/>
  <c r="K1118" i="4" s="1"/>
  <c r="B1118" i="4"/>
  <c r="N1117" i="4"/>
  <c r="K1117" i="4" s="1"/>
  <c r="B1117" i="4"/>
  <c r="N1116" i="4"/>
  <c r="K1116" i="4" s="1"/>
  <c r="B1116" i="4"/>
  <c r="N1115" i="4"/>
  <c r="K1115" i="4" s="1"/>
  <c r="B1115" i="4"/>
  <c r="N1114" i="4"/>
  <c r="K1114" i="4" s="1"/>
  <c r="B156" i="4"/>
  <c r="F96" i="4"/>
  <c r="F95" i="4"/>
  <c r="F1173" i="4" s="1"/>
  <c r="B76" i="4"/>
  <c r="B74" i="4"/>
  <c r="B72" i="4"/>
  <c r="B70" i="4"/>
  <c r="B68" i="4"/>
  <c r="B66" i="4"/>
  <c r="B64" i="4"/>
  <c r="B62" i="4"/>
  <c r="B60" i="4"/>
  <c r="B58" i="4"/>
  <c r="J35" i="4"/>
  <c r="C35" i="4"/>
  <c r="J34" i="4"/>
  <c r="C34" i="4"/>
  <c r="J33" i="4"/>
  <c r="C33" i="4"/>
  <c r="J32" i="4"/>
  <c r="J31" i="4"/>
  <c r="C31" i="4"/>
  <c r="J30" i="4"/>
  <c r="C30" i="4"/>
  <c r="J29" i="4"/>
  <c r="C29" i="4"/>
  <c r="J28" i="4"/>
  <c r="C28" i="4"/>
  <c r="J27" i="4"/>
  <c r="J26" i="4"/>
  <c r="J25" i="4"/>
  <c r="C25" i="4"/>
  <c r="J24" i="4"/>
  <c r="C24" i="4"/>
  <c r="J23" i="4"/>
  <c r="J22" i="4"/>
  <c r="J21" i="4"/>
  <c r="J20" i="4"/>
  <c r="H1719" i="3"/>
  <c r="K1718" i="3"/>
  <c r="F1718" i="3"/>
  <c r="L1718" i="3" s="1"/>
  <c r="C1718" i="3"/>
  <c r="K1717" i="3"/>
  <c r="F1717" i="3"/>
  <c r="L1717" i="3" s="1"/>
  <c r="C1717" i="3"/>
  <c r="K1716" i="3"/>
  <c r="F1716" i="3"/>
  <c r="L1716" i="3" s="1"/>
  <c r="C1716" i="3"/>
  <c r="K1715" i="3"/>
  <c r="F1715" i="3"/>
  <c r="L1715" i="3" s="1"/>
  <c r="C1715" i="3"/>
  <c r="K1714" i="3"/>
  <c r="F1714" i="3"/>
  <c r="L1714" i="3" s="1"/>
  <c r="C1714" i="3"/>
  <c r="F1713" i="3"/>
  <c r="L1713" i="3" s="1"/>
  <c r="C1713" i="3"/>
  <c r="C1712" i="3"/>
  <c r="C1711" i="3"/>
  <c r="C1708" i="3"/>
  <c r="M1705" i="3"/>
  <c r="M1702" i="3"/>
  <c r="C1702" i="3"/>
  <c r="B1702" i="3" s="1"/>
  <c r="M1701" i="3"/>
  <c r="C1701" i="3"/>
  <c r="B1701" i="3" s="1"/>
  <c r="M1700" i="3"/>
  <c r="C1700" i="3"/>
  <c r="B1700" i="3" s="1"/>
  <c r="M1699" i="3"/>
  <c r="C1699" i="3"/>
  <c r="B1699" i="3" s="1"/>
  <c r="M1698" i="3"/>
  <c r="C1698" i="3"/>
  <c r="B1698" i="3" s="1"/>
  <c r="M1697" i="3"/>
  <c r="C1697" i="3"/>
  <c r="B1697" i="3" s="1"/>
  <c r="M1696" i="3"/>
  <c r="C1696" i="3"/>
  <c r="B1696" i="3" s="1"/>
  <c r="M1695" i="3"/>
  <c r="C1695" i="3"/>
  <c r="B1695" i="3" s="1"/>
  <c r="M1694" i="3"/>
  <c r="C1694" i="3"/>
  <c r="B1694" i="3" s="1"/>
  <c r="M1693" i="3"/>
  <c r="C1693" i="3"/>
  <c r="B1693" i="3" s="1"/>
  <c r="B1689" i="3"/>
  <c r="C35" i="3" s="1"/>
  <c r="H1682" i="3"/>
  <c r="K1681" i="3"/>
  <c r="F1681" i="3"/>
  <c r="L1681" i="3" s="1"/>
  <c r="C1681" i="3"/>
  <c r="K1680" i="3"/>
  <c r="F1680" i="3"/>
  <c r="L1680" i="3" s="1"/>
  <c r="C1680" i="3"/>
  <c r="K1679" i="3"/>
  <c r="F1679" i="3"/>
  <c r="L1679" i="3" s="1"/>
  <c r="C1679" i="3"/>
  <c r="K1678" i="3"/>
  <c r="F1678" i="3"/>
  <c r="L1678" i="3" s="1"/>
  <c r="C1678" i="3"/>
  <c r="K1677" i="3"/>
  <c r="F1677" i="3"/>
  <c r="L1677" i="3" s="1"/>
  <c r="C1677" i="3"/>
  <c r="F1676" i="3"/>
  <c r="L1676" i="3" s="1"/>
  <c r="C1676" i="3"/>
  <c r="C1675" i="3"/>
  <c r="C1674" i="3"/>
  <c r="C1671" i="3"/>
  <c r="M1668" i="3"/>
  <c r="M1665" i="3"/>
  <c r="C1665" i="3"/>
  <c r="B1665" i="3" s="1"/>
  <c r="M1664" i="3"/>
  <c r="C1664" i="3"/>
  <c r="B1664" i="3" s="1"/>
  <c r="M1663" i="3"/>
  <c r="C1663" i="3"/>
  <c r="B1663" i="3" s="1"/>
  <c r="M1662" i="3"/>
  <c r="C1662" i="3"/>
  <c r="B1662" i="3" s="1"/>
  <c r="M1661" i="3"/>
  <c r="C1661" i="3"/>
  <c r="B1661" i="3" s="1"/>
  <c r="M1660" i="3"/>
  <c r="C1660" i="3"/>
  <c r="B1660" i="3" s="1"/>
  <c r="M1659" i="3"/>
  <c r="C1659" i="3"/>
  <c r="B1659" i="3" s="1"/>
  <c r="M1658" i="3"/>
  <c r="C1658" i="3"/>
  <c r="B1658" i="3" s="1"/>
  <c r="M1657" i="3"/>
  <c r="C1657" i="3"/>
  <c r="B1657" i="3" s="1"/>
  <c r="M1656" i="3"/>
  <c r="C1656" i="3"/>
  <c r="B1656" i="3" s="1"/>
  <c r="B1652" i="3"/>
  <c r="H1645" i="3"/>
  <c r="K1644" i="3"/>
  <c r="F1644" i="3"/>
  <c r="L1644" i="3" s="1"/>
  <c r="C1644" i="3"/>
  <c r="K1643" i="3"/>
  <c r="F1643" i="3"/>
  <c r="L1643" i="3" s="1"/>
  <c r="C1643" i="3"/>
  <c r="K1642" i="3"/>
  <c r="F1642" i="3"/>
  <c r="L1642" i="3" s="1"/>
  <c r="C1642" i="3"/>
  <c r="K1641" i="3"/>
  <c r="F1641" i="3"/>
  <c r="L1641" i="3" s="1"/>
  <c r="C1641" i="3"/>
  <c r="K1640" i="3"/>
  <c r="F1640" i="3"/>
  <c r="L1640" i="3" s="1"/>
  <c r="C1640" i="3"/>
  <c r="F1639" i="3"/>
  <c r="L1639" i="3" s="1"/>
  <c r="C1639" i="3"/>
  <c r="C1638" i="3"/>
  <c r="C1637" i="3"/>
  <c r="C1634" i="3"/>
  <c r="M1631" i="3"/>
  <c r="M33" i="3" s="1"/>
  <c r="M1628" i="3"/>
  <c r="C1628" i="3"/>
  <c r="B1628" i="3" s="1"/>
  <c r="M1627" i="3"/>
  <c r="C1627" i="3"/>
  <c r="B1627" i="3" s="1"/>
  <c r="M1626" i="3"/>
  <c r="C1626" i="3"/>
  <c r="B1626" i="3" s="1"/>
  <c r="M1625" i="3"/>
  <c r="C1625" i="3"/>
  <c r="B1625" i="3" s="1"/>
  <c r="M1624" i="3"/>
  <c r="C1624" i="3"/>
  <c r="B1624" i="3" s="1"/>
  <c r="M1623" i="3"/>
  <c r="C1623" i="3"/>
  <c r="B1623" i="3" s="1"/>
  <c r="M1622" i="3"/>
  <c r="C1622" i="3"/>
  <c r="B1622" i="3" s="1"/>
  <c r="M1621" i="3"/>
  <c r="C1621" i="3"/>
  <c r="B1621" i="3" s="1"/>
  <c r="M1620" i="3"/>
  <c r="C1620" i="3"/>
  <c r="B1620" i="3" s="1"/>
  <c r="M1619" i="3"/>
  <c r="C1619" i="3"/>
  <c r="B1619" i="3" s="1"/>
  <c r="B1615" i="3"/>
  <c r="H1608" i="3"/>
  <c r="K1607" i="3"/>
  <c r="F1607" i="3"/>
  <c r="L1607" i="3" s="1"/>
  <c r="C1607" i="3"/>
  <c r="K1606" i="3"/>
  <c r="F1606" i="3"/>
  <c r="L1606" i="3" s="1"/>
  <c r="C1606" i="3"/>
  <c r="K1605" i="3"/>
  <c r="F1605" i="3"/>
  <c r="L1605" i="3" s="1"/>
  <c r="C1605" i="3"/>
  <c r="K1604" i="3"/>
  <c r="F1604" i="3"/>
  <c r="L1604" i="3" s="1"/>
  <c r="C1604" i="3"/>
  <c r="K1603" i="3"/>
  <c r="F1603" i="3"/>
  <c r="L1603" i="3" s="1"/>
  <c r="C1603" i="3"/>
  <c r="F1602" i="3"/>
  <c r="L1602" i="3" s="1"/>
  <c r="C1602" i="3"/>
  <c r="C1601" i="3"/>
  <c r="C1600" i="3"/>
  <c r="C1597" i="3"/>
  <c r="M1594" i="3"/>
  <c r="M1591" i="3"/>
  <c r="C1591" i="3"/>
  <c r="B1591" i="3" s="1"/>
  <c r="M1590" i="3"/>
  <c r="C1590" i="3"/>
  <c r="B1590" i="3" s="1"/>
  <c r="M1589" i="3"/>
  <c r="C1589" i="3"/>
  <c r="B1589" i="3" s="1"/>
  <c r="M1588" i="3"/>
  <c r="C1588" i="3"/>
  <c r="B1588" i="3" s="1"/>
  <c r="M1587" i="3"/>
  <c r="C1587" i="3"/>
  <c r="B1587" i="3" s="1"/>
  <c r="M1586" i="3"/>
  <c r="C1586" i="3"/>
  <c r="B1586" i="3" s="1"/>
  <c r="M1585" i="3"/>
  <c r="C1585" i="3"/>
  <c r="B1585" i="3" s="1"/>
  <c r="M1584" i="3"/>
  <c r="C1584" i="3"/>
  <c r="B1584" i="3" s="1"/>
  <c r="M1583" i="3"/>
  <c r="C1583" i="3"/>
  <c r="B1583" i="3" s="1"/>
  <c r="M1582" i="3"/>
  <c r="C1582" i="3"/>
  <c r="B1582" i="3" s="1"/>
  <c r="B1578" i="3"/>
  <c r="H1571" i="3"/>
  <c r="K1570" i="3"/>
  <c r="F1570" i="3"/>
  <c r="L1570" i="3" s="1"/>
  <c r="C1570" i="3"/>
  <c r="K1569" i="3"/>
  <c r="F1569" i="3"/>
  <c r="L1569" i="3" s="1"/>
  <c r="C1569" i="3"/>
  <c r="K1568" i="3"/>
  <c r="F1568" i="3"/>
  <c r="L1568" i="3" s="1"/>
  <c r="C1568" i="3"/>
  <c r="K1567" i="3"/>
  <c r="F1567" i="3"/>
  <c r="L1567" i="3" s="1"/>
  <c r="C1567" i="3"/>
  <c r="K1566" i="3"/>
  <c r="F1566" i="3"/>
  <c r="L1566" i="3" s="1"/>
  <c r="C1566" i="3"/>
  <c r="F1565" i="3"/>
  <c r="L1565" i="3" s="1"/>
  <c r="C1565" i="3"/>
  <c r="C1564" i="3"/>
  <c r="C1563" i="3"/>
  <c r="C1560" i="3"/>
  <c r="M1557" i="3"/>
  <c r="M1554" i="3"/>
  <c r="C1554" i="3"/>
  <c r="B1554" i="3" s="1"/>
  <c r="M1553" i="3"/>
  <c r="C1553" i="3"/>
  <c r="B1553" i="3" s="1"/>
  <c r="M1552" i="3"/>
  <c r="C1552" i="3"/>
  <c r="B1552" i="3" s="1"/>
  <c r="M1551" i="3"/>
  <c r="C1551" i="3"/>
  <c r="B1551" i="3" s="1"/>
  <c r="M1550" i="3"/>
  <c r="C1550" i="3"/>
  <c r="B1550" i="3" s="1"/>
  <c r="M1549" i="3"/>
  <c r="C1549" i="3"/>
  <c r="B1549" i="3" s="1"/>
  <c r="M1548" i="3"/>
  <c r="C1548" i="3"/>
  <c r="B1548" i="3" s="1"/>
  <c r="M1547" i="3"/>
  <c r="C1547" i="3"/>
  <c r="B1547" i="3" s="1"/>
  <c r="M1546" i="3"/>
  <c r="C1546" i="3"/>
  <c r="B1546" i="3" s="1"/>
  <c r="M1545" i="3"/>
  <c r="C1545" i="3"/>
  <c r="B1545" i="3" s="1"/>
  <c r="B1541" i="3"/>
  <c r="C31" i="3" s="1"/>
  <c r="H1534" i="3"/>
  <c r="K1533" i="3"/>
  <c r="F1533" i="3"/>
  <c r="L1533" i="3" s="1"/>
  <c r="C1533" i="3"/>
  <c r="K1532" i="3"/>
  <c r="F1532" i="3"/>
  <c r="L1532" i="3" s="1"/>
  <c r="C1532" i="3"/>
  <c r="K1531" i="3"/>
  <c r="F1531" i="3"/>
  <c r="L1531" i="3" s="1"/>
  <c r="C1531" i="3"/>
  <c r="K1530" i="3"/>
  <c r="F1530" i="3"/>
  <c r="L1530" i="3" s="1"/>
  <c r="C1530" i="3"/>
  <c r="K1529" i="3"/>
  <c r="F1529" i="3"/>
  <c r="L1529" i="3" s="1"/>
  <c r="C1529" i="3"/>
  <c r="F1528" i="3"/>
  <c r="L1528" i="3" s="1"/>
  <c r="C1528" i="3"/>
  <c r="C1527" i="3"/>
  <c r="C1526" i="3"/>
  <c r="C1523" i="3"/>
  <c r="M1520" i="3"/>
  <c r="M1517" i="3"/>
  <c r="C1517" i="3"/>
  <c r="B1517" i="3"/>
  <c r="M1516" i="3"/>
  <c r="C1516" i="3"/>
  <c r="B1516" i="3"/>
  <c r="M1515" i="3"/>
  <c r="C1515" i="3"/>
  <c r="B1515" i="3" s="1"/>
  <c r="M1514" i="3"/>
  <c r="C1514" i="3"/>
  <c r="B1514" i="3"/>
  <c r="M1513" i="3"/>
  <c r="C1513" i="3"/>
  <c r="B1513" i="3"/>
  <c r="M1512" i="3"/>
  <c r="C1512" i="3"/>
  <c r="B1512" i="3"/>
  <c r="M1511" i="3"/>
  <c r="C1511" i="3"/>
  <c r="B1511" i="3" s="1"/>
  <c r="M1510" i="3"/>
  <c r="C1510" i="3"/>
  <c r="B1510" i="3"/>
  <c r="M1509" i="3"/>
  <c r="C1509" i="3"/>
  <c r="B1509" i="3"/>
  <c r="M1508" i="3"/>
  <c r="C1508" i="3"/>
  <c r="B1508" i="3"/>
  <c r="B1504" i="3"/>
  <c r="H1497" i="3"/>
  <c r="K1496" i="3"/>
  <c r="F1496" i="3"/>
  <c r="L1496" i="3" s="1"/>
  <c r="C1496" i="3"/>
  <c r="K1495" i="3"/>
  <c r="F1495" i="3"/>
  <c r="L1495" i="3" s="1"/>
  <c r="C1495" i="3"/>
  <c r="K1494" i="3"/>
  <c r="F1494" i="3"/>
  <c r="L1494" i="3" s="1"/>
  <c r="C1494" i="3"/>
  <c r="K1493" i="3"/>
  <c r="F1493" i="3"/>
  <c r="L1493" i="3" s="1"/>
  <c r="C1493" i="3"/>
  <c r="K1492" i="3"/>
  <c r="F1492" i="3"/>
  <c r="L1492" i="3" s="1"/>
  <c r="C1492" i="3"/>
  <c r="F1491" i="3"/>
  <c r="L1491" i="3" s="1"/>
  <c r="C1491" i="3"/>
  <c r="C1490" i="3"/>
  <c r="C1489" i="3"/>
  <c r="C1486" i="3"/>
  <c r="M1483" i="3"/>
  <c r="M1480" i="3"/>
  <c r="C1480" i="3"/>
  <c r="B1480" i="3"/>
  <c r="M1479" i="3"/>
  <c r="C1479" i="3"/>
  <c r="B1479" i="3"/>
  <c r="M1478" i="3"/>
  <c r="C1478" i="3"/>
  <c r="B1478" i="3" s="1"/>
  <c r="M1477" i="3"/>
  <c r="C1477" i="3"/>
  <c r="B1477" i="3" s="1"/>
  <c r="M1476" i="3"/>
  <c r="C1476" i="3"/>
  <c r="B1476" i="3"/>
  <c r="M1475" i="3"/>
  <c r="C1475" i="3"/>
  <c r="B1475" i="3"/>
  <c r="M1474" i="3"/>
  <c r="C1474" i="3"/>
  <c r="B1474" i="3" s="1"/>
  <c r="M1473" i="3"/>
  <c r="C1473" i="3"/>
  <c r="B1473" i="3"/>
  <c r="M1472" i="3"/>
  <c r="C1472" i="3"/>
  <c r="B1472" i="3" s="1"/>
  <c r="M1471" i="3"/>
  <c r="C1471" i="3"/>
  <c r="B1471" i="3" s="1"/>
  <c r="B1467" i="3"/>
  <c r="C29" i="3" s="1"/>
  <c r="H1460" i="3"/>
  <c r="K1459" i="3"/>
  <c r="F1459" i="3"/>
  <c r="L1459" i="3" s="1"/>
  <c r="C1459" i="3"/>
  <c r="K1458" i="3"/>
  <c r="F1458" i="3"/>
  <c r="L1458" i="3" s="1"/>
  <c r="C1458" i="3"/>
  <c r="K1457" i="3"/>
  <c r="F1457" i="3"/>
  <c r="L1457" i="3" s="1"/>
  <c r="C1457" i="3"/>
  <c r="K1456" i="3"/>
  <c r="F1456" i="3"/>
  <c r="L1456" i="3" s="1"/>
  <c r="C1456" i="3"/>
  <c r="K1455" i="3"/>
  <c r="F1455" i="3"/>
  <c r="L1455" i="3" s="1"/>
  <c r="C1455" i="3"/>
  <c r="F1454" i="3"/>
  <c r="L1454" i="3" s="1"/>
  <c r="C1454" i="3"/>
  <c r="C1453" i="3"/>
  <c r="C1452" i="3"/>
  <c r="C1449" i="3"/>
  <c r="M1443" i="3"/>
  <c r="C1443" i="3"/>
  <c r="B1443" i="3"/>
  <c r="M1442" i="3"/>
  <c r="C1442" i="3"/>
  <c r="B1442" i="3"/>
  <c r="M1441" i="3"/>
  <c r="C1441" i="3"/>
  <c r="B1441" i="3" s="1"/>
  <c r="M1440" i="3"/>
  <c r="C1440" i="3"/>
  <c r="B1440" i="3"/>
  <c r="M1439" i="3"/>
  <c r="C1439" i="3"/>
  <c r="B1439" i="3"/>
  <c r="M1438" i="3"/>
  <c r="C1438" i="3"/>
  <c r="B1438" i="3"/>
  <c r="M1437" i="3"/>
  <c r="C1437" i="3"/>
  <c r="B1437" i="3" s="1"/>
  <c r="M1436" i="3"/>
  <c r="C1436" i="3"/>
  <c r="B1436" i="3" s="1"/>
  <c r="M1435" i="3"/>
  <c r="C1435" i="3"/>
  <c r="B1435" i="3" s="1"/>
  <c r="M1434" i="3"/>
  <c r="C1434" i="3"/>
  <c r="B1434" i="3"/>
  <c r="B1430" i="3"/>
  <c r="H1423" i="3"/>
  <c r="K1422" i="3"/>
  <c r="F1422" i="3"/>
  <c r="L1422" i="3" s="1"/>
  <c r="C1422" i="3"/>
  <c r="K1421" i="3"/>
  <c r="F1421" i="3"/>
  <c r="L1421" i="3" s="1"/>
  <c r="C1421" i="3"/>
  <c r="K1420" i="3"/>
  <c r="F1420" i="3"/>
  <c r="L1420" i="3" s="1"/>
  <c r="C1420" i="3"/>
  <c r="K1419" i="3"/>
  <c r="F1419" i="3"/>
  <c r="L1419" i="3" s="1"/>
  <c r="C1419" i="3"/>
  <c r="K1418" i="3"/>
  <c r="F1418" i="3"/>
  <c r="L1418" i="3" s="1"/>
  <c r="C1418" i="3"/>
  <c r="F1417" i="3"/>
  <c r="L1417" i="3" s="1"/>
  <c r="C1417" i="3"/>
  <c r="C1416" i="3"/>
  <c r="C1415" i="3"/>
  <c r="C1412" i="3"/>
  <c r="M1409" i="3"/>
  <c r="M1406" i="3"/>
  <c r="C1406" i="3"/>
  <c r="B1406" i="3" s="1"/>
  <c r="M1405" i="3"/>
  <c r="C1405" i="3"/>
  <c r="B1405" i="3"/>
  <c r="M1404" i="3"/>
  <c r="C1404" i="3"/>
  <c r="B1404" i="3" s="1"/>
  <c r="M1403" i="3"/>
  <c r="C1403" i="3"/>
  <c r="B1403" i="3" s="1"/>
  <c r="M1402" i="3"/>
  <c r="C1402" i="3"/>
  <c r="B1402" i="3"/>
  <c r="M1401" i="3"/>
  <c r="C1401" i="3"/>
  <c r="B1401" i="3"/>
  <c r="M1400" i="3"/>
  <c r="C1400" i="3"/>
  <c r="B1400" i="3" s="1"/>
  <c r="M1399" i="3"/>
  <c r="C1399" i="3"/>
  <c r="B1399" i="3" s="1"/>
  <c r="M1398" i="3"/>
  <c r="C1398" i="3"/>
  <c r="B1398" i="3" s="1"/>
  <c r="M1397" i="3"/>
  <c r="C1397" i="3"/>
  <c r="B1397" i="3" s="1"/>
  <c r="B1393" i="3"/>
  <c r="C27" i="3" s="1"/>
  <c r="H1386" i="3"/>
  <c r="K1385" i="3"/>
  <c r="F1385" i="3"/>
  <c r="L1385" i="3" s="1"/>
  <c r="C1385" i="3"/>
  <c r="K1384" i="3"/>
  <c r="F1384" i="3"/>
  <c r="L1384" i="3" s="1"/>
  <c r="C1384" i="3"/>
  <c r="K1383" i="3"/>
  <c r="F1383" i="3"/>
  <c r="L1383" i="3" s="1"/>
  <c r="C1383" i="3"/>
  <c r="K1382" i="3"/>
  <c r="F1382" i="3"/>
  <c r="L1382" i="3" s="1"/>
  <c r="C1382" i="3"/>
  <c r="K1381" i="3"/>
  <c r="F1381" i="3"/>
  <c r="L1381" i="3" s="1"/>
  <c r="C1381" i="3"/>
  <c r="L1380" i="3"/>
  <c r="F1380" i="3"/>
  <c r="C1380" i="3"/>
  <c r="C1379" i="3"/>
  <c r="C1378" i="3"/>
  <c r="C1375" i="3"/>
  <c r="M1372" i="3"/>
  <c r="M1369" i="3"/>
  <c r="C1369" i="3"/>
  <c r="B1369" i="3"/>
  <c r="M1368" i="3"/>
  <c r="C1368" i="3"/>
  <c r="B1368" i="3" s="1"/>
  <c r="M1367" i="3"/>
  <c r="C1367" i="3"/>
  <c r="B1367" i="3" s="1"/>
  <c r="M1366" i="3"/>
  <c r="C1366" i="3"/>
  <c r="B1366" i="3"/>
  <c r="M1365" i="3"/>
  <c r="C1365" i="3"/>
  <c r="B1365" i="3"/>
  <c r="M1364" i="3"/>
  <c r="C1364" i="3"/>
  <c r="B1364" i="3" s="1"/>
  <c r="M1363" i="3"/>
  <c r="C1363" i="3"/>
  <c r="B1363" i="3" s="1"/>
  <c r="M1362" i="3"/>
  <c r="C1362" i="3"/>
  <c r="B1362" i="3" s="1"/>
  <c r="M1361" i="3"/>
  <c r="C1361" i="3"/>
  <c r="B1361" i="3" s="1"/>
  <c r="M1360" i="3"/>
  <c r="C1360" i="3"/>
  <c r="B1360" i="3" s="1"/>
  <c r="B1356" i="3"/>
  <c r="C26" i="3" s="1"/>
  <c r="H1349" i="3"/>
  <c r="K1348" i="3"/>
  <c r="F1348" i="3"/>
  <c r="L1348" i="3" s="1"/>
  <c r="C1348" i="3"/>
  <c r="K1347" i="3"/>
  <c r="F1347" i="3"/>
  <c r="L1347" i="3" s="1"/>
  <c r="C1347" i="3"/>
  <c r="K1346" i="3"/>
  <c r="F1346" i="3"/>
  <c r="L1346" i="3" s="1"/>
  <c r="C1346" i="3"/>
  <c r="K1345" i="3"/>
  <c r="F1345" i="3"/>
  <c r="L1345" i="3" s="1"/>
  <c r="C1345" i="3"/>
  <c r="K1344" i="3"/>
  <c r="F1344" i="3"/>
  <c r="L1344" i="3" s="1"/>
  <c r="C1344" i="3"/>
  <c r="L1343" i="3"/>
  <c r="F1343" i="3"/>
  <c r="C1343" i="3"/>
  <c r="C1342" i="3"/>
  <c r="C1341" i="3"/>
  <c r="C1338" i="3"/>
  <c r="M1335" i="3"/>
  <c r="M1332" i="3"/>
  <c r="C1332" i="3"/>
  <c r="B1332" i="3"/>
  <c r="M1331" i="3"/>
  <c r="C1331" i="3"/>
  <c r="B1331" i="3" s="1"/>
  <c r="M1330" i="3"/>
  <c r="C1330" i="3"/>
  <c r="B1330" i="3" s="1"/>
  <c r="M1329" i="3"/>
  <c r="C1329" i="3"/>
  <c r="B1329" i="3" s="1"/>
  <c r="M1328" i="3"/>
  <c r="C1328" i="3"/>
  <c r="B1328" i="3"/>
  <c r="M1327" i="3"/>
  <c r="C1327" i="3"/>
  <c r="B1327" i="3" s="1"/>
  <c r="M1326" i="3"/>
  <c r="C1326" i="3"/>
  <c r="B1326" i="3" s="1"/>
  <c r="M1325" i="3"/>
  <c r="C1325" i="3"/>
  <c r="B1325" i="3" s="1"/>
  <c r="M1324" i="3"/>
  <c r="C1324" i="3"/>
  <c r="B1324" i="3" s="1"/>
  <c r="M1323" i="3"/>
  <c r="C1323" i="3"/>
  <c r="B1323" i="3"/>
  <c r="B1319" i="3"/>
  <c r="C25" i="3" s="1"/>
  <c r="H1312" i="3"/>
  <c r="K1311" i="3"/>
  <c r="F1311" i="3"/>
  <c r="L1311" i="3" s="1"/>
  <c r="C1311" i="3"/>
  <c r="K1310" i="3"/>
  <c r="F1310" i="3"/>
  <c r="L1310" i="3" s="1"/>
  <c r="C1310" i="3"/>
  <c r="K1309" i="3"/>
  <c r="F1309" i="3"/>
  <c r="L1309" i="3" s="1"/>
  <c r="C1309" i="3"/>
  <c r="K1308" i="3"/>
  <c r="F1308" i="3"/>
  <c r="L1308" i="3" s="1"/>
  <c r="C1308" i="3"/>
  <c r="K1307" i="3"/>
  <c r="F1307" i="3"/>
  <c r="L1307" i="3" s="1"/>
  <c r="C1307" i="3"/>
  <c r="F1306" i="3"/>
  <c r="L1306" i="3" s="1"/>
  <c r="C1306" i="3"/>
  <c r="C1305" i="3"/>
  <c r="C1304" i="3"/>
  <c r="C1301" i="3"/>
  <c r="M1298" i="3"/>
  <c r="M1295" i="3"/>
  <c r="C1295" i="3"/>
  <c r="B1295" i="3"/>
  <c r="M1294" i="3"/>
  <c r="C1294" i="3"/>
  <c r="B1294" i="3" s="1"/>
  <c r="M1293" i="3"/>
  <c r="C1293" i="3"/>
  <c r="B1293" i="3" s="1"/>
  <c r="M1292" i="3"/>
  <c r="C1292" i="3"/>
  <c r="B1292" i="3"/>
  <c r="M1291" i="3"/>
  <c r="C1291" i="3"/>
  <c r="B1291" i="3"/>
  <c r="M1290" i="3"/>
  <c r="C1290" i="3"/>
  <c r="B1290" i="3" s="1"/>
  <c r="M1289" i="3"/>
  <c r="C1289" i="3"/>
  <c r="B1289" i="3" s="1"/>
  <c r="M1288" i="3"/>
  <c r="C1288" i="3"/>
  <c r="B1288" i="3" s="1"/>
  <c r="M1287" i="3"/>
  <c r="C1287" i="3"/>
  <c r="B1287" i="3" s="1"/>
  <c r="M1286" i="3"/>
  <c r="C1286" i="3"/>
  <c r="B1286" i="3" s="1"/>
  <c r="B1282" i="3"/>
  <c r="C24" i="3" s="1"/>
  <c r="H1275" i="3"/>
  <c r="K1274" i="3"/>
  <c r="F1274" i="3"/>
  <c r="L1274" i="3" s="1"/>
  <c r="C1274" i="3"/>
  <c r="K1273" i="3"/>
  <c r="F1273" i="3"/>
  <c r="L1273" i="3" s="1"/>
  <c r="C1273" i="3"/>
  <c r="K1272" i="3"/>
  <c r="F1272" i="3"/>
  <c r="L1272" i="3" s="1"/>
  <c r="C1272" i="3"/>
  <c r="K1271" i="3"/>
  <c r="F1271" i="3"/>
  <c r="L1271" i="3" s="1"/>
  <c r="C1271" i="3"/>
  <c r="K1270" i="3"/>
  <c r="F1270" i="3"/>
  <c r="L1270" i="3" s="1"/>
  <c r="C1270" i="3"/>
  <c r="F1269" i="3"/>
  <c r="L1269" i="3" s="1"/>
  <c r="C1269" i="3"/>
  <c r="C1268" i="3"/>
  <c r="C1267" i="3"/>
  <c r="C1264" i="3"/>
  <c r="M1261" i="3"/>
  <c r="M1258" i="3"/>
  <c r="C1258" i="3"/>
  <c r="B1258" i="3"/>
  <c r="M1257" i="3"/>
  <c r="C1257" i="3"/>
  <c r="B1257" i="3" s="1"/>
  <c r="M1256" i="3"/>
  <c r="C1256" i="3"/>
  <c r="B1256" i="3" s="1"/>
  <c r="M1255" i="3"/>
  <c r="C1255" i="3"/>
  <c r="B1255" i="3" s="1"/>
  <c r="M1254" i="3"/>
  <c r="C1254" i="3"/>
  <c r="B1254" i="3" s="1"/>
  <c r="M1253" i="3"/>
  <c r="C1253" i="3"/>
  <c r="B1253" i="3"/>
  <c r="M1252" i="3"/>
  <c r="C1252" i="3"/>
  <c r="B1252" i="3" s="1"/>
  <c r="M1251" i="3"/>
  <c r="C1251" i="3"/>
  <c r="B1251" i="3" s="1"/>
  <c r="M1250" i="3"/>
  <c r="C1250" i="3"/>
  <c r="B1250" i="3" s="1"/>
  <c r="M1249" i="3"/>
  <c r="C1249" i="3"/>
  <c r="B1249" i="3" s="1"/>
  <c r="B1245" i="3"/>
  <c r="C23" i="3" s="1"/>
  <c r="H1238" i="3"/>
  <c r="K1237" i="3"/>
  <c r="F1237" i="3"/>
  <c r="L1237" i="3" s="1"/>
  <c r="C1237" i="3"/>
  <c r="K1236" i="3"/>
  <c r="F1236" i="3"/>
  <c r="L1236" i="3" s="1"/>
  <c r="C1236" i="3"/>
  <c r="K1235" i="3"/>
  <c r="F1235" i="3"/>
  <c r="L1235" i="3" s="1"/>
  <c r="C1235" i="3"/>
  <c r="K1234" i="3"/>
  <c r="F1234" i="3"/>
  <c r="L1234" i="3" s="1"/>
  <c r="C1234" i="3"/>
  <c r="K1233" i="3"/>
  <c r="F1233" i="3"/>
  <c r="L1233" i="3" s="1"/>
  <c r="C1233" i="3"/>
  <c r="F1232" i="3"/>
  <c r="L1232" i="3" s="1"/>
  <c r="C1232" i="3"/>
  <c r="C1231" i="3"/>
  <c r="C1230" i="3"/>
  <c r="C1227" i="3"/>
  <c r="M1224" i="3"/>
  <c r="M1221" i="3"/>
  <c r="C1221" i="3"/>
  <c r="B1221" i="3" s="1"/>
  <c r="M1220" i="3"/>
  <c r="C1220" i="3"/>
  <c r="B1220" i="3"/>
  <c r="M1219" i="3"/>
  <c r="C1219" i="3"/>
  <c r="B1219" i="3" s="1"/>
  <c r="M1218" i="3"/>
  <c r="C1218" i="3"/>
  <c r="B1218" i="3"/>
  <c r="M1217" i="3"/>
  <c r="C1217" i="3"/>
  <c r="B1217" i="3" s="1"/>
  <c r="M1216" i="3"/>
  <c r="C1216" i="3"/>
  <c r="B1216" i="3"/>
  <c r="M1215" i="3"/>
  <c r="C1215" i="3"/>
  <c r="B1215" i="3" s="1"/>
  <c r="M1214" i="3"/>
  <c r="C1214" i="3"/>
  <c r="B1214" i="3"/>
  <c r="M1213" i="3"/>
  <c r="C1213" i="3"/>
  <c r="B1213" i="3" s="1"/>
  <c r="M1212" i="3"/>
  <c r="C1212" i="3"/>
  <c r="B1212" i="3"/>
  <c r="B1208" i="3"/>
  <c r="H1201" i="3"/>
  <c r="K1200" i="3"/>
  <c r="F1200" i="3"/>
  <c r="L1200" i="3" s="1"/>
  <c r="C1200" i="3"/>
  <c r="K1199" i="3"/>
  <c r="F1199" i="3"/>
  <c r="L1199" i="3" s="1"/>
  <c r="C1199" i="3"/>
  <c r="K1198" i="3"/>
  <c r="F1198" i="3"/>
  <c r="L1198" i="3" s="1"/>
  <c r="C1198" i="3"/>
  <c r="K1197" i="3"/>
  <c r="F1197" i="3"/>
  <c r="L1197" i="3" s="1"/>
  <c r="C1197" i="3"/>
  <c r="K1196" i="3"/>
  <c r="F1196" i="3"/>
  <c r="L1196" i="3" s="1"/>
  <c r="C1196" i="3"/>
  <c r="F1195" i="3"/>
  <c r="L1195" i="3" s="1"/>
  <c r="C1195" i="3"/>
  <c r="C1194" i="3"/>
  <c r="C1193" i="3"/>
  <c r="C1190" i="3"/>
  <c r="M1187" i="3"/>
  <c r="M1184" i="3"/>
  <c r="F1184" i="3"/>
  <c r="F1221" i="3" s="1"/>
  <c r="F1258" i="3" s="1"/>
  <c r="C1184" i="3"/>
  <c r="B1184" i="3"/>
  <c r="M1183" i="3"/>
  <c r="F1183" i="3"/>
  <c r="F1220" i="3" s="1"/>
  <c r="C1183" i="3"/>
  <c r="B1183" i="3"/>
  <c r="M1182" i="3"/>
  <c r="F1182" i="3"/>
  <c r="B112" i="3" s="1"/>
  <c r="C1182" i="3"/>
  <c r="B1182" i="3"/>
  <c r="M1181" i="3"/>
  <c r="F1181" i="3"/>
  <c r="B110" i="3" s="1"/>
  <c r="C1181" i="3"/>
  <c r="B1181" i="3"/>
  <c r="M1180" i="3"/>
  <c r="F1180" i="3"/>
  <c r="B108" i="3" s="1"/>
  <c r="C1180" i="3"/>
  <c r="B1180" i="3"/>
  <c r="M1179" i="3"/>
  <c r="F1179" i="3"/>
  <c r="F1216" i="3" s="1"/>
  <c r="C1179" i="3"/>
  <c r="B1179" i="3"/>
  <c r="M1178" i="3"/>
  <c r="F1178" i="3"/>
  <c r="B104" i="3" s="1"/>
  <c r="C1178" i="3"/>
  <c r="B1178" i="3"/>
  <c r="M1177" i="3"/>
  <c r="F1177" i="3"/>
  <c r="B102" i="3" s="1"/>
  <c r="C1177" i="3"/>
  <c r="B1177" i="3"/>
  <c r="M1176" i="3"/>
  <c r="F1176" i="3"/>
  <c r="B100" i="3" s="1"/>
  <c r="C1176" i="3"/>
  <c r="B1176" i="3" s="1"/>
  <c r="M1175" i="3"/>
  <c r="F1175" i="3"/>
  <c r="F1212" i="3" s="1"/>
  <c r="C1175" i="3"/>
  <c r="B1175" i="3" s="1"/>
  <c r="B1171" i="3"/>
  <c r="C21" i="3" s="1"/>
  <c r="H1160" i="3"/>
  <c r="E1160" i="3" s="1"/>
  <c r="H1159" i="3"/>
  <c r="E1159" i="3" s="1"/>
  <c r="F1153" i="3"/>
  <c r="I1152" i="3"/>
  <c r="F1152" i="3"/>
  <c r="M1147" i="3"/>
  <c r="M1144" i="3"/>
  <c r="C1144" i="3"/>
  <c r="B1144" i="3" s="1"/>
  <c r="M1143" i="3"/>
  <c r="C1143" i="3"/>
  <c r="B1143" i="3"/>
  <c r="M1142" i="3"/>
  <c r="C1142" i="3"/>
  <c r="B1142" i="3"/>
  <c r="M1141" i="3"/>
  <c r="C1141" i="3"/>
  <c r="B1141" i="3" s="1"/>
  <c r="M1140" i="3"/>
  <c r="C1140" i="3"/>
  <c r="B1140" i="3" s="1"/>
  <c r="M1139" i="3"/>
  <c r="C1139" i="3"/>
  <c r="B1139" i="3" s="1"/>
  <c r="M1138" i="3"/>
  <c r="C1138" i="3"/>
  <c r="B1138" i="3" s="1"/>
  <c r="M1137" i="3"/>
  <c r="C1137" i="3"/>
  <c r="B1137" i="3" s="1"/>
  <c r="M1136" i="3"/>
  <c r="C1136" i="3"/>
  <c r="B1136" i="3" s="1"/>
  <c r="M1135" i="3"/>
  <c r="C1135" i="3"/>
  <c r="B1135" i="3" s="1"/>
  <c r="J1133" i="3"/>
  <c r="F1133" i="3"/>
  <c r="B1131" i="3"/>
  <c r="C20" i="3" s="1"/>
  <c r="N1118" i="3"/>
  <c r="K1118" i="3" s="1"/>
  <c r="B1118" i="3"/>
  <c r="N1117" i="3"/>
  <c r="K1117" i="3"/>
  <c r="B1117" i="3"/>
  <c r="N1116" i="3"/>
  <c r="K1116" i="3" s="1"/>
  <c r="B1116" i="3"/>
  <c r="N1115" i="3"/>
  <c r="K1115" i="3"/>
  <c r="B1115" i="3"/>
  <c r="N1114" i="3"/>
  <c r="K1114" i="3" s="1"/>
  <c r="B114" i="3"/>
  <c r="F96" i="3"/>
  <c r="J1173" i="3" s="1"/>
  <c r="F1192" i="3" s="1"/>
  <c r="F95" i="3"/>
  <c r="F1173" i="3" s="1"/>
  <c r="B76" i="3"/>
  <c r="B74" i="3"/>
  <c r="B72" i="3"/>
  <c r="B70" i="3"/>
  <c r="B68" i="3"/>
  <c r="B66" i="3"/>
  <c r="B64" i="3"/>
  <c r="B62" i="3"/>
  <c r="B60" i="3"/>
  <c r="B58" i="3"/>
  <c r="M35" i="3"/>
  <c r="J35" i="3"/>
  <c r="M34" i="3"/>
  <c r="J34" i="3"/>
  <c r="C34" i="3"/>
  <c r="J33" i="3"/>
  <c r="C33" i="3"/>
  <c r="M32" i="3"/>
  <c r="J32" i="3"/>
  <c r="C32" i="3"/>
  <c r="M31" i="3"/>
  <c r="J31" i="3"/>
  <c r="M30" i="3"/>
  <c r="J30" i="3"/>
  <c r="C30" i="3"/>
  <c r="M29" i="3"/>
  <c r="J29" i="3"/>
  <c r="M28" i="3"/>
  <c r="J28" i="3"/>
  <c r="C28" i="3"/>
  <c r="J27" i="3"/>
  <c r="J26" i="3"/>
  <c r="J25" i="3"/>
  <c r="J24" i="3"/>
  <c r="J23" i="3"/>
  <c r="J22" i="3"/>
  <c r="C22" i="3"/>
  <c r="J21" i="3"/>
  <c r="J20" i="3"/>
  <c r="H1719" i="2"/>
  <c r="K1718" i="2"/>
  <c r="F1718" i="2"/>
  <c r="L1718" i="2" s="1"/>
  <c r="C1718" i="2"/>
  <c r="K1717" i="2"/>
  <c r="F1717" i="2"/>
  <c r="L1717" i="2" s="1"/>
  <c r="C1717" i="2"/>
  <c r="K1716" i="2"/>
  <c r="F1716" i="2"/>
  <c r="L1716" i="2" s="1"/>
  <c r="C1716" i="2"/>
  <c r="K1715" i="2"/>
  <c r="F1715" i="2"/>
  <c r="L1715" i="2" s="1"/>
  <c r="C1715" i="2"/>
  <c r="K1714" i="2"/>
  <c r="F1714" i="2"/>
  <c r="L1714" i="2" s="1"/>
  <c r="C1714" i="2"/>
  <c r="F1713" i="2"/>
  <c r="L1713" i="2" s="1"/>
  <c r="C1713" i="2"/>
  <c r="C1712" i="2"/>
  <c r="C1711" i="2"/>
  <c r="C1708" i="2"/>
  <c r="M1705" i="2"/>
  <c r="P1705" i="2" s="1"/>
  <c r="I1746" i="2" s="1"/>
  <c r="M1702" i="2"/>
  <c r="C1702" i="2"/>
  <c r="B1702" i="2" s="1"/>
  <c r="M1701" i="2"/>
  <c r="C1701" i="2"/>
  <c r="B1701" i="2" s="1"/>
  <c r="M1700" i="2"/>
  <c r="C1700" i="2"/>
  <c r="B1700" i="2" s="1"/>
  <c r="M1699" i="2"/>
  <c r="C1699" i="2"/>
  <c r="B1699" i="2" s="1"/>
  <c r="M1698" i="2"/>
  <c r="C1698" i="2"/>
  <c r="B1698" i="2" s="1"/>
  <c r="M1697" i="2"/>
  <c r="C1697" i="2"/>
  <c r="B1697" i="2" s="1"/>
  <c r="M1696" i="2"/>
  <c r="C1696" i="2"/>
  <c r="B1696" i="2" s="1"/>
  <c r="M1695" i="2"/>
  <c r="C1695" i="2"/>
  <c r="B1695" i="2" s="1"/>
  <c r="M1694" i="2"/>
  <c r="C1694" i="2"/>
  <c r="B1694" i="2" s="1"/>
  <c r="M1693" i="2"/>
  <c r="C1693" i="2"/>
  <c r="B1693" i="2" s="1"/>
  <c r="B1689" i="2"/>
  <c r="C35" i="2" s="1"/>
  <c r="H1682" i="2"/>
  <c r="K1681" i="2"/>
  <c r="F1681" i="2"/>
  <c r="L1681" i="2" s="1"/>
  <c r="C1681" i="2"/>
  <c r="K1680" i="2"/>
  <c r="F1680" i="2"/>
  <c r="L1680" i="2" s="1"/>
  <c r="C1680" i="2"/>
  <c r="K1679" i="2"/>
  <c r="F1679" i="2"/>
  <c r="L1679" i="2" s="1"/>
  <c r="C1679" i="2"/>
  <c r="K1678" i="2"/>
  <c r="F1678" i="2"/>
  <c r="L1678" i="2" s="1"/>
  <c r="C1678" i="2"/>
  <c r="K1677" i="2"/>
  <c r="F1677" i="2"/>
  <c r="L1677" i="2" s="1"/>
  <c r="C1677" i="2"/>
  <c r="F1676" i="2"/>
  <c r="L1676" i="2" s="1"/>
  <c r="C1676" i="2"/>
  <c r="C1675" i="2"/>
  <c r="C1674" i="2"/>
  <c r="C1671" i="2"/>
  <c r="M1668" i="2"/>
  <c r="P1668" i="2" s="1"/>
  <c r="M34" i="2" s="1"/>
  <c r="M1665" i="2"/>
  <c r="C1665" i="2"/>
  <c r="B1665" i="2" s="1"/>
  <c r="M1664" i="2"/>
  <c r="C1664" i="2"/>
  <c r="B1664" i="2" s="1"/>
  <c r="M1663" i="2"/>
  <c r="C1663" i="2"/>
  <c r="B1663" i="2" s="1"/>
  <c r="M1662" i="2"/>
  <c r="C1662" i="2"/>
  <c r="B1662" i="2" s="1"/>
  <c r="M1661" i="2"/>
  <c r="C1661" i="2"/>
  <c r="B1661" i="2" s="1"/>
  <c r="M1660" i="2"/>
  <c r="C1660" i="2"/>
  <c r="B1660" i="2" s="1"/>
  <c r="M1659" i="2"/>
  <c r="C1659" i="2"/>
  <c r="B1659" i="2" s="1"/>
  <c r="M1658" i="2"/>
  <c r="C1658" i="2"/>
  <c r="B1658" i="2" s="1"/>
  <c r="M1657" i="2"/>
  <c r="C1657" i="2"/>
  <c r="B1657" i="2" s="1"/>
  <c r="M1656" i="2"/>
  <c r="C1656" i="2"/>
  <c r="B1656" i="2" s="1"/>
  <c r="B1652" i="2"/>
  <c r="C34" i="2" s="1"/>
  <c r="H1645" i="2"/>
  <c r="K1644" i="2"/>
  <c r="F1644" i="2"/>
  <c r="L1644" i="2" s="1"/>
  <c r="C1644" i="2"/>
  <c r="K1643" i="2"/>
  <c r="F1643" i="2"/>
  <c r="L1643" i="2" s="1"/>
  <c r="C1643" i="2"/>
  <c r="K1642" i="2"/>
  <c r="F1642" i="2"/>
  <c r="L1642" i="2" s="1"/>
  <c r="C1642" i="2"/>
  <c r="K1641" i="2"/>
  <c r="F1641" i="2"/>
  <c r="L1641" i="2" s="1"/>
  <c r="C1641" i="2"/>
  <c r="K1640" i="2"/>
  <c r="F1640" i="2"/>
  <c r="L1640" i="2" s="1"/>
  <c r="C1640" i="2"/>
  <c r="F1639" i="2"/>
  <c r="L1639" i="2" s="1"/>
  <c r="C1639" i="2"/>
  <c r="C1638" i="2"/>
  <c r="C1637" i="2"/>
  <c r="C1634" i="2"/>
  <c r="M1631" i="2"/>
  <c r="P1631" i="2" s="1"/>
  <c r="M33" i="2" s="1"/>
  <c r="M1628" i="2"/>
  <c r="C1628" i="2"/>
  <c r="B1628" i="2" s="1"/>
  <c r="M1627" i="2"/>
  <c r="C1627" i="2"/>
  <c r="B1627" i="2" s="1"/>
  <c r="M1626" i="2"/>
  <c r="C1626" i="2"/>
  <c r="B1626" i="2" s="1"/>
  <c r="M1625" i="2"/>
  <c r="C1625" i="2"/>
  <c r="B1625" i="2" s="1"/>
  <c r="M1624" i="2"/>
  <c r="C1624" i="2"/>
  <c r="B1624" i="2" s="1"/>
  <c r="M1623" i="2"/>
  <c r="C1623" i="2"/>
  <c r="B1623" i="2" s="1"/>
  <c r="M1622" i="2"/>
  <c r="C1622" i="2"/>
  <c r="B1622" i="2" s="1"/>
  <c r="M1621" i="2"/>
  <c r="C1621" i="2"/>
  <c r="B1621" i="2" s="1"/>
  <c r="M1620" i="2"/>
  <c r="C1620" i="2"/>
  <c r="B1620" i="2" s="1"/>
  <c r="M1619" i="2"/>
  <c r="C1619" i="2"/>
  <c r="B1619" i="2" s="1"/>
  <c r="B1615" i="2"/>
  <c r="C33" i="2" s="1"/>
  <c r="H1608" i="2"/>
  <c r="K1607" i="2"/>
  <c r="F1607" i="2"/>
  <c r="L1607" i="2" s="1"/>
  <c r="C1607" i="2"/>
  <c r="K1606" i="2"/>
  <c r="F1606" i="2"/>
  <c r="L1606" i="2" s="1"/>
  <c r="C1606" i="2"/>
  <c r="K1605" i="2"/>
  <c r="F1605" i="2"/>
  <c r="L1605" i="2" s="1"/>
  <c r="C1605" i="2"/>
  <c r="K1604" i="2"/>
  <c r="F1604" i="2"/>
  <c r="L1604" i="2" s="1"/>
  <c r="C1604" i="2"/>
  <c r="K1603" i="2"/>
  <c r="F1603" i="2"/>
  <c r="L1603" i="2" s="1"/>
  <c r="C1603" i="2"/>
  <c r="F1602" i="2"/>
  <c r="L1602" i="2" s="1"/>
  <c r="C1602" i="2"/>
  <c r="C1601" i="2"/>
  <c r="C1600" i="2"/>
  <c r="C1597" i="2"/>
  <c r="M1594" i="2"/>
  <c r="P1594" i="2" s="1"/>
  <c r="F1743" i="2" s="1"/>
  <c r="M1591" i="2"/>
  <c r="C1591" i="2"/>
  <c r="B1591" i="2" s="1"/>
  <c r="M1590" i="2"/>
  <c r="C1590" i="2"/>
  <c r="B1590" i="2" s="1"/>
  <c r="M1589" i="2"/>
  <c r="C1589" i="2"/>
  <c r="B1589" i="2" s="1"/>
  <c r="M1588" i="2"/>
  <c r="C1588" i="2"/>
  <c r="B1588" i="2" s="1"/>
  <c r="M1587" i="2"/>
  <c r="C1587" i="2"/>
  <c r="B1587" i="2" s="1"/>
  <c r="M1586" i="2"/>
  <c r="C1586" i="2"/>
  <c r="B1586" i="2" s="1"/>
  <c r="M1585" i="2"/>
  <c r="C1585" i="2"/>
  <c r="B1585" i="2" s="1"/>
  <c r="M1584" i="2"/>
  <c r="C1584" i="2"/>
  <c r="B1584" i="2" s="1"/>
  <c r="M1583" i="2"/>
  <c r="C1583" i="2"/>
  <c r="B1583" i="2" s="1"/>
  <c r="M1582" i="2"/>
  <c r="C1582" i="2"/>
  <c r="B1582" i="2" s="1"/>
  <c r="B1578" i="2"/>
  <c r="C32" i="2" s="1"/>
  <c r="H1571" i="2"/>
  <c r="K1570" i="2"/>
  <c r="F1570" i="2"/>
  <c r="L1570" i="2" s="1"/>
  <c r="C1570" i="2"/>
  <c r="K1569" i="2"/>
  <c r="F1569" i="2"/>
  <c r="L1569" i="2" s="1"/>
  <c r="C1569" i="2"/>
  <c r="K1568" i="2"/>
  <c r="F1568" i="2"/>
  <c r="L1568" i="2" s="1"/>
  <c r="C1568" i="2"/>
  <c r="K1567" i="2"/>
  <c r="F1567" i="2"/>
  <c r="L1567" i="2" s="1"/>
  <c r="C1567" i="2"/>
  <c r="K1566" i="2"/>
  <c r="F1566" i="2"/>
  <c r="L1566" i="2" s="1"/>
  <c r="C1566" i="2"/>
  <c r="F1565" i="2"/>
  <c r="L1565" i="2" s="1"/>
  <c r="C1565" i="2"/>
  <c r="C1564" i="2"/>
  <c r="C1563" i="2"/>
  <c r="C1560" i="2"/>
  <c r="M1557" i="2"/>
  <c r="M1554" i="2"/>
  <c r="C1554" i="2"/>
  <c r="B1554" i="2" s="1"/>
  <c r="M1553" i="2"/>
  <c r="C1553" i="2"/>
  <c r="B1553" i="2" s="1"/>
  <c r="M1552" i="2"/>
  <c r="C1552" i="2"/>
  <c r="B1552" i="2" s="1"/>
  <c r="M1551" i="2"/>
  <c r="C1551" i="2"/>
  <c r="B1551" i="2" s="1"/>
  <c r="M1550" i="2"/>
  <c r="C1550" i="2"/>
  <c r="B1550" i="2" s="1"/>
  <c r="M1549" i="2"/>
  <c r="C1549" i="2"/>
  <c r="B1549" i="2" s="1"/>
  <c r="M1548" i="2"/>
  <c r="C1548" i="2"/>
  <c r="B1548" i="2" s="1"/>
  <c r="M1547" i="2"/>
  <c r="C1547" i="2"/>
  <c r="B1547" i="2" s="1"/>
  <c r="M1546" i="2"/>
  <c r="C1546" i="2"/>
  <c r="B1546" i="2" s="1"/>
  <c r="M1545" i="2"/>
  <c r="C1545" i="2"/>
  <c r="B1545" i="2" s="1"/>
  <c r="B1541" i="2"/>
  <c r="C31" i="2" s="1"/>
  <c r="H1534" i="2"/>
  <c r="K1533" i="2"/>
  <c r="F1533" i="2"/>
  <c r="L1533" i="2" s="1"/>
  <c r="C1533" i="2"/>
  <c r="K1532" i="2"/>
  <c r="F1532" i="2"/>
  <c r="L1532" i="2" s="1"/>
  <c r="C1532" i="2"/>
  <c r="K1531" i="2"/>
  <c r="F1531" i="2"/>
  <c r="L1531" i="2" s="1"/>
  <c r="C1531" i="2"/>
  <c r="K1530" i="2"/>
  <c r="F1530" i="2"/>
  <c r="L1530" i="2" s="1"/>
  <c r="C1530" i="2"/>
  <c r="K1529" i="2"/>
  <c r="F1529" i="2"/>
  <c r="L1529" i="2" s="1"/>
  <c r="C1529" i="2"/>
  <c r="F1528" i="2"/>
  <c r="L1528" i="2" s="1"/>
  <c r="C1528" i="2"/>
  <c r="C1527" i="2"/>
  <c r="C1526" i="2"/>
  <c r="C1523" i="2"/>
  <c r="M1520" i="2"/>
  <c r="P1520" i="2" s="1"/>
  <c r="I1741" i="2" s="1"/>
  <c r="M1517" i="2"/>
  <c r="C1517" i="2"/>
  <c r="B1517" i="2" s="1"/>
  <c r="M1516" i="2"/>
  <c r="C1516" i="2"/>
  <c r="B1516" i="2" s="1"/>
  <c r="M1515" i="2"/>
  <c r="C1515" i="2"/>
  <c r="B1515" i="2" s="1"/>
  <c r="M1514" i="2"/>
  <c r="C1514" i="2"/>
  <c r="B1514" i="2" s="1"/>
  <c r="M1513" i="2"/>
  <c r="C1513" i="2"/>
  <c r="B1513" i="2" s="1"/>
  <c r="M1512" i="2"/>
  <c r="C1512" i="2"/>
  <c r="B1512" i="2" s="1"/>
  <c r="M1511" i="2"/>
  <c r="C1511" i="2"/>
  <c r="B1511" i="2" s="1"/>
  <c r="M1510" i="2"/>
  <c r="C1510" i="2"/>
  <c r="B1510" i="2" s="1"/>
  <c r="M1509" i="2"/>
  <c r="C1509" i="2"/>
  <c r="B1509" i="2" s="1"/>
  <c r="M1508" i="2"/>
  <c r="C1508" i="2"/>
  <c r="B1508" i="2" s="1"/>
  <c r="B1504" i="2"/>
  <c r="C30" i="2" s="1"/>
  <c r="H1497" i="2"/>
  <c r="K1496" i="2"/>
  <c r="F1496" i="2"/>
  <c r="L1496" i="2" s="1"/>
  <c r="C1496" i="2"/>
  <c r="K1495" i="2"/>
  <c r="F1495" i="2"/>
  <c r="L1495" i="2" s="1"/>
  <c r="C1495" i="2"/>
  <c r="K1494" i="2"/>
  <c r="F1494" i="2"/>
  <c r="L1494" i="2" s="1"/>
  <c r="C1494" i="2"/>
  <c r="K1493" i="2"/>
  <c r="F1493" i="2"/>
  <c r="L1493" i="2" s="1"/>
  <c r="C1493" i="2"/>
  <c r="K1492" i="2"/>
  <c r="F1492" i="2"/>
  <c r="L1492" i="2" s="1"/>
  <c r="C1492" i="2"/>
  <c r="F1491" i="2"/>
  <c r="L1491" i="2" s="1"/>
  <c r="C1491" i="2"/>
  <c r="C1490" i="2"/>
  <c r="C1489" i="2"/>
  <c r="C1486" i="2"/>
  <c r="M1483" i="2"/>
  <c r="M1480" i="2"/>
  <c r="C1480" i="2"/>
  <c r="B1480" i="2" s="1"/>
  <c r="M1479" i="2"/>
  <c r="C1479" i="2"/>
  <c r="B1479" i="2" s="1"/>
  <c r="M1478" i="2"/>
  <c r="C1478" i="2"/>
  <c r="B1478" i="2" s="1"/>
  <c r="M1477" i="2"/>
  <c r="C1477" i="2"/>
  <c r="B1477" i="2" s="1"/>
  <c r="M1476" i="2"/>
  <c r="C1476" i="2"/>
  <c r="B1476" i="2" s="1"/>
  <c r="M1475" i="2"/>
  <c r="C1475" i="2"/>
  <c r="B1475" i="2" s="1"/>
  <c r="M1474" i="2"/>
  <c r="C1474" i="2"/>
  <c r="B1474" i="2" s="1"/>
  <c r="M1473" i="2"/>
  <c r="C1473" i="2"/>
  <c r="B1473" i="2" s="1"/>
  <c r="M1472" i="2"/>
  <c r="C1472" i="2"/>
  <c r="B1472" i="2" s="1"/>
  <c r="M1471" i="2"/>
  <c r="C1471" i="2"/>
  <c r="B1471" i="2" s="1"/>
  <c r="B1467" i="2"/>
  <c r="C29" i="2" s="1"/>
  <c r="H1460" i="2"/>
  <c r="K1459" i="2"/>
  <c r="F1459" i="2"/>
  <c r="L1459" i="2" s="1"/>
  <c r="C1459" i="2"/>
  <c r="K1458" i="2"/>
  <c r="F1458" i="2"/>
  <c r="L1458" i="2" s="1"/>
  <c r="C1458" i="2"/>
  <c r="K1457" i="2"/>
  <c r="F1457" i="2"/>
  <c r="L1457" i="2" s="1"/>
  <c r="C1457" i="2"/>
  <c r="K1456" i="2"/>
  <c r="F1456" i="2"/>
  <c r="L1456" i="2" s="1"/>
  <c r="C1456" i="2"/>
  <c r="K1455" i="2"/>
  <c r="F1455" i="2"/>
  <c r="L1455" i="2" s="1"/>
  <c r="C1455" i="2"/>
  <c r="F1454" i="2"/>
  <c r="L1454" i="2" s="1"/>
  <c r="C1454" i="2"/>
  <c r="C1453" i="2"/>
  <c r="C1452" i="2"/>
  <c r="C1449" i="2"/>
  <c r="M1443" i="2"/>
  <c r="C1443" i="2"/>
  <c r="B1443" i="2" s="1"/>
  <c r="M1442" i="2"/>
  <c r="C1442" i="2"/>
  <c r="B1442" i="2" s="1"/>
  <c r="M1441" i="2"/>
  <c r="C1441" i="2"/>
  <c r="B1441" i="2" s="1"/>
  <c r="M1440" i="2"/>
  <c r="C1440" i="2"/>
  <c r="B1440" i="2" s="1"/>
  <c r="M1439" i="2"/>
  <c r="C1439" i="2"/>
  <c r="B1439" i="2" s="1"/>
  <c r="M1438" i="2"/>
  <c r="C1438" i="2"/>
  <c r="B1438" i="2" s="1"/>
  <c r="M1437" i="2"/>
  <c r="C1437" i="2"/>
  <c r="B1437" i="2" s="1"/>
  <c r="M1436" i="2"/>
  <c r="C1436" i="2"/>
  <c r="B1436" i="2" s="1"/>
  <c r="M1435" i="2"/>
  <c r="C1435" i="2"/>
  <c r="B1435" i="2" s="1"/>
  <c r="M1434" i="2"/>
  <c r="C1434" i="2"/>
  <c r="B1434" i="2" s="1"/>
  <c r="B1430" i="2"/>
  <c r="C28" i="2" s="1"/>
  <c r="H1423" i="2"/>
  <c r="K1422" i="2"/>
  <c r="F1422" i="2"/>
  <c r="L1422" i="2" s="1"/>
  <c r="C1422" i="2"/>
  <c r="K1421" i="2"/>
  <c r="F1421" i="2"/>
  <c r="L1421" i="2" s="1"/>
  <c r="C1421" i="2"/>
  <c r="K1420" i="2"/>
  <c r="F1420" i="2"/>
  <c r="L1420" i="2" s="1"/>
  <c r="C1420" i="2"/>
  <c r="K1419" i="2"/>
  <c r="F1419" i="2"/>
  <c r="L1419" i="2" s="1"/>
  <c r="C1419" i="2"/>
  <c r="K1418" i="2"/>
  <c r="F1418" i="2"/>
  <c r="L1418" i="2" s="1"/>
  <c r="C1418" i="2"/>
  <c r="F1417" i="2"/>
  <c r="L1417" i="2" s="1"/>
  <c r="C1417" i="2"/>
  <c r="C1416" i="2"/>
  <c r="C1415" i="2"/>
  <c r="C1412" i="2"/>
  <c r="M1409" i="2"/>
  <c r="P1409" i="2" s="1"/>
  <c r="M27" i="2" s="1"/>
  <c r="M1406" i="2"/>
  <c r="C1406" i="2"/>
  <c r="B1406" i="2" s="1"/>
  <c r="M1405" i="2"/>
  <c r="C1405" i="2"/>
  <c r="B1405" i="2" s="1"/>
  <c r="M1404" i="2"/>
  <c r="C1404" i="2"/>
  <c r="B1404" i="2" s="1"/>
  <c r="M1403" i="2"/>
  <c r="C1403" i="2"/>
  <c r="B1403" i="2" s="1"/>
  <c r="M1402" i="2"/>
  <c r="C1402" i="2"/>
  <c r="B1402" i="2" s="1"/>
  <c r="M1401" i="2"/>
  <c r="C1401" i="2"/>
  <c r="B1401" i="2" s="1"/>
  <c r="M1400" i="2"/>
  <c r="C1400" i="2"/>
  <c r="B1400" i="2" s="1"/>
  <c r="M1399" i="2"/>
  <c r="C1399" i="2"/>
  <c r="B1399" i="2" s="1"/>
  <c r="M1398" i="2"/>
  <c r="C1398" i="2"/>
  <c r="B1398" i="2" s="1"/>
  <c r="M1397" i="2"/>
  <c r="C1397" i="2"/>
  <c r="B1397" i="2" s="1"/>
  <c r="B1393" i="2"/>
  <c r="C27" i="2" s="1"/>
  <c r="H1386" i="2"/>
  <c r="K1385" i="2"/>
  <c r="F1385" i="2"/>
  <c r="L1385" i="2" s="1"/>
  <c r="C1385" i="2"/>
  <c r="K1384" i="2"/>
  <c r="F1384" i="2"/>
  <c r="L1384" i="2" s="1"/>
  <c r="C1384" i="2"/>
  <c r="K1383" i="2"/>
  <c r="F1383" i="2"/>
  <c r="L1383" i="2" s="1"/>
  <c r="C1383" i="2"/>
  <c r="K1382" i="2"/>
  <c r="F1382" i="2"/>
  <c r="L1382" i="2" s="1"/>
  <c r="C1382" i="2"/>
  <c r="K1381" i="2"/>
  <c r="F1381" i="2"/>
  <c r="L1381" i="2" s="1"/>
  <c r="C1381" i="2"/>
  <c r="F1380" i="2"/>
  <c r="L1380" i="2" s="1"/>
  <c r="C1380" i="2"/>
  <c r="C1379" i="2"/>
  <c r="C1378" i="2"/>
  <c r="C1375" i="2"/>
  <c r="M1372" i="2"/>
  <c r="P1372" i="2" s="1"/>
  <c r="M26" i="2" s="1"/>
  <c r="M1369" i="2"/>
  <c r="C1369" i="2"/>
  <c r="B1369" i="2" s="1"/>
  <c r="M1368" i="2"/>
  <c r="C1368" i="2"/>
  <c r="B1368" i="2" s="1"/>
  <c r="M1367" i="2"/>
  <c r="C1367" i="2"/>
  <c r="B1367" i="2" s="1"/>
  <c r="M1366" i="2"/>
  <c r="C1366" i="2"/>
  <c r="B1366" i="2" s="1"/>
  <c r="M1365" i="2"/>
  <c r="C1365" i="2"/>
  <c r="B1365" i="2" s="1"/>
  <c r="M1364" i="2"/>
  <c r="C1364" i="2"/>
  <c r="B1364" i="2" s="1"/>
  <c r="M1363" i="2"/>
  <c r="C1363" i="2"/>
  <c r="B1363" i="2" s="1"/>
  <c r="M1362" i="2"/>
  <c r="C1362" i="2"/>
  <c r="B1362" i="2" s="1"/>
  <c r="M1361" i="2"/>
  <c r="C1361" i="2"/>
  <c r="B1361" i="2" s="1"/>
  <c r="M1360" i="2"/>
  <c r="M1370" i="2" s="1"/>
  <c r="C1360" i="2"/>
  <c r="B1360" i="2" s="1"/>
  <c r="B1356" i="2"/>
  <c r="C26" i="2" s="1"/>
  <c r="H1349" i="2"/>
  <c r="K1348" i="2"/>
  <c r="F1348" i="2"/>
  <c r="L1348" i="2" s="1"/>
  <c r="C1348" i="2"/>
  <c r="K1347" i="2"/>
  <c r="F1347" i="2"/>
  <c r="L1347" i="2" s="1"/>
  <c r="C1347" i="2"/>
  <c r="K1346" i="2"/>
  <c r="F1346" i="2"/>
  <c r="L1346" i="2" s="1"/>
  <c r="C1346" i="2"/>
  <c r="K1345" i="2"/>
  <c r="F1345" i="2"/>
  <c r="L1345" i="2" s="1"/>
  <c r="C1345" i="2"/>
  <c r="K1344" i="2"/>
  <c r="F1344" i="2"/>
  <c r="L1344" i="2" s="1"/>
  <c r="C1344" i="2"/>
  <c r="F1343" i="2"/>
  <c r="L1343" i="2" s="1"/>
  <c r="C1343" i="2"/>
  <c r="C1342" i="2"/>
  <c r="C1341" i="2"/>
  <c r="C1338" i="2"/>
  <c r="M1335" i="2"/>
  <c r="P1335" i="2" s="1"/>
  <c r="M25" i="2" s="1"/>
  <c r="M1332" i="2"/>
  <c r="C1332" i="2"/>
  <c r="B1332" i="2" s="1"/>
  <c r="M1331" i="2"/>
  <c r="C1331" i="2"/>
  <c r="B1331" i="2" s="1"/>
  <c r="M1330" i="2"/>
  <c r="C1330" i="2"/>
  <c r="B1330" i="2" s="1"/>
  <c r="M1329" i="2"/>
  <c r="C1329" i="2"/>
  <c r="B1329" i="2" s="1"/>
  <c r="M1328" i="2"/>
  <c r="C1328" i="2"/>
  <c r="B1328" i="2" s="1"/>
  <c r="M1327" i="2"/>
  <c r="C1327" i="2"/>
  <c r="B1327" i="2" s="1"/>
  <c r="M1326" i="2"/>
  <c r="C1326" i="2"/>
  <c r="B1326" i="2" s="1"/>
  <c r="M1325" i="2"/>
  <c r="C1325" i="2"/>
  <c r="B1325" i="2" s="1"/>
  <c r="M1324" i="2"/>
  <c r="C1324" i="2"/>
  <c r="B1324" i="2" s="1"/>
  <c r="M1323" i="2"/>
  <c r="C1323" i="2"/>
  <c r="B1323" i="2" s="1"/>
  <c r="B1319" i="2"/>
  <c r="H1312" i="2"/>
  <c r="K1311" i="2"/>
  <c r="F1311" i="2"/>
  <c r="L1311" i="2" s="1"/>
  <c r="C1311" i="2"/>
  <c r="K1310" i="2"/>
  <c r="F1310" i="2"/>
  <c r="L1310" i="2" s="1"/>
  <c r="C1310" i="2"/>
  <c r="K1309" i="2"/>
  <c r="F1309" i="2"/>
  <c r="L1309" i="2" s="1"/>
  <c r="C1309" i="2"/>
  <c r="K1308" i="2"/>
  <c r="F1308" i="2"/>
  <c r="L1308" i="2" s="1"/>
  <c r="C1308" i="2"/>
  <c r="K1307" i="2"/>
  <c r="F1307" i="2"/>
  <c r="L1307" i="2" s="1"/>
  <c r="C1307" i="2"/>
  <c r="F1306" i="2"/>
  <c r="L1306" i="2" s="1"/>
  <c r="C1306" i="2"/>
  <c r="C1305" i="2"/>
  <c r="C1304" i="2"/>
  <c r="C1301" i="2"/>
  <c r="M1298" i="2"/>
  <c r="P1298" i="2" s="1"/>
  <c r="I1735" i="2" s="1"/>
  <c r="M1295" i="2"/>
  <c r="C1295" i="2"/>
  <c r="B1295" i="2" s="1"/>
  <c r="M1294" i="2"/>
  <c r="C1294" i="2"/>
  <c r="B1294" i="2" s="1"/>
  <c r="M1293" i="2"/>
  <c r="C1293" i="2"/>
  <c r="B1293" i="2" s="1"/>
  <c r="M1292" i="2"/>
  <c r="C1292" i="2"/>
  <c r="B1292" i="2" s="1"/>
  <c r="M1291" i="2"/>
  <c r="C1291" i="2"/>
  <c r="B1291" i="2" s="1"/>
  <c r="M1290" i="2"/>
  <c r="C1290" i="2"/>
  <c r="B1290" i="2" s="1"/>
  <c r="M1289" i="2"/>
  <c r="C1289" i="2"/>
  <c r="B1289" i="2" s="1"/>
  <c r="M1288" i="2"/>
  <c r="C1288" i="2"/>
  <c r="B1288" i="2" s="1"/>
  <c r="M1287" i="2"/>
  <c r="C1287" i="2"/>
  <c r="B1287" i="2" s="1"/>
  <c r="M1286" i="2"/>
  <c r="C1286" i="2"/>
  <c r="B1286" i="2" s="1"/>
  <c r="B1282" i="2"/>
  <c r="C24" i="2" s="1"/>
  <c r="H1275" i="2"/>
  <c r="K1274" i="2"/>
  <c r="F1274" i="2"/>
  <c r="L1274" i="2" s="1"/>
  <c r="C1274" i="2"/>
  <c r="K1273" i="2"/>
  <c r="F1273" i="2"/>
  <c r="L1273" i="2" s="1"/>
  <c r="C1273" i="2"/>
  <c r="K1272" i="2"/>
  <c r="F1272" i="2"/>
  <c r="L1272" i="2" s="1"/>
  <c r="C1272" i="2"/>
  <c r="K1271" i="2"/>
  <c r="F1271" i="2"/>
  <c r="L1271" i="2" s="1"/>
  <c r="C1271" i="2"/>
  <c r="K1270" i="2"/>
  <c r="F1270" i="2"/>
  <c r="L1270" i="2" s="1"/>
  <c r="C1270" i="2"/>
  <c r="F1269" i="2"/>
  <c r="L1269" i="2" s="1"/>
  <c r="C1269" i="2"/>
  <c r="C1268" i="2"/>
  <c r="C1267" i="2"/>
  <c r="C1264" i="2"/>
  <c r="M1261" i="2"/>
  <c r="M23" i="2" s="1"/>
  <c r="M1258" i="2"/>
  <c r="C1258" i="2"/>
  <c r="B1258" i="2" s="1"/>
  <c r="M1257" i="2"/>
  <c r="C1257" i="2"/>
  <c r="B1257" i="2" s="1"/>
  <c r="M1256" i="2"/>
  <c r="C1256" i="2"/>
  <c r="B1256" i="2" s="1"/>
  <c r="M1255" i="2"/>
  <c r="C1255" i="2"/>
  <c r="B1255" i="2" s="1"/>
  <c r="M1254" i="2"/>
  <c r="C1254" i="2"/>
  <c r="B1254" i="2" s="1"/>
  <c r="M1253" i="2"/>
  <c r="C1253" i="2"/>
  <c r="B1253" i="2" s="1"/>
  <c r="M1252" i="2"/>
  <c r="C1252" i="2"/>
  <c r="B1252" i="2" s="1"/>
  <c r="M1251" i="2"/>
  <c r="C1251" i="2"/>
  <c r="B1251" i="2" s="1"/>
  <c r="M1250" i="2"/>
  <c r="C1250" i="2"/>
  <c r="B1250" i="2" s="1"/>
  <c r="M1249" i="2"/>
  <c r="C1249" i="2"/>
  <c r="B1249" i="2" s="1"/>
  <c r="B1245" i="2"/>
  <c r="C23" i="2" s="1"/>
  <c r="H1238" i="2"/>
  <c r="K1237" i="2"/>
  <c r="F1237" i="2"/>
  <c r="L1237" i="2" s="1"/>
  <c r="C1237" i="2"/>
  <c r="K1236" i="2"/>
  <c r="F1236" i="2"/>
  <c r="L1236" i="2" s="1"/>
  <c r="C1236" i="2"/>
  <c r="K1235" i="2"/>
  <c r="F1235" i="2"/>
  <c r="L1235" i="2" s="1"/>
  <c r="C1235" i="2"/>
  <c r="K1234" i="2"/>
  <c r="F1234" i="2"/>
  <c r="L1234" i="2" s="1"/>
  <c r="C1234" i="2"/>
  <c r="K1233" i="2"/>
  <c r="F1233" i="2"/>
  <c r="L1233" i="2" s="1"/>
  <c r="C1233" i="2"/>
  <c r="F1232" i="2"/>
  <c r="L1232" i="2" s="1"/>
  <c r="C1232" i="2"/>
  <c r="C1231" i="2"/>
  <c r="C1230" i="2"/>
  <c r="C1227" i="2"/>
  <c r="M1224" i="2"/>
  <c r="M22" i="2" s="1"/>
  <c r="M1221" i="2"/>
  <c r="C1221" i="2"/>
  <c r="B1221" i="2" s="1"/>
  <c r="M1220" i="2"/>
  <c r="F1220" i="2"/>
  <c r="B156" i="2" s="1"/>
  <c r="C1220" i="2"/>
  <c r="B1220" i="2" s="1"/>
  <c r="M1219" i="2"/>
  <c r="C1219" i="2"/>
  <c r="B1219" i="2" s="1"/>
  <c r="M1218" i="2"/>
  <c r="C1218" i="2"/>
  <c r="B1218" i="2" s="1"/>
  <c r="M1217" i="2"/>
  <c r="C1217" i="2"/>
  <c r="B1217" i="2" s="1"/>
  <c r="M1216" i="2"/>
  <c r="C1216" i="2"/>
  <c r="B1216" i="2" s="1"/>
  <c r="M1215" i="2"/>
  <c r="C1215" i="2"/>
  <c r="B1215" i="2" s="1"/>
  <c r="M1214" i="2"/>
  <c r="C1214" i="2"/>
  <c r="B1214" i="2" s="1"/>
  <c r="M1213" i="2"/>
  <c r="C1213" i="2"/>
  <c r="B1213" i="2" s="1"/>
  <c r="M1212" i="2"/>
  <c r="C1212" i="2"/>
  <c r="B1212" i="2" s="1"/>
  <c r="B1208" i="2"/>
  <c r="C22" i="2" s="1"/>
  <c r="H1201" i="2"/>
  <c r="K1200" i="2"/>
  <c r="F1200" i="2"/>
  <c r="L1200" i="2" s="1"/>
  <c r="C1200" i="2"/>
  <c r="K1199" i="2"/>
  <c r="F1199" i="2"/>
  <c r="L1199" i="2" s="1"/>
  <c r="C1199" i="2"/>
  <c r="K1198" i="2"/>
  <c r="F1198" i="2"/>
  <c r="L1198" i="2" s="1"/>
  <c r="C1198" i="2"/>
  <c r="K1197" i="2"/>
  <c r="F1197" i="2"/>
  <c r="L1197" i="2" s="1"/>
  <c r="C1197" i="2"/>
  <c r="K1196" i="2"/>
  <c r="F1196" i="2"/>
  <c r="L1196" i="2" s="1"/>
  <c r="C1196" i="2"/>
  <c r="F1195" i="2"/>
  <c r="L1195" i="2" s="1"/>
  <c r="C1195" i="2"/>
  <c r="C1194" i="2"/>
  <c r="C1193" i="2"/>
  <c r="C1190" i="2"/>
  <c r="M1187" i="2"/>
  <c r="M21" i="2" s="1"/>
  <c r="M1184" i="2"/>
  <c r="F1184" i="2"/>
  <c r="F1221" i="2" s="1"/>
  <c r="B158" i="2" s="1"/>
  <c r="C1184" i="2"/>
  <c r="B1184" i="2" s="1"/>
  <c r="M1183" i="2"/>
  <c r="F1183" i="2"/>
  <c r="C1183" i="2"/>
  <c r="B1183" i="2" s="1"/>
  <c r="M1182" i="2"/>
  <c r="F1182" i="2"/>
  <c r="F1219" i="2" s="1"/>
  <c r="F1256" i="2" s="1"/>
  <c r="F1293" i="2" s="1"/>
  <c r="C1182" i="2"/>
  <c r="B1182" i="2" s="1"/>
  <c r="M1181" i="2"/>
  <c r="F1181" i="2"/>
  <c r="F1218" i="2" s="1"/>
  <c r="F1255" i="2" s="1"/>
  <c r="C1181" i="2"/>
  <c r="B1181" i="2" s="1"/>
  <c r="M1180" i="2"/>
  <c r="F1180" i="2"/>
  <c r="B108" i="2" s="1"/>
  <c r="C1180" i="2"/>
  <c r="B1180" i="2"/>
  <c r="M1179" i="2"/>
  <c r="F1179" i="2"/>
  <c r="F1216" i="2" s="1"/>
  <c r="B148" i="2" s="1"/>
  <c r="C1179" i="2"/>
  <c r="B1179" i="2" s="1"/>
  <c r="M1178" i="2"/>
  <c r="F1178" i="2"/>
  <c r="F1215" i="2" s="1"/>
  <c r="F1252" i="2" s="1"/>
  <c r="F1289" i="2" s="1"/>
  <c r="C1178" i="2"/>
  <c r="B1178" i="2" s="1"/>
  <c r="M1177" i="2"/>
  <c r="F1177" i="2"/>
  <c r="F1214" i="2" s="1"/>
  <c r="F1251" i="2" s="1"/>
  <c r="C1177" i="2"/>
  <c r="B1177" i="2" s="1"/>
  <c r="M1176" i="2"/>
  <c r="F1176" i="2"/>
  <c r="F1213" i="2" s="1"/>
  <c r="B142" i="2" s="1"/>
  <c r="C1176" i="2"/>
  <c r="B1176" i="2" s="1"/>
  <c r="M1175" i="2"/>
  <c r="F1175" i="2"/>
  <c r="F1212" i="2" s="1"/>
  <c r="B140" i="2" s="1"/>
  <c r="C1175" i="2"/>
  <c r="B1175" i="2" s="1"/>
  <c r="B1171" i="2"/>
  <c r="C21" i="2" s="1"/>
  <c r="H1160" i="2"/>
  <c r="E1160" i="2"/>
  <c r="H1159" i="2"/>
  <c r="E1159" i="2" s="1"/>
  <c r="F1153" i="2"/>
  <c r="I1152" i="2"/>
  <c r="F1152" i="2"/>
  <c r="M1144" i="2"/>
  <c r="C1144" i="2"/>
  <c r="B1144" i="2" s="1"/>
  <c r="M1143" i="2"/>
  <c r="C1143" i="2"/>
  <c r="B1143" i="2" s="1"/>
  <c r="M1142" i="2"/>
  <c r="C1142" i="2"/>
  <c r="B1142" i="2" s="1"/>
  <c r="M1141" i="2"/>
  <c r="C1141" i="2"/>
  <c r="B1141" i="2" s="1"/>
  <c r="M1140" i="2"/>
  <c r="C1140" i="2"/>
  <c r="B1140" i="2" s="1"/>
  <c r="M1139" i="2"/>
  <c r="C1139" i="2"/>
  <c r="B1139" i="2" s="1"/>
  <c r="M1138" i="2"/>
  <c r="C1138" i="2"/>
  <c r="B1138" i="2" s="1"/>
  <c r="M1137" i="2"/>
  <c r="C1137" i="2"/>
  <c r="B1137" i="2" s="1"/>
  <c r="M1136" i="2"/>
  <c r="C1136" i="2"/>
  <c r="B1136" i="2" s="1"/>
  <c r="M1135" i="2"/>
  <c r="C1135" i="2"/>
  <c r="B1135" i="2" s="1"/>
  <c r="J1133" i="2"/>
  <c r="F1133" i="2"/>
  <c r="B1131" i="2"/>
  <c r="C20" i="2" s="1"/>
  <c r="N1118" i="2"/>
  <c r="K1118" i="2" s="1"/>
  <c r="B1118" i="2"/>
  <c r="N1117" i="2"/>
  <c r="K1117" i="2" s="1"/>
  <c r="B1117" i="2"/>
  <c r="N1116" i="2"/>
  <c r="K1116" i="2" s="1"/>
  <c r="B1116" i="2"/>
  <c r="N1115" i="2"/>
  <c r="K1115" i="2"/>
  <c r="B1115" i="2"/>
  <c r="N1114" i="2"/>
  <c r="K1114" i="2" s="1"/>
  <c r="B195" i="2"/>
  <c r="F138" i="2"/>
  <c r="J1210" i="2" s="1"/>
  <c r="F1229" i="2" s="1"/>
  <c r="C1229" i="2" s="1"/>
  <c r="B162" i="2" s="1"/>
  <c r="B116" i="2"/>
  <c r="B114" i="2"/>
  <c r="F96" i="2"/>
  <c r="J1173" i="2" s="1"/>
  <c r="F1192" i="2" s="1"/>
  <c r="F95" i="2"/>
  <c r="F1173" i="2" s="1"/>
  <c r="B76" i="2"/>
  <c r="B74" i="2"/>
  <c r="B72" i="2"/>
  <c r="B70" i="2"/>
  <c r="B68" i="2"/>
  <c r="B66" i="2"/>
  <c r="B64" i="2"/>
  <c r="B62" i="2"/>
  <c r="B60" i="2"/>
  <c r="B58" i="2"/>
  <c r="J35" i="2"/>
  <c r="J34" i="2"/>
  <c r="J33" i="2"/>
  <c r="J32" i="2"/>
  <c r="J31" i="2"/>
  <c r="J30" i="2"/>
  <c r="J29" i="2"/>
  <c r="J28" i="2"/>
  <c r="J27" i="2"/>
  <c r="J26" i="2"/>
  <c r="J25" i="2"/>
  <c r="C25" i="2"/>
  <c r="J24" i="2"/>
  <c r="J23" i="2"/>
  <c r="J22" i="2"/>
  <c r="J21" i="2"/>
  <c r="J20" i="2"/>
  <c r="K30" i="11" l="1"/>
  <c r="K35" i="11"/>
  <c r="K34" i="10"/>
  <c r="M1356" i="10"/>
  <c r="K26" i="10" s="1"/>
  <c r="M1393" i="10"/>
  <c r="K27" i="10" s="1"/>
  <c r="M34" i="9"/>
  <c r="B106" i="9"/>
  <c r="M35" i="9"/>
  <c r="M1615" i="9"/>
  <c r="C1744" i="9" s="1"/>
  <c r="M25" i="9"/>
  <c r="K35" i="9"/>
  <c r="K31" i="8"/>
  <c r="K20" i="8"/>
  <c r="B154" i="7"/>
  <c r="M31" i="7"/>
  <c r="K34" i="7"/>
  <c r="B102" i="7"/>
  <c r="M1245" i="7"/>
  <c r="C1734" i="7" s="1"/>
  <c r="B476" i="6"/>
  <c r="I1745" i="6"/>
  <c r="C1742" i="6"/>
  <c r="B114" i="6"/>
  <c r="B525" i="6"/>
  <c r="M1171" i="6"/>
  <c r="C1732" i="6" s="1"/>
  <c r="K29" i="6"/>
  <c r="B232" i="5"/>
  <c r="M35" i="5"/>
  <c r="K28" i="5"/>
  <c r="K34" i="5"/>
  <c r="B112" i="5"/>
  <c r="B154" i="5"/>
  <c r="M1245" i="5"/>
  <c r="C1734" i="5" s="1"/>
  <c r="K29" i="5"/>
  <c r="I1740" i="4"/>
  <c r="K30" i="4"/>
  <c r="B104" i="4"/>
  <c r="K29" i="3"/>
  <c r="B98" i="3"/>
  <c r="K33" i="3"/>
  <c r="M20" i="3"/>
  <c r="K24" i="11"/>
  <c r="B100" i="11"/>
  <c r="B183" i="11"/>
  <c r="C1733" i="11"/>
  <c r="K29" i="11"/>
  <c r="I1740" i="10"/>
  <c r="C1202" i="10"/>
  <c r="B128" i="10" s="1"/>
  <c r="C1734" i="10"/>
  <c r="I1731" i="10"/>
  <c r="C1737" i="10"/>
  <c r="I1736" i="10"/>
  <c r="I1744" i="10"/>
  <c r="M1282" i="10"/>
  <c r="C1735" i="10" s="1"/>
  <c r="I1739" i="10"/>
  <c r="I1732" i="9"/>
  <c r="M1319" i="9"/>
  <c r="B98" i="9"/>
  <c r="B114" i="9"/>
  <c r="M30" i="9"/>
  <c r="I1733" i="9"/>
  <c r="B108" i="9"/>
  <c r="K24" i="9"/>
  <c r="B100" i="9"/>
  <c r="B1667" i="9"/>
  <c r="M1131" i="9"/>
  <c r="M1171" i="9"/>
  <c r="C1732" i="9" s="1"/>
  <c r="M1245" i="9"/>
  <c r="C1734" i="9" s="1"/>
  <c r="M31" i="9"/>
  <c r="M1356" i="9"/>
  <c r="K26" i="9" s="1"/>
  <c r="M1467" i="9"/>
  <c r="K29" i="9" s="1"/>
  <c r="M1504" i="9"/>
  <c r="I1737" i="9"/>
  <c r="C1737" i="8"/>
  <c r="C1745" i="8"/>
  <c r="F1216" i="8"/>
  <c r="B148" i="8" s="1"/>
  <c r="F1461" i="8"/>
  <c r="M33" i="8"/>
  <c r="K23" i="8"/>
  <c r="M25" i="8"/>
  <c r="M29" i="8"/>
  <c r="K25" i="8"/>
  <c r="K35" i="8"/>
  <c r="C1743" i="8"/>
  <c r="M34" i="7"/>
  <c r="M1282" i="7"/>
  <c r="C1735" i="7" s="1"/>
  <c r="M1208" i="7"/>
  <c r="M35" i="7"/>
  <c r="K35" i="7"/>
  <c r="M30" i="7"/>
  <c r="M1319" i="7"/>
  <c r="K25" i="7" s="1"/>
  <c r="B363" i="6"/>
  <c r="M33" i="6"/>
  <c r="I1731" i="6"/>
  <c r="M29" i="6"/>
  <c r="F1683" i="6"/>
  <c r="I1735" i="6"/>
  <c r="B199" i="6"/>
  <c r="M22" i="6"/>
  <c r="K23" i="6"/>
  <c r="M1356" i="6"/>
  <c r="C1737" i="6" s="1"/>
  <c r="I1739" i="6"/>
  <c r="C1736" i="5"/>
  <c r="K25" i="5"/>
  <c r="M20" i="5"/>
  <c r="M25" i="5"/>
  <c r="M31" i="5"/>
  <c r="I1732" i="5"/>
  <c r="I1744" i="5"/>
  <c r="M1282" i="5"/>
  <c r="C1735" i="5" s="1"/>
  <c r="B106" i="5"/>
  <c r="B114" i="5"/>
  <c r="B189" i="5"/>
  <c r="M28" i="5"/>
  <c r="I1740" i="5"/>
  <c r="B108" i="5"/>
  <c r="B116" i="5"/>
  <c r="B197" i="5"/>
  <c r="M24" i="5"/>
  <c r="B140" i="4"/>
  <c r="M23" i="4"/>
  <c r="M28" i="4"/>
  <c r="M33" i="4"/>
  <c r="K22" i="4"/>
  <c r="C1731" i="4"/>
  <c r="I1746" i="4"/>
  <c r="M27" i="4"/>
  <c r="B148" i="4"/>
  <c r="M24" i="4"/>
  <c r="K23" i="4"/>
  <c r="K31" i="4"/>
  <c r="C1735" i="4"/>
  <c r="I1732" i="4"/>
  <c r="B98" i="2"/>
  <c r="M32" i="2"/>
  <c r="F1744" i="2"/>
  <c r="B100" i="2"/>
  <c r="F1313" i="2"/>
  <c r="M1282" i="2"/>
  <c r="C1735" i="2" s="1"/>
  <c r="M35" i="2"/>
  <c r="K35" i="2"/>
  <c r="K31" i="2"/>
  <c r="I1739" i="2"/>
  <c r="M1356" i="3"/>
  <c r="K26" i="3" s="1"/>
  <c r="M1393" i="3"/>
  <c r="K27" i="3" s="1"/>
  <c r="C1733" i="3"/>
  <c r="M23" i="3"/>
  <c r="M24" i="3"/>
  <c r="M1245" i="3"/>
  <c r="C1734" i="3" s="1"/>
  <c r="M27" i="3"/>
  <c r="M22" i="11"/>
  <c r="I1736" i="11"/>
  <c r="B106" i="11"/>
  <c r="M34" i="11"/>
  <c r="K25" i="11"/>
  <c r="B150" i="11"/>
  <c r="B234" i="11"/>
  <c r="M26" i="11"/>
  <c r="K32" i="11"/>
  <c r="K31" i="11"/>
  <c r="I1740" i="11"/>
  <c r="B108" i="11"/>
  <c r="B185" i="11"/>
  <c r="F1239" i="11"/>
  <c r="B116" i="11"/>
  <c r="B158" i="11"/>
  <c r="B191" i="11"/>
  <c r="M30" i="11"/>
  <c r="K33" i="11"/>
  <c r="I1732" i="11"/>
  <c r="I1746" i="11"/>
  <c r="B140" i="11"/>
  <c r="B156" i="11"/>
  <c r="B353" i="11"/>
  <c r="F1202" i="11"/>
  <c r="F1387" i="11"/>
  <c r="M23" i="11"/>
  <c r="M27" i="11"/>
  <c r="M31" i="11"/>
  <c r="K20" i="11"/>
  <c r="K34" i="11"/>
  <c r="C1734" i="11"/>
  <c r="C1738" i="11"/>
  <c r="B98" i="11"/>
  <c r="B114" i="11"/>
  <c r="M20" i="11"/>
  <c r="M24" i="11"/>
  <c r="M28" i="11"/>
  <c r="B345" i="11"/>
  <c r="B148" i="11"/>
  <c r="B312" i="11"/>
  <c r="F1350" i="11"/>
  <c r="B1556" i="11"/>
  <c r="C1556" i="11" s="1"/>
  <c r="M33" i="11"/>
  <c r="C1740" i="10"/>
  <c r="K29" i="10"/>
  <c r="M30" i="10"/>
  <c r="M27" i="10"/>
  <c r="M35" i="10"/>
  <c r="I1732" i="10"/>
  <c r="B102" i="10"/>
  <c r="B148" i="10"/>
  <c r="M23" i="10"/>
  <c r="K24" i="10"/>
  <c r="K31" i="10"/>
  <c r="M1430" i="10"/>
  <c r="C1743" i="10"/>
  <c r="I1733" i="10"/>
  <c r="I1737" i="10"/>
  <c r="M34" i="10"/>
  <c r="C1741" i="10"/>
  <c r="I1735" i="10"/>
  <c r="M31" i="10"/>
  <c r="C1738" i="10"/>
  <c r="M20" i="10"/>
  <c r="K33" i="10"/>
  <c r="C1736" i="10"/>
  <c r="K32" i="9"/>
  <c r="C1743" i="9"/>
  <c r="F1720" i="9"/>
  <c r="K21" i="9"/>
  <c r="B102" i="9"/>
  <c r="F1498" i="9"/>
  <c r="M23" i="9"/>
  <c r="M28" i="9"/>
  <c r="K22" i="9"/>
  <c r="K27" i="9"/>
  <c r="M1541" i="9"/>
  <c r="C1745" i="9"/>
  <c r="I1744" i="9"/>
  <c r="I1750" i="9" s="1"/>
  <c r="G1243" i="12" s="1"/>
  <c r="J1243" i="12" s="1"/>
  <c r="K1243" i="12" s="1"/>
  <c r="R1243" i="12" s="1"/>
  <c r="D49" i="12" s="1"/>
  <c r="I1740" i="9"/>
  <c r="B110" i="9"/>
  <c r="H1195" i="9"/>
  <c r="B116" i="9"/>
  <c r="F1202" i="9"/>
  <c r="F1239" i="9"/>
  <c r="M20" i="9"/>
  <c r="M24" i="9"/>
  <c r="K23" i="9"/>
  <c r="M1430" i="9"/>
  <c r="I1731" i="9"/>
  <c r="C1732" i="8"/>
  <c r="K21" i="8"/>
  <c r="C1733" i="8"/>
  <c r="I1737" i="8"/>
  <c r="I1741" i="8"/>
  <c r="F1387" i="8"/>
  <c r="M34" i="8"/>
  <c r="C1738" i="8"/>
  <c r="I1734" i="8"/>
  <c r="I1738" i="8"/>
  <c r="I1742" i="8"/>
  <c r="M35" i="8"/>
  <c r="K33" i="8"/>
  <c r="C1735" i="8"/>
  <c r="I1731" i="8"/>
  <c r="I1735" i="8"/>
  <c r="I1739" i="8"/>
  <c r="F1242" i="12"/>
  <c r="B1593" i="8"/>
  <c r="F1595" i="8" s="1"/>
  <c r="B98" i="8"/>
  <c r="F1424" i="8"/>
  <c r="C1740" i="8"/>
  <c r="I1732" i="8"/>
  <c r="C1732" i="7"/>
  <c r="K21" i="7"/>
  <c r="I1732" i="7"/>
  <c r="I1736" i="7"/>
  <c r="I1740" i="7"/>
  <c r="B106" i="7"/>
  <c r="B114" i="7"/>
  <c r="B187" i="7"/>
  <c r="K23" i="7"/>
  <c r="M1356" i="7"/>
  <c r="M1393" i="7"/>
  <c r="M1430" i="7"/>
  <c r="C1742" i="7"/>
  <c r="I1733" i="7"/>
  <c r="I1737" i="7"/>
  <c r="K20" i="7"/>
  <c r="C1743" i="7"/>
  <c r="I1734" i="7"/>
  <c r="I1738" i="7"/>
  <c r="I1744" i="7"/>
  <c r="B108" i="7"/>
  <c r="B116" i="7"/>
  <c r="C1350" i="7"/>
  <c r="B293" i="7" s="1"/>
  <c r="F1535" i="7"/>
  <c r="B100" i="7"/>
  <c r="B110" i="7"/>
  <c r="B144" i="7"/>
  <c r="C1740" i="7"/>
  <c r="C1744" i="7"/>
  <c r="I1731" i="7"/>
  <c r="I1735" i="7"/>
  <c r="I1739" i="7"/>
  <c r="F1241" i="12"/>
  <c r="C1736" i="6"/>
  <c r="K25" i="6"/>
  <c r="B110" i="6"/>
  <c r="F1424" i="6"/>
  <c r="B102" i="6"/>
  <c r="B156" i="6"/>
  <c r="B320" i="6"/>
  <c r="B484" i="6"/>
  <c r="M23" i="6"/>
  <c r="M30" i="6"/>
  <c r="K20" i="6"/>
  <c r="M1393" i="6"/>
  <c r="C1743" i="6"/>
  <c r="I1732" i="6"/>
  <c r="I1736" i="6"/>
  <c r="I1746" i="6"/>
  <c r="M20" i="6"/>
  <c r="M26" i="6"/>
  <c r="M31" i="6"/>
  <c r="K21" i="6"/>
  <c r="K34" i="6"/>
  <c r="M1282" i="6"/>
  <c r="M1430" i="6"/>
  <c r="B106" i="6"/>
  <c r="B140" i="6"/>
  <c r="B304" i="6"/>
  <c r="B468" i="6"/>
  <c r="F1202" i="6"/>
  <c r="M27" i="6"/>
  <c r="K22" i="6"/>
  <c r="K26" i="6"/>
  <c r="K30" i="6"/>
  <c r="C1731" i="5"/>
  <c r="K20" i="5"/>
  <c r="C1733" i="5"/>
  <c r="K23" i="5"/>
  <c r="C1738" i="5"/>
  <c r="C1742" i="5"/>
  <c r="C1746" i="5"/>
  <c r="I1733" i="5"/>
  <c r="I1737" i="5"/>
  <c r="I1741" i="5"/>
  <c r="B1519" i="5"/>
  <c r="C1519" i="5" s="1"/>
  <c r="K21" i="5"/>
  <c r="F1239" i="12"/>
  <c r="R1239" i="12" s="1"/>
  <c r="D45" i="12" s="1"/>
  <c r="F1683" i="5"/>
  <c r="M34" i="5"/>
  <c r="C1744" i="5"/>
  <c r="C1739" i="4"/>
  <c r="F1350" i="4"/>
  <c r="C1732" i="4"/>
  <c r="C1736" i="4"/>
  <c r="C1740" i="4"/>
  <c r="C1744" i="4"/>
  <c r="I1733" i="4"/>
  <c r="I1737" i="4"/>
  <c r="I1741" i="4"/>
  <c r="K32" i="4"/>
  <c r="C1745" i="4"/>
  <c r="F1238" i="12"/>
  <c r="F1387" i="4"/>
  <c r="B112" i="4"/>
  <c r="M34" i="4"/>
  <c r="I1731" i="4"/>
  <c r="F1239" i="3"/>
  <c r="F1535" i="3"/>
  <c r="C1737" i="3"/>
  <c r="C1741" i="3"/>
  <c r="C1745" i="3"/>
  <c r="I1733" i="3"/>
  <c r="I1737" i="3"/>
  <c r="F1237" i="12" s="1"/>
  <c r="C1646" i="3"/>
  <c r="B621" i="3" s="1"/>
  <c r="C1742" i="3"/>
  <c r="C1746" i="3"/>
  <c r="M21" i="3"/>
  <c r="M25" i="3"/>
  <c r="K21" i="3"/>
  <c r="M1282" i="3"/>
  <c r="C1743" i="3"/>
  <c r="F1461" i="3"/>
  <c r="M1319" i="3"/>
  <c r="C1737" i="2"/>
  <c r="C1747" i="2" s="1"/>
  <c r="K26" i="2"/>
  <c r="K27" i="2"/>
  <c r="I1731" i="2"/>
  <c r="M20" i="2"/>
  <c r="M30" i="2"/>
  <c r="K20" i="2"/>
  <c r="K24" i="2"/>
  <c r="K28" i="2"/>
  <c r="K32" i="2"/>
  <c r="I1736" i="2"/>
  <c r="F1646" i="2"/>
  <c r="K21" i="2"/>
  <c r="K25" i="2"/>
  <c r="K29" i="2"/>
  <c r="K33" i="2"/>
  <c r="I1737" i="2"/>
  <c r="I1745" i="2"/>
  <c r="K23" i="2"/>
  <c r="B110" i="2"/>
  <c r="B112" i="2"/>
  <c r="B152" i="2"/>
  <c r="F1461" i="2"/>
  <c r="K22" i="2"/>
  <c r="K30" i="2"/>
  <c r="K34" i="2"/>
  <c r="I1738" i="2"/>
  <c r="B1667" i="11"/>
  <c r="C1667" i="11" s="1"/>
  <c r="M1666" i="11"/>
  <c r="M1667" i="11" s="1"/>
  <c r="P1667" i="11" s="1"/>
  <c r="B1630" i="11"/>
  <c r="M1629" i="11"/>
  <c r="M1630" i="11" s="1"/>
  <c r="P1630" i="11" s="1"/>
  <c r="M1555" i="11"/>
  <c r="B1558" i="11" s="1"/>
  <c r="B529" i="11" s="1"/>
  <c r="M1407" i="11"/>
  <c r="B1410" i="11" s="1"/>
  <c r="B365" i="11" s="1"/>
  <c r="M1370" i="11"/>
  <c r="B1373" i="11" s="1"/>
  <c r="B324" i="11" s="1"/>
  <c r="M1296" i="11"/>
  <c r="B1299" i="11" s="1"/>
  <c r="B242" i="11" s="1"/>
  <c r="M1222" i="11"/>
  <c r="B1225" i="11" s="1"/>
  <c r="B160" i="11" s="1"/>
  <c r="M1185" i="11"/>
  <c r="B1188" i="11" s="1"/>
  <c r="B118" i="11" s="1"/>
  <c r="B1146" i="11"/>
  <c r="M1703" i="10"/>
  <c r="B1706" i="10" s="1"/>
  <c r="B693" i="10" s="1"/>
  <c r="B1704" i="10"/>
  <c r="B1667" i="10"/>
  <c r="F1669" i="10" s="1"/>
  <c r="M1666" i="10"/>
  <c r="B1669" i="10" s="1"/>
  <c r="B652" i="10" s="1"/>
  <c r="M1629" i="10"/>
  <c r="M1592" i="10"/>
  <c r="B1595" i="10" s="1"/>
  <c r="B570" i="10" s="1"/>
  <c r="M1481" i="10"/>
  <c r="M1703" i="9"/>
  <c r="B1706" i="9" s="1"/>
  <c r="B693" i="9" s="1"/>
  <c r="B1630" i="9"/>
  <c r="F1632" i="9" s="1"/>
  <c r="M1481" i="9"/>
  <c r="B1223" i="9"/>
  <c r="M1703" i="8"/>
  <c r="B1706" i="8" s="1"/>
  <c r="B693" i="8" s="1"/>
  <c r="M1666" i="8"/>
  <c r="B1669" i="8" s="1"/>
  <c r="B652" i="8" s="1"/>
  <c r="M1592" i="8"/>
  <c r="B1595" i="8" s="1"/>
  <c r="B570" i="8" s="1"/>
  <c r="M1555" i="8"/>
  <c r="B1558" i="8" s="1"/>
  <c r="B529" i="8" s="1"/>
  <c r="M1518" i="8"/>
  <c r="B1521" i="8" s="1"/>
  <c r="B488" i="8" s="1"/>
  <c r="M1481" i="8"/>
  <c r="B1484" i="8" s="1"/>
  <c r="B447" i="8" s="1"/>
  <c r="M1444" i="8"/>
  <c r="B1447" i="8" s="1"/>
  <c r="B406" i="8" s="1"/>
  <c r="M1407" i="8"/>
  <c r="B1410" i="8" s="1"/>
  <c r="B365" i="8" s="1"/>
  <c r="B1408" i="8"/>
  <c r="F1408" i="8" s="1"/>
  <c r="H1410" i="8" s="1"/>
  <c r="M1370" i="8"/>
  <c r="B1373" i="8" s="1"/>
  <c r="B324" i="8" s="1"/>
  <c r="B1297" i="8"/>
  <c r="C1297" i="8" s="1"/>
  <c r="M1296" i="8"/>
  <c r="B1299" i="8" s="1"/>
  <c r="B242" i="8" s="1"/>
  <c r="B1260" i="8"/>
  <c r="F1262" i="8" s="1"/>
  <c r="M1259" i="8"/>
  <c r="B1262" i="8" s="1"/>
  <c r="B201" i="8" s="1"/>
  <c r="M1222" i="8"/>
  <c r="B1225" i="8" s="1"/>
  <c r="B160" i="8" s="1"/>
  <c r="M1703" i="7"/>
  <c r="M1704" i="7" s="1"/>
  <c r="P1704" i="7" s="1"/>
  <c r="M1666" i="7"/>
  <c r="B1669" i="7" s="1"/>
  <c r="B652" i="7" s="1"/>
  <c r="B1667" i="7"/>
  <c r="F1667" i="7" s="1"/>
  <c r="H1669" i="7" s="1"/>
  <c r="M1629" i="7"/>
  <c r="B1632" i="7" s="1"/>
  <c r="B611" i="7" s="1"/>
  <c r="M1592" i="7"/>
  <c r="B1595" i="7" s="1"/>
  <c r="B570" i="7" s="1"/>
  <c r="M1555" i="7"/>
  <c r="B1558" i="7" s="1"/>
  <c r="B529" i="7" s="1"/>
  <c r="B1482" i="7"/>
  <c r="I1482" i="7" s="1"/>
  <c r="M1185" i="7"/>
  <c r="M1703" i="6"/>
  <c r="B1706" i="6" s="1"/>
  <c r="B693" i="6" s="1"/>
  <c r="B1667" i="6"/>
  <c r="M1666" i="6"/>
  <c r="B1669" i="6" s="1"/>
  <c r="B652" i="6" s="1"/>
  <c r="B1630" i="6"/>
  <c r="F1632" i="6" s="1"/>
  <c r="M1592" i="6"/>
  <c r="B1595" i="6" s="1"/>
  <c r="B570" i="6" s="1"/>
  <c r="M1555" i="6"/>
  <c r="B1558" i="6" s="1"/>
  <c r="B529" i="6" s="1"/>
  <c r="B1519" i="6"/>
  <c r="M1518" i="6"/>
  <c r="M1519" i="6" s="1"/>
  <c r="P1519" i="6" s="1"/>
  <c r="B1482" i="6"/>
  <c r="F1484" i="6" s="1"/>
  <c r="M1259" i="6"/>
  <c r="M1703" i="5"/>
  <c r="B1706" i="5" s="1"/>
  <c r="B693" i="5" s="1"/>
  <c r="M1666" i="5"/>
  <c r="B1669" i="5" s="1"/>
  <c r="B652" i="5" s="1"/>
  <c r="B1630" i="5"/>
  <c r="B1593" i="5"/>
  <c r="B1556" i="5"/>
  <c r="F1558" i="5" s="1"/>
  <c r="M1555" i="5"/>
  <c r="M1518" i="5"/>
  <c r="B1521" i="5" s="1"/>
  <c r="B488" i="5" s="1"/>
  <c r="B1482" i="5"/>
  <c r="M1444" i="5"/>
  <c r="B1447" i="5" s="1"/>
  <c r="B406" i="5" s="1"/>
  <c r="M1407" i="5"/>
  <c r="B1410" i="5" s="1"/>
  <c r="B365" i="5" s="1"/>
  <c r="M1370" i="5"/>
  <c r="B1373" i="5" s="1"/>
  <c r="B324" i="5" s="1"/>
  <c r="M1222" i="5"/>
  <c r="M1518" i="4"/>
  <c r="B1521" i="4" s="1"/>
  <c r="B488" i="4" s="1"/>
  <c r="M1481" i="4"/>
  <c r="B1484" i="4" s="1"/>
  <c r="B447" i="4" s="1"/>
  <c r="M1444" i="4"/>
  <c r="B1447" i="4" s="1"/>
  <c r="B406" i="4" s="1"/>
  <c r="M1407" i="4"/>
  <c r="B1410" i="4" s="1"/>
  <c r="B365" i="4" s="1"/>
  <c r="M1370" i="4"/>
  <c r="B1373" i="4" s="1"/>
  <c r="B324" i="4" s="1"/>
  <c r="M1333" i="4"/>
  <c r="B1336" i="4" s="1"/>
  <c r="B283" i="4" s="1"/>
  <c r="M1296" i="4"/>
  <c r="B1299" i="4" s="1"/>
  <c r="B242" i="4" s="1"/>
  <c r="M1259" i="4"/>
  <c r="B1262" i="4" s="1"/>
  <c r="B201" i="4" s="1"/>
  <c r="B1704" i="3"/>
  <c r="M1703" i="3"/>
  <c r="B1706" i="3" s="1"/>
  <c r="B693" i="3" s="1"/>
  <c r="M1666" i="3"/>
  <c r="B1669" i="3" s="1"/>
  <c r="B652" i="3" s="1"/>
  <c r="B1630" i="3"/>
  <c r="I1630" i="3" s="1"/>
  <c r="M1629" i="3"/>
  <c r="M1518" i="3"/>
  <c r="B1521" i="3" s="1"/>
  <c r="B488" i="3" s="1"/>
  <c r="M1481" i="3"/>
  <c r="B1484" i="3" s="1"/>
  <c r="B447" i="3" s="1"/>
  <c r="M1444" i="3"/>
  <c r="B1447" i="3" s="1"/>
  <c r="B406" i="3" s="1"/>
  <c r="M1185" i="3"/>
  <c r="B1186" i="3"/>
  <c r="I1186" i="3" s="1"/>
  <c r="B1704" i="2"/>
  <c r="F1706" i="2" s="1"/>
  <c r="M1629" i="2"/>
  <c r="B1632" i="2" s="1"/>
  <c r="B611" i="2" s="1"/>
  <c r="M1592" i="2"/>
  <c r="B1595" i="2" s="1"/>
  <c r="B570" i="2" s="1"/>
  <c r="M1518" i="2"/>
  <c r="B1521" i="2" s="1"/>
  <c r="B488" i="2" s="1"/>
  <c r="M1481" i="2"/>
  <c r="B1484" i="2" s="1"/>
  <c r="B447" i="2" s="1"/>
  <c r="B1482" i="2"/>
  <c r="I1482" i="2" s="1"/>
  <c r="K28" i="11"/>
  <c r="C1732" i="11"/>
  <c r="M1131" i="10"/>
  <c r="M1171" i="10"/>
  <c r="M1208" i="10"/>
  <c r="M1131" i="3"/>
  <c r="M24" i="2"/>
  <c r="B1630" i="2"/>
  <c r="I1630" i="2" s="1"/>
  <c r="M1666" i="2"/>
  <c r="B1669" i="2" s="1"/>
  <c r="B652" i="2" s="1"/>
  <c r="F1683" i="2"/>
  <c r="B102" i="2"/>
  <c r="F1217" i="2"/>
  <c r="B150" i="2" s="1"/>
  <c r="F1498" i="2"/>
  <c r="F1572" i="2"/>
  <c r="P1483" i="2"/>
  <c r="P1557" i="2"/>
  <c r="B106" i="2"/>
  <c r="F179" i="2"/>
  <c r="F1609" i="2"/>
  <c r="B1667" i="2"/>
  <c r="C1667" i="2" s="1"/>
  <c r="M1703" i="2"/>
  <c r="B1706" i="2" s="1"/>
  <c r="B693" i="2" s="1"/>
  <c r="I1146" i="11"/>
  <c r="J1153" i="11" s="1"/>
  <c r="B1186" i="11"/>
  <c r="F1188" i="11" s="1"/>
  <c r="B1260" i="11"/>
  <c r="F1260" i="11" s="1"/>
  <c r="H1262" i="11" s="1"/>
  <c r="M1334" i="11"/>
  <c r="P1334" i="11" s="1"/>
  <c r="B102" i="11"/>
  <c r="B110" i="11"/>
  <c r="B193" i="11"/>
  <c r="B226" i="11"/>
  <c r="F1276" i="11"/>
  <c r="F1424" i="11"/>
  <c r="B1445" i="11"/>
  <c r="C1445" i="11" s="1"/>
  <c r="F1498" i="11"/>
  <c r="B236" i="11"/>
  <c r="B277" i="11"/>
  <c r="M1260" i="11"/>
  <c r="P1260" i="11" s="1"/>
  <c r="F1313" i="11"/>
  <c r="B104" i="11"/>
  <c r="B112" i="11"/>
  <c r="B228" i="11"/>
  <c r="B267" i="11"/>
  <c r="B310" i="11"/>
  <c r="B1223" i="11"/>
  <c r="B1371" i="11"/>
  <c r="C1371" i="11" s="1"/>
  <c r="C1424" i="11"/>
  <c r="B375" i="11" s="1"/>
  <c r="B104" i="10"/>
  <c r="B112" i="10"/>
  <c r="F1202" i="10"/>
  <c r="F1239" i="10"/>
  <c r="B100" i="10"/>
  <c r="B108" i="10"/>
  <c r="B116" i="10"/>
  <c r="B1593" i="10"/>
  <c r="I1593" i="10" s="1"/>
  <c r="B1297" i="9"/>
  <c r="F1297" i="9" s="1"/>
  <c r="H1299" i="9" s="1"/>
  <c r="F1461" i="9"/>
  <c r="F1683" i="9"/>
  <c r="B154" i="9"/>
  <c r="C1313" i="9"/>
  <c r="B252" i="9" s="1"/>
  <c r="F1646" i="9"/>
  <c r="B104" i="9"/>
  <c r="B112" i="9"/>
  <c r="F1276" i="9"/>
  <c r="F1535" i="9"/>
  <c r="F1609" i="9"/>
  <c r="B1704" i="9"/>
  <c r="F1706" i="9" s="1"/>
  <c r="F1257" i="8"/>
  <c r="B197" i="8" s="1"/>
  <c r="B156" i="8"/>
  <c r="M1630" i="8"/>
  <c r="P1630" i="8" s="1"/>
  <c r="B100" i="8"/>
  <c r="B116" i="8"/>
  <c r="B1556" i="8"/>
  <c r="C1556" i="8" s="1"/>
  <c r="B1223" i="8"/>
  <c r="M1223" i="8"/>
  <c r="P1223" i="8" s="1"/>
  <c r="C1498" i="7"/>
  <c r="B457" i="7" s="1"/>
  <c r="C1239" i="7"/>
  <c r="B170" i="7" s="1"/>
  <c r="B1519" i="7"/>
  <c r="I1519" i="7" s="1"/>
  <c r="B1593" i="7"/>
  <c r="I1593" i="7" s="1"/>
  <c r="B104" i="7"/>
  <c r="C1202" i="7"/>
  <c r="B128" i="7" s="1"/>
  <c r="C1387" i="7"/>
  <c r="B334" i="7" s="1"/>
  <c r="B226" i="6"/>
  <c r="B1223" i="6"/>
  <c r="F1498" i="6"/>
  <c r="M1556" i="6"/>
  <c r="P1556" i="6" s="1"/>
  <c r="B1593" i="6"/>
  <c r="F1593" i="6" s="1"/>
  <c r="H1595" i="6" s="1"/>
  <c r="F1646" i="6"/>
  <c r="B100" i="6"/>
  <c r="B108" i="6"/>
  <c r="B116" i="6"/>
  <c r="B183" i="6"/>
  <c r="B234" i="6"/>
  <c r="B347" i="6"/>
  <c r="F1461" i="6"/>
  <c r="F1609" i="6"/>
  <c r="B1704" i="6"/>
  <c r="F1706" i="6" s="1"/>
  <c r="B191" i="6"/>
  <c r="B355" i="6"/>
  <c r="B568" i="6"/>
  <c r="F1572" i="6"/>
  <c r="F1720" i="6"/>
  <c r="B100" i="5"/>
  <c r="F1646" i="5"/>
  <c r="B102" i="5"/>
  <c r="B142" i="5"/>
  <c r="B1445" i="5"/>
  <c r="F1445" i="5" s="1"/>
  <c r="H1447" i="5" s="1"/>
  <c r="F1498" i="5"/>
  <c r="F1535" i="5"/>
  <c r="B1704" i="5"/>
  <c r="I1704" i="5" s="1"/>
  <c r="B104" i="5"/>
  <c r="B146" i="5"/>
  <c r="F1202" i="5"/>
  <c r="M1408" i="5"/>
  <c r="P1408" i="5" s="1"/>
  <c r="F1461" i="5"/>
  <c r="B1667" i="5"/>
  <c r="F1669" i="5" s="1"/>
  <c r="F1720" i="5"/>
  <c r="F1313" i="4"/>
  <c r="F1424" i="4"/>
  <c r="F1535" i="4"/>
  <c r="B1260" i="4"/>
  <c r="C1260" i="4" s="1"/>
  <c r="C1313" i="4"/>
  <c r="B252" i="4" s="1"/>
  <c r="B1371" i="4"/>
  <c r="C1371" i="4" s="1"/>
  <c r="B1408" i="4"/>
  <c r="C1408" i="4" s="1"/>
  <c r="B1519" i="4"/>
  <c r="F1519" i="4" s="1"/>
  <c r="H1521" i="4" s="1"/>
  <c r="M1519" i="4"/>
  <c r="P1519" i="4" s="1"/>
  <c r="B1593" i="4"/>
  <c r="F1593" i="4" s="1"/>
  <c r="H1595" i="4" s="1"/>
  <c r="B1630" i="4"/>
  <c r="C1630" i="4" s="1"/>
  <c r="C1646" i="4"/>
  <c r="B621" i="4" s="1"/>
  <c r="C1683" i="4"/>
  <c r="B662" i="4" s="1"/>
  <c r="B1704" i="4"/>
  <c r="F1704" i="4" s="1"/>
  <c r="H1706" i="4" s="1"/>
  <c r="F1276" i="4"/>
  <c r="F1387" i="3"/>
  <c r="B1445" i="3"/>
  <c r="F1445" i="3" s="1"/>
  <c r="H1447" i="3" s="1"/>
  <c r="B1519" i="3"/>
  <c r="I1519" i="3" s="1"/>
  <c r="B1593" i="3"/>
  <c r="I1593" i="3" s="1"/>
  <c r="F1720" i="3"/>
  <c r="F1313" i="3"/>
  <c r="F1720" i="2"/>
  <c r="F1254" i="2"/>
  <c r="F1291" i="2" s="1"/>
  <c r="F1535" i="2"/>
  <c r="B104" i="2"/>
  <c r="F1424" i="2"/>
  <c r="B1519" i="2"/>
  <c r="F1519" i="2" s="1"/>
  <c r="H1521" i="2" s="1"/>
  <c r="B1593" i="2"/>
  <c r="C1593" i="2" s="1"/>
  <c r="M1593" i="2"/>
  <c r="F1276" i="6"/>
  <c r="F1239" i="6"/>
  <c r="F1313" i="5"/>
  <c r="F1276" i="5"/>
  <c r="F1239" i="5"/>
  <c r="F1239" i="4"/>
  <c r="F1202" i="4"/>
  <c r="B1223" i="3"/>
  <c r="M1370" i="10"/>
  <c r="B1519" i="10"/>
  <c r="F1519" i="10" s="1"/>
  <c r="H1521" i="10" s="1"/>
  <c r="B1482" i="10"/>
  <c r="F1482" i="10" s="1"/>
  <c r="H1484" i="10" s="1"/>
  <c r="B1445" i="10"/>
  <c r="F1445" i="10" s="1"/>
  <c r="H1447" i="10" s="1"/>
  <c r="M1444" i="10"/>
  <c r="B1408" i="10"/>
  <c r="F1408" i="10" s="1"/>
  <c r="H1410" i="10" s="1"/>
  <c r="M1407" i="10"/>
  <c r="B1371" i="10"/>
  <c r="F1371" i="10" s="1"/>
  <c r="H1373" i="10" s="1"/>
  <c r="B1334" i="10"/>
  <c r="F1334" i="10" s="1"/>
  <c r="H1336" i="10" s="1"/>
  <c r="M1333" i="10"/>
  <c r="M1185" i="10"/>
  <c r="M1222" i="10"/>
  <c r="B1297" i="10"/>
  <c r="F1297" i="10" s="1"/>
  <c r="H1299" i="10" s="1"/>
  <c r="M1296" i="10"/>
  <c r="B1260" i="10"/>
  <c r="F1260" i="10" s="1"/>
  <c r="H1262" i="10" s="1"/>
  <c r="M1259" i="10"/>
  <c r="B1223" i="10"/>
  <c r="B1186" i="10"/>
  <c r="B1146" i="10"/>
  <c r="F1146" i="10" s="1"/>
  <c r="M1145" i="10"/>
  <c r="C1152" i="10" s="1"/>
  <c r="B80" i="10" s="1"/>
  <c r="B1334" i="8"/>
  <c r="F1334" i="8" s="1"/>
  <c r="H1336" i="8" s="1"/>
  <c r="M1333" i="8"/>
  <c r="B1336" i="8" s="1"/>
  <c r="B283" i="8" s="1"/>
  <c r="M1629" i="9"/>
  <c r="M1630" i="9" s="1"/>
  <c r="P1630" i="9" s="1"/>
  <c r="B1593" i="9"/>
  <c r="F1595" i="9" s="1"/>
  <c r="M1592" i="9"/>
  <c r="M1555" i="9"/>
  <c r="B1519" i="9"/>
  <c r="F1521" i="9" s="1"/>
  <c r="M1444" i="9"/>
  <c r="M1407" i="9"/>
  <c r="M1370" i="9"/>
  <c r="B1260" i="9"/>
  <c r="F1260" i="9" s="1"/>
  <c r="H1262" i="9" s="1"/>
  <c r="M1185" i="9"/>
  <c r="B1186" i="9"/>
  <c r="C1186" i="9" s="1"/>
  <c r="M1145" i="9"/>
  <c r="F1156" i="9" s="1"/>
  <c r="B86" i="9" s="1"/>
  <c r="B1146" i="9"/>
  <c r="F1146" i="9" s="1"/>
  <c r="H1148" i="9" s="1"/>
  <c r="B1334" i="7"/>
  <c r="C1334" i="7" s="1"/>
  <c r="B1297" i="7"/>
  <c r="F1297" i="7" s="1"/>
  <c r="H1299" i="7" s="1"/>
  <c r="B1445" i="7"/>
  <c r="C1445" i="7" s="1"/>
  <c r="B1408" i="7"/>
  <c r="F1408" i="7" s="1"/>
  <c r="H1410" i="7" s="1"/>
  <c r="B1371" i="7"/>
  <c r="C1371" i="7" s="1"/>
  <c r="B1186" i="7"/>
  <c r="M1186" i="7" s="1"/>
  <c r="P1186" i="7" s="1"/>
  <c r="B1223" i="7"/>
  <c r="M1222" i="7"/>
  <c r="B1146" i="7"/>
  <c r="C1146" i="7" s="1"/>
  <c r="M1145" i="7"/>
  <c r="C1152" i="7" s="1"/>
  <c r="B80" i="7" s="1"/>
  <c r="B1408" i="6"/>
  <c r="F1408" i="6" s="1"/>
  <c r="H1410" i="6" s="1"/>
  <c r="M1407" i="6"/>
  <c r="M1370" i="6"/>
  <c r="B1334" i="6"/>
  <c r="F1334" i="6" s="1"/>
  <c r="H1336" i="6" s="1"/>
  <c r="B1297" i="6"/>
  <c r="F1299" i="6" s="1"/>
  <c r="B1260" i="6"/>
  <c r="C1260" i="6" s="1"/>
  <c r="M1222" i="6"/>
  <c r="B1186" i="6"/>
  <c r="F1188" i="6" s="1"/>
  <c r="B1146" i="6"/>
  <c r="F1146" i="6" s="1"/>
  <c r="B1445" i="6"/>
  <c r="I1445" i="6" s="1"/>
  <c r="M1444" i="6"/>
  <c r="M1145" i="6"/>
  <c r="D1156" i="6" s="1"/>
  <c r="E85" i="6" s="1"/>
  <c r="M1333" i="5"/>
  <c r="M1259" i="5"/>
  <c r="B1186" i="5"/>
  <c r="F1188" i="5" s="1"/>
  <c r="M1145" i="5"/>
  <c r="C1155" i="5" s="1"/>
  <c r="B83" i="5" s="1"/>
  <c r="B1146" i="5"/>
  <c r="I1146" i="5" s="1"/>
  <c r="J1153" i="5" s="1"/>
  <c r="M1333" i="3"/>
  <c r="M1407" i="3"/>
  <c r="M1370" i="3"/>
  <c r="B1371" i="3"/>
  <c r="F1371" i="3" s="1"/>
  <c r="H1373" i="3" s="1"/>
  <c r="B1334" i="3"/>
  <c r="I1334" i="3" s="1"/>
  <c r="B1297" i="3"/>
  <c r="F1299" i="3" s="1"/>
  <c r="M1296" i="3"/>
  <c r="B1260" i="3"/>
  <c r="F1262" i="3" s="1"/>
  <c r="M1259" i="3"/>
  <c r="M1222" i="3"/>
  <c r="M1223" i="3" s="1"/>
  <c r="P1223" i="3" s="1"/>
  <c r="M1186" i="3"/>
  <c r="P1186" i="3" s="1"/>
  <c r="M1185" i="8"/>
  <c r="B1146" i="8"/>
  <c r="F1148" i="8" s="1"/>
  <c r="B1186" i="8"/>
  <c r="F1188" i="8" s="1"/>
  <c r="B1223" i="4"/>
  <c r="M1222" i="4"/>
  <c r="B1186" i="4"/>
  <c r="C1186" i="4" s="1"/>
  <c r="M1185" i="4"/>
  <c r="M1145" i="4"/>
  <c r="D1156" i="4" s="1"/>
  <c r="E85" i="4" s="1"/>
  <c r="M1444" i="2"/>
  <c r="B1445" i="2"/>
  <c r="I1445" i="2" s="1"/>
  <c r="B1408" i="2"/>
  <c r="C1408" i="2" s="1"/>
  <c r="M1407" i="2"/>
  <c r="B1334" i="2"/>
  <c r="F1336" i="2" s="1"/>
  <c r="B1223" i="2"/>
  <c r="M1185" i="2"/>
  <c r="B1186" i="2"/>
  <c r="F1186" i="2" s="1"/>
  <c r="H1188" i="2" s="1"/>
  <c r="B1146" i="2"/>
  <c r="F1146" i="2" s="1"/>
  <c r="H1148" i="2" s="1"/>
  <c r="M1145" i="2"/>
  <c r="F1156" i="2" s="1"/>
  <c r="B86" i="2" s="1"/>
  <c r="F138" i="10"/>
  <c r="F138" i="9"/>
  <c r="J1210" i="9" s="1"/>
  <c r="F1229" i="9" s="1"/>
  <c r="C1229" i="9" s="1"/>
  <c r="B162" i="9" s="1"/>
  <c r="J1195" i="8"/>
  <c r="J1196" i="8" s="1"/>
  <c r="H1196" i="8" s="1"/>
  <c r="F137" i="9"/>
  <c r="F178" i="8"/>
  <c r="F1247" i="8" s="1"/>
  <c r="F1173" i="8"/>
  <c r="F178" i="7"/>
  <c r="F137" i="6"/>
  <c r="F1210" i="6" s="1"/>
  <c r="F137" i="4"/>
  <c r="C1192" i="3"/>
  <c r="B120" i="3" s="1"/>
  <c r="J1195" i="3"/>
  <c r="H1195" i="3" s="1"/>
  <c r="F137" i="3"/>
  <c r="J1195" i="2"/>
  <c r="J1196" i="2" s="1"/>
  <c r="J1197" i="2" s="1"/>
  <c r="C1192" i="2"/>
  <c r="B120" i="2" s="1"/>
  <c r="F137" i="2"/>
  <c r="F178" i="2" s="1"/>
  <c r="C1276" i="11"/>
  <c r="B211" i="11" s="1"/>
  <c r="F1146" i="11"/>
  <c r="F1148" i="11"/>
  <c r="C1146" i="11"/>
  <c r="F1262" i="11"/>
  <c r="J1173" i="11"/>
  <c r="F1192" i="11" s="1"/>
  <c r="F138" i="11"/>
  <c r="F1284" i="11"/>
  <c r="F260" i="11"/>
  <c r="B1297" i="11"/>
  <c r="B1334" i="11"/>
  <c r="M1145" i="11"/>
  <c r="B1408" i="11"/>
  <c r="F1558" i="11"/>
  <c r="I1556" i="11"/>
  <c r="F1632" i="11"/>
  <c r="I1630" i="11"/>
  <c r="F1630" i="11"/>
  <c r="H1632" i="11" s="1"/>
  <c r="C1630" i="11"/>
  <c r="F1683" i="11"/>
  <c r="C1683" i="11"/>
  <c r="B662" i="11" s="1"/>
  <c r="B265" i="11"/>
  <c r="F1361" i="11"/>
  <c r="F1437" i="11"/>
  <c r="B351" i="11"/>
  <c r="B273" i="11"/>
  <c r="F1365" i="11"/>
  <c r="B316" i="11"/>
  <c r="F1403" i="11"/>
  <c r="F1441" i="11"/>
  <c r="B359" i="11"/>
  <c r="B238" i="11"/>
  <c r="F1331" i="11"/>
  <c r="B281" i="11"/>
  <c r="F1369" i="11"/>
  <c r="C1313" i="11"/>
  <c r="B252" i="11" s="1"/>
  <c r="F1471" i="11"/>
  <c r="B1706" i="11"/>
  <c r="B693" i="11" s="1"/>
  <c r="M1704" i="11"/>
  <c r="P1704" i="11" s="1"/>
  <c r="B144" i="11"/>
  <c r="B152" i="11"/>
  <c r="B187" i="11"/>
  <c r="B195" i="11"/>
  <c r="B222" i="11"/>
  <c r="B230" i="11"/>
  <c r="B240" i="11"/>
  <c r="B271" i="11"/>
  <c r="B304" i="11"/>
  <c r="C1202" i="11"/>
  <c r="B128" i="11" s="1"/>
  <c r="C1350" i="11"/>
  <c r="B293" i="11" s="1"/>
  <c r="M1481" i="11"/>
  <c r="B1519" i="11"/>
  <c r="B1593" i="11"/>
  <c r="B1704" i="11"/>
  <c r="B308" i="11"/>
  <c r="F1399" i="11"/>
  <c r="B146" i="11"/>
  <c r="B154" i="11"/>
  <c r="B181" i="11"/>
  <c r="B189" i="11"/>
  <c r="B197" i="11"/>
  <c r="B224" i="11"/>
  <c r="B232" i="11"/>
  <c r="B263" i="11"/>
  <c r="B275" i="11"/>
  <c r="B318" i="11"/>
  <c r="C1239" i="11"/>
  <c r="B170" i="11" s="1"/>
  <c r="M1371" i="11"/>
  <c r="P1371" i="11" s="1"/>
  <c r="C1387" i="11"/>
  <c r="B334" i="11" s="1"/>
  <c r="F1475" i="11"/>
  <c r="C1498" i="11"/>
  <c r="B457" i="11" s="1"/>
  <c r="F1646" i="11"/>
  <c r="C1646" i="11"/>
  <c r="B621" i="11" s="1"/>
  <c r="F1461" i="11"/>
  <c r="F1609" i="11"/>
  <c r="C1609" i="11"/>
  <c r="B580" i="11" s="1"/>
  <c r="B1632" i="11"/>
  <c r="B611" i="11" s="1"/>
  <c r="M1444" i="11"/>
  <c r="C1461" i="11"/>
  <c r="B416" i="11" s="1"/>
  <c r="B1482" i="11"/>
  <c r="M1518" i="11"/>
  <c r="F1535" i="11"/>
  <c r="C1535" i="11"/>
  <c r="B498" i="11" s="1"/>
  <c r="F1572" i="11"/>
  <c r="C1572" i="11"/>
  <c r="B539" i="11" s="1"/>
  <c r="B1595" i="11"/>
  <c r="B570" i="11" s="1"/>
  <c r="M1593" i="11"/>
  <c r="P1593" i="11" s="1"/>
  <c r="F1720" i="11"/>
  <c r="C1720" i="11"/>
  <c r="B703" i="11" s="1"/>
  <c r="J1195" i="10"/>
  <c r="C1192" i="10"/>
  <c r="F179" i="10"/>
  <c r="J1210" i="10"/>
  <c r="F1229" i="10" s="1"/>
  <c r="B189" i="10"/>
  <c r="F1290" i="10"/>
  <c r="F1249" i="10"/>
  <c r="F1250" i="10"/>
  <c r="F1251" i="10"/>
  <c r="F1252" i="10"/>
  <c r="F1254" i="10"/>
  <c r="F1255" i="10"/>
  <c r="F1256" i="10"/>
  <c r="F1257" i="10"/>
  <c r="F1258" i="10"/>
  <c r="C1239" i="10"/>
  <c r="B170" i="10" s="1"/>
  <c r="I1667" i="10"/>
  <c r="F1667" i="10"/>
  <c r="H1669" i="10" s="1"/>
  <c r="F1706" i="10"/>
  <c r="I1704" i="10"/>
  <c r="F1704" i="10"/>
  <c r="H1706" i="10" s="1"/>
  <c r="C1704" i="10"/>
  <c r="M1555" i="10"/>
  <c r="M1593" i="10"/>
  <c r="P1593" i="10" s="1"/>
  <c r="F1683" i="10"/>
  <c r="C1683" i="10"/>
  <c r="B662" i="10" s="1"/>
  <c r="F137" i="10"/>
  <c r="B1556" i="10"/>
  <c r="C1667" i="10"/>
  <c r="F1720" i="10"/>
  <c r="C1720" i="10"/>
  <c r="B703" i="10" s="1"/>
  <c r="F1276" i="10"/>
  <c r="C1276" i="10"/>
  <c r="B211" i="10" s="1"/>
  <c r="F1313" i="10"/>
  <c r="C1313" i="10"/>
  <c r="B252" i="10" s="1"/>
  <c r="F1350" i="10"/>
  <c r="F1387" i="10"/>
  <c r="C1387" i="10"/>
  <c r="B334" i="10" s="1"/>
  <c r="F1424" i="10"/>
  <c r="F1461" i="10"/>
  <c r="F1498" i="10"/>
  <c r="F1535" i="10"/>
  <c r="B1630" i="10"/>
  <c r="M1704" i="10"/>
  <c r="P1704" i="10" s="1"/>
  <c r="F1609" i="10"/>
  <c r="C1609" i="10"/>
  <c r="B580" i="10" s="1"/>
  <c r="F1572" i="10"/>
  <c r="C1572" i="10"/>
  <c r="B539" i="10" s="1"/>
  <c r="F1646" i="10"/>
  <c r="C1646" i="10"/>
  <c r="B621" i="10" s="1"/>
  <c r="F1288" i="9"/>
  <c r="B185" i="9"/>
  <c r="F1292" i="9"/>
  <c r="B193" i="9"/>
  <c r="F1257" i="9"/>
  <c r="B156" i="9"/>
  <c r="B144" i="9"/>
  <c r="B187" i="9"/>
  <c r="C1202" i="9"/>
  <c r="B128" i="9" s="1"/>
  <c r="C1239" i="9"/>
  <c r="B170" i="9" s="1"/>
  <c r="C1276" i="9"/>
  <c r="B211" i="9" s="1"/>
  <c r="B1482" i="9"/>
  <c r="M1482" i="9" s="1"/>
  <c r="P1482" i="9" s="1"/>
  <c r="B228" i="9"/>
  <c r="F1326" i="9"/>
  <c r="F1253" i="9"/>
  <c r="B148" i="9"/>
  <c r="F1254" i="9"/>
  <c r="B150" i="9"/>
  <c r="F1258" i="9"/>
  <c r="B158" i="9"/>
  <c r="B146" i="9"/>
  <c r="I1186" i="9"/>
  <c r="F1186" i="9"/>
  <c r="H1188" i="9" s="1"/>
  <c r="C1192" i="9"/>
  <c r="B120" i="9" s="1"/>
  <c r="J1196" i="9"/>
  <c r="M1222" i="9"/>
  <c r="M1259" i="9"/>
  <c r="M1296" i="9"/>
  <c r="B1445" i="9"/>
  <c r="F1249" i="9"/>
  <c r="B140" i="9"/>
  <c r="F1250" i="9"/>
  <c r="B142" i="9"/>
  <c r="B236" i="9"/>
  <c r="F1330" i="9"/>
  <c r="F1519" i="9"/>
  <c r="H1521" i="9" s="1"/>
  <c r="F1210" i="9"/>
  <c r="F178" i="9"/>
  <c r="B152" i="9"/>
  <c r="F179" i="9"/>
  <c r="B195" i="9"/>
  <c r="B1334" i="9"/>
  <c r="B1371" i="9"/>
  <c r="B1408" i="9"/>
  <c r="F1350" i="9"/>
  <c r="C1350" i="9"/>
  <c r="B293" i="9" s="1"/>
  <c r="F1593" i="9"/>
  <c r="H1595" i="9" s="1"/>
  <c r="C1630" i="9"/>
  <c r="F1669" i="9"/>
  <c r="I1667" i="9"/>
  <c r="F1667" i="9"/>
  <c r="H1669" i="9" s="1"/>
  <c r="C1667" i="9"/>
  <c r="M1333" i="9"/>
  <c r="F1387" i="9"/>
  <c r="C1387" i="9"/>
  <c r="B334" i="9" s="1"/>
  <c r="F1313" i="9"/>
  <c r="F1424" i="9"/>
  <c r="C1424" i="9"/>
  <c r="B375" i="9" s="1"/>
  <c r="B1556" i="9"/>
  <c r="C1461" i="9"/>
  <c r="B416" i="9" s="1"/>
  <c r="C1498" i="9"/>
  <c r="B457" i="9" s="1"/>
  <c r="C1535" i="9"/>
  <c r="B498" i="9" s="1"/>
  <c r="F1572" i="9"/>
  <c r="C1572" i="9"/>
  <c r="B539" i="9" s="1"/>
  <c r="M1667" i="9"/>
  <c r="P1667" i="9" s="1"/>
  <c r="M1704" i="9"/>
  <c r="P1704" i="9" s="1"/>
  <c r="C1609" i="9"/>
  <c r="B580" i="9" s="1"/>
  <c r="C1646" i="9"/>
  <c r="B621" i="9" s="1"/>
  <c r="C1683" i="9"/>
  <c r="B662" i="9" s="1"/>
  <c r="C1720" i="9"/>
  <c r="B703" i="9" s="1"/>
  <c r="F1254" i="8"/>
  <c r="B150" i="8"/>
  <c r="C1408" i="8"/>
  <c r="I1334" i="8"/>
  <c r="B142" i="8"/>
  <c r="F1250" i="8"/>
  <c r="F1258" i="8"/>
  <c r="B158" i="8"/>
  <c r="F1225" i="8"/>
  <c r="B144" i="8"/>
  <c r="F1251" i="8"/>
  <c r="B152" i="8"/>
  <c r="F1255" i="8"/>
  <c r="B1445" i="8"/>
  <c r="F1276" i="8"/>
  <c r="C1276" i="8"/>
  <c r="B211" i="8" s="1"/>
  <c r="J1210" i="8"/>
  <c r="F1229" i="8" s="1"/>
  <c r="F179" i="8"/>
  <c r="F1215" i="8"/>
  <c r="F1219" i="8"/>
  <c r="F1249" i="8"/>
  <c r="F1313" i="8"/>
  <c r="C1313" i="8"/>
  <c r="B252" i="8" s="1"/>
  <c r="B102" i="8"/>
  <c r="B110" i="8"/>
  <c r="F1202" i="8"/>
  <c r="F1350" i="8"/>
  <c r="C1350" i="8"/>
  <c r="B293" i="8" s="1"/>
  <c r="F1683" i="8"/>
  <c r="C1683" i="8"/>
  <c r="B662" i="8" s="1"/>
  <c r="F1535" i="8"/>
  <c r="C1535" i="8"/>
  <c r="B498" i="8" s="1"/>
  <c r="C1498" i="8"/>
  <c r="B457" i="8" s="1"/>
  <c r="F1498" i="8"/>
  <c r="M1145" i="8"/>
  <c r="F1239" i="8"/>
  <c r="C1239" i="8"/>
  <c r="B170" i="8" s="1"/>
  <c r="B1371" i="8"/>
  <c r="B1482" i="8"/>
  <c r="M1482" i="8"/>
  <c r="P1482" i="8" s="1"/>
  <c r="B1704" i="8"/>
  <c r="C1387" i="8"/>
  <c r="B334" i="8" s="1"/>
  <c r="C1424" i="8"/>
  <c r="B375" i="8" s="1"/>
  <c r="B1519" i="8"/>
  <c r="F1572" i="8"/>
  <c r="C1572" i="8"/>
  <c r="B539" i="8" s="1"/>
  <c r="B1630" i="8"/>
  <c r="C1461" i="8"/>
  <c r="B416" i="8" s="1"/>
  <c r="B1667" i="8"/>
  <c r="F1720" i="8"/>
  <c r="C1720" i="8"/>
  <c r="B703" i="8" s="1"/>
  <c r="F1609" i="8"/>
  <c r="C1609" i="8"/>
  <c r="B580" i="8" s="1"/>
  <c r="F1646" i="8"/>
  <c r="C1646" i="8"/>
  <c r="B621" i="8" s="1"/>
  <c r="I1334" i="7"/>
  <c r="B228" i="7"/>
  <c r="F1326" i="7"/>
  <c r="B236" i="7"/>
  <c r="F1330" i="7"/>
  <c r="F1484" i="7"/>
  <c r="C1482" i="7"/>
  <c r="B189" i="7"/>
  <c r="F1290" i="7"/>
  <c r="J1210" i="7"/>
  <c r="F1229" i="7" s="1"/>
  <c r="F179" i="7"/>
  <c r="J1173" i="7"/>
  <c r="F1192" i="7" s="1"/>
  <c r="F1202" i="7"/>
  <c r="M1259" i="7"/>
  <c r="F1254" i="7"/>
  <c r="F1461" i="7"/>
  <c r="C1461" i="7"/>
  <c r="B416" i="7" s="1"/>
  <c r="F1646" i="7"/>
  <c r="C1646" i="7"/>
  <c r="B621" i="7" s="1"/>
  <c r="B148" i="7"/>
  <c r="F1239" i="7"/>
  <c r="F1424" i="7"/>
  <c r="C1424" i="7"/>
  <c r="B375" i="7" s="1"/>
  <c r="B1630" i="7"/>
  <c r="B185" i="7"/>
  <c r="F1288" i="7"/>
  <c r="B193" i="7"/>
  <c r="F1292" i="7"/>
  <c r="F1249" i="7"/>
  <c r="F1257" i="7"/>
  <c r="F1210" i="7"/>
  <c r="B146" i="7"/>
  <c r="F1276" i="7"/>
  <c r="C1276" i="7"/>
  <c r="B211" i="7" s="1"/>
  <c r="F1313" i="7"/>
  <c r="C1313" i="7"/>
  <c r="B252" i="7" s="1"/>
  <c r="F1669" i="7"/>
  <c r="I1667" i="7"/>
  <c r="B152" i="7"/>
  <c r="B195" i="7"/>
  <c r="B1260" i="7"/>
  <c r="F1250" i="7"/>
  <c r="F1258" i="7"/>
  <c r="M1296" i="7"/>
  <c r="M1333" i="7"/>
  <c r="M1444" i="7"/>
  <c r="M1481" i="7"/>
  <c r="F1519" i="7"/>
  <c r="H1521" i="7" s="1"/>
  <c r="M1630" i="7"/>
  <c r="P1630" i="7" s="1"/>
  <c r="B1704" i="7"/>
  <c r="F1387" i="7"/>
  <c r="M1407" i="7"/>
  <c r="C1535" i="7"/>
  <c r="B498" i="7" s="1"/>
  <c r="F1572" i="7"/>
  <c r="C1572" i="7"/>
  <c r="B539" i="7" s="1"/>
  <c r="F1609" i="7"/>
  <c r="C1609" i="7"/>
  <c r="B580" i="7" s="1"/>
  <c r="F1683" i="7"/>
  <c r="C1683" i="7"/>
  <c r="B662" i="7" s="1"/>
  <c r="F1720" i="7"/>
  <c r="C1720" i="7"/>
  <c r="B703" i="7" s="1"/>
  <c r="F1350" i="7"/>
  <c r="M1370" i="7"/>
  <c r="F1498" i="7"/>
  <c r="M1518" i="7"/>
  <c r="B1556" i="7"/>
  <c r="C1482" i="6"/>
  <c r="C1192" i="6"/>
  <c r="B120" i="6" s="1"/>
  <c r="J1195" i="6"/>
  <c r="F1363" i="6"/>
  <c r="B269" i="6"/>
  <c r="F1367" i="6"/>
  <c r="B277" i="6"/>
  <c r="F1336" i="6"/>
  <c r="F1623" i="6"/>
  <c r="B558" i="6"/>
  <c r="F1627" i="6"/>
  <c r="B566" i="6"/>
  <c r="B1371" i="6"/>
  <c r="B142" i="6"/>
  <c r="B150" i="6"/>
  <c r="B158" i="6"/>
  <c r="F178" i="6"/>
  <c r="B185" i="6"/>
  <c r="B193" i="6"/>
  <c r="B228" i="6"/>
  <c r="B236" i="6"/>
  <c r="B263" i="6"/>
  <c r="B271" i="6"/>
  <c r="B279" i="6"/>
  <c r="B306" i="6"/>
  <c r="B314" i="6"/>
  <c r="B322" i="6"/>
  <c r="B427" i="6"/>
  <c r="B435" i="6"/>
  <c r="B443" i="6"/>
  <c r="B470" i="6"/>
  <c r="B478" i="6"/>
  <c r="B486" i="6"/>
  <c r="B517" i="6"/>
  <c r="B527" i="6"/>
  <c r="B560" i="6"/>
  <c r="F1362" i="6"/>
  <c r="F1387" i="6"/>
  <c r="F1657" i="6"/>
  <c r="B593" i="6"/>
  <c r="F1661" i="6"/>
  <c r="B601" i="6"/>
  <c r="B144" i="6"/>
  <c r="B152" i="6"/>
  <c r="B187" i="6"/>
  <c r="B195" i="6"/>
  <c r="B222" i="6"/>
  <c r="B230" i="6"/>
  <c r="B238" i="6"/>
  <c r="B265" i="6"/>
  <c r="B273" i="6"/>
  <c r="B281" i="6"/>
  <c r="B386" i="6"/>
  <c r="B394" i="6"/>
  <c r="B402" i="6"/>
  <c r="B429" i="6"/>
  <c r="B437" i="6"/>
  <c r="B445" i="6"/>
  <c r="B509" i="6"/>
  <c r="B519" i="6"/>
  <c r="B552" i="6"/>
  <c r="C1202" i="6"/>
  <c r="B128" i="6" s="1"/>
  <c r="M1333" i="6"/>
  <c r="F1366" i="6"/>
  <c r="F1619" i="6"/>
  <c r="B550" i="6"/>
  <c r="F1665" i="6"/>
  <c r="B609" i="6"/>
  <c r="F138" i="6"/>
  <c r="B146" i="6"/>
  <c r="B154" i="6"/>
  <c r="B181" i="6"/>
  <c r="B189" i="6"/>
  <c r="B197" i="6"/>
  <c r="B224" i="6"/>
  <c r="B232" i="6"/>
  <c r="B240" i="6"/>
  <c r="B345" i="6"/>
  <c r="B353" i="6"/>
  <c r="B361" i="6"/>
  <c r="B388" i="6"/>
  <c r="B396" i="6"/>
  <c r="B404" i="6"/>
  <c r="B511" i="6"/>
  <c r="F1447" i="6"/>
  <c r="F1519" i="6"/>
  <c r="H1521" i="6" s="1"/>
  <c r="I1519" i="6"/>
  <c r="F1521" i="6"/>
  <c r="C1519" i="6"/>
  <c r="M1482" i="6"/>
  <c r="P1482" i="6" s="1"/>
  <c r="B1556" i="6"/>
  <c r="F1595" i="6"/>
  <c r="I1593" i="6"/>
  <c r="C1630" i="6"/>
  <c r="F1669" i="6"/>
  <c r="I1667" i="6"/>
  <c r="F1667" i="6"/>
  <c r="H1669" i="6" s="1"/>
  <c r="C1667" i="6"/>
  <c r="F1313" i="6"/>
  <c r="F1350" i="6"/>
  <c r="M1408" i="6"/>
  <c r="P1408" i="6" s="1"/>
  <c r="C1498" i="6"/>
  <c r="B457" i="6" s="1"/>
  <c r="M1630" i="6"/>
  <c r="P1630" i="6" s="1"/>
  <c r="M1667" i="6"/>
  <c r="P1667" i="6" s="1"/>
  <c r="F1535" i="6"/>
  <c r="C1535" i="6"/>
  <c r="B498" i="6" s="1"/>
  <c r="C1572" i="6"/>
  <c r="B539" i="6" s="1"/>
  <c r="C1609" i="6"/>
  <c r="B580" i="6" s="1"/>
  <c r="C1646" i="6"/>
  <c r="B621" i="6" s="1"/>
  <c r="C1683" i="6"/>
  <c r="B662" i="6" s="1"/>
  <c r="C1720" i="6"/>
  <c r="B703" i="6" s="1"/>
  <c r="C1154" i="5"/>
  <c r="B82" i="5" s="1"/>
  <c r="C1192" i="5"/>
  <c r="B120" i="5" s="1"/>
  <c r="J1195" i="5"/>
  <c r="F1484" i="5"/>
  <c r="I1482" i="5"/>
  <c r="F1482" i="5"/>
  <c r="H1484" i="5" s="1"/>
  <c r="C1482" i="5"/>
  <c r="B230" i="5"/>
  <c r="F1327" i="5"/>
  <c r="B152" i="5"/>
  <c r="F1255" i="5"/>
  <c r="F1369" i="5"/>
  <c r="B281" i="5"/>
  <c r="B1260" i="5"/>
  <c r="B1334" i="5"/>
  <c r="B1371" i="5"/>
  <c r="F1519" i="5"/>
  <c r="H1521" i="5" s="1"/>
  <c r="F1595" i="5"/>
  <c r="I1593" i="5"/>
  <c r="F1593" i="5"/>
  <c r="H1595" i="5" s="1"/>
  <c r="C1593" i="5"/>
  <c r="F138" i="5"/>
  <c r="B148" i="5"/>
  <c r="B158" i="5"/>
  <c r="B181" i="5"/>
  <c r="B191" i="5"/>
  <c r="B224" i="5"/>
  <c r="B1408" i="5"/>
  <c r="I1556" i="5"/>
  <c r="C1556" i="5"/>
  <c r="B222" i="5"/>
  <c r="F1323" i="5"/>
  <c r="F1361" i="5"/>
  <c r="B265" i="5"/>
  <c r="B144" i="5"/>
  <c r="F1251" i="5"/>
  <c r="B187" i="5"/>
  <c r="F1289" i="5"/>
  <c r="F1365" i="5"/>
  <c r="B273" i="5"/>
  <c r="B195" i="5"/>
  <c r="F1293" i="5"/>
  <c r="B238" i="5"/>
  <c r="F1331" i="5"/>
  <c r="B1223" i="5"/>
  <c r="F137" i="5"/>
  <c r="F1173" i="5"/>
  <c r="B140" i="5"/>
  <c r="B150" i="5"/>
  <c r="B183" i="5"/>
  <c r="B240" i="5"/>
  <c r="F1186" i="5"/>
  <c r="H1188" i="5" s="1"/>
  <c r="M1223" i="5"/>
  <c r="P1223" i="5" s="1"/>
  <c r="F1146" i="5"/>
  <c r="C1146" i="5"/>
  <c r="F1148" i="5"/>
  <c r="F1632" i="5"/>
  <c r="I1630" i="5"/>
  <c r="F1630" i="5"/>
  <c r="H1632" i="5" s="1"/>
  <c r="C1630" i="5"/>
  <c r="M1482" i="5"/>
  <c r="P1482" i="5" s="1"/>
  <c r="I1667" i="5"/>
  <c r="C1667" i="5"/>
  <c r="F1350" i="5"/>
  <c r="F1387" i="5"/>
  <c r="C1387" i="5"/>
  <c r="B334" i="5" s="1"/>
  <c r="M1519" i="5"/>
  <c r="P1519" i="5" s="1"/>
  <c r="M1371" i="5"/>
  <c r="P1371" i="5" s="1"/>
  <c r="F1424" i="5"/>
  <c r="C1424" i="5"/>
  <c r="B375" i="5" s="1"/>
  <c r="B1558" i="5"/>
  <c r="B529" i="5" s="1"/>
  <c r="M1556" i="5"/>
  <c r="P1556" i="5" s="1"/>
  <c r="B1595" i="5"/>
  <c r="B570" i="5" s="1"/>
  <c r="M1593" i="5"/>
  <c r="P1593" i="5" s="1"/>
  <c r="B1632" i="5"/>
  <c r="B611" i="5" s="1"/>
  <c r="M1630" i="5"/>
  <c r="P1630" i="5" s="1"/>
  <c r="F1572" i="5"/>
  <c r="C1572" i="5"/>
  <c r="B539" i="5" s="1"/>
  <c r="F1609" i="5"/>
  <c r="C1609" i="5"/>
  <c r="B580" i="5" s="1"/>
  <c r="C1461" i="5"/>
  <c r="B416" i="5" s="1"/>
  <c r="C1498" i="5"/>
  <c r="B457" i="5" s="1"/>
  <c r="C1535" i="5"/>
  <c r="B498" i="5" s="1"/>
  <c r="M1667" i="5"/>
  <c r="P1667" i="5" s="1"/>
  <c r="M1704" i="5"/>
  <c r="P1704" i="5" s="1"/>
  <c r="C1646" i="5"/>
  <c r="B621" i="5" s="1"/>
  <c r="C1683" i="5"/>
  <c r="B662" i="5" s="1"/>
  <c r="C1720" i="5"/>
  <c r="B703" i="5" s="1"/>
  <c r="F1408" i="4"/>
  <c r="H1410" i="4" s="1"/>
  <c r="J1173" i="4"/>
  <c r="F1192" i="4" s="1"/>
  <c r="F138" i="4"/>
  <c r="F1188" i="4"/>
  <c r="F1630" i="4"/>
  <c r="H1632" i="4" s="1"/>
  <c r="B1146" i="4"/>
  <c r="B1297" i="4"/>
  <c r="I1519" i="4"/>
  <c r="F1521" i="4"/>
  <c r="F1286" i="4"/>
  <c r="B181" i="4"/>
  <c r="F1252" i="4"/>
  <c r="B146" i="4"/>
  <c r="F1290" i="4"/>
  <c r="B189" i="4"/>
  <c r="F1256" i="4"/>
  <c r="B154" i="4"/>
  <c r="F1294" i="4"/>
  <c r="B197" i="4"/>
  <c r="F1258" i="4"/>
  <c r="B158" i="4"/>
  <c r="B1334" i="4"/>
  <c r="F1572" i="4"/>
  <c r="C1572" i="4"/>
  <c r="B539" i="4" s="1"/>
  <c r="B98" i="4"/>
  <c r="B114" i="4"/>
  <c r="F1213" i="4"/>
  <c r="F1217" i="4"/>
  <c r="C1350" i="4"/>
  <c r="B293" i="4" s="1"/>
  <c r="B1445" i="4"/>
  <c r="B116" i="4"/>
  <c r="C1387" i="4"/>
  <c r="B334" i="4" s="1"/>
  <c r="F1461" i="4"/>
  <c r="B1482" i="4"/>
  <c r="C1498" i="4"/>
  <c r="B457" i="4" s="1"/>
  <c r="M1629" i="4"/>
  <c r="B106" i="4"/>
  <c r="F1214" i="4"/>
  <c r="F1218" i="4"/>
  <c r="C1461" i="4"/>
  <c r="B416" i="4" s="1"/>
  <c r="C1276" i="4"/>
  <c r="B211" i="4" s="1"/>
  <c r="M1408" i="4"/>
  <c r="P1408" i="4" s="1"/>
  <c r="F1498" i="4"/>
  <c r="M1592" i="4"/>
  <c r="C1424" i="4"/>
  <c r="B375" i="4" s="1"/>
  <c r="C1535" i="4"/>
  <c r="B498" i="4" s="1"/>
  <c r="B1556" i="4"/>
  <c r="B1667" i="4"/>
  <c r="F1609" i="4"/>
  <c r="C1609" i="4"/>
  <c r="B580" i="4" s="1"/>
  <c r="F1720" i="4"/>
  <c r="C1720" i="4"/>
  <c r="B703" i="4" s="1"/>
  <c r="M1555" i="4"/>
  <c r="F1683" i="4"/>
  <c r="M1703" i="4"/>
  <c r="F1646" i="4"/>
  <c r="M1666" i="4"/>
  <c r="B1408" i="3"/>
  <c r="C1445" i="3"/>
  <c r="I1445" i="3"/>
  <c r="M1482" i="3"/>
  <c r="C1297" i="3"/>
  <c r="F1249" i="3"/>
  <c r="B140" i="3"/>
  <c r="F1253" i="3"/>
  <c r="B148" i="3"/>
  <c r="F1225" i="3"/>
  <c r="B1482" i="3"/>
  <c r="F1595" i="3"/>
  <c r="B116" i="3"/>
  <c r="B158" i="3"/>
  <c r="F1572" i="3"/>
  <c r="C1572" i="3"/>
  <c r="B539" i="3" s="1"/>
  <c r="F1632" i="3"/>
  <c r="B106" i="3"/>
  <c r="B1146" i="3"/>
  <c r="F1257" i="3"/>
  <c r="B156" i="3"/>
  <c r="F1295" i="3"/>
  <c r="B199" i="3"/>
  <c r="F1213" i="3"/>
  <c r="F1214" i="3"/>
  <c r="F1215" i="3"/>
  <c r="F1217" i="3"/>
  <c r="F1218" i="3"/>
  <c r="F1219" i="3"/>
  <c r="M1630" i="3"/>
  <c r="B1632" i="3"/>
  <c r="B611" i="3" s="1"/>
  <c r="F1683" i="3"/>
  <c r="C1683" i="3"/>
  <c r="B662" i="3" s="1"/>
  <c r="F1706" i="3"/>
  <c r="I1704" i="3"/>
  <c r="F1704" i="3"/>
  <c r="H1706" i="3" s="1"/>
  <c r="C1704" i="3"/>
  <c r="M1145" i="3"/>
  <c r="C1186" i="3"/>
  <c r="F1202" i="3"/>
  <c r="C1202" i="3"/>
  <c r="B128" i="3" s="1"/>
  <c r="F1276" i="3"/>
  <c r="F1350" i="3"/>
  <c r="F1424" i="3"/>
  <c r="F1498" i="3"/>
  <c r="B1667" i="3"/>
  <c r="F1186" i="3"/>
  <c r="H1188" i="3" s="1"/>
  <c r="M1667" i="3"/>
  <c r="C1239" i="3"/>
  <c r="B170" i="3" s="1"/>
  <c r="C1276" i="3"/>
  <c r="B211" i="3" s="1"/>
  <c r="C1313" i="3"/>
  <c r="B252" i="3" s="1"/>
  <c r="C1350" i="3"/>
  <c r="B293" i="3" s="1"/>
  <c r="C1387" i="3"/>
  <c r="B334" i="3" s="1"/>
  <c r="C1424" i="3"/>
  <c r="B375" i="3" s="1"/>
  <c r="C1461" i="3"/>
  <c r="B416" i="3" s="1"/>
  <c r="C1498" i="3"/>
  <c r="B457" i="3" s="1"/>
  <c r="B1556" i="3"/>
  <c r="F1609" i="3"/>
  <c r="C1609" i="3"/>
  <c r="B580" i="3" s="1"/>
  <c r="C1535" i="3"/>
  <c r="B498" i="3" s="1"/>
  <c r="F1646" i="3"/>
  <c r="M1592" i="3"/>
  <c r="M1555" i="3"/>
  <c r="C1720" i="3"/>
  <c r="B703" i="3" s="1"/>
  <c r="F1326" i="2"/>
  <c r="B228" i="2"/>
  <c r="F1330" i="2"/>
  <c r="B236" i="2"/>
  <c r="F1210" i="2"/>
  <c r="J1247" i="2"/>
  <c r="F1266" i="2" s="1"/>
  <c r="F220" i="2"/>
  <c r="F1484" i="2"/>
  <c r="F1482" i="2"/>
  <c r="H1484" i="2" s="1"/>
  <c r="C1482" i="2"/>
  <c r="B154" i="2"/>
  <c r="J1232" i="2"/>
  <c r="F1250" i="2"/>
  <c r="M1296" i="2"/>
  <c r="B1371" i="2"/>
  <c r="M1371" i="2" s="1"/>
  <c r="P1371" i="2" s="1"/>
  <c r="B185" i="2"/>
  <c r="F1288" i="2"/>
  <c r="B1260" i="2"/>
  <c r="B193" i="2"/>
  <c r="F1292" i="2"/>
  <c r="B144" i="2"/>
  <c r="B187" i="2"/>
  <c r="B146" i="2"/>
  <c r="D1155" i="2"/>
  <c r="E83" i="2" s="1"/>
  <c r="F1258" i="2"/>
  <c r="F1410" i="2"/>
  <c r="F1239" i="2"/>
  <c r="F1249" i="2"/>
  <c r="F1253" i="2"/>
  <c r="F1257" i="2"/>
  <c r="F1350" i="2"/>
  <c r="M1222" i="2"/>
  <c r="M1259" i="2"/>
  <c r="F1276" i="2"/>
  <c r="B1297" i="2"/>
  <c r="M1333" i="2"/>
  <c r="F1387" i="2"/>
  <c r="F1202" i="2"/>
  <c r="B1556" i="2"/>
  <c r="M1555" i="2"/>
  <c r="M1630" i="2"/>
  <c r="C1498" i="2"/>
  <c r="B457" i="2" s="1"/>
  <c r="C1535" i="2"/>
  <c r="B498" i="2" s="1"/>
  <c r="M1667" i="2"/>
  <c r="M1704" i="2"/>
  <c r="C1572" i="2"/>
  <c r="B539" i="2" s="1"/>
  <c r="C1609" i="2"/>
  <c r="B580" i="2" s="1"/>
  <c r="C1646" i="2"/>
  <c r="B621" i="2" s="1"/>
  <c r="C1683" i="2"/>
  <c r="B662" i="2" s="1"/>
  <c r="C1720" i="2"/>
  <c r="B703" i="2" s="1"/>
  <c r="B1669" i="11" l="1"/>
  <c r="B652" i="11" s="1"/>
  <c r="F1556" i="11"/>
  <c r="H1558" i="11" s="1"/>
  <c r="M1223" i="11"/>
  <c r="P1223" i="11" s="1"/>
  <c r="F1733" i="11" s="1"/>
  <c r="F1225" i="11"/>
  <c r="I1223" i="11"/>
  <c r="F1223" i="11"/>
  <c r="C1223" i="11"/>
  <c r="F1225" i="10"/>
  <c r="F1223" i="10"/>
  <c r="C1223" i="10"/>
  <c r="I1223" i="10"/>
  <c r="K33" i="9"/>
  <c r="F1225" i="9"/>
  <c r="C1223" i="9"/>
  <c r="F1223" i="9"/>
  <c r="H1225" i="9" s="1"/>
  <c r="B1225" i="9" s="1"/>
  <c r="B160" i="9" s="1"/>
  <c r="I1223" i="9"/>
  <c r="J1232" i="9"/>
  <c r="F1223" i="8"/>
  <c r="I1223" i="8"/>
  <c r="C1223" i="8"/>
  <c r="C1747" i="8"/>
  <c r="D1747" i="8" s="1"/>
  <c r="E1202" i="12" s="1"/>
  <c r="L48" i="12" s="1"/>
  <c r="C1593" i="8"/>
  <c r="M1519" i="8"/>
  <c r="P1519" i="8" s="1"/>
  <c r="F1253" i="8"/>
  <c r="F1290" i="8" s="1"/>
  <c r="F1556" i="8"/>
  <c r="H1558" i="8" s="1"/>
  <c r="I1408" i="8"/>
  <c r="F1410" i="8"/>
  <c r="F1521" i="7"/>
  <c r="F1482" i="7"/>
  <c r="H1484" i="7" s="1"/>
  <c r="K24" i="7"/>
  <c r="C1667" i="7"/>
  <c r="C1519" i="7"/>
  <c r="F1225" i="7"/>
  <c r="I1223" i="7"/>
  <c r="F1223" i="7"/>
  <c r="C1223" i="7"/>
  <c r="F1225" i="6"/>
  <c r="F1223" i="6"/>
  <c r="C1223" i="6"/>
  <c r="I1223" i="6"/>
  <c r="M1297" i="6"/>
  <c r="P1297" i="6" s="1"/>
  <c r="F1482" i="6"/>
  <c r="H1484" i="6" s="1"/>
  <c r="M1593" i="6"/>
  <c r="P1593" i="6" s="1"/>
  <c r="F1743" i="6" s="1"/>
  <c r="C1297" i="6"/>
  <c r="I1482" i="6"/>
  <c r="M1223" i="6"/>
  <c r="P1223" i="6" s="1"/>
  <c r="I1297" i="6"/>
  <c r="M1704" i="6"/>
  <c r="P1704" i="6" s="1"/>
  <c r="F1746" i="6" s="1"/>
  <c r="I1408" i="6"/>
  <c r="C1223" i="5"/>
  <c r="I1223" i="5"/>
  <c r="F1223" i="5"/>
  <c r="F1225" i="4"/>
  <c r="F1223" i="4"/>
  <c r="C1223" i="4"/>
  <c r="I1223" i="4"/>
  <c r="C1155" i="4"/>
  <c r="B83" i="4" s="1"/>
  <c r="M1371" i="3"/>
  <c r="P1371" i="3" s="1"/>
  <c r="I1223" i="3"/>
  <c r="F1223" i="3"/>
  <c r="H1225" i="3" s="1"/>
  <c r="B1225" i="3" s="1"/>
  <c r="B160" i="3" s="1"/>
  <c r="C1223" i="3"/>
  <c r="C1738" i="3"/>
  <c r="K23" i="3"/>
  <c r="C1704" i="2"/>
  <c r="C1223" i="2"/>
  <c r="F1223" i="2"/>
  <c r="I1223" i="2"/>
  <c r="C1747" i="11"/>
  <c r="D1747" i="11" s="1"/>
  <c r="E1205" i="12" s="1"/>
  <c r="M1556" i="11"/>
  <c r="P1556" i="11" s="1"/>
  <c r="M1186" i="11"/>
  <c r="P1186" i="11" s="1"/>
  <c r="M1408" i="11"/>
  <c r="P1408" i="11" s="1"/>
  <c r="F1738" i="11" s="1"/>
  <c r="F1595" i="10"/>
  <c r="K20" i="9"/>
  <c r="C1731" i="9"/>
  <c r="C1737" i="9"/>
  <c r="C1747" i="9" s="1"/>
  <c r="C1740" i="9"/>
  <c r="C1736" i="9"/>
  <c r="K25" i="9"/>
  <c r="C1741" i="9"/>
  <c r="K30" i="9"/>
  <c r="M1556" i="8"/>
  <c r="P1556" i="8" s="1"/>
  <c r="L31" i="8" s="1"/>
  <c r="C1260" i="8"/>
  <c r="M1593" i="8"/>
  <c r="P1593" i="8" s="1"/>
  <c r="F1743" i="8" s="1"/>
  <c r="M1260" i="8"/>
  <c r="P1260" i="8" s="1"/>
  <c r="F1734" i="8" s="1"/>
  <c r="M1297" i="8"/>
  <c r="P1297" i="8" s="1"/>
  <c r="F1735" i="8" s="1"/>
  <c r="M1667" i="8"/>
  <c r="P1667" i="8" s="1"/>
  <c r="F1745" i="8" s="1"/>
  <c r="F1297" i="8"/>
  <c r="H1299" i="8" s="1"/>
  <c r="F1294" i="8"/>
  <c r="F1331" i="8" s="1"/>
  <c r="M1408" i="8"/>
  <c r="P1408" i="8" s="1"/>
  <c r="F1738" i="8" s="1"/>
  <c r="H1225" i="8"/>
  <c r="K22" i="7"/>
  <c r="C1733" i="7"/>
  <c r="F1299" i="7"/>
  <c r="C1156" i="7"/>
  <c r="B85" i="7" s="1"/>
  <c r="C1736" i="7"/>
  <c r="B1706" i="7"/>
  <c r="B693" i="7" s="1"/>
  <c r="F1188" i="7"/>
  <c r="C1155" i="7"/>
  <c r="B83" i="7" s="1"/>
  <c r="F1260" i="6"/>
  <c r="H1262" i="6" s="1"/>
  <c r="K24" i="5"/>
  <c r="D1156" i="5"/>
  <c r="E85" i="5" s="1"/>
  <c r="C1519" i="4"/>
  <c r="M1371" i="4"/>
  <c r="P1371" i="4" s="1"/>
  <c r="L26" i="4" s="1"/>
  <c r="M1334" i="4"/>
  <c r="P1334" i="4" s="1"/>
  <c r="L25" i="4" s="1"/>
  <c r="M1297" i="4"/>
  <c r="P1297" i="4" s="1"/>
  <c r="F1735" i="4" s="1"/>
  <c r="C1747" i="4"/>
  <c r="M1482" i="2"/>
  <c r="B191" i="2"/>
  <c r="I1519" i="2"/>
  <c r="F1225" i="2"/>
  <c r="M1519" i="2"/>
  <c r="P1519" i="2" s="1"/>
  <c r="M1704" i="3"/>
  <c r="L35" i="3" s="1"/>
  <c r="F1188" i="3"/>
  <c r="B1188" i="3" s="1"/>
  <c r="B118" i="3" s="1"/>
  <c r="M1519" i="3"/>
  <c r="M1334" i="3"/>
  <c r="P1334" i="3" s="1"/>
  <c r="F1736" i="3" s="1"/>
  <c r="F1667" i="11"/>
  <c r="H1669" i="11" s="1"/>
  <c r="I1667" i="11"/>
  <c r="F1669" i="11"/>
  <c r="M1297" i="11"/>
  <c r="P1297" i="11" s="1"/>
  <c r="F1735" i="11" s="1"/>
  <c r="C1732" i="10"/>
  <c r="K21" i="10"/>
  <c r="M1186" i="10"/>
  <c r="P1186" i="10" s="1"/>
  <c r="L21" i="10" s="1"/>
  <c r="C1731" i="10"/>
  <c r="K20" i="10"/>
  <c r="K28" i="10"/>
  <c r="C1739" i="10"/>
  <c r="C1733" i="10"/>
  <c r="K22" i="10"/>
  <c r="M1667" i="10"/>
  <c r="P1667" i="10" s="1"/>
  <c r="F1745" i="10" s="1"/>
  <c r="K31" i="9"/>
  <c r="C1742" i="9"/>
  <c r="I1630" i="9"/>
  <c r="F1630" i="9"/>
  <c r="H1632" i="9" s="1"/>
  <c r="B1632" i="9" s="1"/>
  <c r="B611" i="9" s="1"/>
  <c r="M1556" i="9"/>
  <c r="P1556" i="9" s="1"/>
  <c r="C1519" i="9"/>
  <c r="M1186" i="9"/>
  <c r="P1186" i="9" s="1"/>
  <c r="L21" i="9" s="1"/>
  <c r="K28" i="9"/>
  <c r="C1739" i="9"/>
  <c r="F1593" i="8"/>
  <c r="H1595" i="8" s="1"/>
  <c r="I1297" i="8"/>
  <c r="I1593" i="8"/>
  <c r="M1445" i="8"/>
  <c r="P1445" i="8" s="1"/>
  <c r="F1739" i="8" s="1"/>
  <c r="F1260" i="8"/>
  <c r="H1262" i="8" s="1"/>
  <c r="F1299" i="8"/>
  <c r="I1260" i="8"/>
  <c r="M1371" i="8"/>
  <c r="P1371" i="8" s="1"/>
  <c r="F1737" i="8" s="1"/>
  <c r="F1336" i="8"/>
  <c r="M1704" i="8"/>
  <c r="P1704" i="8" s="1"/>
  <c r="L35" i="8" s="1"/>
  <c r="K26" i="7"/>
  <c r="C1737" i="7"/>
  <c r="M1667" i="7"/>
  <c r="P1667" i="7" s="1"/>
  <c r="L34" i="7" s="1"/>
  <c r="F1186" i="7"/>
  <c r="H1188" i="7" s="1"/>
  <c r="C1154" i="7"/>
  <c r="B82" i="7" s="1"/>
  <c r="D1155" i="7"/>
  <c r="E83" i="7" s="1"/>
  <c r="D1156" i="7"/>
  <c r="E85" i="7" s="1"/>
  <c r="I1186" i="7"/>
  <c r="C1297" i="7"/>
  <c r="F1156" i="7"/>
  <c r="B86" i="7" s="1"/>
  <c r="C1157" i="7"/>
  <c r="B87" i="7" s="1"/>
  <c r="M1223" i="7"/>
  <c r="P1223" i="7" s="1"/>
  <c r="F1733" i="7" s="1"/>
  <c r="K28" i="7"/>
  <c r="C1739" i="7"/>
  <c r="M1593" i="7"/>
  <c r="P1593" i="7" s="1"/>
  <c r="L32" i="7" s="1"/>
  <c r="F1373" i="7"/>
  <c r="C1186" i="7"/>
  <c r="I1297" i="7"/>
  <c r="F1155" i="7"/>
  <c r="B84" i="7" s="1"/>
  <c r="C1738" i="7"/>
  <c r="K27" i="7"/>
  <c r="H1225" i="6"/>
  <c r="B1225" i="6" s="1"/>
  <c r="B160" i="6" s="1"/>
  <c r="C1735" i="6"/>
  <c r="K24" i="6"/>
  <c r="B1521" i="6"/>
  <c r="B488" i="6" s="1"/>
  <c r="I1630" i="6"/>
  <c r="C1334" i="6"/>
  <c r="C1739" i="6"/>
  <c r="K28" i="6"/>
  <c r="F1630" i="6"/>
  <c r="H1632" i="6" s="1"/>
  <c r="M1371" i="6"/>
  <c r="P1371" i="6" s="1"/>
  <c r="F1737" i="6" s="1"/>
  <c r="I1334" i="6"/>
  <c r="C1738" i="6"/>
  <c r="K27" i="6"/>
  <c r="B236" i="5"/>
  <c r="F1330" i="5"/>
  <c r="F1556" i="5"/>
  <c r="H1558" i="5" s="1"/>
  <c r="I1519" i="5"/>
  <c r="C1156" i="5"/>
  <c r="B85" i="5" s="1"/>
  <c r="D1155" i="5"/>
  <c r="E83" i="5" s="1"/>
  <c r="M1445" i="5"/>
  <c r="P1445" i="5" s="1"/>
  <c r="F1521" i="5"/>
  <c r="C1157" i="5"/>
  <c r="B87" i="5" s="1"/>
  <c r="C1152" i="5"/>
  <c r="B80" i="5" s="1"/>
  <c r="F1156" i="5"/>
  <c r="B86" i="5" s="1"/>
  <c r="F1667" i="5"/>
  <c r="H1669" i="5" s="1"/>
  <c r="F1155" i="5"/>
  <c r="B84" i="5" s="1"/>
  <c r="C1747" i="5"/>
  <c r="D1747" i="4"/>
  <c r="E1198" i="12" s="1"/>
  <c r="L44" i="12" s="1"/>
  <c r="D1198" i="12"/>
  <c r="M1260" i="4"/>
  <c r="P1260" i="4" s="1"/>
  <c r="L23" i="4" s="1"/>
  <c r="C1156" i="4"/>
  <c r="B85" i="4" s="1"/>
  <c r="M1445" i="4"/>
  <c r="P1445" i="4" s="1"/>
  <c r="L28" i="4" s="1"/>
  <c r="I1704" i="4"/>
  <c r="F1595" i="4"/>
  <c r="M1223" i="4"/>
  <c r="P1223" i="4" s="1"/>
  <c r="F1733" i="4" s="1"/>
  <c r="M1482" i="4"/>
  <c r="P1482" i="4" s="1"/>
  <c r="L29" i="4" s="1"/>
  <c r="K24" i="3"/>
  <c r="C1735" i="3"/>
  <c r="C1630" i="3"/>
  <c r="M1445" i="3"/>
  <c r="L28" i="3" s="1"/>
  <c r="C1731" i="3"/>
  <c r="K20" i="3"/>
  <c r="C1736" i="3"/>
  <c r="K25" i="3"/>
  <c r="F1630" i="3"/>
  <c r="H1632" i="3" s="1"/>
  <c r="F1447" i="3"/>
  <c r="F1336" i="3"/>
  <c r="F1408" i="2"/>
  <c r="H1410" i="2" s="1"/>
  <c r="H1196" i="2"/>
  <c r="F1155" i="2"/>
  <c r="B84" i="2" s="1"/>
  <c r="I1742" i="2"/>
  <c r="M31" i="2"/>
  <c r="I1748" i="2"/>
  <c r="H1236" i="12" s="1"/>
  <c r="H1195" i="2"/>
  <c r="C1202" i="2" s="1"/>
  <c r="B128" i="2" s="1"/>
  <c r="I1408" i="2"/>
  <c r="C1146" i="2"/>
  <c r="C1155" i="2"/>
  <c r="B83" i="2" s="1"/>
  <c r="M29" i="2"/>
  <c r="I1740" i="2"/>
  <c r="I1747" i="2" s="1"/>
  <c r="D1236" i="12" s="1"/>
  <c r="L35" i="11"/>
  <c r="F1746" i="11"/>
  <c r="F1745" i="11"/>
  <c r="L34" i="11"/>
  <c r="F1744" i="11"/>
  <c r="L33" i="11"/>
  <c r="I1743" i="11"/>
  <c r="L32" i="11"/>
  <c r="F1743" i="11"/>
  <c r="L31" i="11"/>
  <c r="F1742" i="11"/>
  <c r="F1445" i="11"/>
  <c r="H1447" i="11" s="1"/>
  <c r="I1445" i="11"/>
  <c r="F1447" i="11"/>
  <c r="I1371" i="11"/>
  <c r="F1371" i="11"/>
  <c r="H1373" i="11" s="1"/>
  <c r="F1737" i="11"/>
  <c r="L26" i="11"/>
  <c r="L25" i="11"/>
  <c r="F1736" i="11"/>
  <c r="L23" i="11"/>
  <c r="F1734" i="11"/>
  <c r="L22" i="11"/>
  <c r="C1186" i="11"/>
  <c r="I1186" i="11"/>
  <c r="F1186" i="11"/>
  <c r="H1188" i="11" s="1"/>
  <c r="L21" i="11"/>
  <c r="F1732" i="11"/>
  <c r="L35" i="10"/>
  <c r="F1746" i="10"/>
  <c r="L34" i="10"/>
  <c r="B1632" i="10"/>
  <c r="B611" i="10" s="1"/>
  <c r="M1630" i="10"/>
  <c r="P1630" i="10" s="1"/>
  <c r="F1743" i="10"/>
  <c r="I1743" i="10"/>
  <c r="L32" i="10"/>
  <c r="F1732" i="10"/>
  <c r="F1156" i="10"/>
  <c r="B86" i="10" s="1"/>
  <c r="D1156" i="10"/>
  <c r="E85" i="10" s="1"/>
  <c r="F1148" i="10"/>
  <c r="C1156" i="10"/>
  <c r="B85" i="10" s="1"/>
  <c r="D1155" i="10"/>
  <c r="E83" i="10" s="1"/>
  <c r="C1154" i="10"/>
  <c r="B82" i="10" s="1"/>
  <c r="C1704" i="9"/>
  <c r="F1746" i="9"/>
  <c r="L35" i="9"/>
  <c r="F1745" i="9"/>
  <c r="L34" i="9"/>
  <c r="L33" i="9"/>
  <c r="F1744" i="9"/>
  <c r="M1593" i="9"/>
  <c r="P1593" i="9" s="1"/>
  <c r="I1743" i="9" s="1"/>
  <c r="I1593" i="9"/>
  <c r="C1593" i="9"/>
  <c r="L31" i="9"/>
  <c r="F1742" i="9"/>
  <c r="B1521" i="9"/>
  <c r="B488" i="9" s="1"/>
  <c r="M1519" i="9"/>
  <c r="P1519" i="9" s="1"/>
  <c r="I1519" i="9"/>
  <c r="F1740" i="9"/>
  <c r="L29" i="9"/>
  <c r="M1445" i="9"/>
  <c r="P1445" i="9" s="1"/>
  <c r="F1739" i="9" s="1"/>
  <c r="M1371" i="9"/>
  <c r="P1371" i="9" s="1"/>
  <c r="I1297" i="9"/>
  <c r="F1299" i="9"/>
  <c r="B1299" i="9" s="1"/>
  <c r="B242" i="9" s="1"/>
  <c r="C1297" i="9"/>
  <c r="I1260" i="9"/>
  <c r="F1262" i="9"/>
  <c r="B1262" i="9" s="1"/>
  <c r="B201" i="9" s="1"/>
  <c r="C1260" i="9"/>
  <c r="I1146" i="9"/>
  <c r="J1153" i="9" s="1"/>
  <c r="H1153" i="9"/>
  <c r="C1153" i="9" s="1"/>
  <c r="B81" i="9" s="1"/>
  <c r="F1746" i="8"/>
  <c r="L34" i="8"/>
  <c r="F1744" i="8"/>
  <c r="L33" i="8"/>
  <c r="I1743" i="8"/>
  <c r="F1741" i="8"/>
  <c r="L30" i="8"/>
  <c r="F1740" i="8"/>
  <c r="L29" i="8"/>
  <c r="L27" i="8"/>
  <c r="F1733" i="8"/>
  <c r="L22" i="8"/>
  <c r="F1746" i="7"/>
  <c r="L35" i="7"/>
  <c r="F1745" i="7"/>
  <c r="F1744" i="7"/>
  <c r="L33" i="7"/>
  <c r="F1595" i="7"/>
  <c r="M1556" i="7"/>
  <c r="P1556" i="7" s="1"/>
  <c r="F1742" i="7" s="1"/>
  <c r="F1732" i="7"/>
  <c r="L21" i="7"/>
  <c r="I1704" i="6"/>
  <c r="C1704" i="6"/>
  <c r="F1704" i="6"/>
  <c r="H1706" i="6" s="1"/>
  <c r="F1745" i="6"/>
  <c r="L34" i="6"/>
  <c r="F1744" i="6"/>
  <c r="L33" i="6"/>
  <c r="C1593" i="6"/>
  <c r="L32" i="6"/>
  <c r="I1743" i="6"/>
  <c r="L31" i="6"/>
  <c r="F1742" i="6"/>
  <c r="F1741" i="6"/>
  <c r="L30" i="6"/>
  <c r="L29" i="6"/>
  <c r="F1740" i="6"/>
  <c r="L27" i="6"/>
  <c r="F1738" i="6"/>
  <c r="F1410" i="6"/>
  <c r="B1410" i="6" s="1"/>
  <c r="B365" i="6" s="1"/>
  <c r="F1735" i="6"/>
  <c r="L24" i="6"/>
  <c r="F1733" i="6"/>
  <c r="L22" i="6"/>
  <c r="F1186" i="6"/>
  <c r="H1188" i="6" s="1"/>
  <c r="B1188" i="6" s="1"/>
  <c r="B118" i="6" s="1"/>
  <c r="M1186" i="6"/>
  <c r="P1186" i="6" s="1"/>
  <c r="C1186" i="6"/>
  <c r="I1186" i="6"/>
  <c r="F1706" i="5"/>
  <c r="C1704" i="5"/>
  <c r="F1704" i="5"/>
  <c r="H1706" i="5" s="1"/>
  <c r="F1746" i="5"/>
  <c r="L35" i="5"/>
  <c r="F1745" i="5"/>
  <c r="L34" i="5"/>
  <c r="L33" i="5"/>
  <c r="F1744" i="5"/>
  <c r="F1743" i="5"/>
  <c r="L32" i="5"/>
  <c r="I1743" i="5"/>
  <c r="F1742" i="5"/>
  <c r="L31" i="5"/>
  <c r="L30" i="5"/>
  <c r="F1741" i="5"/>
  <c r="F1740" i="5"/>
  <c r="L29" i="5"/>
  <c r="I1445" i="5"/>
  <c r="F1447" i="5"/>
  <c r="C1445" i="5"/>
  <c r="F1739" i="5"/>
  <c r="L28" i="5"/>
  <c r="F1738" i="5"/>
  <c r="L27" i="5"/>
  <c r="L26" i="5"/>
  <c r="F1737" i="5"/>
  <c r="M1334" i="5"/>
  <c r="P1334" i="5" s="1"/>
  <c r="L22" i="5"/>
  <c r="F1733" i="5"/>
  <c r="B1188" i="5"/>
  <c r="B118" i="5" s="1"/>
  <c r="M1186" i="5"/>
  <c r="P1186" i="5" s="1"/>
  <c r="C1186" i="5"/>
  <c r="C1704" i="4"/>
  <c r="I1593" i="4"/>
  <c r="F1741" i="4"/>
  <c r="L30" i="4"/>
  <c r="F1740" i="4"/>
  <c r="L27" i="4"/>
  <c r="F1738" i="4"/>
  <c r="F1373" i="4"/>
  <c r="F1371" i="4"/>
  <c r="H1373" i="4" s="1"/>
  <c r="F1736" i="4"/>
  <c r="F1260" i="4"/>
  <c r="H1262" i="4" s="1"/>
  <c r="I1260" i="4"/>
  <c r="F1734" i="4"/>
  <c r="F1262" i="4"/>
  <c r="L34" i="3"/>
  <c r="P1667" i="3"/>
  <c r="F1745" i="3" s="1"/>
  <c r="L33" i="3"/>
  <c r="P1630" i="3"/>
  <c r="F1744" i="3" s="1"/>
  <c r="F1519" i="3"/>
  <c r="H1521" i="3" s="1"/>
  <c r="F1521" i="3"/>
  <c r="C1519" i="3"/>
  <c r="L30" i="3"/>
  <c r="P1519" i="3"/>
  <c r="F1741" i="3" s="1"/>
  <c r="L29" i="3"/>
  <c r="P1482" i="3"/>
  <c r="F1740" i="3" s="1"/>
  <c r="I1371" i="3"/>
  <c r="F1737" i="3"/>
  <c r="L26" i="3"/>
  <c r="C1371" i="3"/>
  <c r="F1373" i="3"/>
  <c r="B1373" i="3" s="1"/>
  <c r="B324" i="3" s="1"/>
  <c r="I1260" i="3"/>
  <c r="M1260" i="3"/>
  <c r="P1260" i="3" s="1"/>
  <c r="C1260" i="3"/>
  <c r="F1260" i="3"/>
  <c r="H1262" i="3" s="1"/>
  <c r="B1262" i="3" s="1"/>
  <c r="B201" i="3" s="1"/>
  <c r="F1733" i="3"/>
  <c r="L22" i="3"/>
  <c r="F1732" i="3"/>
  <c r="L21" i="3"/>
  <c r="F1704" i="2"/>
  <c r="H1706" i="2" s="1"/>
  <c r="I1704" i="2"/>
  <c r="F1667" i="2"/>
  <c r="H1669" i="2" s="1"/>
  <c r="I1667" i="2"/>
  <c r="F1669" i="2"/>
  <c r="F1632" i="2"/>
  <c r="F1630" i="2"/>
  <c r="H1632" i="2" s="1"/>
  <c r="F1593" i="2"/>
  <c r="H1595" i="2" s="1"/>
  <c r="M1408" i="2"/>
  <c r="P1408" i="2" s="1"/>
  <c r="L26" i="2"/>
  <c r="F1737" i="2"/>
  <c r="C1334" i="2"/>
  <c r="I1334" i="2"/>
  <c r="F1334" i="2"/>
  <c r="H1336" i="2" s="1"/>
  <c r="B1336" i="2" s="1"/>
  <c r="B283" i="2" s="1"/>
  <c r="D1155" i="4"/>
  <c r="E83" i="4" s="1"/>
  <c r="C1157" i="4"/>
  <c r="B87" i="4" s="1"/>
  <c r="M1146" i="4"/>
  <c r="P1146" i="4" s="1"/>
  <c r="C1152" i="4"/>
  <c r="B80" i="4" s="1"/>
  <c r="C1154" i="4"/>
  <c r="B82" i="4" s="1"/>
  <c r="F1156" i="4"/>
  <c r="B86" i="4" s="1"/>
  <c r="F1155" i="4"/>
  <c r="B84" i="4" s="1"/>
  <c r="M1146" i="2"/>
  <c r="I1146" i="2"/>
  <c r="J1153" i="2" s="1"/>
  <c r="C1154" i="2"/>
  <c r="B82" i="2" s="1"/>
  <c r="H1153" i="2"/>
  <c r="D1156" i="2"/>
  <c r="E85" i="2" s="1"/>
  <c r="F1148" i="2"/>
  <c r="B1148" i="2" s="1"/>
  <c r="B78" i="2" s="1"/>
  <c r="C1152" i="2"/>
  <c r="B80" i="2" s="1"/>
  <c r="P1667" i="2"/>
  <c r="P1482" i="2"/>
  <c r="P1704" i="2"/>
  <c r="C1519" i="2"/>
  <c r="C1630" i="2"/>
  <c r="D1196" i="12"/>
  <c r="D1747" i="2"/>
  <c r="E1196" i="12" s="1"/>
  <c r="L42" i="12" s="1"/>
  <c r="F1521" i="2"/>
  <c r="I1186" i="2"/>
  <c r="I1260" i="11"/>
  <c r="F1373" i="11"/>
  <c r="C1260" i="11"/>
  <c r="C1408" i="10"/>
  <c r="I1519" i="10"/>
  <c r="C1593" i="10"/>
  <c r="F1521" i="10"/>
  <c r="B1521" i="10" s="1"/>
  <c r="B488" i="10" s="1"/>
  <c r="I1408" i="10"/>
  <c r="F1593" i="10"/>
  <c r="H1595" i="10" s="1"/>
  <c r="F1410" i="10"/>
  <c r="C1157" i="10"/>
  <c r="B87" i="10" s="1"/>
  <c r="C1155" i="10"/>
  <c r="B83" i="10" s="1"/>
  <c r="F1704" i="9"/>
  <c r="H1706" i="9" s="1"/>
  <c r="I1704" i="9"/>
  <c r="M1408" i="9"/>
  <c r="P1408" i="9" s="1"/>
  <c r="F1188" i="9"/>
  <c r="B1188" i="9" s="1"/>
  <c r="B118" i="9" s="1"/>
  <c r="F1148" i="9"/>
  <c r="B1148" i="9" s="1"/>
  <c r="B78" i="9" s="1"/>
  <c r="C1146" i="9"/>
  <c r="I1556" i="8"/>
  <c r="H1195" i="8"/>
  <c r="C1202" i="8" s="1"/>
  <c r="B128" i="8" s="1"/>
  <c r="J1197" i="8"/>
  <c r="H1197" i="8" s="1"/>
  <c r="F1558" i="8"/>
  <c r="C1146" i="8"/>
  <c r="I1146" i="8"/>
  <c r="J1153" i="8" s="1"/>
  <c r="C1593" i="7"/>
  <c r="F1593" i="7"/>
  <c r="H1595" i="7" s="1"/>
  <c r="B1188" i="7"/>
  <c r="B118" i="7" s="1"/>
  <c r="F1371" i="7"/>
  <c r="H1373" i="7" s="1"/>
  <c r="I1371" i="7"/>
  <c r="F1334" i="7"/>
  <c r="H1336" i="7" s="1"/>
  <c r="F1445" i="6"/>
  <c r="H1447" i="6" s="1"/>
  <c r="B1447" i="6" s="1"/>
  <c r="B406" i="6" s="1"/>
  <c r="I1260" i="6"/>
  <c r="F1297" i="6"/>
  <c r="H1299" i="6" s="1"/>
  <c r="B1299" i="6" s="1"/>
  <c r="B242" i="6" s="1"/>
  <c r="C1408" i="6"/>
  <c r="C1445" i="6"/>
  <c r="F1262" i="6"/>
  <c r="B1262" i="6" s="1"/>
  <c r="B201" i="6" s="1"/>
  <c r="M1260" i="6"/>
  <c r="P1260" i="6" s="1"/>
  <c r="M1146" i="5"/>
  <c r="P1146" i="5" s="1"/>
  <c r="M1260" i="5"/>
  <c r="P1260" i="5" s="1"/>
  <c r="I1186" i="4"/>
  <c r="F1706" i="4"/>
  <c r="C1593" i="4"/>
  <c r="F1632" i="4"/>
  <c r="F1186" i="4"/>
  <c r="H1188" i="4" s="1"/>
  <c r="B1188" i="4" s="1"/>
  <c r="B118" i="4" s="1"/>
  <c r="I1408" i="4"/>
  <c r="I1371" i="4"/>
  <c r="I1630" i="4"/>
  <c r="F1410" i="4"/>
  <c r="M1186" i="4"/>
  <c r="P1186" i="4" s="1"/>
  <c r="F1593" i="3"/>
  <c r="H1595" i="3" s="1"/>
  <c r="F1297" i="3"/>
  <c r="H1299" i="3" s="1"/>
  <c r="B1299" i="3" s="1"/>
  <c r="B242" i="3" s="1"/>
  <c r="M1408" i="3"/>
  <c r="P1408" i="3" s="1"/>
  <c r="J1196" i="3"/>
  <c r="J1197" i="3" s="1"/>
  <c r="C1593" i="3"/>
  <c r="M1297" i="3"/>
  <c r="P1297" i="3" s="1"/>
  <c r="I1297" i="3"/>
  <c r="M1186" i="2"/>
  <c r="F1595" i="2"/>
  <c r="C1186" i="2"/>
  <c r="H1225" i="2"/>
  <c r="I1593" i="2"/>
  <c r="F1188" i="2"/>
  <c r="B1188" i="2" s="1"/>
  <c r="B118" i="2" s="1"/>
  <c r="F219" i="8"/>
  <c r="M1146" i="10"/>
  <c r="P1146" i="10" s="1"/>
  <c r="I1146" i="10"/>
  <c r="J1153" i="10" s="1"/>
  <c r="C1519" i="10"/>
  <c r="M1519" i="10"/>
  <c r="P1519" i="10" s="1"/>
  <c r="I1482" i="10"/>
  <c r="C1482" i="10"/>
  <c r="F1484" i="10"/>
  <c r="B1484" i="10" s="1"/>
  <c r="B447" i="10" s="1"/>
  <c r="M1482" i="10"/>
  <c r="P1482" i="10" s="1"/>
  <c r="F1447" i="10"/>
  <c r="B1447" i="10" s="1"/>
  <c r="B406" i="10" s="1"/>
  <c r="I1445" i="10"/>
  <c r="C1445" i="10"/>
  <c r="F1373" i="10"/>
  <c r="B1373" i="10" s="1"/>
  <c r="B324" i="10" s="1"/>
  <c r="C1371" i="10"/>
  <c r="I1371" i="10"/>
  <c r="M1371" i="10"/>
  <c r="P1371" i="10" s="1"/>
  <c r="M1334" i="10"/>
  <c r="P1334" i="10" s="1"/>
  <c r="I1334" i="10"/>
  <c r="F1336" i="10"/>
  <c r="B1336" i="10" s="1"/>
  <c r="B283" i="10" s="1"/>
  <c r="C1260" i="10"/>
  <c r="F1299" i="10"/>
  <c r="M1445" i="10"/>
  <c r="P1445" i="10" s="1"/>
  <c r="M1408" i="10"/>
  <c r="P1408" i="10" s="1"/>
  <c r="B1410" i="10"/>
  <c r="B365" i="10" s="1"/>
  <c r="C1334" i="10"/>
  <c r="C1297" i="10"/>
  <c r="I1297" i="10"/>
  <c r="F1155" i="10"/>
  <c r="B84" i="10" s="1"/>
  <c r="C1146" i="10"/>
  <c r="C1186" i="10"/>
  <c r="F1336" i="7"/>
  <c r="I1260" i="10"/>
  <c r="M1260" i="10"/>
  <c r="P1260" i="10" s="1"/>
  <c r="F1262" i="10"/>
  <c r="B1262" i="10" s="1"/>
  <c r="B201" i="10" s="1"/>
  <c r="F1445" i="7"/>
  <c r="H1447" i="7" s="1"/>
  <c r="M1297" i="10"/>
  <c r="P1297" i="10" s="1"/>
  <c r="B1299" i="10"/>
  <c r="B242" i="10" s="1"/>
  <c r="M1223" i="10"/>
  <c r="P1223" i="10" s="1"/>
  <c r="I1186" i="10"/>
  <c r="F1186" i="10"/>
  <c r="H1188" i="10" s="1"/>
  <c r="F1188" i="10"/>
  <c r="C1334" i="8"/>
  <c r="M1334" i="8"/>
  <c r="P1334" i="8" s="1"/>
  <c r="B1595" i="9"/>
  <c r="B570" i="9" s="1"/>
  <c r="M1146" i="9"/>
  <c r="P1146" i="9" s="1"/>
  <c r="C1152" i="9"/>
  <c r="B80" i="9" s="1"/>
  <c r="C1155" i="9"/>
  <c r="B83" i="9" s="1"/>
  <c r="F1155" i="9"/>
  <c r="B84" i="9" s="1"/>
  <c r="C1154" i="9"/>
  <c r="B82" i="9" s="1"/>
  <c r="D1156" i="9"/>
  <c r="E85" i="9" s="1"/>
  <c r="D1155" i="9"/>
  <c r="E83" i="9" s="1"/>
  <c r="C1157" i="9"/>
  <c r="B87" i="9" s="1"/>
  <c r="C1156" i="9"/>
  <c r="B85" i="9" s="1"/>
  <c r="F1410" i="7"/>
  <c r="B1410" i="7" s="1"/>
  <c r="B365" i="7" s="1"/>
  <c r="I1445" i="7"/>
  <c r="F1447" i="7"/>
  <c r="C1408" i="7"/>
  <c r="I1408" i="7"/>
  <c r="M1146" i="7"/>
  <c r="P1146" i="7" s="1"/>
  <c r="I1146" i="7"/>
  <c r="J1153" i="7" s="1"/>
  <c r="F1146" i="7"/>
  <c r="H1153" i="7" s="1"/>
  <c r="F1148" i="7"/>
  <c r="I1146" i="6"/>
  <c r="J1153" i="6" s="1"/>
  <c r="C1146" i="6"/>
  <c r="F1148" i="6"/>
  <c r="C1157" i="6"/>
  <c r="B87" i="6" s="1"/>
  <c r="F1155" i="6"/>
  <c r="B84" i="6" s="1"/>
  <c r="C1152" i="6"/>
  <c r="B80" i="6" s="1"/>
  <c r="D1155" i="6"/>
  <c r="E83" i="6" s="1"/>
  <c r="C1154" i="6"/>
  <c r="B82" i="6" s="1"/>
  <c r="C1155" i="6"/>
  <c r="B83" i="6" s="1"/>
  <c r="F1156" i="6"/>
  <c r="B86" i="6" s="1"/>
  <c r="C1156" i="6"/>
  <c r="B85" i="6" s="1"/>
  <c r="M1146" i="6"/>
  <c r="P1146" i="6" s="1"/>
  <c r="M1445" i="6"/>
  <c r="P1445" i="6" s="1"/>
  <c r="I1186" i="5"/>
  <c r="F1334" i="3"/>
  <c r="H1336" i="3" s="1"/>
  <c r="C1334" i="3"/>
  <c r="M1186" i="8"/>
  <c r="P1186" i="8" s="1"/>
  <c r="C1186" i="8"/>
  <c r="F1146" i="8"/>
  <c r="I1186" i="8"/>
  <c r="F1186" i="8"/>
  <c r="H1188" i="8" s="1"/>
  <c r="B1188" i="8" s="1"/>
  <c r="B118" i="8" s="1"/>
  <c r="F1447" i="2"/>
  <c r="C1445" i="2"/>
  <c r="F1445" i="2"/>
  <c r="H1447" i="2" s="1"/>
  <c r="M1445" i="2"/>
  <c r="P1445" i="2" s="1"/>
  <c r="B1410" i="2"/>
  <c r="B365" i="2" s="1"/>
  <c r="C1157" i="2"/>
  <c r="B87" i="2" s="1"/>
  <c r="C1156" i="2"/>
  <c r="B85" i="2" s="1"/>
  <c r="F1210" i="4"/>
  <c r="J1210" i="3"/>
  <c r="F1229" i="3" s="1"/>
  <c r="F178" i="3"/>
  <c r="F1210" i="3"/>
  <c r="M1519" i="11"/>
  <c r="P1519" i="11" s="1"/>
  <c r="B1521" i="11"/>
  <c r="B488" i="11" s="1"/>
  <c r="F1436" i="11"/>
  <c r="B349" i="11"/>
  <c r="H1153" i="11"/>
  <c r="H1148" i="11"/>
  <c r="F1484" i="11"/>
  <c r="I1482" i="11"/>
  <c r="F1482" i="11"/>
  <c r="H1484" i="11" s="1"/>
  <c r="C1482" i="11"/>
  <c r="M1482" i="11"/>
  <c r="P1482" i="11" s="1"/>
  <c r="B1484" i="11"/>
  <c r="B447" i="11" s="1"/>
  <c r="B392" i="11"/>
  <c r="F1474" i="11"/>
  <c r="F1297" i="11"/>
  <c r="H1299" i="11" s="1"/>
  <c r="C1297" i="11"/>
  <c r="F1299" i="11"/>
  <c r="I1297" i="11"/>
  <c r="C1192" i="11"/>
  <c r="J1195" i="11"/>
  <c r="F1521" i="11"/>
  <c r="I1519" i="11"/>
  <c r="C1519" i="11"/>
  <c r="F1519" i="11"/>
  <c r="H1521" i="11" s="1"/>
  <c r="F1368" i="11"/>
  <c r="B279" i="11"/>
  <c r="J1210" i="11"/>
  <c r="F1229" i="11" s="1"/>
  <c r="F179" i="11"/>
  <c r="F1512" i="11"/>
  <c r="B435" i="11"/>
  <c r="F1706" i="11"/>
  <c r="I1704" i="11"/>
  <c r="F1704" i="11"/>
  <c r="H1706" i="11" s="1"/>
  <c r="C1704" i="11"/>
  <c r="F1406" i="11"/>
  <c r="B322" i="11"/>
  <c r="F1402" i="11"/>
  <c r="B314" i="11"/>
  <c r="F1398" i="11"/>
  <c r="B306" i="11"/>
  <c r="F1408" i="11"/>
  <c r="H1410" i="11" s="1"/>
  <c r="C1408" i="11"/>
  <c r="I1408" i="11"/>
  <c r="F1410" i="11"/>
  <c r="F301" i="11"/>
  <c r="F1321" i="11"/>
  <c r="F1508" i="11"/>
  <c r="B427" i="11"/>
  <c r="B357" i="11"/>
  <c r="F1440" i="11"/>
  <c r="F1334" i="11"/>
  <c r="H1336" i="11" s="1"/>
  <c r="C1334" i="11"/>
  <c r="I1334" i="11"/>
  <c r="F1336" i="11"/>
  <c r="M1445" i="11"/>
  <c r="P1445" i="11" s="1"/>
  <c r="B1447" i="11"/>
  <c r="B406" i="11" s="1"/>
  <c r="F1595" i="11"/>
  <c r="I1593" i="11"/>
  <c r="F1593" i="11"/>
  <c r="H1595" i="11" s="1"/>
  <c r="C1593" i="11"/>
  <c r="F1478" i="11"/>
  <c r="B400" i="11"/>
  <c r="F1156" i="11"/>
  <c r="B86" i="11" s="1"/>
  <c r="D1155" i="11"/>
  <c r="E83" i="11" s="1"/>
  <c r="B1148" i="11"/>
  <c r="B78" i="11" s="1"/>
  <c r="D1156" i="11"/>
  <c r="E85" i="11" s="1"/>
  <c r="C1155" i="11"/>
  <c r="B83" i="11" s="1"/>
  <c r="C1154" i="11"/>
  <c r="B82" i="11" s="1"/>
  <c r="C1157" i="11"/>
  <c r="B87" i="11" s="1"/>
  <c r="C1156" i="11"/>
  <c r="B85" i="11" s="1"/>
  <c r="C1152" i="11"/>
  <c r="B80" i="11" s="1"/>
  <c r="M1146" i="11"/>
  <c r="P1146" i="11" s="1"/>
  <c r="C1153" i="11"/>
  <c r="B81" i="11" s="1"/>
  <c r="F1155" i="11"/>
  <c r="B84" i="11" s="1"/>
  <c r="F1632" i="10"/>
  <c r="I1630" i="10"/>
  <c r="F1630" i="10"/>
  <c r="H1632" i="10" s="1"/>
  <c r="C1630" i="10"/>
  <c r="B197" i="10"/>
  <c r="F1294" i="10"/>
  <c r="B187" i="10"/>
  <c r="F1289" i="10"/>
  <c r="C1229" i="10"/>
  <c r="B162" i="10" s="1"/>
  <c r="J1232" i="10"/>
  <c r="F178" i="10"/>
  <c r="F1210" i="10"/>
  <c r="B195" i="10"/>
  <c r="F1293" i="10"/>
  <c r="B185" i="10"/>
  <c r="F1288" i="10"/>
  <c r="F220" i="10"/>
  <c r="J1247" i="10"/>
  <c r="F1266" i="10" s="1"/>
  <c r="F1558" i="10"/>
  <c r="I1556" i="10"/>
  <c r="F1556" i="10"/>
  <c r="H1558" i="10" s="1"/>
  <c r="C1556" i="10"/>
  <c r="M1556" i="10"/>
  <c r="P1556" i="10" s="1"/>
  <c r="B1558" i="10"/>
  <c r="B529" i="10" s="1"/>
  <c r="B193" i="10"/>
  <c r="F1292" i="10"/>
  <c r="B183" i="10"/>
  <c r="F1287" i="10"/>
  <c r="H1153" i="10"/>
  <c r="H1148" i="10"/>
  <c r="F1327" i="10"/>
  <c r="B230" i="10"/>
  <c r="H1225" i="10"/>
  <c r="B1225" i="10" s="1"/>
  <c r="B160" i="10" s="1"/>
  <c r="B120" i="10"/>
  <c r="B199" i="10"/>
  <c r="F1295" i="10"/>
  <c r="F1291" i="10"/>
  <c r="B191" i="10"/>
  <c r="F1286" i="10"/>
  <c r="B181" i="10"/>
  <c r="H1195" i="10"/>
  <c r="J1196" i="10"/>
  <c r="M1334" i="9"/>
  <c r="P1334" i="9" s="1"/>
  <c r="F1336" i="9"/>
  <c r="I1334" i="9"/>
  <c r="C1334" i="9"/>
  <c r="F1334" i="9"/>
  <c r="H1336" i="9" s="1"/>
  <c r="F1287" i="9"/>
  <c r="B183" i="9"/>
  <c r="M1297" i="9"/>
  <c r="P1297" i="9" s="1"/>
  <c r="H1196" i="9"/>
  <c r="J1197" i="9"/>
  <c r="F1329" i="9"/>
  <c r="B234" i="9"/>
  <c r="F1373" i="9"/>
  <c r="I1371" i="9"/>
  <c r="F1371" i="9"/>
  <c r="H1373" i="9" s="1"/>
  <c r="C1371" i="9"/>
  <c r="F220" i="9"/>
  <c r="J1247" i="9"/>
  <c r="F1266" i="9" s="1"/>
  <c r="F1291" i="9"/>
  <c r="B191" i="9"/>
  <c r="F1484" i="9"/>
  <c r="I1482" i="9"/>
  <c r="F1482" i="9"/>
  <c r="H1484" i="9" s="1"/>
  <c r="C1482" i="9"/>
  <c r="F1558" i="9"/>
  <c r="I1556" i="9"/>
  <c r="F1556" i="9"/>
  <c r="H1558" i="9" s="1"/>
  <c r="C1556" i="9"/>
  <c r="F1247" i="9"/>
  <c r="F219" i="9"/>
  <c r="B277" i="9"/>
  <c r="F1367" i="9"/>
  <c r="M1260" i="9"/>
  <c r="P1260" i="9" s="1"/>
  <c r="F1295" i="9"/>
  <c r="B199" i="9"/>
  <c r="F1290" i="9"/>
  <c r="B189" i="9"/>
  <c r="F1447" i="9"/>
  <c r="I1445" i="9"/>
  <c r="F1445" i="9"/>
  <c r="H1447" i="9" s="1"/>
  <c r="C1445" i="9"/>
  <c r="M1223" i="9"/>
  <c r="P1223" i="9" s="1"/>
  <c r="F1410" i="9"/>
  <c r="I1408" i="9"/>
  <c r="F1408" i="9"/>
  <c r="H1410" i="9" s="1"/>
  <c r="C1408" i="9"/>
  <c r="F1286" i="9"/>
  <c r="B181" i="9"/>
  <c r="B269" i="9"/>
  <c r="F1363" i="9"/>
  <c r="F1294" i="9"/>
  <c r="B197" i="9"/>
  <c r="F1325" i="9"/>
  <c r="B226" i="9"/>
  <c r="H1232" i="9"/>
  <c r="J1233" i="9"/>
  <c r="F1521" i="8"/>
  <c r="F1519" i="8"/>
  <c r="H1521" i="8" s="1"/>
  <c r="C1519" i="8"/>
  <c r="I1519" i="8"/>
  <c r="F1482" i="8"/>
  <c r="H1484" i="8" s="1"/>
  <c r="I1482" i="8"/>
  <c r="F1484" i="8"/>
  <c r="C1482" i="8"/>
  <c r="J1247" i="8"/>
  <c r="F1266" i="8" s="1"/>
  <c r="F220" i="8"/>
  <c r="B185" i="8"/>
  <c r="F1288" i="8"/>
  <c r="F1632" i="8"/>
  <c r="I1630" i="8"/>
  <c r="F1630" i="8"/>
  <c r="H1632" i="8" s="1"/>
  <c r="C1630" i="8"/>
  <c r="F1706" i="8"/>
  <c r="I1704" i="8"/>
  <c r="F1704" i="8"/>
  <c r="H1706" i="8" s="1"/>
  <c r="C1704" i="8"/>
  <c r="F1371" i="8"/>
  <c r="H1373" i="8" s="1"/>
  <c r="I1371" i="8"/>
  <c r="F1373" i="8"/>
  <c r="C1371" i="8"/>
  <c r="C1157" i="8"/>
  <c r="B87" i="8" s="1"/>
  <c r="F1155" i="8"/>
  <c r="B84" i="8" s="1"/>
  <c r="F1156" i="8"/>
  <c r="B86" i="8" s="1"/>
  <c r="D1155" i="8"/>
  <c r="E83" i="8" s="1"/>
  <c r="C1156" i="8"/>
  <c r="B85" i="8" s="1"/>
  <c r="C1152" i="8"/>
  <c r="B80" i="8" s="1"/>
  <c r="C1155" i="8"/>
  <c r="B83" i="8" s="1"/>
  <c r="C1154" i="8"/>
  <c r="B82" i="8" s="1"/>
  <c r="M1146" i="8"/>
  <c r="P1146" i="8" s="1"/>
  <c r="D1156" i="8"/>
  <c r="E85" i="8" s="1"/>
  <c r="B181" i="8"/>
  <c r="F1286" i="8"/>
  <c r="C1229" i="8"/>
  <c r="B162" i="8" s="1"/>
  <c r="J1232" i="8"/>
  <c r="F1445" i="8"/>
  <c r="H1447" i="8" s="1"/>
  <c r="C1445" i="8"/>
  <c r="I1445" i="8"/>
  <c r="F1447" i="8"/>
  <c r="F1295" i="8"/>
  <c r="B199" i="8"/>
  <c r="H1153" i="8"/>
  <c r="C1153" i="8" s="1"/>
  <c r="B81" i="8" s="1"/>
  <c r="H1148" i="8"/>
  <c r="B1148" i="8" s="1"/>
  <c r="B78" i="8" s="1"/>
  <c r="B154" i="8"/>
  <c r="F1256" i="8"/>
  <c r="B193" i="8"/>
  <c r="F1292" i="8"/>
  <c r="F1284" i="8"/>
  <c r="F260" i="8"/>
  <c r="B183" i="8"/>
  <c r="F1287" i="8"/>
  <c r="F1669" i="8"/>
  <c r="I1667" i="8"/>
  <c r="F1667" i="8"/>
  <c r="H1669" i="8" s="1"/>
  <c r="C1667" i="8"/>
  <c r="F1252" i="8"/>
  <c r="B146" i="8"/>
  <c r="F1291" i="8"/>
  <c r="B191" i="8"/>
  <c r="M1371" i="7"/>
  <c r="P1371" i="7" s="1"/>
  <c r="F1329" i="7"/>
  <c r="B234" i="7"/>
  <c r="F1291" i="7"/>
  <c r="B191" i="7"/>
  <c r="F1367" i="7"/>
  <c r="B277" i="7"/>
  <c r="F1558" i="7"/>
  <c r="I1556" i="7"/>
  <c r="F1556" i="7"/>
  <c r="H1558" i="7" s="1"/>
  <c r="C1556" i="7"/>
  <c r="F1706" i="7"/>
  <c r="I1704" i="7"/>
  <c r="F1704" i="7"/>
  <c r="H1706" i="7" s="1"/>
  <c r="C1704" i="7"/>
  <c r="M1445" i="7"/>
  <c r="P1445" i="7" s="1"/>
  <c r="F1295" i="7"/>
  <c r="B199" i="7"/>
  <c r="F219" i="7"/>
  <c r="F1247" i="7"/>
  <c r="M1260" i="7"/>
  <c r="P1260" i="7" s="1"/>
  <c r="C1229" i="7"/>
  <c r="B162" i="7" s="1"/>
  <c r="J1232" i="7"/>
  <c r="F1632" i="7"/>
  <c r="I1630" i="7"/>
  <c r="F1630" i="7"/>
  <c r="H1632" i="7" s="1"/>
  <c r="C1630" i="7"/>
  <c r="J1247" i="7"/>
  <c r="F1266" i="7" s="1"/>
  <c r="F220" i="7"/>
  <c r="M1519" i="7"/>
  <c r="P1519" i="7" s="1"/>
  <c r="B1521" i="7"/>
  <c r="B488" i="7" s="1"/>
  <c r="F1287" i="7"/>
  <c r="B183" i="7"/>
  <c r="B197" i="7"/>
  <c r="F1294" i="7"/>
  <c r="F1325" i="7"/>
  <c r="B226" i="7"/>
  <c r="F1327" i="7"/>
  <c r="B230" i="7"/>
  <c r="F1363" i="7"/>
  <c r="B269" i="7"/>
  <c r="M1482" i="7"/>
  <c r="P1482" i="7" s="1"/>
  <c r="B1484" i="7"/>
  <c r="B447" i="7" s="1"/>
  <c r="B1299" i="7"/>
  <c r="B242" i="7" s="1"/>
  <c r="M1297" i="7"/>
  <c r="P1297" i="7" s="1"/>
  <c r="M1408" i="7"/>
  <c r="P1408" i="7" s="1"/>
  <c r="M1334" i="7"/>
  <c r="P1334" i="7" s="1"/>
  <c r="B1336" i="7"/>
  <c r="B283" i="7" s="1"/>
  <c r="F1262" i="7"/>
  <c r="I1260" i="7"/>
  <c r="C1260" i="7"/>
  <c r="F1260" i="7"/>
  <c r="H1262" i="7" s="1"/>
  <c r="F1286" i="7"/>
  <c r="B181" i="7"/>
  <c r="J1195" i="7"/>
  <c r="C1192" i="7"/>
  <c r="F1702" i="6"/>
  <c r="B691" i="6" s="1"/>
  <c r="B650" i="6"/>
  <c r="M1334" i="6"/>
  <c r="P1334" i="6" s="1"/>
  <c r="B1336" i="6"/>
  <c r="B283" i="6" s="1"/>
  <c r="F1247" i="6"/>
  <c r="F219" i="6"/>
  <c r="F1373" i="6"/>
  <c r="I1371" i="6"/>
  <c r="F1371" i="6"/>
  <c r="H1373" i="6" s="1"/>
  <c r="C1371" i="6"/>
  <c r="F1660" i="6"/>
  <c r="B599" i="6"/>
  <c r="H1153" i="6"/>
  <c r="H1148" i="6"/>
  <c r="F1400" i="6"/>
  <c r="B310" i="6"/>
  <c r="J1210" i="6"/>
  <c r="F1229" i="6" s="1"/>
  <c r="F179" i="6"/>
  <c r="F1694" i="6"/>
  <c r="B675" i="6" s="1"/>
  <c r="B634" i="6"/>
  <c r="F1558" i="6"/>
  <c r="I1556" i="6"/>
  <c r="F1556" i="6"/>
  <c r="H1558" i="6" s="1"/>
  <c r="C1556" i="6"/>
  <c r="F1656" i="6"/>
  <c r="B591" i="6"/>
  <c r="F1698" i="6"/>
  <c r="B683" i="6" s="1"/>
  <c r="B642" i="6"/>
  <c r="J1196" i="6"/>
  <c r="H1195" i="6"/>
  <c r="F1403" i="6"/>
  <c r="B316" i="6"/>
  <c r="F1399" i="6"/>
  <c r="B308" i="6"/>
  <c r="F1664" i="6"/>
  <c r="B607" i="6"/>
  <c r="F1404" i="6"/>
  <c r="B318" i="6"/>
  <c r="F1373" i="5"/>
  <c r="I1371" i="5"/>
  <c r="F1371" i="5"/>
  <c r="H1373" i="5" s="1"/>
  <c r="C1371" i="5"/>
  <c r="F1210" i="5"/>
  <c r="F178" i="5"/>
  <c r="F1326" i="5"/>
  <c r="B228" i="5"/>
  <c r="F1410" i="5"/>
  <c r="I1408" i="5"/>
  <c r="F1408" i="5"/>
  <c r="H1410" i="5" s="1"/>
  <c r="C1408" i="5"/>
  <c r="F1334" i="5"/>
  <c r="H1336" i="5" s="1"/>
  <c r="C1334" i="5"/>
  <c r="I1334" i="5"/>
  <c r="F1336" i="5"/>
  <c r="B322" i="5"/>
  <c r="F1406" i="5"/>
  <c r="B314" i="5"/>
  <c r="F1402" i="5"/>
  <c r="H1225" i="5"/>
  <c r="F1225" i="5"/>
  <c r="B306" i="5"/>
  <c r="F1398" i="5"/>
  <c r="F1292" i="5"/>
  <c r="B193" i="5"/>
  <c r="J1196" i="5"/>
  <c r="H1195" i="5"/>
  <c r="C1202" i="5" s="1"/>
  <c r="B128" i="5" s="1"/>
  <c r="B271" i="5"/>
  <c r="F1364" i="5"/>
  <c r="H1153" i="5"/>
  <c r="C1153" i="5" s="1"/>
  <c r="B81" i="5" s="1"/>
  <c r="H1148" i="5"/>
  <c r="B1148" i="5" s="1"/>
  <c r="B78" i="5" s="1"/>
  <c r="B279" i="5"/>
  <c r="F1368" i="5"/>
  <c r="F1288" i="5"/>
  <c r="B185" i="5"/>
  <c r="B263" i="5"/>
  <c r="F1360" i="5"/>
  <c r="J1210" i="5"/>
  <c r="F1229" i="5" s="1"/>
  <c r="F179" i="5"/>
  <c r="F1260" i="5"/>
  <c r="H1262" i="5" s="1"/>
  <c r="C1260" i="5"/>
  <c r="I1260" i="5"/>
  <c r="F1262" i="5"/>
  <c r="M1667" i="4"/>
  <c r="P1667" i="4" s="1"/>
  <c r="B1669" i="4"/>
  <c r="B652" i="4" s="1"/>
  <c r="F1254" i="4"/>
  <c r="B150" i="4"/>
  <c r="F1295" i="4"/>
  <c r="B199" i="4"/>
  <c r="F1146" i="4"/>
  <c r="F1148" i="4"/>
  <c r="C1146" i="4"/>
  <c r="I1146" i="4"/>
  <c r="J1153" i="4" s="1"/>
  <c r="F1669" i="4"/>
  <c r="I1667" i="4"/>
  <c r="C1667" i="4"/>
  <c r="F1667" i="4"/>
  <c r="H1669" i="4" s="1"/>
  <c r="B1595" i="4"/>
  <c r="B570" i="4" s="1"/>
  <c r="M1593" i="4"/>
  <c r="P1593" i="4" s="1"/>
  <c r="F1250" i="4"/>
  <c r="B142" i="4"/>
  <c r="J1210" i="4"/>
  <c r="F1229" i="4" s="1"/>
  <c r="F1251" i="4"/>
  <c r="B144" i="4"/>
  <c r="F1297" i="4"/>
  <c r="H1299" i="4" s="1"/>
  <c r="C1297" i="4"/>
  <c r="I1297" i="4"/>
  <c r="F1299" i="4"/>
  <c r="B1558" i="4"/>
  <c r="B529" i="4" s="1"/>
  <c r="M1556" i="4"/>
  <c r="P1556" i="4" s="1"/>
  <c r="F1482" i="4"/>
  <c r="H1484" i="4" s="1"/>
  <c r="C1482" i="4"/>
  <c r="F1484" i="4"/>
  <c r="I1482" i="4"/>
  <c r="B195" i="4"/>
  <c r="F1293" i="4"/>
  <c r="B187" i="4"/>
  <c r="F1289" i="4"/>
  <c r="B1706" i="4"/>
  <c r="B693" i="4" s="1"/>
  <c r="M1704" i="4"/>
  <c r="P1704" i="4" s="1"/>
  <c r="F1558" i="4"/>
  <c r="I1556" i="4"/>
  <c r="C1556" i="4"/>
  <c r="F1556" i="4"/>
  <c r="H1558" i="4" s="1"/>
  <c r="F1255" i="4"/>
  <c r="B152" i="4"/>
  <c r="M1630" i="4"/>
  <c r="P1630" i="4" s="1"/>
  <c r="B1632" i="4"/>
  <c r="B611" i="4" s="1"/>
  <c r="F1445" i="4"/>
  <c r="H1447" i="4" s="1"/>
  <c r="C1445" i="4"/>
  <c r="I1445" i="4"/>
  <c r="F1447" i="4"/>
  <c r="F1334" i="4"/>
  <c r="H1336" i="4" s="1"/>
  <c r="C1334" i="4"/>
  <c r="F1336" i="4"/>
  <c r="I1334" i="4"/>
  <c r="B238" i="4"/>
  <c r="F1331" i="4"/>
  <c r="B230" i="4"/>
  <c r="F1327" i="4"/>
  <c r="B222" i="4"/>
  <c r="F1323" i="4"/>
  <c r="C1192" i="4"/>
  <c r="J1195" i="4"/>
  <c r="F1669" i="3"/>
  <c r="I1667" i="3"/>
  <c r="F1667" i="3"/>
  <c r="H1669" i="3" s="1"/>
  <c r="C1667" i="3"/>
  <c r="C1482" i="3"/>
  <c r="F1484" i="3"/>
  <c r="I1482" i="3"/>
  <c r="F1482" i="3"/>
  <c r="H1484" i="3" s="1"/>
  <c r="F1286" i="3"/>
  <c r="B181" i="3"/>
  <c r="F1558" i="3"/>
  <c r="I1556" i="3"/>
  <c r="F1556" i="3"/>
  <c r="H1558" i="3" s="1"/>
  <c r="C1556" i="3"/>
  <c r="F1252" i="3"/>
  <c r="B146" i="3"/>
  <c r="B1558" i="3"/>
  <c r="B529" i="3" s="1"/>
  <c r="M1556" i="3"/>
  <c r="C1156" i="3"/>
  <c r="B85" i="3" s="1"/>
  <c r="C1154" i="3"/>
  <c r="B82" i="3" s="1"/>
  <c r="M1146" i="3"/>
  <c r="P1146" i="3" s="1"/>
  <c r="C1157" i="3"/>
  <c r="B87" i="3" s="1"/>
  <c r="F1155" i="3"/>
  <c r="B84" i="3" s="1"/>
  <c r="F1156" i="3"/>
  <c r="B86" i="3" s="1"/>
  <c r="C1152" i="3"/>
  <c r="B80" i="3" s="1"/>
  <c r="D1156" i="3"/>
  <c r="E85" i="3" s="1"/>
  <c r="C1155" i="3"/>
  <c r="B83" i="3" s="1"/>
  <c r="D1155" i="3"/>
  <c r="E83" i="3" s="1"/>
  <c r="F1256" i="3"/>
  <c r="B154" i="3"/>
  <c r="F1251" i="3"/>
  <c r="B144" i="3"/>
  <c r="F1290" i="3"/>
  <c r="B189" i="3"/>
  <c r="F1254" i="3"/>
  <c r="B150" i="3"/>
  <c r="F1148" i="3"/>
  <c r="I1146" i="3"/>
  <c r="J1153" i="3" s="1"/>
  <c r="C1146" i="3"/>
  <c r="F1146" i="3"/>
  <c r="F1332" i="3"/>
  <c r="B240" i="3"/>
  <c r="H1196" i="3"/>
  <c r="B1595" i="3"/>
  <c r="B570" i="3" s="1"/>
  <c r="M1593" i="3"/>
  <c r="F1255" i="3"/>
  <c r="B152" i="3"/>
  <c r="F1250" i="3"/>
  <c r="B142" i="3"/>
  <c r="F1294" i="3"/>
  <c r="B197" i="3"/>
  <c r="C1408" i="3"/>
  <c r="F1410" i="3"/>
  <c r="I1408" i="3"/>
  <c r="F1408" i="3"/>
  <c r="H1410" i="3" s="1"/>
  <c r="F1558" i="2"/>
  <c r="I1556" i="2"/>
  <c r="F1556" i="2"/>
  <c r="H1558" i="2" s="1"/>
  <c r="C1556" i="2"/>
  <c r="F1328" i="2"/>
  <c r="B232" i="2"/>
  <c r="F1325" i="2"/>
  <c r="B226" i="2"/>
  <c r="M1334" i="2"/>
  <c r="P1334" i="2" s="1"/>
  <c r="M1260" i="2"/>
  <c r="F1294" i="2"/>
  <c r="B197" i="2"/>
  <c r="F1295" i="2"/>
  <c r="B199" i="2"/>
  <c r="B234" i="2"/>
  <c r="F1329" i="2"/>
  <c r="F1262" i="2"/>
  <c r="I1260" i="2"/>
  <c r="F1260" i="2"/>
  <c r="H1262" i="2" s="1"/>
  <c r="C1260" i="2"/>
  <c r="H1232" i="2"/>
  <c r="J1233" i="2"/>
  <c r="F261" i="2"/>
  <c r="J1284" i="2"/>
  <c r="F1303" i="2" s="1"/>
  <c r="F1363" i="2"/>
  <c r="B269" i="2"/>
  <c r="F1287" i="2"/>
  <c r="B183" i="2"/>
  <c r="F1247" i="2"/>
  <c r="F219" i="2"/>
  <c r="F1299" i="2"/>
  <c r="I1297" i="2"/>
  <c r="F1297" i="2"/>
  <c r="H1299" i="2" s="1"/>
  <c r="C1297" i="2"/>
  <c r="M1223" i="2"/>
  <c r="F1290" i="2"/>
  <c r="B189" i="2"/>
  <c r="H1197" i="2"/>
  <c r="J1198" i="2"/>
  <c r="F1373" i="2"/>
  <c r="I1371" i="2"/>
  <c r="F1371" i="2"/>
  <c r="H1373" i="2" s="1"/>
  <c r="C1371" i="2"/>
  <c r="C1266" i="2"/>
  <c r="B203" i="2" s="1"/>
  <c r="J1269" i="2"/>
  <c r="B1558" i="2"/>
  <c r="B529" i="2" s="1"/>
  <c r="M1556" i="2"/>
  <c r="F1286" i="2"/>
  <c r="B181" i="2"/>
  <c r="M1297" i="2"/>
  <c r="B277" i="2"/>
  <c r="F1367" i="2"/>
  <c r="D1205" i="12" l="1"/>
  <c r="L27" i="11"/>
  <c r="F1743" i="9"/>
  <c r="L28" i="9"/>
  <c r="L24" i="8"/>
  <c r="F1742" i="8"/>
  <c r="J1198" i="8"/>
  <c r="B189" i="8"/>
  <c r="D1202" i="12"/>
  <c r="L35" i="6"/>
  <c r="F1737" i="4"/>
  <c r="F1739" i="4"/>
  <c r="P1704" i="3"/>
  <c r="F1746" i="3" s="1"/>
  <c r="C1153" i="2"/>
  <c r="B81" i="2" s="1"/>
  <c r="C1747" i="10"/>
  <c r="B238" i="8"/>
  <c r="L26" i="8"/>
  <c r="K65" i="12"/>
  <c r="F65" i="12"/>
  <c r="F1256" i="12"/>
  <c r="L23" i="8"/>
  <c r="L28" i="8"/>
  <c r="L32" i="8"/>
  <c r="L22" i="7"/>
  <c r="C1747" i="7"/>
  <c r="D1747" i="7" s="1"/>
  <c r="E1201" i="12" s="1"/>
  <c r="L47" i="12" s="1"/>
  <c r="B1373" i="7"/>
  <c r="B324" i="7" s="1"/>
  <c r="L24" i="4"/>
  <c r="F1252" i="12"/>
  <c r="F61" i="12"/>
  <c r="K61" i="12"/>
  <c r="L22" i="4"/>
  <c r="B1225" i="2"/>
  <c r="B160" i="2" s="1"/>
  <c r="K59" i="12"/>
  <c r="F1250" i="12"/>
  <c r="F59" i="12"/>
  <c r="G1250" i="12"/>
  <c r="I59" i="12"/>
  <c r="L59" i="12"/>
  <c r="I1750" i="2"/>
  <c r="G1236" i="12" s="1"/>
  <c r="J1236" i="12" s="1"/>
  <c r="K1236" i="12" s="1"/>
  <c r="R1236" i="12" s="1"/>
  <c r="D42" i="12" s="1"/>
  <c r="L25" i="3"/>
  <c r="M29" i="12"/>
  <c r="M27" i="12"/>
  <c r="M33" i="12"/>
  <c r="AC1216" i="12"/>
  <c r="L24" i="11"/>
  <c r="D1747" i="10"/>
  <c r="E1204" i="12" s="1"/>
  <c r="L50" i="12" s="1"/>
  <c r="D1204" i="12"/>
  <c r="B1148" i="10"/>
  <c r="B78" i="10" s="1"/>
  <c r="F1732" i="9"/>
  <c r="L32" i="9"/>
  <c r="D1747" i="9"/>
  <c r="E1203" i="12" s="1"/>
  <c r="L49" i="12" s="1"/>
  <c r="D1203" i="12"/>
  <c r="L1202" i="12"/>
  <c r="K1202" i="12"/>
  <c r="R1202" i="12" s="1"/>
  <c r="F18" i="12" s="1"/>
  <c r="J1202" i="12"/>
  <c r="Q1202" i="12" s="1"/>
  <c r="E18" i="12" s="1"/>
  <c r="M1202" i="12"/>
  <c r="S1202" i="12" s="1"/>
  <c r="G18" i="12" s="1"/>
  <c r="I1202" i="12"/>
  <c r="H1202" i="12"/>
  <c r="N1222" i="12" a="1"/>
  <c r="N1222" i="12" s="1"/>
  <c r="I1242" i="12" s="1"/>
  <c r="F1743" i="7"/>
  <c r="I1743" i="7"/>
  <c r="I1748" i="7" s="1"/>
  <c r="H1241" i="12" s="1"/>
  <c r="L26" i="6"/>
  <c r="C1747" i="6"/>
  <c r="D1747" i="5"/>
  <c r="E1199" i="12" s="1"/>
  <c r="L45" i="12" s="1"/>
  <c r="D1199" i="12"/>
  <c r="L1198" i="12"/>
  <c r="M1198" i="12"/>
  <c r="S1198" i="12" s="1"/>
  <c r="G14" i="12" s="1"/>
  <c r="J1198" i="12"/>
  <c r="Q1198" i="12" s="1"/>
  <c r="E14" i="12" s="1"/>
  <c r="I1198" i="12"/>
  <c r="H1198" i="12"/>
  <c r="N1218" i="12" a="1"/>
  <c r="N1218" i="12" s="1"/>
  <c r="I1238" i="12" s="1"/>
  <c r="K1198" i="12"/>
  <c r="R1198" i="12" s="1"/>
  <c r="F14" i="12" s="1"/>
  <c r="P1445" i="3"/>
  <c r="F1739" i="3" s="1"/>
  <c r="B1336" i="3"/>
  <c r="B283" i="3" s="1"/>
  <c r="C1747" i="3"/>
  <c r="N1216" i="12" a="1"/>
  <c r="N1216" i="12" s="1"/>
  <c r="I1236" i="12" s="1"/>
  <c r="I1750" i="11"/>
  <c r="I1748" i="11"/>
  <c r="I1747" i="11"/>
  <c r="D1245" i="12" s="1"/>
  <c r="AC1225" i="12" s="1"/>
  <c r="F1741" i="11"/>
  <c r="L30" i="11"/>
  <c r="F1740" i="11"/>
  <c r="L29" i="11"/>
  <c r="F1739" i="11"/>
  <c r="L28" i="11"/>
  <c r="F1731" i="11"/>
  <c r="L20" i="11"/>
  <c r="F1744" i="10"/>
  <c r="L33" i="10"/>
  <c r="I1748" i="10"/>
  <c r="H1244" i="12" s="1"/>
  <c r="I1750" i="10"/>
  <c r="G1244" i="12" s="1"/>
  <c r="J1244" i="12" s="1"/>
  <c r="K1244" i="12" s="1"/>
  <c r="R1244" i="12" s="1"/>
  <c r="D50" i="12" s="1"/>
  <c r="I1747" i="10"/>
  <c r="D1244" i="12" s="1"/>
  <c r="F1742" i="10"/>
  <c r="L31" i="10"/>
  <c r="L30" i="10"/>
  <c r="F1741" i="10"/>
  <c r="L29" i="10"/>
  <c r="F1740" i="10"/>
  <c r="F1739" i="10"/>
  <c r="L28" i="10"/>
  <c r="L27" i="10"/>
  <c r="F1738" i="10"/>
  <c r="F1737" i="10"/>
  <c r="L26" i="10"/>
  <c r="L25" i="10"/>
  <c r="F1736" i="10"/>
  <c r="F1735" i="10"/>
  <c r="L24" i="10"/>
  <c r="F1734" i="10"/>
  <c r="L23" i="10"/>
  <c r="F1733" i="10"/>
  <c r="L22" i="10"/>
  <c r="F1224" i="12"/>
  <c r="F1731" i="10"/>
  <c r="L20" i="10"/>
  <c r="I1748" i="9"/>
  <c r="H1243" i="12" s="1"/>
  <c r="I1747" i="9"/>
  <c r="D1243" i="12" s="1"/>
  <c r="L30" i="9"/>
  <c r="F1741" i="9"/>
  <c r="B1447" i="9"/>
  <c r="B406" i="9" s="1"/>
  <c r="F1738" i="9"/>
  <c r="F1750" i="9" s="1"/>
  <c r="G1223" i="12" s="1"/>
  <c r="L27" i="9"/>
  <c r="L26" i="9"/>
  <c r="F1737" i="9"/>
  <c r="F1736" i="9"/>
  <c r="L25" i="9"/>
  <c r="F1735" i="9"/>
  <c r="L24" i="9"/>
  <c r="L23" i="9"/>
  <c r="F1734" i="9"/>
  <c r="L22" i="9"/>
  <c r="F1733" i="9"/>
  <c r="F1223" i="12"/>
  <c r="F1731" i="9"/>
  <c r="L20" i="9"/>
  <c r="I1750" i="8"/>
  <c r="G1242" i="12" s="1"/>
  <c r="J1242" i="12" s="1"/>
  <c r="K1242" i="12" s="1"/>
  <c r="R1242" i="12" s="1"/>
  <c r="D48" i="12" s="1"/>
  <c r="I1748" i="8"/>
  <c r="H1242" i="12" s="1"/>
  <c r="I1747" i="8"/>
  <c r="D1242" i="12" s="1"/>
  <c r="L25" i="8"/>
  <c r="F1736" i="8"/>
  <c r="F1732" i="8"/>
  <c r="L21" i="8"/>
  <c r="L20" i="8"/>
  <c r="F1222" i="12"/>
  <c r="F1731" i="8"/>
  <c r="L31" i="7"/>
  <c r="F1741" i="7"/>
  <c r="L30" i="7"/>
  <c r="F1740" i="7"/>
  <c r="L29" i="7"/>
  <c r="B1447" i="7"/>
  <c r="B406" i="7" s="1"/>
  <c r="F1739" i="7"/>
  <c r="L28" i="7"/>
  <c r="F1738" i="7"/>
  <c r="L27" i="7"/>
  <c r="F1737" i="7"/>
  <c r="L26" i="7"/>
  <c r="F1736" i="7"/>
  <c r="L25" i="7"/>
  <c r="F1735" i="7"/>
  <c r="L24" i="7"/>
  <c r="B1262" i="7"/>
  <c r="B201" i="7" s="1"/>
  <c r="F1734" i="7"/>
  <c r="L23" i="7"/>
  <c r="H1148" i="7"/>
  <c r="F1731" i="7"/>
  <c r="L20" i="7"/>
  <c r="F1221" i="12"/>
  <c r="C1153" i="7"/>
  <c r="B81" i="7" s="1"/>
  <c r="I1750" i="6"/>
  <c r="G1240" i="12" s="1"/>
  <c r="J1240" i="12" s="1"/>
  <c r="K1240" i="12" s="1"/>
  <c r="R1240" i="12" s="1"/>
  <c r="D46" i="12" s="1"/>
  <c r="I1748" i="6"/>
  <c r="H1240" i="12" s="1"/>
  <c r="I1747" i="6"/>
  <c r="D1240" i="12" s="1"/>
  <c r="L28" i="6"/>
  <c r="F1739" i="6"/>
  <c r="F1750" i="6" s="1"/>
  <c r="G1220" i="12" s="1"/>
  <c r="L25" i="6"/>
  <c r="F1736" i="6"/>
  <c r="F1734" i="6"/>
  <c r="L23" i="6"/>
  <c r="L21" i="6"/>
  <c r="F1732" i="6"/>
  <c r="F1731" i="6"/>
  <c r="L20" i="6"/>
  <c r="F1220" i="12"/>
  <c r="I1750" i="5"/>
  <c r="G1239" i="12" s="1"/>
  <c r="J1239" i="12" s="1"/>
  <c r="K1239" i="12" s="1"/>
  <c r="I1748" i="5"/>
  <c r="H1239" i="12" s="1"/>
  <c r="I1747" i="5"/>
  <c r="D1239" i="12" s="1"/>
  <c r="F1736" i="5"/>
  <c r="L25" i="5"/>
  <c r="F1734" i="5"/>
  <c r="F1750" i="5" s="1"/>
  <c r="G1219" i="12" s="1"/>
  <c r="L23" i="5"/>
  <c r="L21" i="5"/>
  <c r="F1732" i="5"/>
  <c r="F1219" i="12"/>
  <c r="F1731" i="5"/>
  <c r="L20" i="5"/>
  <c r="L35" i="4"/>
  <c r="F1746" i="4"/>
  <c r="L34" i="4"/>
  <c r="F1745" i="4"/>
  <c r="F1744" i="4"/>
  <c r="L33" i="4"/>
  <c r="I1743" i="4"/>
  <c r="L32" i="4"/>
  <c r="F1743" i="4"/>
  <c r="L31" i="4"/>
  <c r="F1742" i="4"/>
  <c r="F1732" i="4"/>
  <c r="L21" i="4"/>
  <c r="L32" i="3"/>
  <c r="P1593" i="3"/>
  <c r="L31" i="3"/>
  <c r="P1556" i="3"/>
  <c r="F1742" i="3" s="1"/>
  <c r="F1738" i="3"/>
  <c r="L27" i="3"/>
  <c r="L24" i="3"/>
  <c r="F1735" i="3"/>
  <c r="F1734" i="3"/>
  <c r="L23" i="3"/>
  <c r="F1746" i="2"/>
  <c r="L35" i="2"/>
  <c r="L34" i="2"/>
  <c r="F1745" i="2"/>
  <c r="F1741" i="2"/>
  <c r="L30" i="2"/>
  <c r="L29" i="2"/>
  <c r="F1740" i="2"/>
  <c r="L28" i="2"/>
  <c r="F1739" i="2"/>
  <c r="L27" i="2"/>
  <c r="F1738" i="2"/>
  <c r="L25" i="2"/>
  <c r="F1736" i="2"/>
  <c r="P1297" i="2"/>
  <c r="F1735" i="2" s="1"/>
  <c r="B1299" i="2"/>
  <c r="B242" i="2" s="1"/>
  <c r="P1260" i="2"/>
  <c r="F1734" i="2" s="1"/>
  <c r="B1262" i="2"/>
  <c r="B201" i="2" s="1"/>
  <c r="P1223" i="2"/>
  <c r="F1733" i="2" s="1"/>
  <c r="P1186" i="2"/>
  <c r="F1732" i="2" s="1"/>
  <c r="F1218" i="12"/>
  <c r="L20" i="4"/>
  <c r="F1731" i="4"/>
  <c r="F1217" i="12"/>
  <c r="F1731" i="3"/>
  <c r="L20" i="3"/>
  <c r="P1146" i="2"/>
  <c r="K1205" i="12"/>
  <c r="R1205" i="12" s="1"/>
  <c r="H1205" i="12"/>
  <c r="M1205" i="12"/>
  <c r="S1205" i="12" s="1"/>
  <c r="L1205" i="12"/>
  <c r="I1205" i="12"/>
  <c r="J1205" i="12"/>
  <c r="Q1205" i="12" s="1"/>
  <c r="N1225" i="12" a="1"/>
  <c r="N1225" i="12" s="1"/>
  <c r="M1196" i="12"/>
  <c r="I1196" i="12"/>
  <c r="J1196" i="12"/>
  <c r="L1196" i="12"/>
  <c r="H1196" i="12"/>
  <c r="K1196" i="12"/>
  <c r="P1556" i="2"/>
  <c r="C1153" i="10"/>
  <c r="B81" i="10" s="1"/>
  <c r="B1558" i="9"/>
  <c r="B529" i="9" s="1"/>
  <c r="B1484" i="9"/>
  <c r="B447" i="9" s="1"/>
  <c r="C1153" i="6"/>
  <c r="B81" i="6" s="1"/>
  <c r="B1148" i="6"/>
  <c r="B78" i="6" s="1"/>
  <c r="B1262" i="5"/>
  <c r="B201" i="5" s="1"/>
  <c r="B1188" i="10"/>
  <c r="B118" i="10" s="1"/>
  <c r="B1410" i="9"/>
  <c r="B365" i="9" s="1"/>
  <c r="B1373" i="9"/>
  <c r="B324" i="9" s="1"/>
  <c r="B1336" i="9"/>
  <c r="B283" i="9" s="1"/>
  <c r="B1148" i="7"/>
  <c r="B78" i="7" s="1"/>
  <c r="B1373" i="6"/>
  <c r="B324" i="6" s="1"/>
  <c r="B1336" i="5"/>
  <c r="B283" i="5" s="1"/>
  <c r="B1225" i="5"/>
  <c r="B160" i="5" s="1"/>
  <c r="B1410" i="3"/>
  <c r="B365" i="3" s="1"/>
  <c r="B1447" i="2"/>
  <c r="B406" i="2" s="1"/>
  <c r="B1373" i="2"/>
  <c r="B324" i="2" s="1"/>
  <c r="F1247" i="4"/>
  <c r="F219" i="4"/>
  <c r="F220" i="3"/>
  <c r="J1247" i="3"/>
  <c r="F1266" i="3" s="1"/>
  <c r="C1229" i="3"/>
  <c r="B162" i="3" s="1"/>
  <c r="J1232" i="3"/>
  <c r="F1247" i="3"/>
  <c r="F219" i="3"/>
  <c r="J1196" i="11"/>
  <c r="H1195" i="11"/>
  <c r="F1545" i="11"/>
  <c r="B468" i="11"/>
  <c r="B347" i="11"/>
  <c r="F1435" i="11"/>
  <c r="F1443" i="11"/>
  <c r="B363" i="11"/>
  <c r="C1229" i="11"/>
  <c r="B162" i="11" s="1"/>
  <c r="J1232" i="11"/>
  <c r="B120" i="11"/>
  <c r="H1225" i="11"/>
  <c r="F1473" i="11"/>
  <c r="B390" i="11"/>
  <c r="J1247" i="11"/>
  <c r="F1266" i="11" s="1"/>
  <c r="F220" i="11"/>
  <c r="F1477" i="11"/>
  <c r="B398" i="11"/>
  <c r="F1511" i="11"/>
  <c r="B433" i="11"/>
  <c r="F1515" i="11"/>
  <c r="B441" i="11"/>
  <c r="F1358" i="11"/>
  <c r="F342" i="11"/>
  <c r="F1439" i="11"/>
  <c r="B355" i="11"/>
  <c r="F1549" i="11"/>
  <c r="B476" i="11"/>
  <c r="F1405" i="11"/>
  <c r="B320" i="11"/>
  <c r="F1325" i="10"/>
  <c r="B226" i="10"/>
  <c r="F1328" i="10"/>
  <c r="B232" i="10"/>
  <c r="B271" i="10"/>
  <c r="F1364" i="10"/>
  <c r="F219" i="10"/>
  <c r="F1247" i="10"/>
  <c r="F1324" i="10"/>
  <c r="B224" i="10"/>
  <c r="B228" i="10"/>
  <c r="F1326" i="10"/>
  <c r="F1332" i="10"/>
  <c r="B240" i="10"/>
  <c r="F1329" i="10"/>
  <c r="B234" i="10"/>
  <c r="C1266" i="10"/>
  <c r="B203" i="10" s="1"/>
  <c r="J1269" i="10"/>
  <c r="B236" i="10"/>
  <c r="F1330" i="10"/>
  <c r="H1232" i="10"/>
  <c r="J1233" i="10"/>
  <c r="F1331" i="10"/>
  <c r="B238" i="10"/>
  <c r="J1197" i="10"/>
  <c r="H1196" i="10"/>
  <c r="F1323" i="10"/>
  <c r="B222" i="10"/>
  <c r="F261" i="10"/>
  <c r="J1284" i="10"/>
  <c r="F1303" i="10" s="1"/>
  <c r="J1269" i="9"/>
  <c r="C1266" i="9"/>
  <c r="B203" i="9" s="1"/>
  <c r="F1362" i="9"/>
  <c r="B267" i="9"/>
  <c r="F1400" i="9"/>
  <c r="B310" i="9"/>
  <c r="F1323" i="9"/>
  <c r="B222" i="9"/>
  <c r="F1327" i="9"/>
  <c r="B230" i="9"/>
  <c r="F261" i="9"/>
  <c r="J1284" i="9"/>
  <c r="F1303" i="9" s="1"/>
  <c r="B224" i="9"/>
  <c r="F1324" i="9"/>
  <c r="F1284" i="9"/>
  <c r="F260" i="9"/>
  <c r="H1197" i="9"/>
  <c r="J1198" i="9"/>
  <c r="H1233" i="9"/>
  <c r="J1234" i="9"/>
  <c r="F1404" i="9"/>
  <c r="B318" i="9"/>
  <c r="F1331" i="9"/>
  <c r="B238" i="9"/>
  <c r="B240" i="9"/>
  <c r="F1332" i="9"/>
  <c r="F1328" i="9"/>
  <c r="B232" i="9"/>
  <c r="F1366" i="9"/>
  <c r="B275" i="9"/>
  <c r="F1328" i="8"/>
  <c r="B232" i="8"/>
  <c r="F301" i="8"/>
  <c r="F1321" i="8"/>
  <c r="B195" i="8"/>
  <c r="F1293" i="8"/>
  <c r="B222" i="8"/>
  <c r="F1323" i="8"/>
  <c r="B226" i="8"/>
  <c r="F1325" i="8"/>
  <c r="J1284" i="8"/>
  <c r="F1303" i="8" s="1"/>
  <c r="F261" i="8"/>
  <c r="B187" i="8"/>
  <c r="F1289" i="8"/>
  <c r="B240" i="8"/>
  <c r="F1332" i="8"/>
  <c r="C1266" i="8"/>
  <c r="B203" i="8" s="1"/>
  <c r="J1269" i="8"/>
  <c r="B224" i="8"/>
  <c r="F1324" i="8"/>
  <c r="F1329" i="8"/>
  <c r="B234" i="8"/>
  <c r="J1233" i="8"/>
  <c r="H1232" i="8"/>
  <c r="F1368" i="8"/>
  <c r="B279" i="8"/>
  <c r="H1198" i="8"/>
  <c r="J1199" i="8"/>
  <c r="B230" i="8"/>
  <c r="F1327" i="8"/>
  <c r="J1284" i="7"/>
  <c r="F1303" i="7" s="1"/>
  <c r="F261" i="7"/>
  <c r="F1323" i="7"/>
  <c r="B222" i="7"/>
  <c r="F1400" i="7"/>
  <c r="B310" i="7"/>
  <c r="F1362" i="7"/>
  <c r="B267" i="7"/>
  <c r="F1324" i="7"/>
  <c r="B224" i="7"/>
  <c r="C1266" i="7"/>
  <c r="B203" i="7" s="1"/>
  <c r="J1269" i="7"/>
  <c r="F1332" i="7"/>
  <c r="B240" i="7"/>
  <c r="F1404" i="7"/>
  <c r="B318" i="7"/>
  <c r="F1366" i="7"/>
  <c r="B275" i="7"/>
  <c r="B120" i="7"/>
  <c r="H1225" i="7"/>
  <c r="B1225" i="7" s="1"/>
  <c r="B160" i="7" s="1"/>
  <c r="F1331" i="7"/>
  <c r="B238" i="7"/>
  <c r="H1232" i="7"/>
  <c r="J1233" i="7"/>
  <c r="J1196" i="7"/>
  <c r="H1195" i="7"/>
  <c r="B271" i="7"/>
  <c r="F1364" i="7"/>
  <c r="F1284" i="7"/>
  <c r="F260" i="7"/>
  <c r="F1328" i="7"/>
  <c r="B232" i="7"/>
  <c r="F1436" i="6"/>
  <c r="B349" i="6"/>
  <c r="F1701" i="6"/>
  <c r="B689" i="6" s="1"/>
  <c r="B648" i="6"/>
  <c r="F1437" i="6"/>
  <c r="B351" i="6"/>
  <c r="F1697" i="6"/>
  <c r="B681" i="6" s="1"/>
  <c r="B640" i="6"/>
  <c r="F1441" i="6"/>
  <c r="B359" i="6"/>
  <c r="F1440" i="6"/>
  <c r="B357" i="6"/>
  <c r="J1247" i="6"/>
  <c r="F1266" i="6" s="1"/>
  <c r="F220" i="6"/>
  <c r="F1284" i="6"/>
  <c r="F260" i="6"/>
  <c r="H1196" i="6"/>
  <c r="J1197" i="6"/>
  <c r="F1693" i="6"/>
  <c r="B673" i="6" s="1"/>
  <c r="B632" i="6"/>
  <c r="C1229" i="6"/>
  <c r="B162" i="6" s="1"/>
  <c r="J1232" i="6"/>
  <c r="J1247" i="5"/>
  <c r="F1266" i="5" s="1"/>
  <c r="F220" i="5"/>
  <c r="F1435" i="5"/>
  <c r="B347" i="5"/>
  <c r="C1229" i="5"/>
  <c r="B162" i="5" s="1"/>
  <c r="J1232" i="5"/>
  <c r="F1325" i="5"/>
  <c r="B226" i="5"/>
  <c r="H1196" i="5"/>
  <c r="J1197" i="5"/>
  <c r="F1397" i="5"/>
  <c r="B304" i="5"/>
  <c r="F1405" i="5"/>
  <c r="B320" i="5"/>
  <c r="F1401" i="5"/>
  <c r="B312" i="5"/>
  <c r="F1439" i="5"/>
  <c r="B355" i="5"/>
  <c r="F1247" i="5"/>
  <c r="F219" i="5"/>
  <c r="F1443" i="5"/>
  <c r="B363" i="5"/>
  <c r="F1329" i="5"/>
  <c r="B234" i="5"/>
  <c r="F1363" i="5"/>
  <c r="B269" i="5"/>
  <c r="J1196" i="4"/>
  <c r="H1195" i="4"/>
  <c r="F1364" i="4"/>
  <c r="B271" i="4"/>
  <c r="F1330" i="4"/>
  <c r="B236" i="4"/>
  <c r="B120" i="4"/>
  <c r="H1225" i="4"/>
  <c r="B1225" i="4" s="1"/>
  <c r="B160" i="4" s="1"/>
  <c r="F1288" i="4"/>
  <c r="B185" i="4"/>
  <c r="F1287" i="4"/>
  <c r="B183" i="4"/>
  <c r="F1332" i="4"/>
  <c r="B240" i="4"/>
  <c r="F1360" i="4"/>
  <c r="B263" i="4"/>
  <c r="F1368" i="4"/>
  <c r="B279" i="4"/>
  <c r="F1326" i="4"/>
  <c r="B228" i="4"/>
  <c r="J1247" i="4"/>
  <c r="F1266" i="4" s="1"/>
  <c r="F220" i="4"/>
  <c r="F1292" i="4"/>
  <c r="B193" i="4"/>
  <c r="C1229" i="4"/>
  <c r="B162" i="4" s="1"/>
  <c r="J1232" i="4"/>
  <c r="H1153" i="4"/>
  <c r="C1153" i="4" s="1"/>
  <c r="B81" i="4" s="1"/>
  <c r="H1148" i="4"/>
  <c r="B1148" i="4" s="1"/>
  <c r="B78" i="4" s="1"/>
  <c r="F1291" i="4"/>
  <c r="B191" i="4"/>
  <c r="F1331" i="3"/>
  <c r="B238" i="3"/>
  <c r="F1292" i="3"/>
  <c r="B193" i="3"/>
  <c r="H1197" i="3"/>
  <c r="J1198" i="3"/>
  <c r="F1291" i="3"/>
  <c r="B191" i="3"/>
  <c r="F1288" i="3"/>
  <c r="B185" i="3"/>
  <c r="F1323" i="3"/>
  <c r="B222" i="3"/>
  <c r="H1148" i="3"/>
  <c r="B1148" i="3" s="1"/>
  <c r="B78" i="3" s="1"/>
  <c r="H1153" i="3"/>
  <c r="C1153" i="3" s="1"/>
  <c r="B81" i="3" s="1"/>
  <c r="F1287" i="3"/>
  <c r="B183" i="3"/>
  <c r="F1369" i="3"/>
  <c r="B281" i="3"/>
  <c r="F1327" i="3"/>
  <c r="B230" i="3"/>
  <c r="F1293" i="3"/>
  <c r="B195" i="3"/>
  <c r="F1289" i="3"/>
  <c r="B187" i="3"/>
  <c r="F1284" i="2"/>
  <c r="F260" i="2"/>
  <c r="F1400" i="2"/>
  <c r="B310" i="2"/>
  <c r="B240" i="2"/>
  <c r="F1332" i="2"/>
  <c r="F1362" i="2"/>
  <c r="B267" i="2"/>
  <c r="H1269" i="2"/>
  <c r="J1270" i="2"/>
  <c r="J1234" i="2"/>
  <c r="H1233" i="2"/>
  <c r="F1323" i="2"/>
  <c r="B222" i="2"/>
  <c r="F1327" i="2"/>
  <c r="B230" i="2"/>
  <c r="H1198" i="2"/>
  <c r="J1199" i="2"/>
  <c r="J1306" i="2"/>
  <c r="C1303" i="2"/>
  <c r="B244" i="2" s="1"/>
  <c r="F1366" i="2"/>
  <c r="B275" i="2"/>
  <c r="F1404" i="2"/>
  <c r="B318" i="2"/>
  <c r="F1324" i="2"/>
  <c r="B224" i="2"/>
  <c r="J1321" i="2"/>
  <c r="F1340" i="2" s="1"/>
  <c r="F302" i="2"/>
  <c r="F1331" i="2"/>
  <c r="B238" i="2"/>
  <c r="F1365" i="2"/>
  <c r="B273" i="2"/>
  <c r="D1201" i="12" l="1"/>
  <c r="P1205" i="12"/>
  <c r="N1205" i="12"/>
  <c r="L1748" i="11"/>
  <c r="I67" i="12"/>
  <c r="G1258" i="12"/>
  <c r="L67" i="12"/>
  <c r="F67" i="12"/>
  <c r="F1258" i="12"/>
  <c r="K67" i="12"/>
  <c r="L66" i="12"/>
  <c r="G1257" i="12"/>
  <c r="I66" i="12"/>
  <c r="F66" i="12"/>
  <c r="F1257" i="12"/>
  <c r="K66" i="12"/>
  <c r="I65" i="12"/>
  <c r="L65" i="12"/>
  <c r="G1256" i="12"/>
  <c r="P1202" i="12"/>
  <c r="D18" i="12" s="1"/>
  <c r="N1202" i="12"/>
  <c r="K64" i="12"/>
  <c r="F1255" i="12"/>
  <c r="F64" i="12"/>
  <c r="I1750" i="7"/>
  <c r="G1241" i="12" s="1"/>
  <c r="J1241" i="12" s="1"/>
  <c r="K1241" i="12" s="1"/>
  <c r="R1241" i="12" s="1"/>
  <c r="D47" i="12" s="1"/>
  <c r="L63" i="12"/>
  <c r="G1254" i="12"/>
  <c r="I63" i="12"/>
  <c r="I62" i="12"/>
  <c r="G1253" i="12"/>
  <c r="L62" i="12"/>
  <c r="F1253" i="12"/>
  <c r="K62" i="12"/>
  <c r="F62" i="12"/>
  <c r="P1198" i="12"/>
  <c r="D14" i="12" s="1"/>
  <c r="N1198" i="12"/>
  <c r="N1196" i="12"/>
  <c r="M34" i="12"/>
  <c r="AC1220" i="12"/>
  <c r="AC1223" i="12"/>
  <c r="M30" i="12"/>
  <c r="M35" i="12"/>
  <c r="AC1222" i="12"/>
  <c r="AC1219" i="12"/>
  <c r="AC1224" i="12"/>
  <c r="M32" i="12"/>
  <c r="J1220" i="12"/>
  <c r="AG1220" i="12" s="1"/>
  <c r="N31" i="12" s="1"/>
  <c r="K1748" i="11"/>
  <c r="F1750" i="10"/>
  <c r="G1224" i="12" s="1"/>
  <c r="J1224" i="12" s="1"/>
  <c r="AG1224" i="12" s="1"/>
  <c r="N35" i="12" s="1"/>
  <c r="L1204" i="12"/>
  <c r="J1204" i="12"/>
  <c r="Q1204" i="12" s="1"/>
  <c r="E20" i="12" s="1"/>
  <c r="I1204" i="12"/>
  <c r="K1204" i="12"/>
  <c r="R1204" i="12" s="1"/>
  <c r="F20" i="12" s="1"/>
  <c r="M1204" i="12"/>
  <c r="S1204" i="12" s="1"/>
  <c r="G20" i="12" s="1"/>
  <c r="H1204" i="12"/>
  <c r="N1224" i="12" a="1"/>
  <c r="N1224" i="12" s="1"/>
  <c r="I1244" i="12" s="1"/>
  <c r="M1203" i="12"/>
  <c r="S1203" i="12" s="1"/>
  <c r="G19" i="12" s="1"/>
  <c r="N1223" i="12" a="1"/>
  <c r="N1223" i="12" s="1"/>
  <c r="I1243" i="12" s="1"/>
  <c r="H1203" i="12"/>
  <c r="K1203" i="12"/>
  <c r="R1203" i="12" s="1"/>
  <c r="F19" i="12" s="1"/>
  <c r="J1203" i="12"/>
  <c r="Q1203" i="12" s="1"/>
  <c r="E19" i="12" s="1"/>
  <c r="I1203" i="12"/>
  <c r="L1203" i="12"/>
  <c r="J1223" i="12"/>
  <c r="AG1223" i="12" s="1"/>
  <c r="N34" i="12" s="1"/>
  <c r="F1750" i="8"/>
  <c r="G1222" i="12" s="1"/>
  <c r="J1222" i="12" s="1"/>
  <c r="AG1222" i="12" s="1"/>
  <c r="N33" i="12" s="1"/>
  <c r="I1747" i="7"/>
  <c r="D1241" i="12" s="1"/>
  <c r="N1221" i="12" a="1"/>
  <c r="N1221" i="12" s="1"/>
  <c r="I1241" i="12" s="1"/>
  <c r="K1201" i="12"/>
  <c r="R1201" i="12" s="1"/>
  <c r="F17" i="12" s="1"/>
  <c r="H1201" i="12"/>
  <c r="I1201" i="12"/>
  <c r="J1201" i="12"/>
  <c r="Q1201" i="12" s="1"/>
  <c r="E17" i="12" s="1"/>
  <c r="M1201" i="12"/>
  <c r="S1201" i="12" s="1"/>
  <c r="G17" i="12" s="1"/>
  <c r="L1201" i="12"/>
  <c r="F1750" i="7"/>
  <c r="G1221" i="12" s="1"/>
  <c r="J1221" i="12" s="1"/>
  <c r="AG1221" i="12" s="1"/>
  <c r="N32" i="12" s="1"/>
  <c r="AE1220" i="12"/>
  <c r="J46" i="12" s="1"/>
  <c r="K1220" i="12"/>
  <c r="D1747" i="6"/>
  <c r="E1200" i="12" s="1"/>
  <c r="L46" i="12" s="1"/>
  <c r="D1200" i="12"/>
  <c r="N1219" i="12" a="1"/>
  <c r="N1219" i="12" s="1"/>
  <c r="I1239" i="12" s="1"/>
  <c r="M1199" i="12"/>
  <c r="S1199" i="12" s="1"/>
  <c r="G15" i="12" s="1"/>
  <c r="J1199" i="12"/>
  <c r="Q1199" i="12" s="1"/>
  <c r="E15" i="12" s="1"/>
  <c r="K1199" i="12"/>
  <c r="R1199" i="12" s="1"/>
  <c r="F15" i="12" s="1"/>
  <c r="H1199" i="12"/>
  <c r="L1199" i="12"/>
  <c r="I1199" i="12"/>
  <c r="J1219" i="12"/>
  <c r="AG1219" i="12" s="1"/>
  <c r="N30" i="12" s="1"/>
  <c r="D1747" i="3"/>
  <c r="E1197" i="12" s="1"/>
  <c r="L43" i="12" s="1"/>
  <c r="D1197" i="12"/>
  <c r="K1747" i="3"/>
  <c r="L1747" i="3"/>
  <c r="F1750" i="11"/>
  <c r="F1748" i="11"/>
  <c r="F1747" i="11"/>
  <c r="D1225" i="12" s="1"/>
  <c r="I1224" i="12"/>
  <c r="L1747" i="10"/>
  <c r="F1748" i="10"/>
  <c r="H1224" i="12" s="1"/>
  <c r="K1747" i="10"/>
  <c r="F1747" i="10"/>
  <c r="D1224" i="12" s="1"/>
  <c r="I1223" i="12"/>
  <c r="F1748" i="9"/>
  <c r="H1223" i="12" s="1"/>
  <c r="L1747" i="9"/>
  <c r="K1747" i="9"/>
  <c r="F1747" i="9"/>
  <c r="D1223" i="12" s="1"/>
  <c r="F1748" i="8"/>
  <c r="H1222" i="12" s="1"/>
  <c r="L1747" i="8"/>
  <c r="K1747" i="8"/>
  <c r="F1747" i="8"/>
  <c r="D1222" i="12" s="1"/>
  <c r="F1748" i="7"/>
  <c r="H1221" i="12" s="1"/>
  <c r="K1747" i="7"/>
  <c r="L1747" i="7"/>
  <c r="F1747" i="7"/>
  <c r="D1221" i="12" s="1"/>
  <c r="I1220" i="12"/>
  <c r="F1748" i="6"/>
  <c r="H1220" i="12" s="1"/>
  <c r="L1747" i="6"/>
  <c r="K1747" i="6"/>
  <c r="F1747" i="6"/>
  <c r="D1220" i="12" s="1"/>
  <c r="I1219" i="12"/>
  <c r="F1750" i="4"/>
  <c r="G1218" i="12" s="1"/>
  <c r="I1750" i="4"/>
  <c r="G1238" i="12" s="1"/>
  <c r="J1238" i="12" s="1"/>
  <c r="K1238" i="12" s="1"/>
  <c r="R1238" i="12" s="1"/>
  <c r="D44" i="12" s="1"/>
  <c r="I1748" i="4"/>
  <c r="H1238" i="12" s="1"/>
  <c r="I1747" i="4"/>
  <c r="D1238" i="12" s="1"/>
  <c r="I1743" i="3"/>
  <c r="F1743" i="3"/>
  <c r="F1748" i="3" s="1"/>
  <c r="H1217" i="12" s="1"/>
  <c r="L31" i="2"/>
  <c r="F1742" i="2"/>
  <c r="F1750" i="2" s="1"/>
  <c r="G1216" i="12" s="1"/>
  <c r="L24" i="2"/>
  <c r="L23" i="2"/>
  <c r="L22" i="2"/>
  <c r="L21" i="2"/>
  <c r="L1747" i="4"/>
  <c r="F1748" i="4"/>
  <c r="H1218" i="12" s="1"/>
  <c r="K1747" i="4"/>
  <c r="F1747" i="4"/>
  <c r="D1218" i="12" s="1"/>
  <c r="F1216" i="12"/>
  <c r="F1731" i="2"/>
  <c r="L20" i="2"/>
  <c r="P1196" i="12"/>
  <c r="D12" i="12" s="1"/>
  <c r="Q1196" i="12"/>
  <c r="E12" i="12" s="1"/>
  <c r="S1196" i="12"/>
  <c r="G12" i="12" s="1"/>
  <c r="R1196" i="12"/>
  <c r="F12" i="12" s="1"/>
  <c r="F260" i="4"/>
  <c r="F1284" i="4"/>
  <c r="C1266" i="3"/>
  <c r="B203" i="3" s="1"/>
  <c r="J1269" i="3"/>
  <c r="J1233" i="3"/>
  <c r="H1232" i="3"/>
  <c r="J1284" i="3"/>
  <c r="F1303" i="3" s="1"/>
  <c r="F1284" i="3"/>
  <c r="F260" i="3"/>
  <c r="F1442" i="11"/>
  <c r="B361" i="11"/>
  <c r="F1476" i="11"/>
  <c r="B396" i="11"/>
  <c r="F1552" i="11"/>
  <c r="B482" i="11"/>
  <c r="F1514" i="11"/>
  <c r="B439" i="11"/>
  <c r="B431" i="11"/>
  <c r="F1510" i="11"/>
  <c r="F1480" i="11"/>
  <c r="B404" i="11"/>
  <c r="F1582" i="11"/>
  <c r="B509" i="11"/>
  <c r="F1395" i="11"/>
  <c r="F383" i="11"/>
  <c r="J1284" i="11"/>
  <c r="F1303" i="11" s="1"/>
  <c r="F261" i="11"/>
  <c r="J1233" i="11"/>
  <c r="H1232" i="11"/>
  <c r="F1472" i="11"/>
  <c r="B388" i="11"/>
  <c r="F1586" i="11"/>
  <c r="B517" i="11"/>
  <c r="F1548" i="11"/>
  <c r="B474" i="11"/>
  <c r="C1266" i="11"/>
  <c r="B203" i="11" s="1"/>
  <c r="J1269" i="11"/>
  <c r="H1196" i="11"/>
  <c r="J1197" i="11"/>
  <c r="B263" i="10"/>
  <c r="F1360" i="10"/>
  <c r="B279" i="10"/>
  <c r="F1368" i="10"/>
  <c r="B275" i="10"/>
  <c r="F1366" i="10"/>
  <c r="F260" i="10"/>
  <c r="F1284" i="10"/>
  <c r="F1365" i="10"/>
  <c r="B273" i="10"/>
  <c r="F1367" i="10"/>
  <c r="B277" i="10"/>
  <c r="F1363" i="10"/>
  <c r="B269" i="10"/>
  <c r="J1306" i="10"/>
  <c r="C1303" i="10"/>
  <c r="B244" i="10" s="1"/>
  <c r="J1234" i="10"/>
  <c r="H1233" i="10"/>
  <c r="H1269" i="10"/>
  <c r="J1270" i="10"/>
  <c r="F1401" i="10"/>
  <c r="B312" i="10"/>
  <c r="F302" i="10"/>
  <c r="J1321" i="10"/>
  <c r="F1340" i="10" s="1"/>
  <c r="H1197" i="10"/>
  <c r="J1198" i="10"/>
  <c r="F1369" i="10"/>
  <c r="B281" i="10"/>
  <c r="B265" i="10"/>
  <c r="F1361" i="10"/>
  <c r="F1362" i="10"/>
  <c r="B267" i="10"/>
  <c r="H1234" i="9"/>
  <c r="J1235" i="9"/>
  <c r="J1306" i="9"/>
  <c r="C1303" i="9"/>
  <c r="B244" i="9" s="1"/>
  <c r="F1365" i="9"/>
  <c r="B273" i="9"/>
  <c r="B279" i="9"/>
  <c r="F1368" i="9"/>
  <c r="J1321" i="9"/>
  <c r="F1340" i="9" s="1"/>
  <c r="F302" i="9"/>
  <c r="B263" i="9"/>
  <c r="F1360" i="9"/>
  <c r="F1399" i="9"/>
  <c r="B308" i="9"/>
  <c r="H1198" i="9"/>
  <c r="J1199" i="9"/>
  <c r="F1361" i="9"/>
  <c r="B265" i="9"/>
  <c r="F1321" i="9"/>
  <c r="F301" i="9"/>
  <c r="F1369" i="9"/>
  <c r="B281" i="9"/>
  <c r="F1403" i="9"/>
  <c r="B316" i="9"/>
  <c r="F1441" i="9"/>
  <c r="B359" i="9"/>
  <c r="B271" i="9"/>
  <c r="F1364" i="9"/>
  <c r="F1437" i="9"/>
  <c r="B351" i="9"/>
  <c r="H1269" i="9"/>
  <c r="J1270" i="9"/>
  <c r="H1199" i="8"/>
  <c r="J1200" i="8"/>
  <c r="H1200" i="8" s="1"/>
  <c r="B265" i="8"/>
  <c r="F1361" i="8"/>
  <c r="B281" i="8"/>
  <c r="F1369" i="8"/>
  <c r="J1321" i="8"/>
  <c r="F1340" i="8" s="1"/>
  <c r="F302" i="8"/>
  <c r="F1360" i="8"/>
  <c r="B263" i="8"/>
  <c r="J1234" i="8"/>
  <c r="H1233" i="8"/>
  <c r="C1303" i="8"/>
  <c r="B244" i="8" s="1"/>
  <c r="J1306" i="8"/>
  <c r="F1358" i="8"/>
  <c r="F342" i="8"/>
  <c r="B271" i="8"/>
  <c r="F1364" i="8"/>
  <c r="J1270" i="8"/>
  <c r="H1269" i="8"/>
  <c r="B228" i="8"/>
  <c r="F1326" i="8"/>
  <c r="F1362" i="8"/>
  <c r="B267" i="8"/>
  <c r="B236" i="8"/>
  <c r="F1330" i="8"/>
  <c r="F1405" i="8"/>
  <c r="B320" i="8"/>
  <c r="F1366" i="8"/>
  <c r="B275" i="8"/>
  <c r="B273" i="8"/>
  <c r="F1365" i="8"/>
  <c r="F1321" i="7"/>
  <c r="F301" i="7"/>
  <c r="F1399" i="7"/>
  <c r="B308" i="7"/>
  <c r="B263" i="7"/>
  <c r="F1360" i="7"/>
  <c r="H1269" i="7"/>
  <c r="J1270" i="7"/>
  <c r="H1196" i="7"/>
  <c r="J1197" i="7"/>
  <c r="B279" i="7"/>
  <c r="F1368" i="7"/>
  <c r="F1441" i="7"/>
  <c r="B359" i="7"/>
  <c r="F1401" i="7"/>
  <c r="B312" i="7"/>
  <c r="J1234" i="7"/>
  <c r="H1233" i="7"/>
  <c r="F302" i="7"/>
  <c r="J1321" i="7"/>
  <c r="F1340" i="7" s="1"/>
  <c r="B273" i="7"/>
  <c r="F1365" i="7"/>
  <c r="F1403" i="7"/>
  <c r="B316" i="7"/>
  <c r="B281" i="7"/>
  <c r="F1369" i="7"/>
  <c r="B265" i="7"/>
  <c r="F1361" i="7"/>
  <c r="F1437" i="7"/>
  <c r="B351" i="7"/>
  <c r="J1306" i="7"/>
  <c r="C1303" i="7"/>
  <c r="B244" i="7" s="1"/>
  <c r="F1477" i="6"/>
  <c r="B398" i="6"/>
  <c r="F1321" i="6"/>
  <c r="F301" i="6"/>
  <c r="J1233" i="6"/>
  <c r="H1232" i="6"/>
  <c r="C1239" i="6" s="1"/>
  <c r="B170" i="6" s="1"/>
  <c r="J1198" i="6"/>
  <c r="H1197" i="6"/>
  <c r="J1284" i="6"/>
  <c r="F1303" i="6" s="1"/>
  <c r="F261" i="6"/>
  <c r="C1266" i="6"/>
  <c r="B203" i="6" s="1"/>
  <c r="J1269" i="6"/>
  <c r="F1478" i="6"/>
  <c r="B400" i="6"/>
  <c r="F1474" i="6"/>
  <c r="B392" i="6"/>
  <c r="F1473" i="6"/>
  <c r="B390" i="6"/>
  <c r="F1366" i="5"/>
  <c r="B275" i="5"/>
  <c r="C1266" i="5"/>
  <c r="B203" i="5" s="1"/>
  <c r="J1269" i="5"/>
  <c r="F1400" i="5"/>
  <c r="B310" i="5"/>
  <c r="F1480" i="5"/>
  <c r="B404" i="5"/>
  <c r="F1476" i="5"/>
  <c r="B396" i="5"/>
  <c r="F1442" i="5"/>
  <c r="B361" i="5"/>
  <c r="F1362" i="5"/>
  <c r="B267" i="5"/>
  <c r="F1472" i="5"/>
  <c r="B388" i="5"/>
  <c r="F1438" i="5"/>
  <c r="B353" i="5"/>
  <c r="F1434" i="5"/>
  <c r="B345" i="5"/>
  <c r="F1284" i="5"/>
  <c r="F260" i="5"/>
  <c r="J1198" i="5"/>
  <c r="H1197" i="5"/>
  <c r="J1233" i="5"/>
  <c r="H1232" i="5"/>
  <c r="C1239" i="5" s="1"/>
  <c r="B170" i="5" s="1"/>
  <c r="J1284" i="5"/>
  <c r="F1303" i="5" s="1"/>
  <c r="F261" i="5"/>
  <c r="F1329" i="4"/>
  <c r="B234" i="4"/>
  <c r="F1363" i="4"/>
  <c r="B269" i="4"/>
  <c r="F1397" i="4"/>
  <c r="B304" i="4"/>
  <c r="F1324" i="4"/>
  <c r="B224" i="4"/>
  <c r="F1401" i="4"/>
  <c r="B312" i="4"/>
  <c r="J1233" i="4"/>
  <c r="H1232" i="4"/>
  <c r="J1284" i="4"/>
  <c r="F1303" i="4" s="1"/>
  <c r="F261" i="4"/>
  <c r="F1328" i="4"/>
  <c r="B232" i="4"/>
  <c r="C1266" i="4"/>
  <c r="B203" i="4" s="1"/>
  <c r="J1269" i="4"/>
  <c r="F1405" i="4"/>
  <c r="B320" i="4"/>
  <c r="B281" i="4"/>
  <c r="F1369" i="4"/>
  <c r="F1325" i="4"/>
  <c r="B226" i="4"/>
  <c r="F1367" i="4"/>
  <c r="B277" i="4"/>
  <c r="J1197" i="4"/>
  <c r="H1196" i="4"/>
  <c r="J1199" i="3"/>
  <c r="H1198" i="3"/>
  <c r="F1406" i="3"/>
  <c r="B322" i="3"/>
  <c r="F1360" i="3"/>
  <c r="B263" i="3"/>
  <c r="F1368" i="3"/>
  <c r="B279" i="3"/>
  <c r="F1330" i="3"/>
  <c r="B236" i="3"/>
  <c r="F1326" i="3"/>
  <c r="B228" i="3"/>
  <c r="F1364" i="3"/>
  <c r="B271" i="3"/>
  <c r="F1324" i="3"/>
  <c r="B224" i="3"/>
  <c r="F1325" i="3"/>
  <c r="B226" i="3"/>
  <c r="F1328" i="3"/>
  <c r="B232" i="3"/>
  <c r="F1329" i="3"/>
  <c r="B234" i="3"/>
  <c r="J1358" i="2"/>
  <c r="F1377" i="2" s="1"/>
  <c r="F343" i="2"/>
  <c r="F1402" i="2"/>
  <c r="B314" i="2"/>
  <c r="C1340" i="2"/>
  <c r="B285" i="2" s="1"/>
  <c r="J1343" i="2"/>
  <c r="F1441" i="2"/>
  <c r="B359" i="2"/>
  <c r="H1306" i="2"/>
  <c r="J1307" i="2"/>
  <c r="F1364" i="2"/>
  <c r="B271" i="2"/>
  <c r="H1234" i="2"/>
  <c r="J1235" i="2"/>
  <c r="F1399" i="2"/>
  <c r="B308" i="2"/>
  <c r="F1437" i="2"/>
  <c r="B351" i="2"/>
  <c r="H1199" i="2"/>
  <c r="J1200" i="2"/>
  <c r="H1200" i="2" s="1"/>
  <c r="J1271" i="2"/>
  <c r="H1270" i="2"/>
  <c r="F1369" i="2"/>
  <c r="B281" i="2"/>
  <c r="F1321" i="2"/>
  <c r="F301" i="2"/>
  <c r="F1368" i="2"/>
  <c r="B279" i="2"/>
  <c r="F1361" i="2"/>
  <c r="B265" i="2"/>
  <c r="F1403" i="2"/>
  <c r="B316" i="2"/>
  <c r="F1360" i="2"/>
  <c r="B263" i="2"/>
  <c r="P1204" i="12" l="1"/>
  <c r="D20" i="12" s="1"/>
  <c r="N1204" i="12"/>
  <c r="E1258" i="12"/>
  <c r="H67" i="12"/>
  <c r="E67" i="12"/>
  <c r="E1257" i="12"/>
  <c r="H66" i="12"/>
  <c r="E66" i="12"/>
  <c r="P1203" i="12"/>
  <c r="D19" i="12" s="1"/>
  <c r="N1203" i="12"/>
  <c r="E1256" i="12"/>
  <c r="E65" i="12"/>
  <c r="H65" i="12"/>
  <c r="AI1242" i="12"/>
  <c r="AI1222" i="12"/>
  <c r="P1201" i="12"/>
  <c r="D17" i="12" s="1"/>
  <c r="N1201" i="12"/>
  <c r="E1255" i="12"/>
  <c r="H64" i="12"/>
  <c r="E64" i="12"/>
  <c r="L64" i="12"/>
  <c r="G1255" i="12"/>
  <c r="I64" i="12"/>
  <c r="E1254" i="12"/>
  <c r="H63" i="12"/>
  <c r="E63" i="12"/>
  <c r="F1254" i="12"/>
  <c r="F63" i="12"/>
  <c r="K63" i="12"/>
  <c r="P1199" i="12"/>
  <c r="D15" i="12" s="1"/>
  <c r="N1199" i="12"/>
  <c r="E1252" i="12"/>
  <c r="E61" i="12"/>
  <c r="H61" i="12"/>
  <c r="AI1238" i="12"/>
  <c r="AI1218" i="12"/>
  <c r="L61" i="12"/>
  <c r="G1252" i="12"/>
  <c r="I61" i="12"/>
  <c r="AI1236" i="12"/>
  <c r="AI1216" i="12"/>
  <c r="F1747" i="3"/>
  <c r="D1217" i="12" s="1"/>
  <c r="F1750" i="3"/>
  <c r="G1217" i="12" s="1"/>
  <c r="J1217" i="12" s="1"/>
  <c r="AG1217" i="12" s="1"/>
  <c r="N28" i="12" s="1"/>
  <c r="F1251" i="12"/>
  <c r="K60" i="12"/>
  <c r="F60" i="12"/>
  <c r="M28" i="12"/>
  <c r="M31" i="12"/>
  <c r="AC1221" i="12"/>
  <c r="AC1218" i="12"/>
  <c r="J1216" i="12"/>
  <c r="AG1216" i="12" s="1"/>
  <c r="N27" i="12" s="1"/>
  <c r="I1222" i="12"/>
  <c r="I1221" i="12"/>
  <c r="AE1224" i="12"/>
  <c r="J50" i="12" s="1"/>
  <c r="K1224" i="12"/>
  <c r="S1224" i="12" s="1"/>
  <c r="D35" i="12" s="1"/>
  <c r="K1223" i="12"/>
  <c r="S1223" i="12" s="1"/>
  <c r="D34" i="12" s="1"/>
  <c r="AE1223" i="12"/>
  <c r="J49" i="12" s="1"/>
  <c r="K1222" i="12"/>
  <c r="S1222" i="12" s="1"/>
  <c r="D33" i="12" s="1"/>
  <c r="AE1222" i="12"/>
  <c r="J48" i="12" s="1"/>
  <c r="AE1221" i="12"/>
  <c r="J47" i="12" s="1"/>
  <c r="K1221" i="12"/>
  <c r="S1221" i="12" s="1"/>
  <c r="D32" i="12" s="1"/>
  <c r="S1220" i="12"/>
  <c r="D31" i="12" s="1"/>
  <c r="L1200" i="12"/>
  <c r="N1220" i="12" a="1"/>
  <c r="N1220" i="12" s="1"/>
  <c r="I1240" i="12" s="1"/>
  <c r="I1200" i="12"/>
  <c r="M1200" i="12"/>
  <c r="S1200" i="12" s="1"/>
  <c r="G16" i="12" s="1"/>
  <c r="H1200" i="12"/>
  <c r="J1200" i="12"/>
  <c r="Q1200" i="12" s="1"/>
  <c r="E16" i="12" s="1"/>
  <c r="K1200" i="12"/>
  <c r="R1200" i="12" s="1"/>
  <c r="F16" i="12" s="1"/>
  <c r="K1219" i="12"/>
  <c r="S1219" i="12" s="1"/>
  <c r="D30" i="12" s="1"/>
  <c r="AE1219" i="12"/>
  <c r="J45" i="12" s="1"/>
  <c r="I1218" i="12"/>
  <c r="J1218" i="12"/>
  <c r="AG1218" i="12" s="1"/>
  <c r="N29" i="12" s="1"/>
  <c r="H1197" i="12"/>
  <c r="N1217" i="12" a="1"/>
  <c r="N1217" i="12" s="1"/>
  <c r="I1237" i="12" s="1"/>
  <c r="J1197" i="12"/>
  <c r="M1197" i="12"/>
  <c r="L1197" i="12"/>
  <c r="K1197" i="12"/>
  <c r="I1197" i="12"/>
  <c r="K1216" i="12"/>
  <c r="S1216" i="12" s="1"/>
  <c r="D27" i="12" s="1"/>
  <c r="I1750" i="3"/>
  <c r="G1237" i="12" s="1"/>
  <c r="J1237" i="12" s="1"/>
  <c r="K1237" i="12" s="1"/>
  <c r="R1237" i="12" s="1"/>
  <c r="D43" i="12" s="1"/>
  <c r="I1748" i="3"/>
  <c r="H1237" i="12" s="1"/>
  <c r="I1747" i="3"/>
  <c r="D1237" i="12" s="1"/>
  <c r="I1216" i="12"/>
  <c r="F1747" i="2"/>
  <c r="D1216" i="12" s="1"/>
  <c r="F1748" i="2"/>
  <c r="H1216" i="12" s="1"/>
  <c r="K1747" i="2"/>
  <c r="L1747" i="2"/>
  <c r="F301" i="4"/>
  <c r="F1321" i="4"/>
  <c r="F302" i="3"/>
  <c r="J1321" i="3"/>
  <c r="F1340" i="3" s="1"/>
  <c r="J1270" i="3"/>
  <c r="H1269" i="3"/>
  <c r="H1233" i="3"/>
  <c r="J1234" i="3"/>
  <c r="J1306" i="3"/>
  <c r="C1303" i="3"/>
  <c r="B244" i="3" s="1"/>
  <c r="F1321" i="3"/>
  <c r="F301" i="3"/>
  <c r="J1270" i="11"/>
  <c r="H1269" i="11"/>
  <c r="F1432" i="11"/>
  <c r="F424" i="11"/>
  <c r="F1623" i="11"/>
  <c r="B558" i="11"/>
  <c r="H1233" i="11"/>
  <c r="J1234" i="11"/>
  <c r="B445" i="11"/>
  <c r="F1517" i="11"/>
  <c r="B480" i="11"/>
  <c r="F1551" i="11"/>
  <c r="B437" i="11"/>
  <c r="F1513" i="11"/>
  <c r="J1198" i="11"/>
  <c r="H1197" i="11"/>
  <c r="J1321" i="11"/>
  <c r="F1340" i="11" s="1"/>
  <c r="F302" i="11"/>
  <c r="B472" i="11"/>
  <c r="F1547" i="11"/>
  <c r="B515" i="11"/>
  <c r="F1585" i="11"/>
  <c r="B429" i="11"/>
  <c r="F1509" i="11"/>
  <c r="C1303" i="11"/>
  <c r="B244" i="11" s="1"/>
  <c r="J1306" i="11"/>
  <c r="F1619" i="11"/>
  <c r="B550" i="11"/>
  <c r="B523" i="11"/>
  <c r="F1589" i="11"/>
  <c r="B402" i="11"/>
  <c r="F1479" i="11"/>
  <c r="B308" i="10"/>
  <c r="F1399" i="10"/>
  <c r="H1306" i="10"/>
  <c r="J1307" i="10"/>
  <c r="B318" i="10"/>
  <c r="F1404" i="10"/>
  <c r="F1321" i="10"/>
  <c r="F301" i="10"/>
  <c r="F1405" i="10"/>
  <c r="B320" i="10"/>
  <c r="J1358" i="10"/>
  <c r="F1377" i="10" s="1"/>
  <c r="F343" i="10"/>
  <c r="B306" i="10"/>
  <c r="F1398" i="10"/>
  <c r="J1199" i="10"/>
  <c r="H1198" i="10"/>
  <c r="B316" i="10"/>
  <c r="F1403" i="10"/>
  <c r="B304" i="10"/>
  <c r="F1397" i="10"/>
  <c r="J1343" i="10"/>
  <c r="C1340" i="10"/>
  <c r="B285" i="10" s="1"/>
  <c r="J1271" i="10"/>
  <c r="H1270" i="10"/>
  <c r="B322" i="10"/>
  <c r="F1406" i="10"/>
  <c r="F1438" i="10"/>
  <c r="B353" i="10"/>
  <c r="H1234" i="10"/>
  <c r="J1235" i="10"/>
  <c r="F1400" i="10"/>
  <c r="B310" i="10"/>
  <c r="B314" i="10"/>
  <c r="F1402" i="10"/>
  <c r="B312" i="9"/>
  <c r="F1401" i="9"/>
  <c r="F342" i="9"/>
  <c r="F1358" i="9"/>
  <c r="F1440" i="9"/>
  <c r="B357" i="9"/>
  <c r="H1306" i="9"/>
  <c r="J1307" i="9"/>
  <c r="J1358" i="9"/>
  <c r="F1377" i="9" s="1"/>
  <c r="F343" i="9"/>
  <c r="H1235" i="9"/>
  <c r="J1236" i="9"/>
  <c r="H1270" i="9"/>
  <c r="J1271" i="9"/>
  <c r="H1199" i="9"/>
  <c r="J1200" i="9"/>
  <c r="H1200" i="9" s="1"/>
  <c r="B304" i="9"/>
  <c r="F1397" i="9"/>
  <c r="B320" i="9"/>
  <c r="F1405" i="9"/>
  <c r="F1474" i="9"/>
  <c r="B392" i="9"/>
  <c r="F1478" i="9"/>
  <c r="B400" i="9"/>
  <c r="B322" i="9"/>
  <c r="F1406" i="9"/>
  <c r="B306" i="9"/>
  <c r="F1398" i="9"/>
  <c r="F1436" i="9"/>
  <c r="B349" i="9"/>
  <c r="C1340" i="9"/>
  <c r="B285" i="9" s="1"/>
  <c r="J1343" i="9"/>
  <c r="B314" i="9"/>
  <c r="F1402" i="9"/>
  <c r="F1402" i="8"/>
  <c r="B314" i="8"/>
  <c r="F1395" i="8"/>
  <c r="F383" i="8"/>
  <c r="J1358" i="8"/>
  <c r="F1377" i="8" s="1"/>
  <c r="F343" i="8"/>
  <c r="F1398" i="8"/>
  <c r="B306" i="8"/>
  <c r="F1442" i="8"/>
  <c r="B361" i="8"/>
  <c r="F1399" i="8"/>
  <c r="B308" i="8"/>
  <c r="H1270" i="8"/>
  <c r="J1271" i="8"/>
  <c r="H1234" i="8"/>
  <c r="J1235" i="8"/>
  <c r="C1340" i="8"/>
  <c r="B285" i="8" s="1"/>
  <c r="J1343" i="8"/>
  <c r="F1367" i="8"/>
  <c r="B277" i="8"/>
  <c r="B269" i="8"/>
  <c r="F1363" i="8"/>
  <c r="F1401" i="8"/>
  <c r="B312" i="8"/>
  <c r="J1307" i="8"/>
  <c r="H1306" i="8"/>
  <c r="F1406" i="8"/>
  <c r="B322" i="8"/>
  <c r="F1403" i="8"/>
  <c r="B316" i="8"/>
  <c r="F1397" i="8"/>
  <c r="B304" i="8"/>
  <c r="B306" i="7"/>
  <c r="F1398" i="7"/>
  <c r="B320" i="7"/>
  <c r="F1405" i="7"/>
  <c r="J1358" i="7"/>
  <c r="F1377" i="7" s="1"/>
  <c r="F343" i="7"/>
  <c r="B314" i="7"/>
  <c r="F1402" i="7"/>
  <c r="H1197" i="7"/>
  <c r="J1198" i="7"/>
  <c r="F1397" i="7"/>
  <c r="B304" i="7"/>
  <c r="F1358" i="7"/>
  <c r="F342" i="7"/>
  <c r="J1343" i="7"/>
  <c r="C1340" i="7"/>
  <c r="B285" i="7" s="1"/>
  <c r="J1271" i="7"/>
  <c r="H1270" i="7"/>
  <c r="H1306" i="7"/>
  <c r="J1307" i="7"/>
  <c r="B357" i="7"/>
  <c r="F1440" i="7"/>
  <c r="F1438" i="7"/>
  <c r="B353" i="7"/>
  <c r="B349" i="7"/>
  <c r="F1436" i="7"/>
  <c r="B322" i="7"/>
  <c r="F1406" i="7"/>
  <c r="B392" i="7"/>
  <c r="F1474" i="7"/>
  <c r="H1234" i="7"/>
  <c r="J1235" i="7"/>
  <c r="B400" i="7"/>
  <c r="F1478" i="7"/>
  <c r="F1511" i="6"/>
  <c r="B433" i="6"/>
  <c r="H1198" i="6"/>
  <c r="J1199" i="6"/>
  <c r="J1270" i="6"/>
  <c r="H1269" i="6"/>
  <c r="F1358" i="6"/>
  <c r="F342" i="6"/>
  <c r="J1321" i="6"/>
  <c r="F1340" i="6" s="1"/>
  <c r="F302" i="6"/>
  <c r="F1510" i="6"/>
  <c r="B431" i="6"/>
  <c r="F1515" i="6"/>
  <c r="B441" i="6"/>
  <c r="C1303" i="6"/>
  <c r="B244" i="6" s="1"/>
  <c r="J1306" i="6"/>
  <c r="H1233" i="6"/>
  <c r="J1234" i="6"/>
  <c r="F1514" i="6"/>
  <c r="B439" i="6"/>
  <c r="F1475" i="5"/>
  <c r="B394" i="5"/>
  <c r="F1399" i="5"/>
  <c r="B308" i="5"/>
  <c r="F1517" i="5"/>
  <c r="B445" i="5"/>
  <c r="J1270" i="5"/>
  <c r="H1269" i="5"/>
  <c r="C1276" i="5" s="1"/>
  <c r="B211" i="5" s="1"/>
  <c r="F1479" i="5"/>
  <c r="B402" i="5"/>
  <c r="J1321" i="5"/>
  <c r="F1340" i="5" s="1"/>
  <c r="F302" i="5"/>
  <c r="F301" i="5"/>
  <c r="F1321" i="5"/>
  <c r="H1233" i="5"/>
  <c r="J1234" i="5"/>
  <c r="C1303" i="5"/>
  <c r="B244" i="5" s="1"/>
  <c r="J1306" i="5"/>
  <c r="H1198" i="5"/>
  <c r="J1199" i="5"/>
  <c r="F1471" i="5"/>
  <c r="B386" i="5"/>
  <c r="F1509" i="5"/>
  <c r="B429" i="5"/>
  <c r="F1513" i="5"/>
  <c r="B437" i="5"/>
  <c r="F1437" i="5"/>
  <c r="B351" i="5"/>
  <c r="F1403" i="5"/>
  <c r="B316" i="5"/>
  <c r="F1406" i="4"/>
  <c r="B322" i="4"/>
  <c r="J1270" i="4"/>
  <c r="H1269" i="4"/>
  <c r="J1321" i="4"/>
  <c r="F1340" i="4" s="1"/>
  <c r="F302" i="4"/>
  <c r="F1404" i="4"/>
  <c r="B318" i="4"/>
  <c r="C1303" i="4"/>
  <c r="B244" i="4" s="1"/>
  <c r="J1306" i="4"/>
  <c r="F1438" i="4"/>
  <c r="B353" i="4"/>
  <c r="B265" i="4"/>
  <c r="F1361" i="4"/>
  <c r="F1400" i="4"/>
  <c r="B310" i="4"/>
  <c r="J1198" i="4"/>
  <c r="H1197" i="4"/>
  <c r="C1202" i="4" s="1"/>
  <c r="B128" i="4" s="1"/>
  <c r="F1362" i="4"/>
  <c r="B267" i="4"/>
  <c r="F1442" i="4"/>
  <c r="B361" i="4"/>
  <c r="B273" i="4"/>
  <c r="F1365" i="4"/>
  <c r="J1234" i="4"/>
  <c r="H1233" i="4"/>
  <c r="F1434" i="4"/>
  <c r="B345" i="4"/>
  <c r="F1366" i="4"/>
  <c r="B275" i="4"/>
  <c r="F1365" i="3"/>
  <c r="B273" i="3"/>
  <c r="F1405" i="3"/>
  <c r="B320" i="3"/>
  <c r="F1397" i="3"/>
  <c r="B304" i="3"/>
  <c r="H1199" i="3"/>
  <c r="J1200" i="3"/>
  <c r="H1200" i="3" s="1"/>
  <c r="F1401" i="3"/>
  <c r="B312" i="3"/>
  <c r="F1366" i="3"/>
  <c r="B275" i="3"/>
  <c r="F1362" i="3"/>
  <c r="B267" i="3"/>
  <c r="F1361" i="3"/>
  <c r="B265" i="3"/>
  <c r="F1363" i="3"/>
  <c r="B269" i="3"/>
  <c r="F1367" i="3"/>
  <c r="B277" i="3"/>
  <c r="F1443" i="3"/>
  <c r="B363" i="3"/>
  <c r="F1440" i="2"/>
  <c r="B357" i="2"/>
  <c r="F1405" i="2"/>
  <c r="B320" i="2"/>
  <c r="F1406" i="2"/>
  <c r="B322" i="2"/>
  <c r="F1436" i="2"/>
  <c r="B349" i="2"/>
  <c r="F1401" i="2"/>
  <c r="B312" i="2"/>
  <c r="F1478" i="2"/>
  <c r="B400" i="2"/>
  <c r="F1439" i="2"/>
  <c r="B355" i="2"/>
  <c r="F342" i="2"/>
  <c r="F1358" i="2"/>
  <c r="J1236" i="2"/>
  <c r="H1235" i="2"/>
  <c r="J1308" i="2"/>
  <c r="H1307" i="2"/>
  <c r="J1344" i="2"/>
  <c r="H1343" i="2"/>
  <c r="J1395" i="2"/>
  <c r="F1414" i="2" s="1"/>
  <c r="F384" i="2"/>
  <c r="F1397" i="2"/>
  <c r="B304" i="2"/>
  <c r="F1398" i="2"/>
  <c r="B306" i="2"/>
  <c r="H1271" i="2"/>
  <c r="J1272" i="2"/>
  <c r="F1474" i="2"/>
  <c r="B392" i="2"/>
  <c r="C1377" i="2"/>
  <c r="B326" i="2" s="1"/>
  <c r="J1380" i="2"/>
  <c r="I1217" i="12" l="1"/>
  <c r="AI1244" i="12"/>
  <c r="AI1224" i="12"/>
  <c r="AI1223" i="12"/>
  <c r="AI1243" i="12"/>
  <c r="AL1242" i="12"/>
  <c r="AK1242" i="12"/>
  <c r="AM1242" i="12"/>
  <c r="AO1242" i="12"/>
  <c r="AJ1242" i="12"/>
  <c r="AN1242" i="12"/>
  <c r="AK1222" i="12"/>
  <c r="AN1222" i="12"/>
  <c r="AJ1222" i="12"/>
  <c r="AM1222" i="12"/>
  <c r="AL1222" i="12"/>
  <c r="AO1222" i="12"/>
  <c r="AI1241" i="12"/>
  <c r="AI1221" i="12"/>
  <c r="P1200" i="12"/>
  <c r="D16" i="12" s="1"/>
  <c r="N1200" i="12"/>
  <c r="AI1219" i="12"/>
  <c r="AI1239" i="12"/>
  <c r="AL1238" i="12"/>
  <c r="AM1238" i="12"/>
  <c r="AK1238" i="12"/>
  <c r="AJ1238" i="12"/>
  <c r="AN1238" i="12"/>
  <c r="AO1238" i="12"/>
  <c r="AO1218" i="12"/>
  <c r="AN1218" i="12"/>
  <c r="AM1218" i="12"/>
  <c r="AJ1218" i="12"/>
  <c r="AL1218" i="12"/>
  <c r="AK1218" i="12"/>
  <c r="AE1216" i="12"/>
  <c r="J42" i="12" s="1"/>
  <c r="AL1216" i="12"/>
  <c r="AM1216" i="12"/>
  <c r="AK1216" i="12"/>
  <c r="AJ1216" i="12"/>
  <c r="AO1216" i="12"/>
  <c r="AN1216" i="12"/>
  <c r="H59" i="12"/>
  <c r="E59" i="12"/>
  <c r="E1250" i="12"/>
  <c r="AN1236" i="12"/>
  <c r="AJ1236" i="12"/>
  <c r="AM1236" i="12"/>
  <c r="AO1236" i="12"/>
  <c r="AL1236" i="12"/>
  <c r="AK1236" i="12"/>
  <c r="I60" i="12"/>
  <c r="L60" i="12"/>
  <c r="K68" i="12" s="1"/>
  <c r="K69" i="12" s="1"/>
  <c r="G1251" i="12"/>
  <c r="N1197" i="12"/>
  <c r="E1251" i="12"/>
  <c r="H60" i="12"/>
  <c r="E60" i="12"/>
  <c r="L1206" i="12"/>
  <c r="J20" i="12" s="1"/>
  <c r="AC1217" i="12"/>
  <c r="I1206" i="12"/>
  <c r="J14" i="12" s="1"/>
  <c r="K1218" i="12"/>
  <c r="S1218" i="12" s="1"/>
  <c r="D29" i="12" s="1"/>
  <c r="AE1218" i="12"/>
  <c r="J44" i="12" s="1"/>
  <c r="Q1197" i="12"/>
  <c r="E13" i="12" s="1"/>
  <c r="J1206" i="12"/>
  <c r="J15" i="12" s="1"/>
  <c r="S1197" i="12"/>
  <c r="G13" i="12" s="1"/>
  <c r="M1206" i="12"/>
  <c r="J21" i="12" s="1"/>
  <c r="R1197" i="12"/>
  <c r="F13" i="12" s="1"/>
  <c r="K1206" i="12"/>
  <c r="J19" i="12" s="1"/>
  <c r="AE1217" i="12"/>
  <c r="J43" i="12" s="1"/>
  <c r="K1217" i="12"/>
  <c r="S1217" i="12" s="1"/>
  <c r="D28" i="12" s="1"/>
  <c r="P1197" i="12"/>
  <c r="D13" i="12" s="1"/>
  <c r="H1206" i="12"/>
  <c r="F1358" i="4"/>
  <c r="F342" i="4"/>
  <c r="H1270" i="3"/>
  <c r="J1271" i="3"/>
  <c r="J1235" i="3"/>
  <c r="H1234" i="3"/>
  <c r="J1343" i="3"/>
  <c r="C1340" i="3"/>
  <c r="B285" i="3" s="1"/>
  <c r="J1307" i="3"/>
  <c r="H1306" i="3"/>
  <c r="J1358" i="3"/>
  <c r="F1377" i="3" s="1"/>
  <c r="F1358" i="3"/>
  <c r="F342" i="3"/>
  <c r="F465" i="11"/>
  <c r="F1469" i="11"/>
  <c r="F1656" i="11"/>
  <c r="B591" i="11"/>
  <c r="H1198" i="11"/>
  <c r="J1199" i="11"/>
  <c r="F1516" i="11"/>
  <c r="B443" i="11"/>
  <c r="F1546" i="11"/>
  <c r="B470" i="11"/>
  <c r="J1235" i="11"/>
  <c r="H1234" i="11"/>
  <c r="F1626" i="11"/>
  <c r="B564" i="11"/>
  <c r="J1307" i="11"/>
  <c r="H1306" i="11"/>
  <c r="F1622" i="11"/>
  <c r="B556" i="11"/>
  <c r="J1358" i="11"/>
  <c r="F1377" i="11" s="1"/>
  <c r="F343" i="11"/>
  <c r="F1550" i="11"/>
  <c r="B478" i="11"/>
  <c r="F1554" i="11"/>
  <c r="B486" i="11"/>
  <c r="F1584" i="11"/>
  <c r="B513" i="11"/>
  <c r="B521" i="11"/>
  <c r="F1588" i="11"/>
  <c r="C1340" i="11"/>
  <c r="B285" i="11" s="1"/>
  <c r="J1343" i="11"/>
  <c r="F1660" i="11"/>
  <c r="B599" i="11"/>
  <c r="H1270" i="11"/>
  <c r="J1271" i="11"/>
  <c r="F384" i="10"/>
  <c r="J1395" i="10"/>
  <c r="F1414" i="10" s="1"/>
  <c r="B351" i="10"/>
  <c r="F1437" i="10"/>
  <c r="F1475" i="10"/>
  <c r="B394" i="10"/>
  <c r="H1271" i="10"/>
  <c r="J1272" i="10"/>
  <c r="J1200" i="10"/>
  <c r="H1200" i="10" s="1"/>
  <c r="H1199" i="10"/>
  <c r="J1380" i="10"/>
  <c r="C1377" i="10"/>
  <c r="B326" i="10" s="1"/>
  <c r="J1308" i="10"/>
  <c r="H1307" i="10"/>
  <c r="B355" i="10"/>
  <c r="F1439" i="10"/>
  <c r="J1236" i="10"/>
  <c r="H1235" i="10"/>
  <c r="F1443" i="10"/>
  <c r="B363" i="10"/>
  <c r="B357" i="10"/>
  <c r="F1440" i="10"/>
  <c r="B347" i="10"/>
  <c r="F1435" i="10"/>
  <c r="B359" i="10"/>
  <c r="F1441" i="10"/>
  <c r="B349" i="10"/>
  <c r="F1436" i="10"/>
  <c r="B345" i="10"/>
  <c r="F1434" i="10"/>
  <c r="F342" i="10"/>
  <c r="F1358" i="10"/>
  <c r="H1343" i="10"/>
  <c r="C1350" i="10" s="1"/>
  <c r="B293" i="10" s="1"/>
  <c r="J1344" i="10"/>
  <c r="B361" i="10"/>
  <c r="F1442" i="10"/>
  <c r="H1307" i="9"/>
  <c r="J1308" i="9"/>
  <c r="F1515" i="9"/>
  <c r="B441" i="9"/>
  <c r="F1395" i="9"/>
  <c r="F383" i="9"/>
  <c r="F1435" i="9"/>
  <c r="B347" i="9"/>
  <c r="F1442" i="9"/>
  <c r="B361" i="9"/>
  <c r="H1236" i="9"/>
  <c r="J1237" i="9"/>
  <c r="H1237" i="9" s="1"/>
  <c r="F1439" i="9"/>
  <c r="B355" i="9"/>
  <c r="F1443" i="9"/>
  <c r="B363" i="9"/>
  <c r="F1434" i="9"/>
  <c r="B345" i="9"/>
  <c r="H1271" i="9"/>
  <c r="J1272" i="9"/>
  <c r="J1395" i="9"/>
  <c r="F1414" i="9" s="1"/>
  <c r="F384" i="9"/>
  <c r="F1438" i="9"/>
  <c r="B353" i="9"/>
  <c r="J1344" i="9"/>
  <c r="H1343" i="9"/>
  <c r="F1473" i="9"/>
  <c r="B390" i="9"/>
  <c r="F1511" i="9"/>
  <c r="B433" i="9"/>
  <c r="C1377" i="9"/>
  <c r="B326" i="9" s="1"/>
  <c r="J1380" i="9"/>
  <c r="F1477" i="9"/>
  <c r="B398" i="9"/>
  <c r="J1236" i="8"/>
  <c r="H1235" i="8"/>
  <c r="F1432" i="8"/>
  <c r="F424" i="8"/>
  <c r="F1438" i="8"/>
  <c r="B353" i="8"/>
  <c r="F1404" i="8"/>
  <c r="B318" i="8"/>
  <c r="F1436" i="8"/>
  <c r="B349" i="8"/>
  <c r="F1435" i="8"/>
  <c r="B347" i="8"/>
  <c r="F1443" i="8"/>
  <c r="B363" i="8"/>
  <c r="F1400" i="8"/>
  <c r="B310" i="8"/>
  <c r="J1344" i="8"/>
  <c r="H1343" i="8"/>
  <c r="H1271" i="8"/>
  <c r="J1272" i="8"/>
  <c r="J1395" i="8"/>
  <c r="F1414" i="8" s="1"/>
  <c r="F384" i="8"/>
  <c r="F1434" i="8"/>
  <c r="B345" i="8"/>
  <c r="F1440" i="8"/>
  <c r="B357" i="8"/>
  <c r="J1308" i="8"/>
  <c r="H1307" i="8"/>
  <c r="F1479" i="8"/>
  <c r="B402" i="8"/>
  <c r="C1377" i="8"/>
  <c r="B326" i="8" s="1"/>
  <c r="J1380" i="8"/>
  <c r="F1439" i="8"/>
  <c r="B355" i="8"/>
  <c r="J1236" i="7"/>
  <c r="H1235" i="7"/>
  <c r="F1443" i="7"/>
  <c r="B363" i="7"/>
  <c r="H1307" i="7"/>
  <c r="J1308" i="7"/>
  <c r="F1475" i="7"/>
  <c r="B394" i="7"/>
  <c r="J1344" i="7"/>
  <c r="H1343" i="7"/>
  <c r="B345" i="7"/>
  <c r="F1434" i="7"/>
  <c r="F1515" i="7"/>
  <c r="B441" i="7"/>
  <c r="F1511" i="7"/>
  <c r="B433" i="7"/>
  <c r="F1473" i="7"/>
  <c r="B390" i="7"/>
  <c r="B398" i="7"/>
  <c r="F1477" i="7"/>
  <c r="F1395" i="7"/>
  <c r="F383" i="7"/>
  <c r="H1198" i="7"/>
  <c r="J1199" i="7"/>
  <c r="J1395" i="7"/>
  <c r="F1414" i="7" s="1"/>
  <c r="F384" i="7"/>
  <c r="F1435" i="7"/>
  <c r="B347" i="7"/>
  <c r="F1439" i="7"/>
  <c r="B355" i="7"/>
  <c r="B361" i="7"/>
  <c r="F1442" i="7"/>
  <c r="H1271" i="7"/>
  <c r="J1272" i="7"/>
  <c r="C1377" i="7"/>
  <c r="B326" i="7" s="1"/>
  <c r="J1380" i="7"/>
  <c r="F1547" i="6"/>
  <c r="B472" i="6"/>
  <c r="J1307" i="6"/>
  <c r="H1306" i="6"/>
  <c r="J1200" i="6"/>
  <c r="H1200" i="6" s="1"/>
  <c r="H1199" i="6"/>
  <c r="J1235" i="6"/>
  <c r="H1234" i="6"/>
  <c r="J1358" i="6"/>
  <c r="F1377" i="6" s="1"/>
  <c r="F343" i="6"/>
  <c r="F1395" i="6"/>
  <c r="F1551" i="6"/>
  <c r="B480" i="6"/>
  <c r="F1552" i="6"/>
  <c r="B482" i="6"/>
  <c r="C1340" i="6"/>
  <c r="B285" i="6" s="1"/>
  <c r="J1343" i="6"/>
  <c r="H1270" i="6"/>
  <c r="J1271" i="6"/>
  <c r="F1548" i="6"/>
  <c r="B474" i="6"/>
  <c r="J1200" i="5"/>
  <c r="H1200" i="5" s="1"/>
  <c r="H1199" i="5"/>
  <c r="J1358" i="5"/>
  <c r="F1377" i="5" s="1"/>
  <c r="F343" i="5"/>
  <c r="C1340" i="5"/>
  <c r="B285" i="5" s="1"/>
  <c r="J1343" i="5"/>
  <c r="H1270" i="5"/>
  <c r="J1271" i="5"/>
  <c r="F1436" i="5"/>
  <c r="B349" i="5"/>
  <c r="J1235" i="5"/>
  <c r="H1234" i="5"/>
  <c r="F1546" i="5"/>
  <c r="B470" i="5"/>
  <c r="J1307" i="5"/>
  <c r="H1306" i="5"/>
  <c r="C1313" i="5" s="1"/>
  <c r="B252" i="5" s="1"/>
  <c r="F1440" i="5"/>
  <c r="B357" i="5"/>
  <c r="F1550" i="5"/>
  <c r="B478" i="5"/>
  <c r="F1474" i="5"/>
  <c r="B392" i="5"/>
  <c r="F1508" i="5"/>
  <c r="B427" i="5"/>
  <c r="F1358" i="5"/>
  <c r="F342" i="5"/>
  <c r="F1516" i="5"/>
  <c r="B443" i="5"/>
  <c r="F1554" i="5"/>
  <c r="B486" i="5"/>
  <c r="F1512" i="5"/>
  <c r="B435" i="5"/>
  <c r="B316" i="4"/>
  <c r="F1403" i="4"/>
  <c r="F1479" i="4"/>
  <c r="B402" i="4"/>
  <c r="B351" i="4"/>
  <c r="F1437" i="4"/>
  <c r="F1441" i="4"/>
  <c r="B359" i="4"/>
  <c r="H1270" i="4"/>
  <c r="J1271" i="4"/>
  <c r="J1235" i="4"/>
  <c r="H1234" i="4"/>
  <c r="J1199" i="4"/>
  <c r="H1198" i="4"/>
  <c r="F1475" i="4"/>
  <c r="B394" i="4"/>
  <c r="F1402" i="4"/>
  <c r="B314" i="4"/>
  <c r="F1398" i="4"/>
  <c r="B306" i="4"/>
  <c r="J1307" i="4"/>
  <c r="H1306" i="4"/>
  <c r="J1358" i="4"/>
  <c r="F1377" i="4" s="1"/>
  <c r="F343" i="4"/>
  <c r="F1471" i="4"/>
  <c r="B386" i="4"/>
  <c r="B308" i="4"/>
  <c r="F1399" i="4"/>
  <c r="C1340" i="4"/>
  <c r="B285" i="4" s="1"/>
  <c r="J1343" i="4"/>
  <c r="F1443" i="4"/>
  <c r="B363" i="4"/>
  <c r="F1480" i="3"/>
  <c r="B404" i="3"/>
  <c r="F1404" i="3"/>
  <c r="B318" i="3"/>
  <c r="F1398" i="3"/>
  <c r="B306" i="3"/>
  <c r="F1403" i="3"/>
  <c r="B316" i="3"/>
  <c r="F1442" i="3"/>
  <c r="B361" i="3"/>
  <c r="F1400" i="3"/>
  <c r="B310" i="3"/>
  <c r="F1399" i="3"/>
  <c r="B308" i="3"/>
  <c r="F1438" i="3"/>
  <c r="B353" i="3"/>
  <c r="F1434" i="3"/>
  <c r="B345" i="3"/>
  <c r="F1402" i="3"/>
  <c r="B314" i="3"/>
  <c r="F1511" i="2"/>
  <c r="B433" i="2"/>
  <c r="F1435" i="2"/>
  <c r="B347" i="2"/>
  <c r="C1414" i="2"/>
  <c r="B367" i="2" s="1"/>
  <c r="J1417" i="2"/>
  <c r="H1308" i="2"/>
  <c r="J1309" i="2"/>
  <c r="F1395" i="2"/>
  <c r="F383" i="2"/>
  <c r="F1515" i="2"/>
  <c r="B441" i="2"/>
  <c r="F1473" i="2"/>
  <c r="B390" i="2"/>
  <c r="F1442" i="2"/>
  <c r="B361" i="2"/>
  <c r="J1381" i="2"/>
  <c r="H1380" i="2"/>
  <c r="J1273" i="2"/>
  <c r="H1272" i="2"/>
  <c r="J1432" i="2"/>
  <c r="F1451" i="2" s="1"/>
  <c r="F1434" i="2"/>
  <c r="B345" i="2"/>
  <c r="J1345" i="2"/>
  <c r="H1344" i="2"/>
  <c r="H1236" i="2"/>
  <c r="J1237" i="2"/>
  <c r="H1237" i="2" s="1"/>
  <c r="F1476" i="2"/>
  <c r="B396" i="2"/>
  <c r="F1438" i="2"/>
  <c r="B353" i="2"/>
  <c r="F1443" i="2"/>
  <c r="B363" i="2"/>
  <c r="F1477" i="2"/>
  <c r="B398" i="2"/>
  <c r="AO1224" i="12" l="1"/>
  <c r="AM1224" i="12"/>
  <c r="AJ1224" i="12"/>
  <c r="AN1224" i="12"/>
  <c r="AK1224" i="12"/>
  <c r="AL1224" i="12"/>
  <c r="AJ1244" i="12"/>
  <c r="AN1244" i="12"/>
  <c r="AK1244" i="12"/>
  <c r="AO1244" i="12"/>
  <c r="AL1244" i="12"/>
  <c r="AM1244" i="12"/>
  <c r="AK1243" i="12"/>
  <c r="AO1243" i="12"/>
  <c r="AL1243" i="12"/>
  <c r="AM1243" i="12"/>
  <c r="AJ1243" i="12"/>
  <c r="AN1243" i="12"/>
  <c r="AL1223" i="12"/>
  <c r="AN1223" i="12"/>
  <c r="AK1223" i="12"/>
  <c r="AO1223" i="12"/>
  <c r="AM1223" i="12"/>
  <c r="AJ1223" i="12"/>
  <c r="AK1221" i="12"/>
  <c r="AO1221" i="12"/>
  <c r="AM1221" i="12"/>
  <c r="AL1221" i="12"/>
  <c r="AJ1221" i="12"/>
  <c r="AN1221" i="12"/>
  <c r="AM1241" i="12"/>
  <c r="AL1241" i="12"/>
  <c r="AJ1241" i="12"/>
  <c r="AN1241" i="12"/>
  <c r="AK1241" i="12"/>
  <c r="AO1241" i="12"/>
  <c r="AI1220" i="12"/>
  <c r="AI1240" i="12"/>
  <c r="AK1239" i="12"/>
  <c r="AO1239" i="12"/>
  <c r="AL1239" i="12"/>
  <c r="AM1239" i="12"/>
  <c r="AJ1239" i="12"/>
  <c r="AN1239" i="12"/>
  <c r="AL1219" i="12"/>
  <c r="AM1219" i="12"/>
  <c r="AO1219" i="12"/>
  <c r="AK1219" i="12"/>
  <c r="AN1219" i="12"/>
  <c r="AJ1219" i="12"/>
  <c r="J13" i="12"/>
  <c r="N1206" i="12"/>
  <c r="AI1217" i="12"/>
  <c r="AI1237" i="12"/>
  <c r="C1239" i="2"/>
  <c r="B170" i="2" s="1"/>
  <c r="F1395" i="4"/>
  <c r="F383" i="4"/>
  <c r="H1235" i="3"/>
  <c r="J1236" i="3"/>
  <c r="J1395" i="3"/>
  <c r="F1414" i="3" s="1"/>
  <c r="F384" i="3"/>
  <c r="J1272" i="3"/>
  <c r="H1271" i="3"/>
  <c r="H1307" i="3"/>
  <c r="J1308" i="3"/>
  <c r="C1377" i="3"/>
  <c r="B326" i="3" s="1"/>
  <c r="J1380" i="3"/>
  <c r="J1344" i="3"/>
  <c r="H1343" i="3"/>
  <c r="F1395" i="3"/>
  <c r="F383" i="3"/>
  <c r="F1697" i="11"/>
  <c r="B681" i="11" s="1"/>
  <c r="B640" i="11"/>
  <c r="F1591" i="11"/>
  <c r="B527" i="11"/>
  <c r="C1377" i="11"/>
  <c r="B326" i="11" s="1"/>
  <c r="J1380" i="11"/>
  <c r="H1307" i="11"/>
  <c r="J1308" i="11"/>
  <c r="H1235" i="11"/>
  <c r="J1236" i="11"/>
  <c r="F1553" i="11"/>
  <c r="B484" i="11"/>
  <c r="F1693" i="11"/>
  <c r="B673" i="11" s="1"/>
  <c r="B632" i="11"/>
  <c r="B562" i="11"/>
  <c r="F1625" i="11"/>
  <c r="J1395" i="11"/>
  <c r="F1414" i="11" s="1"/>
  <c r="F384" i="11"/>
  <c r="J1272" i="11"/>
  <c r="H1271" i="11"/>
  <c r="J1344" i="11"/>
  <c r="H1343" i="11"/>
  <c r="J1200" i="11"/>
  <c r="H1200" i="11" s="1"/>
  <c r="H1199" i="11"/>
  <c r="F1621" i="11"/>
  <c r="B554" i="11"/>
  <c r="F1587" i="11"/>
  <c r="B519" i="11"/>
  <c r="F1659" i="11"/>
  <c r="B597" i="11"/>
  <c r="F1663" i="11"/>
  <c r="B605" i="11"/>
  <c r="F1583" i="11"/>
  <c r="B511" i="11"/>
  <c r="F1506" i="11"/>
  <c r="F506" i="11"/>
  <c r="F1473" i="10"/>
  <c r="B390" i="10"/>
  <c r="B392" i="10"/>
  <c r="F1474" i="10"/>
  <c r="F383" i="10"/>
  <c r="F1395" i="10"/>
  <c r="F1480" i="10"/>
  <c r="B404" i="10"/>
  <c r="H1380" i="10"/>
  <c r="J1381" i="10"/>
  <c r="F1479" i="10"/>
  <c r="B402" i="10"/>
  <c r="F1472" i="10"/>
  <c r="B388" i="10"/>
  <c r="F1476" i="10"/>
  <c r="B396" i="10"/>
  <c r="J1273" i="10"/>
  <c r="H1272" i="10"/>
  <c r="J1345" i="10"/>
  <c r="H1344" i="10"/>
  <c r="F1471" i="10"/>
  <c r="B386" i="10"/>
  <c r="B400" i="10"/>
  <c r="F1478" i="10"/>
  <c r="F1477" i="10"/>
  <c r="B398" i="10"/>
  <c r="C1414" i="10"/>
  <c r="B367" i="10" s="1"/>
  <c r="J1417" i="10"/>
  <c r="J1237" i="10"/>
  <c r="H1237" i="10" s="1"/>
  <c r="H1236" i="10"/>
  <c r="H1308" i="10"/>
  <c r="J1309" i="10"/>
  <c r="B435" i="10"/>
  <c r="F1512" i="10"/>
  <c r="F425" i="10"/>
  <c r="J1432" i="10"/>
  <c r="F1451" i="10" s="1"/>
  <c r="H1272" i="9"/>
  <c r="J1273" i="9"/>
  <c r="F1510" i="9"/>
  <c r="B431" i="9"/>
  <c r="F1475" i="9"/>
  <c r="B394" i="9"/>
  <c r="F1480" i="9"/>
  <c r="B404" i="9"/>
  <c r="F1472" i="9"/>
  <c r="B388" i="9"/>
  <c r="F1552" i="9"/>
  <c r="B482" i="9"/>
  <c r="J1381" i="9"/>
  <c r="H1380" i="9"/>
  <c r="J1432" i="9"/>
  <c r="F1451" i="9" s="1"/>
  <c r="F425" i="9"/>
  <c r="F424" i="9"/>
  <c r="F1432" i="9"/>
  <c r="H1308" i="9"/>
  <c r="J1309" i="9"/>
  <c r="F1514" i="9"/>
  <c r="B439" i="9"/>
  <c r="F1548" i="9"/>
  <c r="B474" i="9"/>
  <c r="H1344" i="9"/>
  <c r="J1345" i="9"/>
  <c r="C1414" i="9"/>
  <c r="B367" i="9" s="1"/>
  <c r="J1417" i="9"/>
  <c r="F1471" i="9"/>
  <c r="B386" i="9"/>
  <c r="F1476" i="9"/>
  <c r="B396" i="9"/>
  <c r="F1479" i="9"/>
  <c r="B402" i="9"/>
  <c r="J1381" i="8"/>
  <c r="H1380" i="8"/>
  <c r="J1273" i="8"/>
  <c r="H1272" i="8"/>
  <c r="F1469" i="8"/>
  <c r="F465" i="8"/>
  <c r="H1308" i="8"/>
  <c r="J1309" i="8"/>
  <c r="F1471" i="8"/>
  <c r="B386" i="8"/>
  <c r="F1437" i="8"/>
  <c r="B351" i="8"/>
  <c r="F1472" i="8"/>
  <c r="B388" i="8"/>
  <c r="F1441" i="8"/>
  <c r="B359" i="8"/>
  <c r="J1432" i="8"/>
  <c r="F1451" i="8" s="1"/>
  <c r="F425" i="8"/>
  <c r="F1476" i="8"/>
  <c r="B396" i="8"/>
  <c r="F1516" i="8"/>
  <c r="B443" i="8"/>
  <c r="F1477" i="8"/>
  <c r="B398" i="8"/>
  <c r="C1414" i="8"/>
  <c r="B367" i="8" s="1"/>
  <c r="J1417" i="8"/>
  <c r="H1344" i="8"/>
  <c r="J1345" i="8"/>
  <c r="F1480" i="8"/>
  <c r="B404" i="8"/>
  <c r="F1473" i="8"/>
  <c r="B390" i="8"/>
  <c r="F1475" i="8"/>
  <c r="B394" i="8"/>
  <c r="H1236" i="8"/>
  <c r="J1237" i="8"/>
  <c r="H1237" i="8" s="1"/>
  <c r="J1381" i="7"/>
  <c r="H1380" i="7"/>
  <c r="F1479" i="7"/>
  <c r="B402" i="7"/>
  <c r="J1200" i="7"/>
  <c r="H1200" i="7" s="1"/>
  <c r="H1199" i="7"/>
  <c r="F1514" i="7"/>
  <c r="B439" i="7"/>
  <c r="F1471" i="7"/>
  <c r="B386" i="7"/>
  <c r="F1472" i="7"/>
  <c r="B388" i="7"/>
  <c r="F1548" i="7"/>
  <c r="B474" i="7"/>
  <c r="B435" i="7"/>
  <c r="F1512" i="7"/>
  <c r="F1480" i="7"/>
  <c r="B404" i="7"/>
  <c r="H1272" i="7"/>
  <c r="J1273" i="7"/>
  <c r="J1432" i="7"/>
  <c r="F1451" i="7" s="1"/>
  <c r="F425" i="7"/>
  <c r="F1432" i="7"/>
  <c r="F424" i="7"/>
  <c r="H1308" i="7"/>
  <c r="J1309" i="7"/>
  <c r="F1476" i="7"/>
  <c r="B396" i="7"/>
  <c r="C1414" i="7"/>
  <c r="B367" i="7" s="1"/>
  <c r="J1417" i="7"/>
  <c r="F1510" i="7"/>
  <c r="B431" i="7"/>
  <c r="F1552" i="7"/>
  <c r="B482" i="7"/>
  <c r="H1344" i="7"/>
  <c r="J1345" i="7"/>
  <c r="H1236" i="7"/>
  <c r="J1237" i="7"/>
  <c r="H1237" i="7" s="1"/>
  <c r="F1589" i="6"/>
  <c r="B523" i="6"/>
  <c r="H1235" i="6"/>
  <c r="J1236" i="6"/>
  <c r="H1307" i="6"/>
  <c r="J1308" i="6"/>
  <c r="J1344" i="6"/>
  <c r="H1343" i="6"/>
  <c r="J1395" i="6"/>
  <c r="F1414" i="6" s="1"/>
  <c r="J1272" i="6"/>
  <c r="H1271" i="6"/>
  <c r="F1432" i="6"/>
  <c r="F1585" i="6"/>
  <c r="B515" i="6"/>
  <c r="F1588" i="6"/>
  <c r="B521" i="6"/>
  <c r="C1377" i="6"/>
  <c r="B326" i="6" s="1"/>
  <c r="J1380" i="6"/>
  <c r="F1584" i="6"/>
  <c r="B513" i="6"/>
  <c r="F1591" i="5"/>
  <c r="B527" i="5"/>
  <c r="F1587" i="5"/>
  <c r="B519" i="5"/>
  <c r="H1307" i="5"/>
  <c r="J1308" i="5"/>
  <c r="H1235" i="5"/>
  <c r="J1236" i="5"/>
  <c r="C1377" i="5"/>
  <c r="B326" i="5" s="1"/>
  <c r="J1380" i="5"/>
  <c r="F1395" i="5"/>
  <c r="F383" i="5"/>
  <c r="J1272" i="5"/>
  <c r="H1271" i="5"/>
  <c r="J1395" i="5"/>
  <c r="F1414" i="5" s="1"/>
  <c r="F384" i="5"/>
  <c r="J1344" i="5"/>
  <c r="H1343" i="5"/>
  <c r="C1350" i="5" s="1"/>
  <c r="B293" i="5" s="1"/>
  <c r="F1549" i="5"/>
  <c r="B476" i="5"/>
  <c r="F1553" i="5"/>
  <c r="B484" i="5"/>
  <c r="F1545" i="5"/>
  <c r="B468" i="5"/>
  <c r="F1511" i="5"/>
  <c r="B433" i="5"/>
  <c r="F1477" i="5"/>
  <c r="B398" i="5"/>
  <c r="F1583" i="5"/>
  <c r="B511" i="5"/>
  <c r="F1473" i="5"/>
  <c r="B390" i="5"/>
  <c r="J1344" i="4"/>
  <c r="H1343" i="4"/>
  <c r="F1508" i="4"/>
  <c r="B427" i="4"/>
  <c r="H1307" i="4"/>
  <c r="J1308" i="4"/>
  <c r="F1512" i="4"/>
  <c r="B435" i="4"/>
  <c r="H1235" i="4"/>
  <c r="J1236" i="4"/>
  <c r="F1478" i="4"/>
  <c r="B400" i="4"/>
  <c r="F1516" i="4"/>
  <c r="B443" i="4"/>
  <c r="F1436" i="4"/>
  <c r="B349" i="4"/>
  <c r="J1395" i="4"/>
  <c r="F1414" i="4" s="1"/>
  <c r="F384" i="4"/>
  <c r="J1272" i="4"/>
  <c r="H1271" i="4"/>
  <c r="F1474" i="4"/>
  <c r="B392" i="4"/>
  <c r="F1440" i="4"/>
  <c r="B357" i="4"/>
  <c r="F1480" i="4"/>
  <c r="B404" i="4"/>
  <c r="C1377" i="4"/>
  <c r="B326" i="4" s="1"/>
  <c r="J1380" i="4"/>
  <c r="F1435" i="4"/>
  <c r="B347" i="4"/>
  <c r="F1439" i="4"/>
  <c r="B355" i="4"/>
  <c r="J1200" i="4"/>
  <c r="H1200" i="4" s="1"/>
  <c r="H1199" i="4"/>
  <c r="F1435" i="3"/>
  <c r="B347" i="3"/>
  <c r="F1517" i="3"/>
  <c r="B445" i="3"/>
  <c r="F1436" i="3"/>
  <c r="B349" i="3"/>
  <c r="F1471" i="3"/>
  <c r="B386" i="3"/>
  <c r="F1439" i="3"/>
  <c r="B355" i="3"/>
  <c r="F1475" i="3"/>
  <c r="B394" i="3"/>
  <c r="F1437" i="3"/>
  <c r="B351" i="3"/>
  <c r="F1479" i="3"/>
  <c r="B402" i="3"/>
  <c r="F1440" i="3"/>
  <c r="B357" i="3"/>
  <c r="F1441" i="3"/>
  <c r="B359" i="3"/>
  <c r="J1310" i="2"/>
  <c r="H1309" i="2"/>
  <c r="F1475" i="2"/>
  <c r="B394" i="2"/>
  <c r="F1471" i="2"/>
  <c r="B386" i="2"/>
  <c r="H1273" i="2"/>
  <c r="C1276" i="2" s="1"/>
  <c r="B211" i="2" s="1"/>
  <c r="J1274" i="2"/>
  <c r="H1274" i="2" s="1"/>
  <c r="F1479" i="2"/>
  <c r="B402" i="2"/>
  <c r="F1552" i="2"/>
  <c r="B482" i="2"/>
  <c r="F1472" i="2"/>
  <c r="B388" i="2"/>
  <c r="J1469" i="2"/>
  <c r="F1488" i="2" s="1"/>
  <c r="F466" i="2"/>
  <c r="F1432" i="2"/>
  <c r="J1418" i="2"/>
  <c r="H1417" i="2"/>
  <c r="F1514" i="2"/>
  <c r="B439" i="2"/>
  <c r="F1480" i="2"/>
  <c r="B404" i="2"/>
  <c r="F1513" i="2"/>
  <c r="B437" i="2"/>
  <c r="H1345" i="2"/>
  <c r="J1346" i="2"/>
  <c r="C1451" i="2"/>
  <c r="B408" i="2" s="1"/>
  <c r="J1454" i="2"/>
  <c r="H1381" i="2"/>
  <c r="C1387" i="2" s="1"/>
  <c r="B334" i="2" s="1"/>
  <c r="J1382" i="2"/>
  <c r="F1510" i="2"/>
  <c r="B431" i="2"/>
  <c r="F1548" i="2"/>
  <c r="B474" i="2"/>
  <c r="AJ1240" i="12" l="1"/>
  <c r="AJ1245" i="12" s="1"/>
  <c r="N13" i="12" s="1"/>
  <c r="AN1240" i="12"/>
  <c r="AN1245" i="12" s="1"/>
  <c r="N20" i="12" s="1"/>
  <c r="AK1240" i="12"/>
  <c r="AK1245" i="12" s="1"/>
  <c r="N14" i="12" s="1"/>
  <c r="AO1240" i="12"/>
  <c r="AO1245" i="12" s="1"/>
  <c r="N21" i="12" s="1"/>
  <c r="AL1240" i="12"/>
  <c r="AL1245" i="12" s="1"/>
  <c r="N15" i="12" s="1"/>
  <c r="AM1240" i="12"/>
  <c r="AM1245" i="12" s="1"/>
  <c r="N19" i="12" s="1"/>
  <c r="AO1220" i="12"/>
  <c r="AK1220" i="12"/>
  <c r="AM1220" i="12"/>
  <c r="AL1220" i="12"/>
  <c r="AN1220" i="12"/>
  <c r="AJ1220" i="12"/>
  <c r="AJ1237" i="12"/>
  <c r="AN1237" i="12"/>
  <c r="AK1237" i="12"/>
  <c r="AO1237" i="12"/>
  <c r="AL1237" i="12"/>
  <c r="AM1237" i="12"/>
  <c r="AO1217" i="12"/>
  <c r="AO1225" i="12" s="1"/>
  <c r="L21" i="12" s="1"/>
  <c r="AN1217" i="12"/>
  <c r="AN1225" i="12" s="1"/>
  <c r="L20" i="12" s="1"/>
  <c r="AL1217" i="12"/>
  <c r="AK1217" i="12"/>
  <c r="AJ1217" i="12"/>
  <c r="AM1217" i="12"/>
  <c r="AM1225" i="12" s="1"/>
  <c r="L19" i="12" s="1"/>
  <c r="F1432" i="4"/>
  <c r="F424" i="4"/>
  <c r="F425" i="3"/>
  <c r="J1432" i="3"/>
  <c r="F1451" i="3" s="1"/>
  <c r="H1344" i="3"/>
  <c r="J1345" i="3"/>
  <c r="J1417" i="3"/>
  <c r="C1414" i="3"/>
  <c r="B367" i="3" s="1"/>
  <c r="J1381" i="3"/>
  <c r="H1380" i="3"/>
  <c r="J1237" i="3"/>
  <c r="H1237" i="3" s="1"/>
  <c r="H1236" i="3"/>
  <c r="J1309" i="3"/>
  <c r="H1308" i="3"/>
  <c r="H1272" i="3"/>
  <c r="J1273" i="3"/>
  <c r="F1432" i="3"/>
  <c r="F424" i="3"/>
  <c r="J1309" i="11"/>
  <c r="H1308" i="11"/>
  <c r="B646" i="11"/>
  <c r="F1700" i="11"/>
  <c r="B687" i="11" s="1"/>
  <c r="F1624" i="11"/>
  <c r="B560" i="11"/>
  <c r="H1272" i="11"/>
  <c r="J1273" i="11"/>
  <c r="F1590" i="11"/>
  <c r="B525" i="11"/>
  <c r="F1628" i="11"/>
  <c r="B568" i="11"/>
  <c r="F1543" i="11"/>
  <c r="F547" i="11"/>
  <c r="J1432" i="11"/>
  <c r="F1451" i="11" s="1"/>
  <c r="F425" i="11"/>
  <c r="J1237" i="11"/>
  <c r="H1237" i="11" s="1"/>
  <c r="H1236" i="11"/>
  <c r="J1381" i="11"/>
  <c r="H1380" i="11"/>
  <c r="F1662" i="11"/>
  <c r="B603" i="11"/>
  <c r="F1620" i="11"/>
  <c r="B552" i="11"/>
  <c r="F1696" i="11"/>
  <c r="B679" i="11" s="1"/>
  <c r="B638" i="11"/>
  <c r="B595" i="11"/>
  <c r="F1658" i="11"/>
  <c r="H1344" i="11"/>
  <c r="J1345" i="11"/>
  <c r="C1414" i="11"/>
  <c r="B367" i="11" s="1"/>
  <c r="J1417" i="11"/>
  <c r="J1310" i="10"/>
  <c r="H1309" i="10"/>
  <c r="B441" i="10"/>
  <c r="F1515" i="10"/>
  <c r="F466" i="10"/>
  <c r="J1469" i="10"/>
  <c r="F1488" i="10" s="1"/>
  <c r="H1345" i="10"/>
  <c r="J1346" i="10"/>
  <c r="B437" i="10"/>
  <c r="F1513" i="10"/>
  <c r="B443" i="10"/>
  <c r="F1516" i="10"/>
  <c r="B445" i="10"/>
  <c r="F1517" i="10"/>
  <c r="J1454" i="10"/>
  <c r="C1451" i="10"/>
  <c r="B408" i="10" s="1"/>
  <c r="H1417" i="10"/>
  <c r="C1424" i="10" s="1"/>
  <c r="B375" i="10" s="1"/>
  <c r="J1418" i="10"/>
  <c r="F1549" i="10"/>
  <c r="B476" i="10"/>
  <c r="J1382" i="10"/>
  <c r="H1381" i="10"/>
  <c r="B433" i="10"/>
  <c r="F1511" i="10"/>
  <c r="F1514" i="10"/>
  <c r="B439" i="10"/>
  <c r="B427" i="10"/>
  <c r="F1508" i="10"/>
  <c r="H1273" i="10"/>
  <c r="J1274" i="10"/>
  <c r="H1274" i="10" s="1"/>
  <c r="F1509" i="10"/>
  <c r="B429" i="10"/>
  <c r="F424" i="10"/>
  <c r="F1432" i="10"/>
  <c r="B431" i="10"/>
  <c r="F1510" i="10"/>
  <c r="J1418" i="9"/>
  <c r="H1417" i="9"/>
  <c r="H1309" i="9"/>
  <c r="J1310" i="9"/>
  <c r="J1469" i="9"/>
  <c r="F1488" i="9" s="1"/>
  <c r="F466" i="9"/>
  <c r="F1513" i="9"/>
  <c r="B437" i="9"/>
  <c r="F1585" i="9"/>
  <c r="B515" i="9"/>
  <c r="C1451" i="9"/>
  <c r="B408" i="9" s="1"/>
  <c r="J1454" i="9"/>
  <c r="F1589" i="9"/>
  <c r="B523" i="9"/>
  <c r="F1517" i="9"/>
  <c r="B445" i="9"/>
  <c r="F1547" i="9"/>
  <c r="B472" i="9"/>
  <c r="H1345" i="9"/>
  <c r="J1346" i="9"/>
  <c r="H1273" i="9"/>
  <c r="J1274" i="9"/>
  <c r="H1274" i="9" s="1"/>
  <c r="F1516" i="9"/>
  <c r="B443" i="9"/>
  <c r="F1508" i="9"/>
  <c r="B427" i="9"/>
  <c r="F1551" i="9"/>
  <c r="B480" i="9"/>
  <c r="F1469" i="9"/>
  <c r="F465" i="9"/>
  <c r="J1382" i="9"/>
  <c r="H1381" i="9"/>
  <c r="F1509" i="9"/>
  <c r="B429" i="9"/>
  <c r="F1512" i="9"/>
  <c r="B435" i="9"/>
  <c r="H1345" i="8"/>
  <c r="J1346" i="8"/>
  <c r="H1309" i="8"/>
  <c r="J1310" i="8"/>
  <c r="F1510" i="8"/>
  <c r="B431" i="8"/>
  <c r="F1514" i="8"/>
  <c r="B439" i="8"/>
  <c r="F1513" i="8"/>
  <c r="B437" i="8"/>
  <c r="F1478" i="8"/>
  <c r="B400" i="8"/>
  <c r="F1474" i="8"/>
  <c r="B392" i="8"/>
  <c r="H1273" i="8"/>
  <c r="J1274" i="8"/>
  <c r="H1274" i="8" s="1"/>
  <c r="J1418" i="8"/>
  <c r="H1417" i="8"/>
  <c r="J1469" i="8"/>
  <c r="F1488" i="8" s="1"/>
  <c r="F466" i="8"/>
  <c r="F506" i="8"/>
  <c r="F1506" i="8"/>
  <c r="F1512" i="8"/>
  <c r="B435" i="8"/>
  <c r="F1517" i="8"/>
  <c r="B445" i="8"/>
  <c r="F1553" i="8"/>
  <c r="B484" i="8"/>
  <c r="C1451" i="8"/>
  <c r="B408" i="8" s="1"/>
  <c r="J1454" i="8"/>
  <c r="F1509" i="8"/>
  <c r="B429" i="8"/>
  <c r="F1508" i="8"/>
  <c r="B427" i="8"/>
  <c r="J1382" i="8"/>
  <c r="H1381" i="8"/>
  <c r="F1509" i="7"/>
  <c r="B429" i="7"/>
  <c r="B480" i="7"/>
  <c r="F1551" i="7"/>
  <c r="B443" i="7"/>
  <c r="F1516" i="7"/>
  <c r="H1345" i="7"/>
  <c r="J1346" i="7"/>
  <c r="F465" i="7"/>
  <c r="F1469" i="7"/>
  <c r="F1549" i="7"/>
  <c r="B476" i="7"/>
  <c r="F1547" i="7"/>
  <c r="B472" i="7"/>
  <c r="H1417" i="7"/>
  <c r="J1418" i="7"/>
  <c r="H1309" i="7"/>
  <c r="J1310" i="7"/>
  <c r="F466" i="7"/>
  <c r="J1469" i="7"/>
  <c r="F1488" i="7" s="1"/>
  <c r="H1273" i="7"/>
  <c r="J1274" i="7"/>
  <c r="H1274" i="7" s="1"/>
  <c r="B437" i="7"/>
  <c r="F1513" i="7"/>
  <c r="F1589" i="7"/>
  <c r="B523" i="7"/>
  <c r="J1454" i="7"/>
  <c r="C1451" i="7"/>
  <c r="B408" i="7" s="1"/>
  <c r="F1517" i="7"/>
  <c r="B445" i="7"/>
  <c r="F1585" i="7"/>
  <c r="B515" i="7"/>
  <c r="B427" i="7"/>
  <c r="F1508" i="7"/>
  <c r="J1382" i="7"/>
  <c r="H1381" i="7"/>
  <c r="F1622" i="6"/>
  <c r="B556" i="6"/>
  <c r="J1345" i="6"/>
  <c r="H1344" i="6"/>
  <c r="C1350" i="6" s="1"/>
  <c r="B293" i="6" s="1"/>
  <c r="J1237" i="6"/>
  <c r="H1237" i="6" s="1"/>
  <c r="H1236" i="6"/>
  <c r="H1272" i="6"/>
  <c r="J1273" i="6"/>
  <c r="F1469" i="6"/>
  <c r="F465" i="6"/>
  <c r="J1432" i="6"/>
  <c r="F1451" i="6" s="1"/>
  <c r="J1309" i="6"/>
  <c r="H1308" i="6"/>
  <c r="J1381" i="6"/>
  <c r="H1380" i="6"/>
  <c r="F1621" i="6"/>
  <c r="B554" i="6"/>
  <c r="F1625" i="6"/>
  <c r="B562" i="6"/>
  <c r="C1414" i="6"/>
  <c r="B367" i="6" s="1"/>
  <c r="J1417" i="6"/>
  <c r="F1626" i="6"/>
  <c r="B564" i="6"/>
  <c r="J1381" i="5"/>
  <c r="H1380" i="5"/>
  <c r="F1620" i="5"/>
  <c r="B552" i="5"/>
  <c r="F1548" i="5"/>
  <c r="B474" i="5"/>
  <c r="F1590" i="5"/>
  <c r="B525" i="5"/>
  <c r="H1344" i="5"/>
  <c r="J1345" i="5"/>
  <c r="H1272" i="5"/>
  <c r="J1273" i="5"/>
  <c r="J1432" i="5"/>
  <c r="F1451" i="5" s="1"/>
  <c r="F425" i="5"/>
  <c r="F1432" i="5"/>
  <c r="F424" i="5"/>
  <c r="J1237" i="5"/>
  <c r="H1237" i="5" s="1"/>
  <c r="H1236" i="5"/>
  <c r="J1309" i="5"/>
  <c r="H1308" i="5"/>
  <c r="F1510" i="5"/>
  <c r="B431" i="5"/>
  <c r="F1514" i="5"/>
  <c r="B439" i="5"/>
  <c r="F1582" i="5"/>
  <c r="B509" i="5"/>
  <c r="F1586" i="5"/>
  <c r="B517" i="5"/>
  <c r="C1414" i="5"/>
  <c r="B367" i="5" s="1"/>
  <c r="J1417" i="5"/>
  <c r="F1624" i="5"/>
  <c r="B560" i="5"/>
  <c r="F1628" i="5"/>
  <c r="B568" i="5"/>
  <c r="F1473" i="4"/>
  <c r="B390" i="4"/>
  <c r="F1545" i="4"/>
  <c r="B468" i="4"/>
  <c r="J1432" i="4"/>
  <c r="F1451" i="4" s="1"/>
  <c r="F425" i="4"/>
  <c r="J1237" i="4"/>
  <c r="H1237" i="4" s="1"/>
  <c r="H1236" i="4"/>
  <c r="C1239" i="4" s="1"/>
  <c r="B170" i="4" s="1"/>
  <c r="F1472" i="4"/>
  <c r="B388" i="4"/>
  <c r="F1517" i="4"/>
  <c r="B445" i="4"/>
  <c r="F1511" i="4"/>
  <c r="B433" i="4"/>
  <c r="C1414" i="4"/>
  <c r="B367" i="4" s="1"/>
  <c r="J1417" i="4"/>
  <c r="F1553" i="4"/>
  <c r="B484" i="4"/>
  <c r="F1476" i="4"/>
  <c r="B396" i="4"/>
  <c r="F1477" i="4"/>
  <c r="B398" i="4"/>
  <c r="H1272" i="4"/>
  <c r="J1273" i="4"/>
  <c r="F1515" i="4"/>
  <c r="B441" i="4"/>
  <c r="B476" i="4"/>
  <c r="F1549" i="4"/>
  <c r="H1344" i="4"/>
  <c r="J1345" i="4"/>
  <c r="J1309" i="4"/>
  <c r="H1308" i="4"/>
  <c r="J1381" i="4"/>
  <c r="H1380" i="4"/>
  <c r="F1473" i="3"/>
  <c r="B390" i="3"/>
  <c r="F1472" i="3"/>
  <c r="B388" i="3"/>
  <c r="F1477" i="3"/>
  <c r="B398" i="3"/>
  <c r="F1474" i="3"/>
  <c r="B392" i="3"/>
  <c r="F1478" i="3"/>
  <c r="B400" i="3"/>
  <c r="F1516" i="3"/>
  <c r="B443" i="3"/>
  <c r="F1512" i="3"/>
  <c r="B435" i="3"/>
  <c r="F1476" i="3"/>
  <c r="B396" i="3"/>
  <c r="F1508" i="3"/>
  <c r="B427" i="3"/>
  <c r="F1554" i="3"/>
  <c r="B486" i="3"/>
  <c r="F1517" i="2"/>
  <c r="B445" i="2"/>
  <c r="H1418" i="2"/>
  <c r="J1419" i="2"/>
  <c r="C1488" i="2"/>
  <c r="B449" i="2" s="1"/>
  <c r="J1491" i="2"/>
  <c r="F1589" i="2"/>
  <c r="B523" i="2"/>
  <c r="F1512" i="2"/>
  <c r="B435" i="2"/>
  <c r="J1506" i="2"/>
  <c r="F1525" i="2" s="1"/>
  <c r="F507" i="2"/>
  <c r="F1469" i="2"/>
  <c r="F465" i="2"/>
  <c r="H1382" i="2"/>
  <c r="J1383" i="2"/>
  <c r="H1346" i="2"/>
  <c r="J1347" i="2"/>
  <c r="F1585" i="2"/>
  <c r="B515" i="2"/>
  <c r="J1455" i="2"/>
  <c r="H1454" i="2"/>
  <c r="F1547" i="2"/>
  <c r="B472" i="2"/>
  <c r="F1550" i="2"/>
  <c r="B478" i="2"/>
  <c r="F1551" i="2"/>
  <c r="B480" i="2"/>
  <c r="F1509" i="2"/>
  <c r="B429" i="2"/>
  <c r="F1516" i="2"/>
  <c r="B443" i="2"/>
  <c r="F1508" i="2"/>
  <c r="B427" i="2"/>
  <c r="H1310" i="2"/>
  <c r="J1311" i="2"/>
  <c r="H1311" i="2" s="1"/>
  <c r="C1313" i="2" l="1"/>
  <c r="B252" i="2" s="1"/>
  <c r="AJ1225" i="12"/>
  <c r="L13" i="12" s="1"/>
  <c r="AK1225" i="12"/>
  <c r="L14" i="12" s="1"/>
  <c r="AL1225" i="12"/>
  <c r="L15" i="12" s="1"/>
  <c r="F1469" i="4"/>
  <c r="F465" i="4"/>
  <c r="J1346" i="3"/>
  <c r="H1345" i="3"/>
  <c r="H1309" i="3"/>
  <c r="J1310" i="3"/>
  <c r="H1381" i="3"/>
  <c r="J1382" i="3"/>
  <c r="H1273" i="3"/>
  <c r="J1274" i="3"/>
  <c r="H1274" i="3" s="1"/>
  <c r="C1451" i="3"/>
  <c r="B408" i="3" s="1"/>
  <c r="J1454" i="3"/>
  <c r="J1418" i="3"/>
  <c r="H1417" i="3"/>
  <c r="J1469" i="3"/>
  <c r="F1488" i="3" s="1"/>
  <c r="F466" i="3"/>
  <c r="F1469" i="3"/>
  <c r="F465" i="3"/>
  <c r="J1418" i="11"/>
  <c r="H1417" i="11"/>
  <c r="B636" i="11"/>
  <c r="F1695" i="11"/>
  <c r="B677" i="11" s="1"/>
  <c r="F1657" i="11"/>
  <c r="B593" i="11"/>
  <c r="H1381" i="11"/>
  <c r="J1382" i="11"/>
  <c r="C1451" i="11"/>
  <c r="B408" i="11" s="1"/>
  <c r="J1454" i="11"/>
  <c r="F1665" i="11"/>
  <c r="B609" i="11"/>
  <c r="J1469" i="11"/>
  <c r="F1488" i="11" s="1"/>
  <c r="F466" i="11"/>
  <c r="J1274" i="11"/>
  <c r="H1274" i="11" s="1"/>
  <c r="H1273" i="11"/>
  <c r="J1346" i="11"/>
  <c r="H1345" i="11"/>
  <c r="F1580" i="11"/>
  <c r="F588" i="11"/>
  <c r="B644" i="11"/>
  <c r="F1699" i="11"/>
  <c r="B685" i="11" s="1"/>
  <c r="F1627" i="11"/>
  <c r="B566" i="11"/>
  <c r="F1661" i="11"/>
  <c r="B601" i="11"/>
  <c r="H1309" i="11"/>
  <c r="J1310" i="11"/>
  <c r="J1347" i="10"/>
  <c r="H1346" i="10"/>
  <c r="F1546" i="10"/>
  <c r="B470" i="10"/>
  <c r="F1586" i="10"/>
  <c r="B517" i="10"/>
  <c r="H1454" i="10"/>
  <c r="J1455" i="10"/>
  <c r="F1548" i="10"/>
  <c r="B474" i="10"/>
  <c r="F1552" i="10"/>
  <c r="B482" i="10"/>
  <c r="J1419" i="10"/>
  <c r="H1418" i="10"/>
  <c r="F1554" i="10"/>
  <c r="B486" i="10"/>
  <c r="F1550" i="10"/>
  <c r="B478" i="10"/>
  <c r="J1491" i="10"/>
  <c r="C1488" i="10"/>
  <c r="B449" i="10" s="1"/>
  <c r="F1547" i="10"/>
  <c r="B472" i="10"/>
  <c r="F1545" i="10"/>
  <c r="B468" i="10"/>
  <c r="F1553" i="10"/>
  <c r="B484" i="10"/>
  <c r="F1469" i="10"/>
  <c r="F465" i="10"/>
  <c r="F1551" i="10"/>
  <c r="B480" i="10"/>
  <c r="H1382" i="10"/>
  <c r="J1383" i="10"/>
  <c r="J1506" i="10"/>
  <c r="F1525" i="10" s="1"/>
  <c r="H1310" i="10"/>
  <c r="J1311" i="10"/>
  <c r="H1311" i="10" s="1"/>
  <c r="J1347" i="9"/>
  <c r="H1346" i="9"/>
  <c r="J1455" i="9"/>
  <c r="H1454" i="9"/>
  <c r="H1310" i="9"/>
  <c r="J1311" i="9"/>
  <c r="H1311" i="9" s="1"/>
  <c r="F1588" i="9"/>
  <c r="B521" i="9"/>
  <c r="B484" i="9"/>
  <c r="F1553" i="9"/>
  <c r="F1554" i="9"/>
  <c r="B486" i="9"/>
  <c r="F1550" i="9"/>
  <c r="B478" i="9"/>
  <c r="H1382" i="9"/>
  <c r="J1383" i="9"/>
  <c r="F1506" i="9"/>
  <c r="F506" i="9"/>
  <c r="J1506" i="9"/>
  <c r="F1525" i="9" s="1"/>
  <c r="F507" i="9"/>
  <c r="B476" i="9"/>
  <c r="F1549" i="9"/>
  <c r="F1546" i="9"/>
  <c r="B470" i="9"/>
  <c r="F1545" i="9"/>
  <c r="B468" i="9"/>
  <c r="F1584" i="9"/>
  <c r="B513" i="9"/>
  <c r="F1626" i="9"/>
  <c r="B564" i="9"/>
  <c r="F1622" i="9"/>
  <c r="B556" i="9"/>
  <c r="C1488" i="9"/>
  <c r="B449" i="9" s="1"/>
  <c r="J1491" i="9"/>
  <c r="J1419" i="9"/>
  <c r="H1418" i="9"/>
  <c r="J1506" i="8"/>
  <c r="F1525" i="8" s="1"/>
  <c r="F507" i="8"/>
  <c r="H1310" i="8"/>
  <c r="J1311" i="8"/>
  <c r="H1311" i="8" s="1"/>
  <c r="F1590" i="8"/>
  <c r="B525" i="8"/>
  <c r="F1515" i="8"/>
  <c r="B441" i="8"/>
  <c r="F1551" i="8"/>
  <c r="B480" i="8"/>
  <c r="J1383" i="8"/>
  <c r="H1382" i="8"/>
  <c r="C1488" i="8"/>
  <c r="B449" i="8" s="1"/>
  <c r="J1491" i="8"/>
  <c r="J1455" i="8"/>
  <c r="H1454" i="8"/>
  <c r="J1347" i="8"/>
  <c r="H1346" i="8"/>
  <c r="F1546" i="8"/>
  <c r="B470" i="8"/>
  <c r="F1549" i="8"/>
  <c r="B476" i="8"/>
  <c r="F1545" i="8"/>
  <c r="B468" i="8"/>
  <c r="F1554" i="8"/>
  <c r="B486" i="8"/>
  <c r="F1543" i="8"/>
  <c r="F547" i="8"/>
  <c r="H1418" i="8"/>
  <c r="J1419" i="8"/>
  <c r="F1511" i="8"/>
  <c r="B433" i="8"/>
  <c r="B478" i="8"/>
  <c r="F1550" i="8"/>
  <c r="B472" i="8"/>
  <c r="F1547" i="8"/>
  <c r="J1419" i="7"/>
  <c r="H1418" i="7"/>
  <c r="H1382" i="7"/>
  <c r="J1383" i="7"/>
  <c r="B556" i="7"/>
  <c r="F1622" i="7"/>
  <c r="H1454" i="7"/>
  <c r="J1455" i="7"/>
  <c r="F507" i="7"/>
  <c r="J1506" i="7"/>
  <c r="F1525" i="7" s="1"/>
  <c r="F1586" i="7"/>
  <c r="B517" i="7"/>
  <c r="B478" i="7"/>
  <c r="F1550" i="7"/>
  <c r="J1347" i="7"/>
  <c r="H1346" i="7"/>
  <c r="B468" i="7"/>
  <c r="F1545" i="7"/>
  <c r="H1310" i="7"/>
  <c r="J1311" i="7"/>
  <c r="H1311" i="7" s="1"/>
  <c r="F1553" i="7"/>
  <c r="B484" i="7"/>
  <c r="J1491" i="7"/>
  <c r="C1488" i="7"/>
  <c r="B449" i="7" s="1"/>
  <c r="F1588" i="7"/>
  <c r="B521" i="7"/>
  <c r="B486" i="7"/>
  <c r="F1554" i="7"/>
  <c r="B564" i="7"/>
  <c r="F1626" i="7"/>
  <c r="B513" i="7"/>
  <c r="F1584" i="7"/>
  <c r="F1506" i="7"/>
  <c r="F506" i="7"/>
  <c r="F1546" i="7"/>
  <c r="B470" i="7"/>
  <c r="F1663" i="6"/>
  <c r="B605" i="6"/>
  <c r="F1662" i="6"/>
  <c r="B603" i="6"/>
  <c r="H1381" i="6"/>
  <c r="C1387" i="6" s="1"/>
  <c r="B334" i="6" s="1"/>
  <c r="J1382" i="6"/>
  <c r="C1451" i="6"/>
  <c r="B408" i="6" s="1"/>
  <c r="J1454" i="6"/>
  <c r="H1345" i="6"/>
  <c r="J1346" i="6"/>
  <c r="J1274" i="6"/>
  <c r="H1274" i="6" s="1"/>
  <c r="H1273" i="6"/>
  <c r="C1276" i="6" s="1"/>
  <c r="B211" i="6" s="1"/>
  <c r="J1418" i="6"/>
  <c r="H1417" i="6"/>
  <c r="F1506" i="6"/>
  <c r="F506" i="6"/>
  <c r="J1469" i="6"/>
  <c r="F1488" i="6" s="1"/>
  <c r="F466" i="6"/>
  <c r="F1658" i="6"/>
  <c r="B595" i="6"/>
  <c r="H1309" i="6"/>
  <c r="J1310" i="6"/>
  <c r="F1659" i="6"/>
  <c r="B597" i="6"/>
  <c r="J1469" i="5"/>
  <c r="F1488" i="5" s="1"/>
  <c r="F466" i="5"/>
  <c r="F1665" i="5"/>
  <c r="B609" i="5"/>
  <c r="C1451" i="5"/>
  <c r="B408" i="5" s="1"/>
  <c r="J1454" i="5"/>
  <c r="F1627" i="5"/>
  <c r="B566" i="5"/>
  <c r="F1469" i="5"/>
  <c r="F465" i="5"/>
  <c r="H1345" i="5"/>
  <c r="J1346" i="5"/>
  <c r="J1418" i="5"/>
  <c r="H1417" i="5"/>
  <c r="J1274" i="5"/>
  <c r="H1274" i="5" s="1"/>
  <c r="H1273" i="5"/>
  <c r="F1619" i="5"/>
  <c r="B550" i="5"/>
  <c r="F1547" i="5"/>
  <c r="B472" i="5"/>
  <c r="F1657" i="5"/>
  <c r="B593" i="5"/>
  <c r="F1661" i="5"/>
  <c r="B601" i="5"/>
  <c r="F1623" i="5"/>
  <c r="B558" i="5"/>
  <c r="F1551" i="5"/>
  <c r="B480" i="5"/>
  <c r="H1309" i="5"/>
  <c r="J1310" i="5"/>
  <c r="B515" i="5"/>
  <c r="F1585" i="5"/>
  <c r="J1382" i="5"/>
  <c r="H1381" i="5"/>
  <c r="F1586" i="4"/>
  <c r="B517" i="4"/>
  <c r="J1274" i="4"/>
  <c r="H1274" i="4" s="1"/>
  <c r="H1273" i="4"/>
  <c r="J1418" i="4"/>
  <c r="H1417" i="4"/>
  <c r="F1554" i="4"/>
  <c r="B486" i="4"/>
  <c r="F1582" i="4"/>
  <c r="B509" i="4"/>
  <c r="H1381" i="4"/>
  <c r="J1382" i="4"/>
  <c r="H1309" i="4"/>
  <c r="J1310" i="4"/>
  <c r="F1513" i="4"/>
  <c r="B437" i="4"/>
  <c r="J1346" i="4"/>
  <c r="H1345" i="4"/>
  <c r="J1469" i="4"/>
  <c r="F1488" i="4" s="1"/>
  <c r="F466" i="4"/>
  <c r="F1552" i="4"/>
  <c r="B482" i="4"/>
  <c r="F1514" i="4"/>
  <c r="B439" i="4"/>
  <c r="F1590" i="4"/>
  <c r="B525" i="4"/>
  <c r="F1548" i="4"/>
  <c r="B474" i="4"/>
  <c r="F1509" i="4"/>
  <c r="B429" i="4"/>
  <c r="C1451" i="4"/>
  <c r="B408" i="4" s="1"/>
  <c r="J1454" i="4"/>
  <c r="F1510" i="4"/>
  <c r="B431" i="4"/>
  <c r="F1591" i="3"/>
  <c r="B527" i="3"/>
  <c r="F1545" i="3"/>
  <c r="B468" i="3"/>
  <c r="B476" i="3"/>
  <c r="F1549" i="3"/>
  <c r="F1515" i="3"/>
  <c r="B441" i="3"/>
  <c r="F1514" i="3"/>
  <c r="B439" i="3"/>
  <c r="F1510" i="3"/>
  <c r="B431" i="3"/>
  <c r="F1513" i="3"/>
  <c r="B437" i="3"/>
  <c r="B484" i="3"/>
  <c r="F1553" i="3"/>
  <c r="F1511" i="3"/>
  <c r="B433" i="3"/>
  <c r="F1509" i="3"/>
  <c r="B429" i="3"/>
  <c r="H1383" i="2"/>
  <c r="J1384" i="2"/>
  <c r="B484" i="2"/>
  <c r="F1553" i="2"/>
  <c r="F1588" i="2"/>
  <c r="B521" i="2"/>
  <c r="F1584" i="2"/>
  <c r="B513" i="2"/>
  <c r="F1622" i="2"/>
  <c r="B556" i="2"/>
  <c r="C1525" i="2"/>
  <c r="B490" i="2" s="1"/>
  <c r="J1528" i="2"/>
  <c r="F1626" i="2"/>
  <c r="B564" i="2"/>
  <c r="J1543" i="2"/>
  <c r="F1562" i="2" s="1"/>
  <c r="F548" i="2"/>
  <c r="H1419" i="2"/>
  <c r="J1420" i="2"/>
  <c r="H1347" i="2"/>
  <c r="J1348" i="2"/>
  <c r="H1348" i="2" s="1"/>
  <c r="F1506" i="2"/>
  <c r="F506" i="2"/>
  <c r="J1492" i="2"/>
  <c r="H1491" i="2"/>
  <c r="F1545" i="2"/>
  <c r="B468" i="2"/>
  <c r="F1546" i="2"/>
  <c r="B470" i="2"/>
  <c r="F1587" i="2"/>
  <c r="B519" i="2"/>
  <c r="H1455" i="2"/>
  <c r="J1456" i="2"/>
  <c r="B476" i="2"/>
  <c r="F1549" i="2"/>
  <c r="F1554" i="2"/>
  <c r="B486" i="2"/>
  <c r="C1350" i="2" l="1"/>
  <c r="B293" i="2" s="1"/>
  <c r="F1506" i="4"/>
  <c r="F506" i="4"/>
  <c r="H1418" i="3"/>
  <c r="J1419" i="3"/>
  <c r="J1311" i="3"/>
  <c r="H1311" i="3" s="1"/>
  <c r="H1310" i="3"/>
  <c r="J1506" i="3"/>
  <c r="F1525" i="3" s="1"/>
  <c r="F507" i="3"/>
  <c r="H1454" i="3"/>
  <c r="J1455" i="3"/>
  <c r="J1383" i="3"/>
  <c r="H1382" i="3"/>
  <c r="C1488" i="3"/>
  <c r="B449" i="3" s="1"/>
  <c r="J1491" i="3"/>
  <c r="J1347" i="3"/>
  <c r="H1346" i="3"/>
  <c r="F1506" i="3"/>
  <c r="F506" i="3"/>
  <c r="J1311" i="11"/>
  <c r="H1311" i="11" s="1"/>
  <c r="H1310" i="11"/>
  <c r="F629" i="11"/>
  <c r="F1617" i="11"/>
  <c r="F1664" i="11"/>
  <c r="B607" i="11"/>
  <c r="F1702" i="11"/>
  <c r="B691" i="11" s="1"/>
  <c r="B650" i="11"/>
  <c r="J1383" i="11"/>
  <c r="H1382" i="11"/>
  <c r="F507" i="11"/>
  <c r="J1506" i="11"/>
  <c r="F1525" i="11" s="1"/>
  <c r="J1455" i="11"/>
  <c r="H1454" i="11"/>
  <c r="F1698" i="11"/>
  <c r="B683" i="11" s="1"/>
  <c r="B642" i="11"/>
  <c r="H1346" i="11"/>
  <c r="J1347" i="11"/>
  <c r="J1491" i="11"/>
  <c r="C1488" i="11"/>
  <c r="B449" i="11" s="1"/>
  <c r="F1694" i="11"/>
  <c r="B675" i="11" s="1"/>
  <c r="B634" i="11"/>
  <c r="H1418" i="11"/>
  <c r="J1419" i="11"/>
  <c r="J1384" i="10"/>
  <c r="H1383" i="10"/>
  <c r="F1506" i="10"/>
  <c r="F1582" i="10"/>
  <c r="B509" i="10"/>
  <c r="H1491" i="10"/>
  <c r="J1492" i="10"/>
  <c r="F1591" i="10"/>
  <c r="B527" i="10"/>
  <c r="B523" i="10"/>
  <c r="F1589" i="10"/>
  <c r="F1583" i="10"/>
  <c r="B511" i="10"/>
  <c r="F548" i="10"/>
  <c r="J1543" i="10"/>
  <c r="F1562" i="10" s="1"/>
  <c r="J1456" i="10"/>
  <c r="H1455" i="10"/>
  <c r="J1528" i="10"/>
  <c r="C1525" i="10"/>
  <c r="B490" i="10" s="1"/>
  <c r="F1588" i="10"/>
  <c r="B521" i="10"/>
  <c r="F1590" i="10"/>
  <c r="B525" i="10"/>
  <c r="F1584" i="10"/>
  <c r="B513" i="10"/>
  <c r="F1587" i="10"/>
  <c r="B519" i="10"/>
  <c r="H1419" i="10"/>
  <c r="J1420" i="10"/>
  <c r="F1585" i="10"/>
  <c r="B515" i="10"/>
  <c r="F1623" i="10"/>
  <c r="B558" i="10"/>
  <c r="H1347" i="10"/>
  <c r="J1348" i="10"/>
  <c r="H1348" i="10" s="1"/>
  <c r="J1543" i="9"/>
  <c r="F1562" i="9" s="1"/>
  <c r="F548" i="9"/>
  <c r="J1384" i="9"/>
  <c r="H1383" i="9"/>
  <c r="H1419" i="9"/>
  <c r="J1420" i="9"/>
  <c r="F1659" i="9"/>
  <c r="B597" i="9"/>
  <c r="F1621" i="9"/>
  <c r="B554" i="9"/>
  <c r="F1583" i="9"/>
  <c r="B511" i="9"/>
  <c r="C1525" i="9"/>
  <c r="B490" i="9" s="1"/>
  <c r="J1528" i="9"/>
  <c r="F1591" i="9"/>
  <c r="B527" i="9"/>
  <c r="F1625" i="9"/>
  <c r="B562" i="9"/>
  <c r="H1455" i="9"/>
  <c r="J1456" i="9"/>
  <c r="J1492" i="9"/>
  <c r="H1491" i="9"/>
  <c r="F1586" i="9"/>
  <c r="B517" i="9"/>
  <c r="F1543" i="9"/>
  <c r="F547" i="9"/>
  <c r="F1590" i="9"/>
  <c r="B525" i="9"/>
  <c r="F1663" i="9"/>
  <c r="B605" i="9"/>
  <c r="F1582" i="9"/>
  <c r="B509" i="9"/>
  <c r="F1587" i="9"/>
  <c r="B519" i="9"/>
  <c r="H1347" i="9"/>
  <c r="J1348" i="9"/>
  <c r="H1348" i="9" s="1"/>
  <c r="F588" i="8"/>
  <c r="F1580" i="8"/>
  <c r="F1548" i="8"/>
  <c r="B474" i="8"/>
  <c r="F1582" i="8"/>
  <c r="B509" i="8"/>
  <c r="F1583" i="8"/>
  <c r="B511" i="8"/>
  <c r="H1455" i="8"/>
  <c r="J1456" i="8"/>
  <c r="H1383" i="8"/>
  <c r="J1384" i="8"/>
  <c r="F1552" i="8"/>
  <c r="B482" i="8"/>
  <c r="F1587" i="8"/>
  <c r="B519" i="8"/>
  <c r="J1420" i="8"/>
  <c r="H1419" i="8"/>
  <c r="J1492" i="8"/>
  <c r="H1491" i="8"/>
  <c r="J1543" i="8"/>
  <c r="F1562" i="8" s="1"/>
  <c r="F548" i="8"/>
  <c r="F1584" i="8"/>
  <c r="B513" i="8"/>
  <c r="F1591" i="8"/>
  <c r="B527" i="8"/>
  <c r="F1586" i="8"/>
  <c r="B517" i="8"/>
  <c r="H1347" i="8"/>
  <c r="J1348" i="8"/>
  <c r="H1348" i="8" s="1"/>
  <c r="F1588" i="8"/>
  <c r="B521" i="8"/>
  <c r="F1627" i="8"/>
  <c r="B566" i="8"/>
  <c r="C1525" i="8"/>
  <c r="B490" i="8" s="1"/>
  <c r="J1528" i="8"/>
  <c r="F1621" i="7"/>
  <c r="B554" i="7"/>
  <c r="F1591" i="7"/>
  <c r="B527" i="7"/>
  <c r="J1492" i="7"/>
  <c r="H1491" i="7"/>
  <c r="H1347" i="7"/>
  <c r="J1348" i="7"/>
  <c r="H1348" i="7" s="1"/>
  <c r="F1623" i="7"/>
  <c r="B558" i="7"/>
  <c r="H1455" i="7"/>
  <c r="J1456" i="7"/>
  <c r="F1543" i="7"/>
  <c r="F547" i="7"/>
  <c r="F1663" i="7"/>
  <c r="B605" i="7"/>
  <c r="F1582" i="7"/>
  <c r="B509" i="7"/>
  <c r="B519" i="7"/>
  <c r="F1587" i="7"/>
  <c r="C1525" i="7"/>
  <c r="B490" i="7" s="1"/>
  <c r="J1528" i="7"/>
  <c r="F1659" i="7"/>
  <c r="B597" i="7"/>
  <c r="J1384" i="7"/>
  <c r="H1383" i="7"/>
  <c r="F1583" i="7"/>
  <c r="B511" i="7"/>
  <c r="B562" i="7"/>
  <c r="F1625" i="7"/>
  <c r="F1590" i="7"/>
  <c r="B525" i="7"/>
  <c r="J1543" i="7"/>
  <c r="F1562" i="7" s="1"/>
  <c r="F548" i="7"/>
  <c r="H1419" i="7"/>
  <c r="J1420" i="7"/>
  <c r="J1455" i="6"/>
  <c r="H1454" i="6"/>
  <c r="F1696" i="6"/>
  <c r="B679" i="6" s="1"/>
  <c r="B638" i="6"/>
  <c r="F1695" i="6"/>
  <c r="B677" i="6" s="1"/>
  <c r="B636" i="6"/>
  <c r="F1699" i="6"/>
  <c r="B685" i="6" s="1"/>
  <c r="B644" i="6"/>
  <c r="F1543" i="6"/>
  <c r="F547" i="6"/>
  <c r="H1310" i="6"/>
  <c r="C1313" i="6" s="1"/>
  <c r="B252" i="6" s="1"/>
  <c r="J1311" i="6"/>
  <c r="H1311" i="6" s="1"/>
  <c r="J1506" i="6"/>
  <c r="F1525" i="6" s="1"/>
  <c r="F507" i="6"/>
  <c r="J1347" i="6"/>
  <c r="H1346" i="6"/>
  <c r="H1382" i="6"/>
  <c r="J1383" i="6"/>
  <c r="C1488" i="6"/>
  <c r="B449" i="6" s="1"/>
  <c r="J1491" i="6"/>
  <c r="H1418" i="6"/>
  <c r="C1424" i="6" s="1"/>
  <c r="B375" i="6" s="1"/>
  <c r="J1419" i="6"/>
  <c r="F1700" i="6"/>
  <c r="B687" i="6" s="1"/>
  <c r="B646" i="6"/>
  <c r="J1347" i="5"/>
  <c r="H1346" i="5"/>
  <c r="F1664" i="5"/>
  <c r="B607" i="5"/>
  <c r="F1702" i="5"/>
  <c r="B691" i="5" s="1"/>
  <c r="B650" i="5"/>
  <c r="H1382" i="5"/>
  <c r="J1383" i="5"/>
  <c r="F1588" i="5"/>
  <c r="B521" i="5"/>
  <c r="B556" i="5"/>
  <c r="F1622" i="5"/>
  <c r="J1311" i="5"/>
  <c r="H1311" i="5" s="1"/>
  <c r="H1310" i="5"/>
  <c r="F1506" i="5"/>
  <c r="F506" i="5"/>
  <c r="J1455" i="5"/>
  <c r="H1454" i="5"/>
  <c r="J1506" i="5"/>
  <c r="F1525" i="5" s="1"/>
  <c r="F507" i="5"/>
  <c r="F1698" i="5"/>
  <c r="B683" i="5" s="1"/>
  <c r="B642" i="5"/>
  <c r="F1584" i="5"/>
  <c r="B513" i="5"/>
  <c r="F1660" i="5"/>
  <c r="B599" i="5"/>
  <c r="F1694" i="5"/>
  <c r="B675" i="5" s="1"/>
  <c r="B634" i="5"/>
  <c r="F1656" i="5"/>
  <c r="B591" i="5"/>
  <c r="J1419" i="5"/>
  <c r="H1418" i="5"/>
  <c r="C1488" i="5"/>
  <c r="B449" i="5" s="1"/>
  <c r="J1491" i="5"/>
  <c r="J1383" i="4"/>
  <c r="H1382" i="4"/>
  <c r="F1546" i="4"/>
  <c r="B470" i="4"/>
  <c r="F1627" i="4"/>
  <c r="B566" i="4"/>
  <c r="B523" i="4"/>
  <c r="F1589" i="4"/>
  <c r="H1346" i="4"/>
  <c r="J1347" i="4"/>
  <c r="F1550" i="4"/>
  <c r="B478" i="4"/>
  <c r="F1591" i="4"/>
  <c r="B527" i="4"/>
  <c r="F1547" i="4"/>
  <c r="B472" i="4"/>
  <c r="J1455" i="4"/>
  <c r="H1454" i="4"/>
  <c r="J1506" i="4"/>
  <c r="F1525" i="4" s="1"/>
  <c r="F507" i="4"/>
  <c r="J1311" i="4"/>
  <c r="H1311" i="4" s="1"/>
  <c r="H1310" i="4"/>
  <c r="F1585" i="4"/>
  <c r="B515" i="4"/>
  <c r="F1551" i="4"/>
  <c r="B480" i="4"/>
  <c r="C1488" i="4"/>
  <c r="B449" i="4" s="1"/>
  <c r="J1491" i="4"/>
  <c r="F1619" i="4"/>
  <c r="B550" i="4"/>
  <c r="J1419" i="4"/>
  <c r="H1418" i="4"/>
  <c r="F1623" i="4"/>
  <c r="B558" i="4"/>
  <c r="F1552" i="3"/>
  <c r="B482" i="3"/>
  <c r="F1582" i="3"/>
  <c r="B509" i="3"/>
  <c r="B517" i="3"/>
  <c r="F1586" i="3"/>
  <c r="B525" i="3"/>
  <c r="F1590" i="3"/>
  <c r="F1546" i="3"/>
  <c r="B470" i="3"/>
  <c r="F1548" i="3"/>
  <c r="B474" i="3"/>
  <c r="B478" i="3"/>
  <c r="F1550" i="3"/>
  <c r="F1547" i="3"/>
  <c r="B472" i="3"/>
  <c r="F1551" i="3"/>
  <c r="B480" i="3"/>
  <c r="F1628" i="3"/>
  <c r="B568" i="3"/>
  <c r="H1456" i="2"/>
  <c r="J1457" i="2"/>
  <c r="J1529" i="2"/>
  <c r="H1528" i="2"/>
  <c r="F1590" i="2"/>
  <c r="B525" i="2"/>
  <c r="F1591" i="2"/>
  <c r="B527" i="2"/>
  <c r="F1583" i="2"/>
  <c r="B511" i="2"/>
  <c r="C1562" i="2"/>
  <c r="B531" i="2" s="1"/>
  <c r="J1565" i="2"/>
  <c r="F1621" i="2"/>
  <c r="B554" i="2"/>
  <c r="F1586" i="2"/>
  <c r="B517" i="2"/>
  <c r="F1543" i="2"/>
  <c r="F547" i="2"/>
  <c r="H1420" i="2"/>
  <c r="J1421" i="2"/>
  <c r="H1384" i="2"/>
  <c r="J1385" i="2"/>
  <c r="H1385" i="2" s="1"/>
  <c r="J1580" i="2"/>
  <c r="F1599" i="2" s="1"/>
  <c r="F589" i="2"/>
  <c r="H1492" i="2"/>
  <c r="J1493" i="2"/>
  <c r="F1624" i="2"/>
  <c r="B560" i="2"/>
  <c r="F1582" i="2"/>
  <c r="B509" i="2"/>
  <c r="F1663" i="2"/>
  <c r="B605" i="2"/>
  <c r="F1659" i="2"/>
  <c r="B597" i="2"/>
  <c r="F1625" i="2"/>
  <c r="B562" i="2"/>
  <c r="H1457" i="2" l="1"/>
  <c r="J1458" i="2"/>
  <c r="F1543" i="4"/>
  <c r="F547" i="4"/>
  <c r="J1492" i="3"/>
  <c r="H1491" i="3"/>
  <c r="H1455" i="3"/>
  <c r="J1456" i="3"/>
  <c r="J1543" i="3"/>
  <c r="F1562" i="3" s="1"/>
  <c r="F548" i="3"/>
  <c r="H1419" i="3"/>
  <c r="J1420" i="3"/>
  <c r="J1348" i="3"/>
  <c r="H1348" i="3" s="1"/>
  <c r="H1347" i="3"/>
  <c r="H1383" i="3"/>
  <c r="J1384" i="3"/>
  <c r="J1528" i="3"/>
  <c r="C1525" i="3"/>
  <c r="B490" i="3" s="1"/>
  <c r="F547" i="3"/>
  <c r="F1543" i="3"/>
  <c r="J1420" i="11"/>
  <c r="H1419" i="11"/>
  <c r="H1491" i="11"/>
  <c r="J1492" i="11"/>
  <c r="J1543" i="11"/>
  <c r="F1562" i="11" s="1"/>
  <c r="F548" i="11"/>
  <c r="F1654" i="11"/>
  <c r="F670" i="11"/>
  <c r="F1691" i="11" s="1"/>
  <c r="J1348" i="11"/>
  <c r="H1348" i="11" s="1"/>
  <c r="H1347" i="11"/>
  <c r="J1528" i="11"/>
  <c r="C1525" i="11"/>
  <c r="B490" i="11" s="1"/>
  <c r="J1456" i="11"/>
  <c r="H1455" i="11"/>
  <c r="H1383" i="11"/>
  <c r="J1384" i="11"/>
  <c r="F1701" i="11"/>
  <c r="B689" i="11" s="1"/>
  <c r="B648" i="11"/>
  <c r="J1565" i="10"/>
  <c r="C1562" i="10"/>
  <c r="B531" i="10" s="1"/>
  <c r="F1622" i="10"/>
  <c r="B556" i="10"/>
  <c r="B560" i="10"/>
  <c r="F1624" i="10"/>
  <c r="F1627" i="10"/>
  <c r="B566" i="10"/>
  <c r="H1528" i="10"/>
  <c r="J1529" i="10"/>
  <c r="J1580" i="10"/>
  <c r="F1599" i="10" s="1"/>
  <c r="F589" i="10"/>
  <c r="F1543" i="10"/>
  <c r="F547" i="10"/>
  <c r="F1626" i="10"/>
  <c r="B564" i="10"/>
  <c r="J1421" i="10"/>
  <c r="H1420" i="10"/>
  <c r="J1493" i="10"/>
  <c r="H1492" i="10"/>
  <c r="F1660" i="10"/>
  <c r="B599" i="10"/>
  <c r="F1621" i="10"/>
  <c r="B554" i="10"/>
  <c r="F1625" i="10"/>
  <c r="B562" i="10"/>
  <c r="H1456" i="10"/>
  <c r="J1457" i="10"/>
  <c r="F1620" i="10"/>
  <c r="B552" i="10"/>
  <c r="F1628" i="10"/>
  <c r="B568" i="10"/>
  <c r="F1619" i="10"/>
  <c r="B550" i="10"/>
  <c r="H1384" i="10"/>
  <c r="J1385" i="10"/>
  <c r="H1385" i="10" s="1"/>
  <c r="F1696" i="9"/>
  <c r="B679" i="9" s="1"/>
  <c r="B638" i="9"/>
  <c r="H1456" i="9"/>
  <c r="J1457" i="9"/>
  <c r="F1619" i="9"/>
  <c r="B550" i="9"/>
  <c r="F1623" i="9"/>
  <c r="B558" i="9"/>
  <c r="F1620" i="9"/>
  <c r="B552" i="9"/>
  <c r="F1580" i="9"/>
  <c r="F588" i="9"/>
  <c r="J1529" i="9"/>
  <c r="H1528" i="9"/>
  <c r="J1421" i="9"/>
  <c r="H1420" i="9"/>
  <c r="J1580" i="9"/>
  <c r="F1599" i="9" s="1"/>
  <c r="F589" i="9"/>
  <c r="F1627" i="9"/>
  <c r="B566" i="9"/>
  <c r="F1628" i="9"/>
  <c r="B568" i="9"/>
  <c r="H1384" i="9"/>
  <c r="J1385" i="9"/>
  <c r="H1385" i="9" s="1"/>
  <c r="F1624" i="9"/>
  <c r="B560" i="9"/>
  <c r="F1700" i="9"/>
  <c r="B687" i="9" s="1"/>
  <c r="B646" i="9"/>
  <c r="H1492" i="9"/>
  <c r="J1493" i="9"/>
  <c r="F1662" i="9"/>
  <c r="B603" i="9"/>
  <c r="F1658" i="9"/>
  <c r="B595" i="9"/>
  <c r="C1562" i="9"/>
  <c r="B531" i="9" s="1"/>
  <c r="J1565" i="9"/>
  <c r="J1529" i="8"/>
  <c r="H1528" i="8"/>
  <c r="J1385" i="8"/>
  <c r="H1385" i="8" s="1"/>
  <c r="H1384" i="8"/>
  <c r="F1625" i="8"/>
  <c r="B562" i="8"/>
  <c r="B558" i="8"/>
  <c r="F1623" i="8"/>
  <c r="F1621" i="8"/>
  <c r="B554" i="8"/>
  <c r="H1492" i="8"/>
  <c r="J1493" i="8"/>
  <c r="F1624" i="8"/>
  <c r="B560" i="8"/>
  <c r="F1620" i="8"/>
  <c r="B552" i="8"/>
  <c r="B515" i="8"/>
  <c r="F1585" i="8"/>
  <c r="J1580" i="8"/>
  <c r="F1599" i="8" s="1"/>
  <c r="F589" i="8"/>
  <c r="J1457" i="8"/>
  <c r="H1456" i="8"/>
  <c r="F1664" i="8"/>
  <c r="B607" i="8"/>
  <c r="F1628" i="8"/>
  <c r="B568" i="8"/>
  <c r="C1562" i="8"/>
  <c r="B531" i="8" s="1"/>
  <c r="J1565" i="8"/>
  <c r="H1420" i="8"/>
  <c r="J1421" i="8"/>
  <c r="F1589" i="8"/>
  <c r="B523" i="8"/>
  <c r="F1619" i="8"/>
  <c r="B550" i="8"/>
  <c r="F1617" i="8"/>
  <c r="F629" i="8"/>
  <c r="F1624" i="7"/>
  <c r="B560" i="7"/>
  <c r="H1456" i="7"/>
  <c r="J1457" i="7"/>
  <c r="F1627" i="7"/>
  <c r="B566" i="7"/>
  <c r="F1620" i="7"/>
  <c r="B552" i="7"/>
  <c r="F1696" i="7"/>
  <c r="B679" i="7" s="1"/>
  <c r="B638" i="7"/>
  <c r="F1700" i="7"/>
  <c r="B687" i="7" s="1"/>
  <c r="B646" i="7"/>
  <c r="B568" i="7"/>
  <c r="F1628" i="7"/>
  <c r="J1580" i="7"/>
  <c r="F1599" i="7" s="1"/>
  <c r="F589" i="7"/>
  <c r="B603" i="7"/>
  <c r="F1662" i="7"/>
  <c r="J1529" i="7"/>
  <c r="H1528" i="7"/>
  <c r="F1580" i="7"/>
  <c r="F588" i="7"/>
  <c r="H1420" i="7"/>
  <c r="J1421" i="7"/>
  <c r="C1562" i="7"/>
  <c r="B531" i="7" s="1"/>
  <c r="J1565" i="7"/>
  <c r="H1384" i="7"/>
  <c r="J1385" i="7"/>
  <c r="H1385" i="7" s="1"/>
  <c r="F1619" i="7"/>
  <c r="B550" i="7"/>
  <c r="F1660" i="7"/>
  <c r="B599" i="7"/>
  <c r="H1492" i="7"/>
  <c r="J1493" i="7"/>
  <c r="F1658" i="7"/>
  <c r="B595" i="7"/>
  <c r="J1492" i="6"/>
  <c r="H1491" i="6"/>
  <c r="H1347" i="6"/>
  <c r="J1348" i="6"/>
  <c r="H1348" i="6" s="1"/>
  <c r="H1419" i="6"/>
  <c r="J1420" i="6"/>
  <c r="H1383" i="6"/>
  <c r="J1384" i="6"/>
  <c r="J1543" i="6"/>
  <c r="F1562" i="6" s="1"/>
  <c r="F548" i="6"/>
  <c r="F1580" i="6"/>
  <c r="F588" i="6"/>
  <c r="C1525" i="6"/>
  <c r="B490" i="6" s="1"/>
  <c r="J1528" i="6"/>
  <c r="H1455" i="6"/>
  <c r="C1461" i="6" s="1"/>
  <c r="B416" i="6" s="1"/>
  <c r="J1456" i="6"/>
  <c r="F1693" i="5"/>
  <c r="B673" i="5" s="1"/>
  <c r="B632" i="5"/>
  <c r="F1697" i="5"/>
  <c r="B681" i="5" s="1"/>
  <c r="B640" i="5"/>
  <c r="H1455" i="5"/>
  <c r="J1456" i="5"/>
  <c r="F1625" i="5"/>
  <c r="B562" i="5"/>
  <c r="F1701" i="5"/>
  <c r="B689" i="5" s="1"/>
  <c r="B648" i="5"/>
  <c r="J1492" i="5"/>
  <c r="H1491" i="5"/>
  <c r="J1543" i="5"/>
  <c r="F1562" i="5" s="1"/>
  <c r="F548" i="5"/>
  <c r="F1543" i="5"/>
  <c r="F547" i="5"/>
  <c r="F1659" i="5"/>
  <c r="B597" i="5"/>
  <c r="J1384" i="5"/>
  <c r="H1383" i="5"/>
  <c r="H1419" i="5"/>
  <c r="J1420" i="5"/>
  <c r="F1621" i="5"/>
  <c r="B554" i="5"/>
  <c r="C1525" i="5"/>
  <c r="B490" i="5" s="1"/>
  <c r="J1528" i="5"/>
  <c r="H1347" i="5"/>
  <c r="J1348" i="5"/>
  <c r="H1348" i="5" s="1"/>
  <c r="J1543" i="4"/>
  <c r="F1562" i="4" s="1"/>
  <c r="F548" i="4"/>
  <c r="F1626" i="4"/>
  <c r="B564" i="4"/>
  <c r="F1656" i="4"/>
  <c r="B591" i="4"/>
  <c r="F1588" i="4"/>
  <c r="B521" i="4"/>
  <c r="C1525" i="4"/>
  <c r="B490" i="4" s="1"/>
  <c r="J1528" i="4"/>
  <c r="F1584" i="4"/>
  <c r="B513" i="4"/>
  <c r="F1587" i="4"/>
  <c r="B519" i="4"/>
  <c r="F1583" i="4"/>
  <c r="B511" i="4"/>
  <c r="J1492" i="4"/>
  <c r="H1491" i="4"/>
  <c r="J1348" i="4"/>
  <c r="H1348" i="4" s="1"/>
  <c r="H1347" i="4"/>
  <c r="F1660" i="4"/>
  <c r="B599" i="4"/>
  <c r="J1420" i="4"/>
  <c r="H1419" i="4"/>
  <c r="F1622" i="4"/>
  <c r="B556" i="4"/>
  <c r="H1455" i="4"/>
  <c r="J1456" i="4"/>
  <c r="F1628" i="4"/>
  <c r="B568" i="4"/>
  <c r="F1664" i="4"/>
  <c r="B607" i="4"/>
  <c r="H1383" i="4"/>
  <c r="J1384" i="4"/>
  <c r="F1665" i="3"/>
  <c r="B609" i="3"/>
  <c r="F1584" i="3"/>
  <c r="B513" i="3"/>
  <c r="F1585" i="3"/>
  <c r="B515" i="3"/>
  <c r="F1619" i="3"/>
  <c r="B550" i="3"/>
  <c r="F1627" i="3"/>
  <c r="B566" i="3"/>
  <c r="B519" i="3"/>
  <c r="F1587" i="3"/>
  <c r="F1623" i="3"/>
  <c r="B558" i="3"/>
  <c r="F1588" i="3"/>
  <c r="B521" i="3"/>
  <c r="B511" i="3"/>
  <c r="F1583" i="3"/>
  <c r="F1589" i="3"/>
  <c r="B523" i="3"/>
  <c r="J1617" i="2"/>
  <c r="F1636" i="2" s="1"/>
  <c r="F630" i="2"/>
  <c r="J1566" i="2"/>
  <c r="H1565" i="2"/>
  <c r="F1662" i="2"/>
  <c r="B603" i="2"/>
  <c r="F1700" i="2"/>
  <c r="B687" i="2" s="1"/>
  <c r="B646" i="2"/>
  <c r="F1661" i="2"/>
  <c r="B601" i="2"/>
  <c r="C1599" i="2"/>
  <c r="B572" i="2" s="1"/>
  <c r="J1602" i="2"/>
  <c r="F1623" i="2"/>
  <c r="B558" i="2"/>
  <c r="F1628" i="2"/>
  <c r="B568" i="2"/>
  <c r="H1529" i="2"/>
  <c r="J1530" i="2"/>
  <c r="H1421" i="2"/>
  <c r="J1422" i="2"/>
  <c r="H1422" i="2" s="1"/>
  <c r="C1424" i="2" s="1"/>
  <c r="B375" i="2" s="1"/>
  <c r="H1493" i="2"/>
  <c r="J1494" i="2"/>
  <c r="F1580" i="2"/>
  <c r="F588" i="2"/>
  <c r="F1696" i="2"/>
  <c r="B679" i="2" s="1"/>
  <c r="B638" i="2"/>
  <c r="F1619" i="2"/>
  <c r="B550" i="2"/>
  <c r="F1658" i="2"/>
  <c r="B595" i="2"/>
  <c r="F1620" i="2"/>
  <c r="B552" i="2"/>
  <c r="F1627" i="2"/>
  <c r="B566" i="2"/>
  <c r="F588" i="4" l="1"/>
  <c r="F1580" i="4"/>
  <c r="J1385" i="3"/>
  <c r="H1385" i="3" s="1"/>
  <c r="H1384" i="3"/>
  <c r="H1420" i="3"/>
  <c r="J1421" i="3"/>
  <c r="J1457" i="3"/>
  <c r="H1456" i="3"/>
  <c r="J1580" i="3"/>
  <c r="F1599" i="3" s="1"/>
  <c r="F589" i="3"/>
  <c r="J1529" i="3"/>
  <c r="H1528" i="3"/>
  <c r="C1562" i="3"/>
  <c r="B531" i="3" s="1"/>
  <c r="J1565" i="3"/>
  <c r="H1492" i="3"/>
  <c r="J1493" i="3"/>
  <c r="F1580" i="3"/>
  <c r="F588" i="3"/>
  <c r="J1385" i="11"/>
  <c r="H1385" i="11" s="1"/>
  <c r="H1384" i="11"/>
  <c r="J1493" i="11"/>
  <c r="H1492" i="11"/>
  <c r="H1528" i="11"/>
  <c r="J1529" i="11"/>
  <c r="J1580" i="11"/>
  <c r="F1599" i="11" s="1"/>
  <c r="F589" i="11"/>
  <c r="H1456" i="11"/>
  <c r="J1457" i="11"/>
  <c r="C1562" i="11"/>
  <c r="B531" i="11" s="1"/>
  <c r="J1565" i="11"/>
  <c r="H1420" i="11"/>
  <c r="J1421" i="11"/>
  <c r="J1458" i="10"/>
  <c r="H1457" i="10"/>
  <c r="J1617" i="10"/>
  <c r="F1636" i="10" s="1"/>
  <c r="F630" i="10"/>
  <c r="F1665" i="10"/>
  <c r="B609" i="10"/>
  <c r="F1658" i="10"/>
  <c r="B595" i="10"/>
  <c r="H1493" i="10"/>
  <c r="J1494" i="10"/>
  <c r="F1663" i="10"/>
  <c r="B605" i="10"/>
  <c r="C1599" i="10"/>
  <c r="B572" i="10" s="1"/>
  <c r="J1602" i="10"/>
  <c r="F1664" i="10"/>
  <c r="B607" i="10"/>
  <c r="F1659" i="10"/>
  <c r="B597" i="10"/>
  <c r="F1580" i="10"/>
  <c r="F588" i="10"/>
  <c r="J1530" i="10"/>
  <c r="H1529" i="10"/>
  <c r="F1661" i="10"/>
  <c r="B601" i="10"/>
  <c r="F1656" i="10"/>
  <c r="B591" i="10"/>
  <c r="F1657" i="10"/>
  <c r="B593" i="10"/>
  <c r="F1662" i="10"/>
  <c r="B603" i="10"/>
  <c r="F1697" i="10"/>
  <c r="B681" i="10" s="1"/>
  <c r="B640" i="10"/>
  <c r="H1421" i="10"/>
  <c r="J1422" i="10"/>
  <c r="H1422" i="10" s="1"/>
  <c r="J1566" i="10"/>
  <c r="H1565" i="10"/>
  <c r="J1566" i="9"/>
  <c r="H1565" i="9"/>
  <c r="F1617" i="9"/>
  <c r="H1457" i="9"/>
  <c r="J1458" i="9"/>
  <c r="F1699" i="9"/>
  <c r="B685" i="9" s="1"/>
  <c r="B644" i="9"/>
  <c r="F1664" i="9"/>
  <c r="B607" i="9"/>
  <c r="H1421" i="9"/>
  <c r="J1422" i="9"/>
  <c r="H1422" i="9" s="1"/>
  <c r="F1660" i="9"/>
  <c r="B599" i="9"/>
  <c r="H1493" i="9"/>
  <c r="J1494" i="9"/>
  <c r="J1617" i="9"/>
  <c r="F1636" i="9" s="1"/>
  <c r="F1695" i="9"/>
  <c r="B677" i="9" s="1"/>
  <c r="B636" i="9"/>
  <c r="F1661" i="9"/>
  <c r="B601" i="9"/>
  <c r="F1665" i="9"/>
  <c r="B609" i="9"/>
  <c r="C1599" i="9"/>
  <c r="B572" i="9" s="1"/>
  <c r="J1602" i="9"/>
  <c r="H1529" i="9"/>
  <c r="J1530" i="9"/>
  <c r="F1657" i="9"/>
  <c r="B593" i="9"/>
  <c r="F1656" i="9"/>
  <c r="B591" i="9"/>
  <c r="F1654" i="8"/>
  <c r="F670" i="8"/>
  <c r="F1691" i="8" s="1"/>
  <c r="J1566" i="8"/>
  <c r="H1565" i="8"/>
  <c r="J1617" i="8"/>
  <c r="F1636" i="8" s="1"/>
  <c r="F630" i="8"/>
  <c r="J1494" i="8"/>
  <c r="H1493" i="8"/>
  <c r="F1660" i="8"/>
  <c r="B599" i="8"/>
  <c r="F1701" i="8"/>
  <c r="B689" i="8" s="1"/>
  <c r="B648" i="8"/>
  <c r="C1599" i="8"/>
  <c r="B572" i="8" s="1"/>
  <c r="J1602" i="8"/>
  <c r="F1657" i="8"/>
  <c r="B593" i="8"/>
  <c r="J1422" i="8"/>
  <c r="H1422" i="8" s="1"/>
  <c r="H1421" i="8"/>
  <c r="F1622" i="8"/>
  <c r="B556" i="8"/>
  <c r="B564" i="8"/>
  <c r="F1626" i="8"/>
  <c r="B591" i="8"/>
  <c r="F1656" i="8"/>
  <c r="F1665" i="8"/>
  <c r="B609" i="8"/>
  <c r="H1457" i="8"/>
  <c r="J1458" i="8"/>
  <c r="B601" i="8"/>
  <c r="F1661" i="8"/>
  <c r="F1658" i="8"/>
  <c r="B595" i="8"/>
  <c r="F1662" i="8"/>
  <c r="B603" i="8"/>
  <c r="J1530" i="8"/>
  <c r="H1529" i="8"/>
  <c r="J1617" i="7"/>
  <c r="F1636" i="7" s="1"/>
  <c r="F630" i="7"/>
  <c r="H1457" i="7"/>
  <c r="J1458" i="7"/>
  <c r="F1695" i="7"/>
  <c r="B677" i="7" s="1"/>
  <c r="B636" i="7"/>
  <c r="F1697" i="7"/>
  <c r="B681" i="7" s="1"/>
  <c r="B640" i="7"/>
  <c r="J1530" i="7"/>
  <c r="H1529" i="7"/>
  <c r="C1599" i="7"/>
  <c r="B572" i="7" s="1"/>
  <c r="J1602" i="7"/>
  <c r="F1657" i="7"/>
  <c r="B593" i="7"/>
  <c r="H1421" i="7"/>
  <c r="J1422" i="7"/>
  <c r="H1422" i="7" s="1"/>
  <c r="H1493" i="7"/>
  <c r="J1494" i="7"/>
  <c r="J1566" i="7"/>
  <c r="H1565" i="7"/>
  <c r="F1617" i="7"/>
  <c r="F629" i="7"/>
  <c r="F1699" i="7"/>
  <c r="B685" i="7" s="1"/>
  <c r="B644" i="7"/>
  <c r="F1665" i="7"/>
  <c r="B609" i="7"/>
  <c r="F1656" i="7"/>
  <c r="B591" i="7"/>
  <c r="F1664" i="7"/>
  <c r="B607" i="7"/>
  <c r="F1661" i="7"/>
  <c r="B601" i="7"/>
  <c r="H1456" i="6"/>
  <c r="J1457" i="6"/>
  <c r="F1617" i="6"/>
  <c r="F629" i="6"/>
  <c r="H1384" i="6"/>
  <c r="J1385" i="6"/>
  <c r="H1385" i="6" s="1"/>
  <c r="J1529" i="6"/>
  <c r="H1528" i="6"/>
  <c r="J1580" i="6"/>
  <c r="F1599" i="6" s="1"/>
  <c r="F589" i="6"/>
  <c r="H1420" i="6"/>
  <c r="J1421" i="6"/>
  <c r="C1562" i="6"/>
  <c r="B531" i="6" s="1"/>
  <c r="J1565" i="6"/>
  <c r="H1492" i="6"/>
  <c r="J1493" i="6"/>
  <c r="J1529" i="5"/>
  <c r="H1528" i="5"/>
  <c r="J1580" i="5"/>
  <c r="F1599" i="5" s="1"/>
  <c r="F589" i="5"/>
  <c r="F1696" i="5"/>
  <c r="B679" i="5" s="1"/>
  <c r="B638" i="5"/>
  <c r="C1562" i="5"/>
  <c r="B531" i="5" s="1"/>
  <c r="J1565" i="5"/>
  <c r="F1662" i="5"/>
  <c r="B603" i="5"/>
  <c r="F1580" i="5"/>
  <c r="F588" i="5"/>
  <c r="H1456" i="5"/>
  <c r="J1457" i="5"/>
  <c r="J1421" i="5"/>
  <c r="H1420" i="5"/>
  <c r="F1658" i="5"/>
  <c r="B595" i="5"/>
  <c r="H1384" i="5"/>
  <c r="J1385" i="5"/>
  <c r="H1385" i="5" s="1"/>
  <c r="H1492" i="5"/>
  <c r="J1493" i="5"/>
  <c r="F1701" i="4"/>
  <c r="B689" i="4" s="1"/>
  <c r="B648" i="4"/>
  <c r="J1385" i="4"/>
  <c r="H1385" i="4" s="1"/>
  <c r="H1384" i="4"/>
  <c r="B609" i="4"/>
  <c r="F1665" i="4"/>
  <c r="F1659" i="4"/>
  <c r="B597" i="4"/>
  <c r="B640" i="4"/>
  <c r="F1697" i="4"/>
  <c r="B681" i="4" s="1"/>
  <c r="F1620" i="4"/>
  <c r="B552" i="4"/>
  <c r="B554" i="4"/>
  <c r="F1621" i="4"/>
  <c r="F1625" i="4"/>
  <c r="B562" i="4"/>
  <c r="F1663" i="4"/>
  <c r="B605" i="4"/>
  <c r="J1457" i="4"/>
  <c r="H1456" i="4"/>
  <c r="J1529" i="4"/>
  <c r="H1528" i="4"/>
  <c r="J1580" i="4"/>
  <c r="F1599" i="4" s="1"/>
  <c r="F589" i="4"/>
  <c r="H1420" i="4"/>
  <c r="J1421" i="4"/>
  <c r="H1492" i="4"/>
  <c r="J1493" i="4"/>
  <c r="F1624" i="4"/>
  <c r="B560" i="4"/>
  <c r="F1693" i="4"/>
  <c r="B673" i="4" s="1"/>
  <c r="B632" i="4"/>
  <c r="C1562" i="4"/>
  <c r="B531" i="4" s="1"/>
  <c r="J1565" i="4"/>
  <c r="F1624" i="3"/>
  <c r="B560" i="3"/>
  <c r="F1660" i="3"/>
  <c r="B599" i="3"/>
  <c r="F1664" i="3"/>
  <c r="B607" i="3"/>
  <c r="F1656" i="3"/>
  <c r="B591" i="3"/>
  <c r="B554" i="3"/>
  <c r="F1621" i="3"/>
  <c r="F1620" i="3"/>
  <c r="B552" i="3"/>
  <c r="F1626" i="3"/>
  <c r="B564" i="3"/>
  <c r="F1625" i="3"/>
  <c r="B562" i="3"/>
  <c r="F1622" i="3"/>
  <c r="B556" i="3"/>
  <c r="F1702" i="3"/>
  <c r="B691" i="3" s="1"/>
  <c r="B650" i="3"/>
  <c r="H1458" i="2"/>
  <c r="J1459" i="2"/>
  <c r="H1459" i="2" s="1"/>
  <c r="C1461" i="2" s="1"/>
  <c r="F1617" i="2"/>
  <c r="F629" i="2"/>
  <c r="H1530" i="2"/>
  <c r="J1531" i="2"/>
  <c r="J1654" i="2"/>
  <c r="F1673" i="2" s="1"/>
  <c r="F671" i="2"/>
  <c r="J1691" i="2" s="1"/>
  <c r="F1710" i="2" s="1"/>
  <c r="H1494" i="2"/>
  <c r="J1495" i="2"/>
  <c r="J1603" i="2"/>
  <c r="H1602" i="2"/>
  <c r="F1664" i="2"/>
  <c r="B607" i="2"/>
  <c r="F1695" i="2"/>
  <c r="B677" i="2" s="1"/>
  <c r="B636" i="2"/>
  <c r="F1665" i="2"/>
  <c r="B609" i="2"/>
  <c r="H1566" i="2"/>
  <c r="J1567" i="2"/>
  <c r="F1657" i="2"/>
  <c r="B593" i="2"/>
  <c r="F1656" i="2"/>
  <c r="B591" i="2"/>
  <c r="F1660" i="2"/>
  <c r="B599" i="2"/>
  <c r="F1698" i="2"/>
  <c r="B683" i="2" s="1"/>
  <c r="B642" i="2"/>
  <c r="F1699" i="2"/>
  <c r="B685" i="2" s="1"/>
  <c r="B644" i="2"/>
  <c r="C1636" i="2"/>
  <c r="B613" i="2" s="1"/>
  <c r="J1639" i="2"/>
  <c r="F629" i="4" l="1"/>
  <c r="F1617" i="4"/>
  <c r="J1566" i="3"/>
  <c r="H1565" i="3"/>
  <c r="F630" i="3"/>
  <c r="J1617" i="3"/>
  <c r="F1636" i="3" s="1"/>
  <c r="J1422" i="3"/>
  <c r="H1422" i="3" s="1"/>
  <c r="H1421" i="3"/>
  <c r="C1599" i="3"/>
  <c r="B572" i="3" s="1"/>
  <c r="J1602" i="3"/>
  <c r="J1494" i="3"/>
  <c r="H1493" i="3"/>
  <c r="H1529" i="3"/>
  <c r="J1530" i="3"/>
  <c r="H1457" i="3"/>
  <c r="J1458" i="3"/>
  <c r="F1617" i="3"/>
  <c r="F629" i="3"/>
  <c r="C1599" i="11"/>
  <c r="B572" i="11" s="1"/>
  <c r="J1602" i="11"/>
  <c r="H1493" i="11"/>
  <c r="J1494" i="11"/>
  <c r="J1566" i="11"/>
  <c r="H1565" i="11"/>
  <c r="J1422" i="11"/>
  <c r="H1422" i="11" s="1"/>
  <c r="H1421" i="11"/>
  <c r="J1458" i="11"/>
  <c r="H1457" i="11"/>
  <c r="J1530" i="11"/>
  <c r="H1529" i="11"/>
  <c r="J1617" i="11"/>
  <c r="F1636" i="11" s="1"/>
  <c r="F630" i="11"/>
  <c r="J1654" i="10"/>
  <c r="F1673" i="10" s="1"/>
  <c r="F671" i="10"/>
  <c r="J1691" i="10" s="1"/>
  <c r="F1710" i="10" s="1"/>
  <c r="H1566" i="10"/>
  <c r="J1567" i="10"/>
  <c r="F1694" i="10"/>
  <c r="B675" i="10" s="1"/>
  <c r="B634" i="10"/>
  <c r="F1698" i="10"/>
  <c r="B683" i="10" s="1"/>
  <c r="B642" i="10"/>
  <c r="F1701" i="10"/>
  <c r="B689" i="10" s="1"/>
  <c r="B648" i="10"/>
  <c r="F1700" i="10"/>
  <c r="B687" i="10" s="1"/>
  <c r="B646" i="10"/>
  <c r="F1695" i="10"/>
  <c r="B677" i="10" s="1"/>
  <c r="B636" i="10"/>
  <c r="C1636" i="10"/>
  <c r="B613" i="10" s="1"/>
  <c r="J1639" i="10"/>
  <c r="J1603" i="10"/>
  <c r="H1602" i="10"/>
  <c r="J1495" i="10"/>
  <c r="H1494" i="10"/>
  <c r="F1617" i="10"/>
  <c r="F629" i="10"/>
  <c r="F1699" i="10"/>
  <c r="B685" i="10" s="1"/>
  <c r="B644" i="10"/>
  <c r="F1693" i="10"/>
  <c r="B673" i="10" s="1"/>
  <c r="B632" i="10"/>
  <c r="H1530" i="10"/>
  <c r="J1531" i="10"/>
  <c r="F1696" i="10"/>
  <c r="B679" i="10" s="1"/>
  <c r="B638" i="10"/>
  <c r="F1702" i="10"/>
  <c r="B691" i="10" s="1"/>
  <c r="B650" i="10"/>
  <c r="H1458" i="10"/>
  <c r="C1461" i="10" s="1"/>
  <c r="B416" i="10" s="1"/>
  <c r="J1459" i="10"/>
  <c r="H1459" i="10" s="1"/>
  <c r="H1530" i="9"/>
  <c r="J1531" i="9"/>
  <c r="H1494" i="9"/>
  <c r="J1495" i="9"/>
  <c r="F1654" i="9"/>
  <c r="F670" i="9"/>
  <c r="F1691" i="9" s="1"/>
  <c r="F1693" i="9"/>
  <c r="B673" i="9" s="1"/>
  <c r="B632" i="9"/>
  <c r="F1702" i="9"/>
  <c r="B691" i="9" s="1"/>
  <c r="B650" i="9"/>
  <c r="J1603" i="9"/>
  <c r="H1602" i="9"/>
  <c r="J1654" i="9"/>
  <c r="F1673" i="9" s="1"/>
  <c r="F671" i="9"/>
  <c r="J1691" i="9" s="1"/>
  <c r="F1710" i="9" s="1"/>
  <c r="H1458" i="9"/>
  <c r="J1459" i="9"/>
  <c r="H1459" i="9" s="1"/>
  <c r="F1694" i="9"/>
  <c r="B675" i="9" s="1"/>
  <c r="B634" i="9"/>
  <c r="F1698" i="9"/>
  <c r="B683" i="9" s="1"/>
  <c r="B642" i="9"/>
  <c r="C1636" i="9"/>
  <c r="B613" i="9" s="1"/>
  <c r="J1639" i="9"/>
  <c r="F1697" i="9"/>
  <c r="B681" i="9" s="1"/>
  <c r="B640" i="9"/>
  <c r="F1701" i="9"/>
  <c r="B689" i="9" s="1"/>
  <c r="B648" i="9"/>
  <c r="H1566" i="9"/>
  <c r="J1567" i="9"/>
  <c r="J1459" i="8"/>
  <c r="H1459" i="8" s="1"/>
  <c r="H1458" i="8"/>
  <c r="F1693" i="8"/>
  <c r="B673" i="8" s="1"/>
  <c r="B632" i="8"/>
  <c r="H1530" i="8"/>
  <c r="J1531" i="8"/>
  <c r="F1695" i="8"/>
  <c r="B677" i="8" s="1"/>
  <c r="B636" i="8"/>
  <c r="F1659" i="8"/>
  <c r="B597" i="8"/>
  <c r="F1694" i="8"/>
  <c r="B675" i="8" s="1"/>
  <c r="B634" i="8"/>
  <c r="J1495" i="8"/>
  <c r="H1494" i="8"/>
  <c r="J1567" i="8"/>
  <c r="H1566" i="8"/>
  <c r="F1698" i="8"/>
  <c r="B683" i="8" s="1"/>
  <c r="B642" i="8"/>
  <c r="F1663" i="8"/>
  <c r="B605" i="8"/>
  <c r="J1603" i="8"/>
  <c r="H1602" i="8"/>
  <c r="J1654" i="8"/>
  <c r="F1673" i="8" s="1"/>
  <c r="F671" i="8"/>
  <c r="J1691" i="8" s="1"/>
  <c r="F1710" i="8" s="1"/>
  <c r="B644" i="8"/>
  <c r="F1699" i="8"/>
  <c r="B685" i="8" s="1"/>
  <c r="F1702" i="8"/>
  <c r="B691" i="8" s="1"/>
  <c r="B650" i="8"/>
  <c r="F1697" i="8"/>
  <c r="B681" i="8" s="1"/>
  <c r="B640" i="8"/>
  <c r="C1636" i="8"/>
  <c r="B613" i="8" s="1"/>
  <c r="J1639" i="8"/>
  <c r="J1603" i="7"/>
  <c r="H1602" i="7"/>
  <c r="F1698" i="7"/>
  <c r="B683" i="7" s="1"/>
  <c r="B642" i="7"/>
  <c r="F1693" i="7"/>
  <c r="B673" i="7" s="1"/>
  <c r="B632" i="7"/>
  <c r="J1567" i="7"/>
  <c r="H1566" i="7"/>
  <c r="F670" i="7"/>
  <c r="F1691" i="7" s="1"/>
  <c r="F1654" i="7"/>
  <c r="J1495" i="7"/>
  <c r="H1494" i="7"/>
  <c r="J1654" i="7"/>
  <c r="F1673" i="7" s="1"/>
  <c r="F671" i="7"/>
  <c r="J1691" i="7" s="1"/>
  <c r="F1710" i="7" s="1"/>
  <c r="H1458" i="7"/>
  <c r="J1459" i="7"/>
  <c r="H1459" i="7" s="1"/>
  <c r="F1701" i="7"/>
  <c r="B689" i="7" s="1"/>
  <c r="B648" i="7"/>
  <c r="F1702" i="7"/>
  <c r="B691" i="7" s="1"/>
  <c r="B650" i="7"/>
  <c r="F1694" i="7"/>
  <c r="B675" i="7" s="1"/>
  <c r="B634" i="7"/>
  <c r="H1530" i="7"/>
  <c r="J1531" i="7"/>
  <c r="C1636" i="7"/>
  <c r="B613" i="7" s="1"/>
  <c r="J1639" i="7"/>
  <c r="H1493" i="6"/>
  <c r="J1494" i="6"/>
  <c r="H1421" i="6"/>
  <c r="J1422" i="6"/>
  <c r="H1422" i="6" s="1"/>
  <c r="F1654" i="6"/>
  <c r="F670" i="6"/>
  <c r="F1691" i="6" s="1"/>
  <c r="J1530" i="6"/>
  <c r="H1529" i="6"/>
  <c r="J1566" i="6"/>
  <c r="H1565" i="6"/>
  <c r="J1617" i="6"/>
  <c r="F1636" i="6" s="1"/>
  <c r="F630" i="6"/>
  <c r="H1457" i="6"/>
  <c r="J1458" i="6"/>
  <c r="C1599" i="6"/>
  <c r="B572" i="6" s="1"/>
  <c r="J1602" i="6"/>
  <c r="J1566" i="5"/>
  <c r="H1565" i="5"/>
  <c r="H1421" i="5"/>
  <c r="J1422" i="5"/>
  <c r="H1422" i="5" s="1"/>
  <c r="C1599" i="5"/>
  <c r="B572" i="5" s="1"/>
  <c r="J1602" i="5"/>
  <c r="H1493" i="5"/>
  <c r="J1494" i="5"/>
  <c r="H1457" i="5"/>
  <c r="J1458" i="5"/>
  <c r="F1617" i="5"/>
  <c r="F629" i="5"/>
  <c r="J1617" i="5"/>
  <c r="F1636" i="5" s="1"/>
  <c r="F630" i="5"/>
  <c r="F1695" i="5"/>
  <c r="B677" i="5" s="1"/>
  <c r="B636" i="5"/>
  <c r="F1699" i="5"/>
  <c r="B685" i="5" s="1"/>
  <c r="B644" i="5"/>
  <c r="H1529" i="5"/>
  <c r="J1530" i="5"/>
  <c r="J1494" i="4"/>
  <c r="H1493" i="4"/>
  <c r="B650" i="4"/>
  <c r="F1702" i="4"/>
  <c r="B691" i="4" s="1"/>
  <c r="H1565" i="4"/>
  <c r="J1566" i="4"/>
  <c r="J1422" i="4"/>
  <c r="H1422" i="4" s="1"/>
  <c r="H1421" i="4"/>
  <c r="B595" i="4"/>
  <c r="F1658" i="4"/>
  <c r="J1617" i="4"/>
  <c r="F1636" i="4" s="1"/>
  <c r="F630" i="4"/>
  <c r="F1661" i="4"/>
  <c r="B601" i="4"/>
  <c r="H1529" i="4"/>
  <c r="J1530" i="4"/>
  <c r="F1700" i="4"/>
  <c r="B687" i="4" s="1"/>
  <c r="B646" i="4"/>
  <c r="F1696" i="4"/>
  <c r="B679" i="4" s="1"/>
  <c r="B638" i="4"/>
  <c r="J1602" i="4"/>
  <c r="C1599" i="4"/>
  <c r="B572" i="4" s="1"/>
  <c r="H1457" i="4"/>
  <c r="J1458" i="4"/>
  <c r="F1662" i="4"/>
  <c r="B603" i="4"/>
  <c r="B593" i="4"/>
  <c r="F1657" i="4"/>
  <c r="B603" i="3"/>
  <c r="F1662" i="3"/>
  <c r="F1657" i="3"/>
  <c r="B593" i="3"/>
  <c r="F1693" i="3"/>
  <c r="B673" i="3" s="1"/>
  <c r="B632" i="3"/>
  <c r="F1658" i="3"/>
  <c r="B595" i="3"/>
  <c r="B597" i="3"/>
  <c r="F1659" i="3"/>
  <c r="B605" i="3"/>
  <c r="F1663" i="3"/>
  <c r="F1701" i="3"/>
  <c r="B689" i="3" s="1"/>
  <c r="B648" i="3"/>
  <c r="F1697" i="3"/>
  <c r="B681" i="3" s="1"/>
  <c r="B640" i="3"/>
  <c r="F1661" i="3"/>
  <c r="B601" i="3"/>
  <c r="J1640" i="2"/>
  <c r="H1639" i="2"/>
  <c r="H1567" i="2"/>
  <c r="J1568" i="2"/>
  <c r="C1710" i="2"/>
  <c r="B695" i="2" s="1"/>
  <c r="J1713" i="2"/>
  <c r="F1654" i="2"/>
  <c r="F670" i="2"/>
  <c r="F1691" i="2" s="1"/>
  <c r="H1603" i="2"/>
  <c r="J1604" i="2"/>
  <c r="H1495" i="2"/>
  <c r="J1496" i="2"/>
  <c r="H1496" i="2" s="1"/>
  <c r="H1531" i="2"/>
  <c r="J1532" i="2"/>
  <c r="F1693" i="2"/>
  <c r="B673" i="2" s="1"/>
  <c r="B632" i="2"/>
  <c r="C1673" i="2"/>
  <c r="B654" i="2" s="1"/>
  <c r="J1676" i="2"/>
  <c r="F1697" i="2"/>
  <c r="B681" i="2" s="1"/>
  <c r="B640" i="2"/>
  <c r="F1694" i="2"/>
  <c r="B675" i="2" s="1"/>
  <c r="B634" i="2"/>
  <c r="F1702" i="2"/>
  <c r="B691" i="2" s="1"/>
  <c r="B650" i="2"/>
  <c r="F1701" i="2"/>
  <c r="B689" i="2" s="1"/>
  <c r="B648" i="2"/>
  <c r="F670" i="4" l="1"/>
  <c r="F1691" i="4" s="1"/>
  <c r="F1654" i="4"/>
  <c r="J1639" i="3"/>
  <c r="C1636" i="3"/>
  <c r="B613" i="3" s="1"/>
  <c r="J1654" i="3"/>
  <c r="F1673" i="3" s="1"/>
  <c r="F671" i="3"/>
  <c r="J1691" i="3" s="1"/>
  <c r="F1710" i="3" s="1"/>
  <c r="J1459" i="3"/>
  <c r="H1459" i="3" s="1"/>
  <c r="H1458" i="3"/>
  <c r="J1531" i="3"/>
  <c r="H1530" i="3"/>
  <c r="H1602" i="3"/>
  <c r="J1603" i="3"/>
  <c r="H1494" i="3"/>
  <c r="J1495" i="3"/>
  <c r="J1567" i="3"/>
  <c r="H1566" i="3"/>
  <c r="F670" i="3"/>
  <c r="F1691" i="3" s="1"/>
  <c r="F1654" i="3"/>
  <c r="H1530" i="11"/>
  <c r="J1531" i="11"/>
  <c r="J1495" i="11"/>
  <c r="H1494" i="11"/>
  <c r="J1654" i="11"/>
  <c r="F1673" i="11" s="1"/>
  <c r="F671" i="11"/>
  <c r="J1691" i="11" s="1"/>
  <c r="F1710" i="11" s="1"/>
  <c r="J1603" i="11"/>
  <c r="H1602" i="11"/>
  <c r="C1636" i="11"/>
  <c r="B613" i="11" s="1"/>
  <c r="J1639" i="11"/>
  <c r="H1458" i="11"/>
  <c r="J1459" i="11"/>
  <c r="H1459" i="11" s="1"/>
  <c r="J1567" i="11"/>
  <c r="H1566" i="11"/>
  <c r="J1640" i="10"/>
  <c r="H1639" i="10"/>
  <c r="H1567" i="10"/>
  <c r="J1568" i="10"/>
  <c r="H1495" i="10"/>
  <c r="C1498" i="10" s="1"/>
  <c r="B457" i="10" s="1"/>
  <c r="J1496" i="10"/>
  <c r="H1496" i="10" s="1"/>
  <c r="J1532" i="10"/>
  <c r="H1531" i="10"/>
  <c r="F1654" i="10"/>
  <c r="F670" i="10"/>
  <c r="F1691" i="10" s="1"/>
  <c r="C1710" i="10"/>
  <c r="B695" i="10" s="1"/>
  <c r="J1713" i="10"/>
  <c r="H1603" i="10"/>
  <c r="J1604" i="10"/>
  <c r="C1673" i="10"/>
  <c r="B654" i="10" s="1"/>
  <c r="J1676" i="10"/>
  <c r="H1567" i="9"/>
  <c r="J1568" i="9"/>
  <c r="H1495" i="9"/>
  <c r="J1496" i="9"/>
  <c r="H1496" i="9" s="1"/>
  <c r="H1603" i="9"/>
  <c r="J1604" i="9"/>
  <c r="J1640" i="9"/>
  <c r="H1639" i="9"/>
  <c r="C1710" i="9"/>
  <c r="B695" i="9" s="1"/>
  <c r="J1713" i="9"/>
  <c r="H1531" i="9"/>
  <c r="J1532" i="9"/>
  <c r="C1673" i="9"/>
  <c r="B654" i="9" s="1"/>
  <c r="J1676" i="9"/>
  <c r="J1640" i="8"/>
  <c r="H1639" i="8"/>
  <c r="C1710" i="8"/>
  <c r="B695" i="8" s="1"/>
  <c r="J1713" i="8"/>
  <c r="C1673" i="8"/>
  <c r="B654" i="8" s="1"/>
  <c r="J1676" i="8"/>
  <c r="F1700" i="8"/>
  <c r="B687" i="8" s="1"/>
  <c r="B646" i="8"/>
  <c r="H1567" i="8"/>
  <c r="J1568" i="8"/>
  <c r="J1532" i="8"/>
  <c r="H1531" i="8"/>
  <c r="H1603" i="8"/>
  <c r="J1604" i="8"/>
  <c r="J1496" i="8"/>
  <c r="H1496" i="8" s="1"/>
  <c r="H1495" i="8"/>
  <c r="F1696" i="8"/>
  <c r="B679" i="8" s="1"/>
  <c r="B638" i="8"/>
  <c r="J1532" i="7"/>
  <c r="H1531" i="7"/>
  <c r="H1495" i="7"/>
  <c r="J1496" i="7"/>
  <c r="H1496" i="7" s="1"/>
  <c r="H1567" i="7"/>
  <c r="J1568" i="7"/>
  <c r="J1640" i="7"/>
  <c r="H1639" i="7"/>
  <c r="C1710" i="7"/>
  <c r="B695" i="7" s="1"/>
  <c r="J1713" i="7"/>
  <c r="C1673" i="7"/>
  <c r="B654" i="7" s="1"/>
  <c r="J1676" i="7"/>
  <c r="J1604" i="7"/>
  <c r="H1603" i="7"/>
  <c r="J1603" i="6"/>
  <c r="H1602" i="6"/>
  <c r="J1654" i="6"/>
  <c r="F1673" i="6" s="1"/>
  <c r="F671" i="6"/>
  <c r="J1691" i="6" s="1"/>
  <c r="F1710" i="6" s="1"/>
  <c r="C1636" i="6"/>
  <c r="B613" i="6" s="1"/>
  <c r="J1639" i="6"/>
  <c r="J1531" i="6"/>
  <c r="H1530" i="6"/>
  <c r="H1458" i="6"/>
  <c r="J1459" i="6"/>
  <c r="H1459" i="6" s="1"/>
  <c r="H1494" i="6"/>
  <c r="J1495" i="6"/>
  <c r="H1566" i="6"/>
  <c r="J1567" i="6"/>
  <c r="H1494" i="5"/>
  <c r="J1495" i="5"/>
  <c r="J1654" i="5"/>
  <c r="F1673" i="5" s="1"/>
  <c r="F671" i="5"/>
  <c r="J1691" i="5" s="1"/>
  <c r="F1710" i="5" s="1"/>
  <c r="H1458" i="5"/>
  <c r="J1459" i="5"/>
  <c r="H1459" i="5" s="1"/>
  <c r="J1603" i="5"/>
  <c r="H1602" i="5"/>
  <c r="H1530" i="5"/>
  <c r="J1531" i="5"/>
  <c r="F1654" i="5"/>
  <c r="F670" i="5"/>
  <c r="F1691" i="5" s="1"/>
  <c r="C1636" i="5"/>
  <c r="B613" i="5" s="1"/>
  <c r="J1639" i="5"/>
  <c r="J1567" i="5"/>
  <c r="H1566" i="5"/>
  <c r="F1694" i="4"/>
  <c r="B675" i="4" s="1"/>
  <c r="B634" i="4"/>
  <c r="J1459" i="4"/>
  <c r="H1459" i="4" s="1"/>
  <c r="H1458" i="4"/>
  <c r="J1531" i="4"/>
  <c r="H1530" i="4"/>
  <c r="F671" i="4"/>
  <c r="J1691" i="4" s="1"/>
  <c r="F1710" i="4" s="1"/>
  <c r="J1654" i="4"/>
  <c r="F1673" i="4" s="1"/>
  <c r="F1695" i="4"/>
  <c r="B677" i="4" s="1"/>
  <c r="B636" i="4"/>
  <c r="J1567" i="4"/>
  <c r="H1566" i="4"/>
  <c r="J1639" i="4"/>
  <c r="C1636" i="4"/>
  <c r="B613" i="4" s="1"/>
  <c r="F1699" i="4"/>
  <c r="B685" i="4" s="1"/>
  <c r="B644" i="4"/>
  <c r="H1602" i="4"/>
  <c r="J1603" i="4"/>
  <c r="F1698" i="4"/>
  <c r="B683" i="4" s="1"/>
  <c r="B642" i="4"/>
  <c r="H1494" i="4"/>
  <c r="J1495" i="4"/>
  <c r="F1700" i="3"/>
  <c r="B687" i="3" s="1"/>
  <c r="B646" i="3"/>
  <c r="F1695" i="3"/>
  <c r="B677" i="3" s="1"/>
  <c r="B636" i="3"/>
  <c r="F1696" i="3"/>
  <c r="B679" i="3" s="1"/>
  <c r="B638" i="3"/>
  <c r="F1699" i="3"/>
  <c r="B685" i="3" s="1"/>
  <c r="B644" i="3"/>
  <c r="F1694" i="3"/>
  <c r="B675" i="3" s="1"/>
  <c r="B634" i="3"/>
  <c r="F1698" i="3"/>
  <c r="B683" i="3" s="1"/>
  <c r="B642" i="3"/>
  <c r="H1568" i="2"/>
  <c r="J1569" i="2"/>
  <c r="H1532" i="2"/>
  <c r="J1533" i="2"/>
  <c r="H1533" i="2" s="1"/>
  <c r="J1677" i="2"/>
  <c r="H1676" i="2"/>
  <c r="H1604" i="2"/>
  <c r="J1605" i="2"/>
  <c r="J1714" i="2"/>
  <c r="H1713" i="2"/>
  <c r="H1640" i="2"/>
  <c r="J1641" i="2"/>
  <c r="C1710" i="3" l="1"/>
  <c r="B695" i="3" s="1"/>
  <c r="J1713" i="3"/>
  <c r="H1531" i="3"/>
  <c r="J1532" i="3"/>
  <c r="C1673" i="3"/>
  <c r="B654" i="3" s="1"/>
  <c r="J1676" i="3"/>
  <c r="J1604" i="3"/>
  <c r="H1603" i="3"/>
  <c r="J1496" i="3"/>
  <c r="H1496" i="3" s="1"/>
  <c r="H1495" i="3"/>
  <c r="H1567" i="3"/>
  <c r="J1568" i="3"/>
  <c r="J1640" i="3"/>
  <c r="H1639" i="3"/>
  <c r="J1604" i="11"/>
  <c r="H1603" i="11"/>
  <c r="H1495" i="11"/>
  <c r="J1496" i="11"/>
  <c r="H1496" i="11" s="1"/>
  <c r="J1640" i="11"/>
  <c r="H1639" i="11"/>
  <c r="C1710" i="11"/>
  <c r="B695" i="11" s="1"/>
  <c r="J1713" i="11"/>
  <c r="J1532" i="11"/>
  <c r="H1531" i="11"/>
  <c r="H1567" i="11"/>
  <c r="J1568" i="11"/>
  <c r="C1673" i="11"/>
  <c r="B654" i="11" s="1"/>
  <c r="J1676" i="11"/>
  <c r="J1714" i="10"/>
  <c r="H1713" i="10"/>
  <c r="H1532" i="10"/>
  <c r="C1535" i="10" s="1"/>
  <c r="B498" i="10" s="1"/>
  <c r="J1533" i="10"/>
  <c r="H1533" i="10" s="1"/>
  <c r="J1677" i="10"/>
  <c r="H1676" i="10"/>
  <c r="J1569" i="10"/>
  <c r="H1568" i="10"/>
  <c r="H1604" i="10"/>
  <c r="J1605" i="10"/>
  <c r="J1641" i="10"/>
  <c r="H1640" i="10"/>
  <c r="H1640" i="9"/>
  <c r="J1641" i="9"/>
  <c r="J1677" i="9"/>
  <c r="H1676" i="9"/>
  <c r="J1714" i="9"/>
  <c r="H1713" i="9"/>
  <c r="H1604" i="9"/>
  <c r="J1605" i="9"/>
  <c r="J1569" i="9"/>
  <c r="H1568" i="9"/>
  <c r="H1532" i="9"/>
  <c r="J1533" i="9"/>
  <c r="H1533" i="9" s="1"/>
  <c r="J1714" i="8"/>
  <c r="H1713" i="8"/>
  <c r="H1532" i="8"/>
  <c r="J1533" i="8"/>
  <c r="H1533" i="8" s="1"/>
  <c r="H1604" i="8"/>
  <c r="J1605" i="8"/>
  <c r="H1568" i="8"/>
  <c r="J1569" i="8"/>
  <c r="J1677" i="8"/>
  <c r="H1676" i="8"/>
  <c r="H1640" i="8"/>
  <c r="J1641" i="8"/>
  <c r="J1641" i="7"/>
  <c r="H1640" i="7"/>
  <c r="J1714" i="7"/>
  <c r="H1713" i="7"/>
  <c r="H1568" i="7"/>
  <c r="J1569" i="7"/>
  <c r="J1677" i="7"/>
  <c r="H1676" i="7"/>
  <c r="H1604" i="7"/>
  <c r="J1605" i="7"/>
  <c r="H1532" i="7"/>
  <c r="J1533" i="7"/>
  <c r="H1533" i="7" s="1"/>
  <c r="H1495" i="6"/>
  <c r="J1496" i="6"/>
  <c r="H1496" i="6" s="1"/>
  <c r="C1710" i="6"/>
  <c r="B695" i="6" s="1"/>
  <c r="J1713" i="6"/>
  <c r="H1531" i="6"/>
  <c r="J1532" i="6"/>
  <c r="C1673" i="6"/>
  <c r="B654" i="6" s="1"/>
  <c r="J1676" i="6"/>
  <c r="H1567" i="6"/>
  <c r="J1568" i="6"/>
  <c r="J1640" i="6"/>
  <c r="H1639" i="6"/>
  <c r="H1603" i="6"/>
  <c r="J1604" i="6"/>
  <c r="C1710" i="5"/>
  <c r="B695" i="5" s="1"/>
  <c r="J1713" i="5"/>
  <c r="H1567" i="5"/>
  <c r="J1568" i="5"/>
  <c r="J1604" i="5"/>
  <c r="H1603" i="5"/>
  <c r="C1673" i="5"/>
  <c r="B654" i="5" s="1"/>
  <c r="J1676" i="5"/>
  <c r="J1640" i="5"/>
  <c r="H1639" i="5"/>
  <c r="H1531" i="5"/>
  <c r="J1532" i="5"/>
  <c r="H1495" i="5"/>
  <c r="J1496" i="5"/>
  <c r="H1496" i="5" s="1"/>
  <c r="C1673" i="4"/>
  <c r="B654" i="4" s="1"/>
  <c r="J1676" i="4"/>
  <c r="J1496" i="4"/>
  <c r="H1496" i="4" s="1"/>
  <c r="H1495" i="4"/>
  <c r="H1603" i="4"/>
  <c r="J1604" i="4"/>
  <c r="H1567" i="4"/>
  <c r="J1568" i="4"/>
  <c r="C1710" i="4"/>
  <c r="B695" i="4" s="1"/>
  <c r="J1713" i="4"/>
  <c r="J1640" i="4"/>
  <c r="H1639" i="4"/>
  <c r="H1531" i="4"/>
  <c r="J1532" i="4"/>
  <c r="H1641" i="2"/>
  <c r="J1642" i="2"/>
  <c r="H1605" i="2"/>
  <c r="J1606" i="2"/>
  <c r="H1569" i="2"/>
  <c r="J1570" i="2"/>
  <c r="H1570" i="2" s="1"/>
  <c r="H1714" i="2"/>
  <c r="J1715" i="2"/>
  <c r="H1677" i="2"/>
  <c r="J1678" i="2"/>
  <c r="J1533" i="3" l="1"/>
  <c r="H1533" i="3" s="1"/>
  <c r="H1532" i="3"/>
  <c r="J1605" i="3"/>
  <c r="H1604" i="3"/>
  <c r="J1677" i="3"/>
  <c r="H1676" i="3"/>
  <c r="H1713" i="3"/>
  <c r="J1714" i="3"/>
  <c r="J1569" i="3"/>
  <c r="H1568" i="3"/>
  <c r="H1640" i="3"/>
  <c r="J1641" i="3"/>
  <c r="H1568" i="11"/>
  <c r="J1569" i="11"/>
  <c r="J1714" i="11"/>
  <c r="H1713" i="11"/>
  <c r="J1677" i="11"/>
  <c r="H1676" i="11"/>
  <c r="H1532" i="11"/>
  <c r="J1533" i="11"/>
  <c r="H1533" i="11" s="1"/>
  <c r="J1641" i="11"/>
  <c r="H1640" i="11"/>
  <c r="H1604" i="11"/>
  <c r="J1605" i="11"/>
  <c r="H1641" i="10"/>
  <c r="J1642" i="10"/>
  <c r="H1569" i="10"/>
  <c r="J1570" i="10"/>
  <c r="H1570" i="10" s="1"/>
  <c r="J1678" i="10"/>
  <c r="H1677" i="10"/>
  <c r="J1715" i="10"/>
  <c r="H1714" i="10"/>
  <c r="J1606" i="10"/>
  <c r="H1605" i="10"/>
  <c r="H1677" i="9"/>
  <c r="J1678" i="9"/>
  <c r="H1605" i="9"/>
  <c r="J1606" i="9"/>
  <c r="H1641" i="9"/>
  <c r="J1642" i="9"/>
  <c r="H1569" i="9"/>
  <c r="J1570" i="9"/>
  <c r="H1570" i="9" s="1"/>
  <c r="H1714" i="9"/>
  <c r="J1715" i="9"/>
  <c r="H1641" i="8"/>
  <c r="J1642" i="8"/>
  <c r="H1569" i="8"/>
  <c r="J1570" i="8"/>
  <c r="H1570" i="8" s="1"/>
  <c r="J1606" i="8"/>
  <c r="H1605" i="8"/>
  <c r="J1678" i="8"/>
  <c r="H1677" i="8"/>
  <c r="J1715" i="8"/>
  <c r="H1714" i="8"/>
  <c r="J1715" i="7"/>
  <c r="H1714" i="7"/>
  <c r="H1605" i="7"/>
  <c r="J1606" i="7"/>
  <c r="H1569" i="7"/>
  <c r="J1570" i="7"/>
  <c r="H1570" i="7" s="1"/>
  <c r="J1678" i="7"/>
  <c r="H1677" i="7"/>
  <c r="H1641" i="7"/>
  <c r="J1642" i="7"/>
  <c r="J1677" i="6"/>
  <c r="H1676" i="6"/>
  <c r="J1714" i="6"/>
  <c r="H1713" i="6"/>
  <c r="H1640" i="6"/>
  <c r="J1641" i="6"/>
  <c r="H1604" i="6"/>
  <c r="J1605" i="6"/>
  <c r="H1568" i="6"/>
  <c r="J1569" i="6"/>
  <c r="J1533" i="6"/>
  <c r="H1533" i="6" s="1"/>
  <c r="H1532" i="6"/>
  <c r="H1532" i="5"/>
  <c r="J1533" i="5"/>
  <c r="H1533" i="5" s="1"/>
  <c r="J1677" i="5"/>
  <c r="H1676" i="5"/>
  <c r="H1568" i="5"/>
  <c r="J1569" i="5"/>
  <c r="J1714" i="5"/>
  <c r="H1713" i="5"/>
  <c r="H1640" i="5"/>
  <c r="J1641" i="5"/>
  <c r="H1604" i="5"/>
  <c r="J1605" i="5"/>
  <c r="H1568" i="4"/>
  <c r="J1569" i="4"/>
  <c r="H1640" i="4"/>
  <c r="J1641" i="4"/>
  <c r="J1533" i="4"/>
  <c r="H1533" i="4" s="1"/>
  <c r="H1532" i="4"/>
  <c r="H1713" i="4"/>
  <c r="J1714" i="4"/>
  <c r="H1604" i="4"/>
  <c r="J1605" i="4"/>
  <c r="J1677" i="4"/>
  <c r="H1676" i="4"/>
  <c r="H1715" i="2"/>
  <c r="J1716" i="2"/>
  <c r="H1606" i="2"/>
  <c r="J1607" i="2"/>
  <c r="H1607" i="2" s="1"/>
  <c r="H1678" i="2"/>
  <c r="J1679" i="2"/>
  <c r="H1642" i="2"/>
  <c r="J1643" i="2"/>
  <c r="H1641" i="3" l="1"/>
  <c r="J1642" i="3"/>
  <c r="H1605" i="3"/>
  <c r="J1606" i="3"/>
  <c r="H1714" i="3"/>
  <c r="J1715" i="3"/>
  <c r="J1570" i="3"/>
  <c r="H1570" i="3" s="1"/>
  <c r="H1569" i="3"/>
  <c r="H1677" i="3"/>
  <c r="J1678" i="3"/>
  <c r="J1715" i="11"/>
  <c r="H1714" i="11"/>
  <c r="H1569" i="11"/>
  <c r="J1570" i="11"/>
  <c r="H1570" i="11" s="1"/>
  <c r="H1605" i="11"/>
  <c r="J1606" i="11"/>
  <c r="H1641" i="11"/>
  <c r="J1642" i="11"/>
  <c r="J1678" i="11"/>
  <c r="H1677" i="11"/>
  <c r="H1715" i="10"/>
  <c r="J1716" i="10"/>
  <c r="J1643" i="10"/>
  <c r="H1642" i="10"/>
  <c r="H1606" i="10"/>
  <c r="J1607" i="10"/>
  <c r="H1607" i="10" s="1"/>
  <c r="H1678" i="10"/>
  <c r="J1679" i="10"/>
  <c r="H1606" i="9"/>
  <c r="J1607" i="9"/>
  <c r="H1607" i="9" s="1"/>
  <c r="H1715" i="9"/>
  <c r="J1716" i="9"/>
  <c r="H1642" i="9"/>
  <c r="J1643" i="9"/>
  <c r="H1678" i="9"/>
  <c r="J1679" i="9"/>
  <c r="J1643" i="8"/>
  <c r="H1642" i="8"/>
  <c r="H1678" i="8"/>
  <c r="J1679" i="8"/>
  <c r="H1715" i="8"/>
  <c r="J1716" i="8"/>
  <c r="H1606" i="8"/>
  <c r="J1607" i="8"/>
  <c r="H1607" i="8" s="1"/>
  <c r="H1606" i="7"/>
  <c r="J1607" i="7"/>
  <c r="H1607" i="7" s="1"/>
  <c r="H1678" i="7"/>
  <c r="J1679" i="7"/>
  <c r="H1642" i="7"/>
  <c r="J1643" i="7"/>
  <c r="H1715" i="7"/>
  <c r="J1716" i="7"/>
  <c r="H1605" i="6"/>
  <c r="J1606" i="6"/>
  <c r="H1714" i="6"/>
  <c r="J1715" i="6"/>
  <c r="H1569" i="6"/>
  <c r="J1570" i="6"/>
  <c r="H1570" i="6" s="1"/>
  <c r="H1641" i="6"/>
  <c r="J1642" i="6"/>
  <c r="H1677" i="6"/>
  <c r="J1678" i="6"/>
  <c r="H1714" i="5"/>
  <c r="J1715" i="5"/>
  <c r="H1677" i="5"/>
  <c r="J1678" i="5"/>
  <c r="H1605" i="5"/>
  <c r="J1606" i="5"/>
  <c r="H1641" i="5"/>
  <c r="J1642" i="5"/>
  <c r="H1569" i="5"/>
  <c r="J1570" i="5"/>
  <c r="H1570" i="5" s="1"/>
  <c r="J1715" i="4"/>
  <c r="H1714" i="4"/>
  <c r="J1678" i="4"/>
  <c r="H1677" i="4"/>
  <c r="H1641" i="4"/>
  <c r="J1642" i="4"/>
  <c r="H1569" i="4"/>
  <c r="J1570" i="4"/>
  <c r="H1570" i="4" s="1"/>
  <c r="H1605" i="4"/>
  <c r="J1606" i="4"/>
  <c r="H1643" i="2"/>
  <c r="J1644" i="2"/>
  <c r="H1644" i="2" s="1"/>
  <c r="H1679" i="2"/>
  <c r="J1680" i="2"/>
  <c r="H1716" i="2"/>
  <c r="J1717" i="2"/>
  <c r="H1606" i="3" l="1"/>
  <c r="J1607" i="3"/>
  <c r="H1607" i="3" s="1"/>
  <c r="J1679" i="3"/>
  <c r="H1678" i="3"/>
  <c r="H1715" i="3"/>
  <c r="J1716" i="3"/>
  <c r="J1643" i="3"/>
  <c r="H1642" i="3"/>
  <c r="H1606" i="11"/>
  <c r="J1607" i="11"/>
  <c r="H1607" i="11" s="1"/>
  <c r="H1642" i="11"/>
  <c r="J1643" i="11"/>
  <c r="H1678" i="11"/>
  <c r="J1679" i="11"/>
  <c r="H1715" i="11"/>
  <c r="J1716" i="11"/>
  <c r="H1643" i="10"/>
  <c r="J1644" i="10"/>
  <c r="H1644" i="10" s="1"/>
  <c r="H1679" i="10"/>
  <c r="J1680" i="10"/>
  <c r="H1716" i="10"/>
  <c r="J1717" i="10"/>
  <c r="H1679" i="9"/>
  <c r="J1680" i="9"/>
  <c r="H1716" i="9"/>
  <c r="J1717" i="9"/>
  <c r="H1643" i="9"/>
  <c r="J1644" i="9"/>
  <c r="H1644" i="9" s="1"/>
  <c r="J1680" i="8"/>
  <c r="H1679" i="8"/>
  <c r="H1716" i="8"/>
  <c r="J1717" i="8"/>
  <c r="H1643" i="8"/>
  <c r="J1644" i="8"/>
  <c r="H1644" i="8" s="1"/>
  <c r="H1679" i="7"/>
  <c r="J1680" i="7"/>
  <c r="H1643" i="7"/>
  <c r="J1644" i="7"/>
  <c r="H1644" i="7" s="1"/>
  <c r="H1716" i="7"/>
  <c r="J1717" i="7"/>
  <c r="H1642" i="6"/>
  <c r="J1643" i="6"/>
  <c r="H1715" i="6"/>
  <c r="J1716" i="6"/>
  <c r="H1678" i="6"/>
  <c r="J1679" i="6"/>
  <c r="H1606" i="6"/>
  <c r="J1607" i="6"/>
  <c r="H1607" i="6" s="1"/>
  <c r="H1678" i="5"/>
  <c r="J1679" i="5"/>
  <c r="H1642" i="5"/>
  <c r="J1643" i="5"/>
  <c r="H1606" i="5"/>
  <c r="J1607" i="5"/>
  <c r="H1607" i="5" s="1"/>
  <c r="H1715" i="5"/>
  <c r="J1716" i="5"/>
  <c r="H1678" i="4"/>
  <c r="J1679" i="4"/>
  <c r="H1606" i="4"/>
  <c r="J1607" i="4"/>
  <c r="H1607" i="4" s="1"/>
  <c r="J1643" i="4"/>
  <c r="H1642" i="4"/>
  <c r="H1715" i="4"/>
  <c r="J1716" i="4"/>
  <c r="H1680" i="2"/>
  <c r="J1681" i="2"/>
  <c r="H1681" i="2" s="1"/>
  <c r="H1717" i="2"/>
  <c r="J1718" i="2"/>
  <c r="H1718" i="2" s="1"/>
  <c r="H1643" i="3" l="1"/>
  <c r="J1644" i="3"/>
  <c r="H1644" i="3" s="1"/>
  <c r="H1679" i="3"/>
  <c r="J1680" i="3"/>
  <c r="J1717" i="3"/>
  <c r="H1716" i="3"/>
  <c r="H1716" i="11"/>
  <c r="J1717" i="11"/>
  <c r="H1643" i="11"/>
  <c r="J1644" i="11"/>
  <c r="H1644" i="11" s="1"/>
  <c r="H1679" i="11"/>
  <c r="J1680" i="11"/>
  <c r="H1680" i="10"/>
  <c r="J1681" i="10"/>
  <c r="H1681" i="10" s="1"/>
  <c r="H1717" i="10"/>
  <c r="J1718" i="10"/>
  <c r="H1718" i="10" s="1"/>
  <c r="H1717" i="9"/>
  <c r="J1718" i="9"/>
  <c r="H1718" i="9" s="1"/>
  <c r="H1680" i="9"/>
  <c r="J1681" i="9"/>
  <c r="H1681" i="9" s="1"/>
  <c r="H1717" i="8"/>
  <c r="J1718" i="8"/>
  <c r="H1718" i="8" s="1"/>
  <c r="H1680" i="8"/>
  <c r="J1681" i="8"/>
  <c r="H1681" i="8" s="1"/>
  <c r="H1717" i="7"/>
  <c r="J1718" i="7"/>
  <c r="H1718" i="7" s="1"/>
  <c r="H1680" i="7"/>
  <c r="J1681" i="7"/>
  <c r="H1681" i="7" s="1"/>
  <c r="H1716" i="6"/>
  <c r="J1717" i="6"/>
  <c r="H1679" i="6"/>
  <c r="J1680" i="6"/>
  <c r="H1643" i="6"/>
  <c r="J1644" i="6"/>
  <c r="H1644" i="6" s="1"/>
  <c r="H1716" i="5"/>
  <c r="J1717" i="5"/>
  <c r="H1643" i="5"/>
  <c r="J1644" i="5"/>
  <c r="H1644" i="5" s="1"/>
  <c r="H1679" i="5"/>
  <c r="J1680" i="5"/>
  <c r="H1716" i="4"/>
  <c r="J1717" i="4"/>
  <c r="J1680" i="4"/>
  <c r="H1679" i="4"/>
  <c r="H1643" i="4"/>
  <c r="J1644" i="4"/>
  <c r="H1644" i="4" s="1"/>
  <c r="J1681" i="3" l="1"/>
  <c r="H1681" i="3" s="1"/>
  <c r="H1680" i="3"/>
  <c r="H1717" i="3"/>
  <c r="J1718" i="3"/>
  <c r="H1718" i="3" s="1"/>
  <c r="H1680" i="11"/>
  <c r="J1681" i="11"/>
  <c r="H1681" i="11" s="1"/>
  <c r="H1717" i="11"/>
  <c r="J1718" i="11"/>
  <c r="H1718" i="11" s="1"/>
  <c r="H1680" i="6"/>
  <c r="J1681" i="6"/>
  <c r="H1681" i="6" s="1"/>
  <c r="H1717" i="6"/>
  <c r="J1718" i="6"/>
  <c r="H1718" i="6" s="1"/>
  <c r="H1680" i="5"/>
  <c r="J1681" i="5"/>
  <c r="H1681" i="5" s="1"/>
  <c r="H1717" i="5"/>
  <c r="J1718" i="5"/>
  <c r="H1718" i="5" s="1"/>
  <c r="H1680" i="4"/>
  <c r="J1681" i="4"/>
  <c r="H1681" i="4" s="1"/>
  <c r="H1717" i="4"/>
  <c r="J1718" i="4"/>
  <c r="H1718" i="4" s="1"/>
  <c r="B416" i="2" l="1"/>
  <c r="F1367" i="5"/>
  <c r="B318" i="5" s="1"/>
  <c r="B277" i="5"/>
  <c r="B1297" i="5"/>
  <c r="M1297" i="5" s="1"/>
  <c r="P1297" i="5" s="1"/>
  <c r="F1404" i="5" l="1"/>
  <c r="B359" i="5" s="1"/>
  <c r="L24" i="5"/>
  <c r="F1735" i="5"/>
  <c r="I1297" i="5"/>
  <c r="C1297" i="5"/>
  <c r="F1297" i="5"/>
  <c r="H1299" i="5" s="1"/>
  <c r="F1299" i="5"/>
  <c r="F1441" i="5"/>
  <c r="F1748" i="5" l="1"/>
  <c r="H1219" i="12" s="1"/>
  <c r="F1747" i="5"/>
  <c r="D1219" i="12" s="1"/>
  <c r="B1299" i="5"/>
  <c r="B242" i="5" s="1"/>
  <c r="B400" i="5"/>
  <c r="F1478" i="5"/>
  <c r="E1253" i="12" l="1"/>
  <c r="E62" i="12"/>
  <c r="E68" i="12" s="1"/>
  <c r="E69" i="12" s="1"/>
  <c r="H62" i="12"/>
  <c r="H68" i="12" s="1"/>
  <c r="H69" i="12" s="1"/>
  <c r="AC1226" i="12"/>
  <c r="B441" i="5"/>
  <c r="F1515" i="5"/>
  <c r="F1552" i="5" l="1"/>
  <c r="B482" i="5"/>
  <c r="B523" i="5" l="1"/>
  <c r="F1589" i="5"/>
  <c r="B564" i="5" l="1"/>
  <c r="F1626" i="5"/>
  <c r="B605" i="5" l="1"/>
  <c r="F1663" i="5"/>
  <c r="F1700" i="5" l="1"/>
  <c r="B687" i="5" s="1"/>
  <c r="B646" i="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<sst xmlns="http://schemas.openxmlformats.org/spreadsheetml/2006/main" count="12191" uniqueCount="263">
  <si>
    <t>Cultural Competence Evaluation</t>
  </si>
  <si>
    <t>Assessing the cultural</t>
  </si>
  <si>
    <t>competence of medical</t>
  </si>
  <si>
    <t>providers serving culturally</t>
  </si>
  <si>
    <t>diverse birthing persons</t>
  </si>
  <si>
    <t>#</t>
  </si>
  <si>
    <t>List of visits</t>
  </si>
  <si>
    <t>$</t>
  </si>
  <si>
    <t>visit</t>
  </si>
  <si>
    <t>trust</t>
  </si>
  <si>
    <t>1st visit</t>
  </si>
  <si>
    <t>Birthing person pseudonym:</t>
  </si>
  <si>
    <t>Allostatic Load Index</t>
  </si>
  <si>
    <t xml:space="preserve">Assessed provider's name: </t>
  </si>
  <si>
    <t>2nd visit</t>
  </si>
  <si>
    <t>We know medical providers like you rely upon referrals. And from testimonials of your competence.</t>
  </si>
  <si>
    <t>Let us help you attract clients by boosting your cultural competence to serve diverse birthing persons.</t>
  </si>
  <si>
    <t>Select a service that best fits your needs.</t>
  </si>
  <si>
    <t>Standard Cultural Competence</t>
  </si>
  <si>
    <t>Competitive Cultural Competence</t>
  </si>
  <si>
    <t>Take our free eCourse to assess your efficacy in serving culturally diverse birthing persons. FREE.</t>
  </si>
  <si>
    <t>Partner with a culturally qualified doula to nurture your efficacy serving culturally diverse birthing persons. For a fee.</t>
  </si>
  <si>
    <t>Standard Cultural Competence - begin</t>
  </si>
  <si>
    <t>3rd visit</t>
  </si>
  <si>
    <t>Competitive Cultural Competence - completed</t>
  </si>
  <si>
    <t>4th visit</t>
  </si>
  <si>
    <t>Competitive Cultural Competence - enrolled</t>
  </si>
  <si>
    <t>5th visit</t>
  </si>
  <si>
    <t>6th visit</t>
  </si>
  <si>
    <t>7th visit</t>
  </si>
  <si>
    <t>8th visit</t>
  </si>
  <si>
    <t>9th visit</t>
  </si>
  <si>
    <t>10th visit</t>
  </si>
  <si>
    <t>11th visit</t>
  </si>
  <si>
    <t>12th visit</t>
  </si>
  <si>
    <t>13th visit</t>
  </si>
  <si>
    <t>14th visit</t>
  </si>
  <si>
    <t>15th visit</t>
  </si>
  <si>
    <t>16th visit</t>
  </si>
  <si>
    <t>UNDER THE HOOD start</t>
  </si>
  <si>
    <t>PERINATAL CONTINUUM OF CARE</t>
  </si>
  <si>
    <t>PROVIDER ENROLLMENT IN ECOURSE</t>
  </si>
  <si>
    <t>prenatal</t>
  </si>
  <si>
    <t>provider pre-enrollment</t>
  </si>
  <si>
    <t>delivery</t>
  </si>
  <si>
    <t>provider enrolling in SC</t>
  </si>
  <si>
    <t>postpartum</t>
  </si>
  <si>
    <t>provider enrolled in SC</t>
  </si>
  <si>
    <t>provider finished SC</t>
  </si>
  <si>
    <t>I strongly agree</t>
  </si>
  <si>
    <t>provider enrolling in CC</t>
  </si>
  <si>
    <t>I somewhat agree</t>
  </si>
  <si>
    <t>provider enrolled in CC</t>
  </si>
  <si>
    <t>I neither agree nor disagree</t>
  </si>
  <si>
    <t>provider finished CC</t>
  </si>
  <si>
    <t>I somewhat disagree</t>
  </si>
  <si>
    <t>I strongly disagree</t>
  </si>
  <si>
    <t>D</t>
  </si>
  <si>
    <t>Dangerously incompetent</t>
  </si>
  <si>
    <t>dangerous incompetence</t>
  </si>
  <si>
    <t/>
  </si>
  <si>
    <t xml:space="preserve">dangerous risk to </t>
  </si>
  <si>
    <t>'s wellbeing</t>
  </si>
  <si>
    <t>S</t>
  </si>
  <si>
    <t>Significantly incompetent</t>
  </si>
  <si>
    <t>significant incompetence</t>
  </si>
  <si>
    <t xml:space="preserve">significant risk to </t>
  </si>
  <si>
    <t>M</t>
  </si>
  <si>
    <t>Mildly incompetent</t>
  </si>
  <si>
    <t>mild incompetence</t>
  </si>
  <si>
    <t xml:space="preserve">moderate risk to </t>
  </si>
  <si>
    <t>A</t>
  </si>
  <si>
    <t>Adequately competent</t>
  </si>
  <si>
    <t>adequate competence</t>
  </si>
  <si>
    <t xml:space="preserve">tolerable risk to </t>
  </si>
  <si>
    <t>C</t>
  </si>
  <si>
    <t>Certifiably competent</t>
  </si>
  <si>
    <t>certifiable competence</t>
  </si>
  <si>
    <t xml:space="preserve">ideal for </t>
  </si>
  <si>
    <t>1. I felt fully seen and heard.</t>
  </si>
  <si>
    <t>2. They faithfully responded to all of my expressions of pain or discomfort.</t>
  </si>
  <si>
    <t>If you didn't have any discomfort to report, then mark 'I strongly agree'.</t>
  </si>
  <si>
    <t>3. They put my personal wellbeing ahead of their institutional processes.</t>
  </si>
  <si>
    <t>4. Their actions and expressions were devoid of any microaggressions.</t>
  </si>
  <si>
    <t>5. They asked me how they could be more culturally sensitive.</t>
  </si>
  <si>
    <t>6. They did not exploit my vulnerability to their professional authority.</t>
  </si>
  <si>
    <t>7. I never had to give up my autonomy to fit their processes.</t>
  </si>
  <si>
    <t>8. Staff appeared to be culturally diverse.</t>
  </si>
  <si>
    <t>9. They effectively accommodated my linguistic barrier.</t>
  </si>
  <si>
    <t>If you do not require a translator or any linguistic assistance, then mark 'I strongly agree'.</t>
  </si>
  <si>
    <t>10. I was offered billing options appropriate to my cultural values.</t>
  </si>
  <si>
    <t>If standard billing procedures fit your needs, then mark 'I strongly agree'.</t>
  </si>
  <si>
    <t>ALI:</t>
  </si>
  <si>
    <t xml:space="preserve">The resulting score for cultural competence is </t>
  </si>
  <si>
    <t xml:space="preserve"> out of 100. This indicates a level of </t>
  </si>
  <si>
    <t>.</t>
  </si>
  <si>
    <t>BOTTOM MESSAGE</t>
  </si>
  <si>
    <t>Poz</t>
  </si>
  <si>
    <t xml:space="preserve">Thank you, </t>
  </si>
  <si>
    <t xml:space="preserve">, for your medical service to </t>
  </si>
  <si>
    <t xml:space="preserve">. </t>
  </si>
  <si>
    <t>Neg</t>
  </si>
  <si>
    <t xml:space="preserve">You have been assessed by </t>
  </si>
  <si>
    <t xml:space="preserve">as measurably presenting </t>
  </si>
  <si>
    <t xml:space="preserve">. This suggests that you present a </t>
  </si>
  <si>
    <t>, and to other culturally diverse patients. Of course, it doesn't have to stay that way.</t>
  </si>
  <si>
    <t>We offer two programs to boost your cultural competence to reliably serve culturally diverse patients. The first one is free.</t>
  </si>
  <si>
    <t>Let's work together to improve healthcare outcomes for all of your patients. Thank you.</t>
  </si>
  <si>
    <t>Standard Competence</t>
  </si>
  <si>
    <t xml:space="preserve">We offer you, </t>
  </si>
  <si>
    <t>,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t>
  </si>
  <si>
    <t>Competitive Competence</t>
  </si>
  <si>
    <t>,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t>
  </si>
  <si>
    <t>beginning the Standard Cultural Competence program</t>
  </si>
  <si>
    <t>Competitive Cultural Competence - begin</t>
  </si>
  <si>
    <t>beginning the Competetive Cultural Competence program</t>
  </si>
  <si>
    <t>Standard Cultural Competence - enrolled</t>
  </si>
  <si>
    <t>participating in the Standard Cultural Competence program</t>
  </si>
  <si>
    <t>participating in the Competetive Cultural Competence program</t>
  </si>
  <si>
    <t>Standard Cultural Competence - completed</t>
  </si>
  <si>
    <t>completing the Standard Cultural Competence program</t>
  </si>
  <si>
    <t>completing the Competetive Cultural Competence program</t>
  </si>
  <si>
    <t>cultural competency training</t>
  </si>
  <si>
    <t xml:space="preserve">We provide this helpful feedback to you, </t>
  </si>
  <si>
    <t xml:space="preserve">, to improve your cultural competency. </t>
  </si>
  <si>
    <t xml:space="preserve">. Take your professional care to the next level, toward greater cultural competence. </t>
  </si>
  <si>
    <t xml:space="preserve">We know medical providers like you rely upon referrals. </t>
  </si>
  <si>
    <t xml:space="preserve">Often from those you serve. </t>
  </si>
  <si>
    <t xml:space="preserve">Now that </t>
  </si>
  <si>
    <t xml:space="preserve"> is </t>
  </si>
  <si>
    <t>, we expect improved outcomes.</t>
  </si>
  <si>
    <t>And can provide a testimonial of their responsiveness to the needs of diverse clients.</t>
  </si>
  <si>
    <t>, we anticipate modestly improved wellness outcomes.</t>
  </si>
  <si>
    <t>, we expect better outcomes.</t>
  </si>
  <si>
    <t>, we anticipate significantly improved wellness outcomes.</t>
  </si>
  <si>
    <t>, we expect stellar outcomes.</t>
  </si>
  <si>
    <t>And will soon provide a testimonial of their responsiveness to the needs of diverse clients.</t>
  </si>
  <si>
    <t>, we anticipate greatly improved wellness outcomes.</t>
  </si>
  <si>
    <t xml:space="preserve">Select one of these two services, </t>
  </si>
  <si>
    <t>Standard or Competitive Competence</t>
  </si>
  <si>
    <t>, to best improve your efficacy serving diverse patients.</t>
  </si>
  <si>
    <t>We can then offer a testimonial of your improved responsiveness to diverse clients.</t>
  </si>
  <si>
    <t xml:space="preserve">Unlike similar services, our feature a coordinated partnership with a doula competent in cultural sensitivity to culturally diverse birthing persons. </t>
  </si>
  <si>
    <t xml:space="preserve">, we expect improved outcomes. </t>
  </si>
  <si>
    <t xml:space="preserve">, we anticipate modestly improved wellness outcomes. </t>
  </si>
  <si>
    <t xml:space="preserve">, we expect better outcomes. </t>
  </si>
  <si>
    <t xml:space="preserve">, we anticipate significantly improved wellness outcomes. </t>
  </si>
  <si>
    <t xml:space="preserve">, we expect stellar outcomes. </t>
  </si>
  <si>
    <t xml:space="preserve">, we anticipate greatly improved wellness outcomes. </t>
  </si>
  <si>
    <t xml:space="preserve">, to best improve your efficacy serving diverse patients. </t>
  </si>
  <si>
    <t>And can provide a testimonial of their responsiveness to the needs of diverse clients.pr</t>
  </si>
  <si>
    <t>UNDER THE HOOD end</t>
  </si>
  <si>
    <t>Steph Turner</t>
  </si>
  <si>
    <t>Mika</t>
  </si>
  <si>
    <t>Dr. Singh</t>
  </si>
  <si>
    <t>Tamela</t>
  </si>
  <si>
    <t>Ashanti</t>
  </si>
  <si>
    <t>Zuri</t>
  </si>
  <si>
    <t>Ayana</t>
  </si>
  <si>
    <t>Maya</t>
  </si>
  <si>
    <t>Janelle</t>
  </si>
  <si>
    <t>Letisha</t>
  </si>
  <si>
    <t>Maria</t>
  </si>
  <si>
    <t>Dr. Said</t>
  </si>
  <si>
    <t>Tanner</t>
  </si>
  <si>
    <t>Cooper</t>
  </si>
  <si>
    <t>Dr. Willson</t>
  </si>
  <si>
    <t>Marion</t>
  </si>
  <si>
    <t>Dr. Waterson</t>
  </si>
  <si>
    <t>Juanita</t>
  </si>
  <si>
    <t>Dr. Simmons</t>
  </si>
  <si>
    <t>Marietta, PA</t>
  </si>
  <si>
    <t>CCB Program Dashboard</t>
  </si>
  <si>
    <t>completed</t>
  </si>
  <si>
    <t>enrolled</t>
  </si>
  <si>
    <t>Standard CC</t>
  </si>
  <si>
    <t>Competitive CC</t>
  </si>
  <si>
    <r>
      <t>Aim</t>
    </r>
    <r>
      <rPr>
        <sz val="12"/>
        <color rgb="FF7030A0"/>
        <rFont val="Arial"/>
        <family val="2"/>
      </rPr>
      <t>: Increasing competency of provider mitigates wear and tear on their body.</t>
    </r>
  </si>
  <si>
    <r>
      <rPr>
        <sz val="24"/>
        <color rgb="FF008000"/>
        <rFont val="Arial Black"/>
        <family val="2"/>
      </rPr>
      <t>Enrollments</t>
    </r>
    <r>
      <rPr>
        <sz val="24"/>
        <color theme="1"/>
        <rFont val="Arial Black"/>
        <family val="2"/>
      </rPr>
      <t xml:space="preserve"> </t>
    </r>
    <r>
      <rPr>
        <sz val="18"/>
        <color theme="1" tint="0.499984740745262"/>
        <rFont val="Arial Black"/>
        <family val="2"/>
      </rPr>
      <t>- OUTPUTS</t>
    </r>
  </si>
  <si>
    <r>
      <rPr>
        <sz val="24"/>
        <color rgb="FF008000"/>
        <rFont val="Arial Black"/>
        <family val="2"/>
      </rPr>
      <t>Assessments</t>
    </r>
    <r>
      <rPr>
        <sz val="24"/>
        <color theme="1"/>
        <rFont val="Arial Black"/>
        <family val="2"/>
      </rPr>
      <t xml:space="preserve"> </t>
    </r>
    <r>
      <rPr>
        <sz val="18"/>
        <color theme="1" tint="0.499984740745262"/>
        <rFont val="Arial Black"/>
        <family val="2"/>
      </rPr>
      <t>- OUTCOMES</t>
    </r>
  </si>
  <si>
    <r>
      <rPr>
        <sz val="24"/>
        <color rgb="FF008000"/>
        <rFont val="Arial Black"/>
        <family val="2"/>
      </rPr>
      <t>Weathering</t>
    </r>
    <r>
      <rPr>
        <sz val="24"/>
        <color theme="1"/>
        <rFont val="Arial Black"/>
        <family val="2"/>
      </rPr>
      <t xml:space="preserve"> </t>
    </r>
    <r>
      <rPr>
        <sz val="18"/>
        <color theme="1" tint="0.499984740745262"/>
        <rFont val="Arial Black"/>
        <family val="2"/>
      </rPr>
      <t>- IMPACTS</t>
    </r>
  </si>
  <si>
    <t>Medical providers in our cultural competence programs</t>
  </si>
  <si>
    <t>Completed</t>
  </si>
  <si>
    <t>Enrolled</t>
  </si>
  <si>
    <t>Participating</t>
  </si>
  <si>
    <t>in our Standard CC</t>
  </si>
  <si>
    <t>in our Competitive CC</t>
  </si>
  <si>
    <t>Outcome</t>
  </si>
  <si>
    <t>Impact</t>
  </si>
  <si>
    <t>Output</t>
  </si>
  <si>
    <t>trust same</t>
  </si>
  <si>
    <t>CCB-01</t>
  </si>
  <si>
    <t>CCB-02</t>
  </si>
  <si>
    <t>CCB-03</t>
  </si>
  <si>
    <t>CCB-04</t>
  </si>
  <si>
    <t>CCB-05</t>
  </si>
  <si>
    <t>CCB-06</t>
  </si>
  <si>
    <t>CCB-07</t>
  </si>
  <si>
    <t>CCB-08</t>
  </si>
  <si>
    <t>CCB-09</t>
  </si>
  <si>
    <t>CCB-10</t>
  </si>
  <si>
    <t>ENROLLMENTS - outputs</t>
  </si>
  <si>
    <t>health</t>
  </si>
  <si>
    <t>enroll</t>
  </si>
  <si>
    <t>OUTPUT: Enrollment</t>
  </si>
  <si>
    <t>OUTCOME</t>
  </si>
  <si>
    <t>OUTPUT</t>
  </si>
  <si>
    <t>IMPACT</t>
  </si>
  <si>
    <t>health up</t>
  </si>
  <si>
    <t>health same</t>
  </si>
  <si>
    <t>health down</t>
  </si>
  <si>
    <t>ASSESSMENTS - outcomes</t>
  </si>
  <si>
    <t>OUTCOME: Assessment</t>
  </si>
  <si>
    <t>IMPACT: Health</t>
  </si>
  <si>
    <t>moderate improvement</t>
  </si>
  <si>
    <t>significant improvement</t>
  </si>
  <si>
    <t>moderate decline</t>
  </si>
  <si>
    <t>significant decline</t>
  </si>
  <si>
    <t>no significant difference</t>
  </si>
  <si>
    <t xml:space="preserve">start </t>
  </si>
  <si>
    <t>end</t>
  </si>
  <si>
    <t>degree change</t>
  </si>
  <si>
    <t>Pearson r</t>
  </si>
  <si>
    <t>StDev</t>
  </si>
  <si>
    <t>StDev:</t>
  </si>
  <si>
    <t>in health</t>
  </si>
  <si>
    <t>WEATHERING - impacts</t>
  </si>
  <si>
    <t>when</t>
  </si>
  <si>
    <t xml:space="preserve">experienced </t>
  </si>
  <si>
    <t xml:space="preserve"> as </t>
  </si>
  <si>
    <t xml:space="preserve"> in trust</t>
  </si>
  <si>
    <t>trust increased</t>
  </si>
  <si>
    <t>trust fell flat</t>
  </si>
  <si>
    <t>trust declined</t>
  </si>
  <si>
    <t>Under the table calculations</t>
  </si>
  <si>
    <t>These sit outside the print area.</t>
  </si>
  <si>
    <t xml:space="preserve">For review of how the findings are determined, and not part of the presentation. </t>
  </si>
  <si>
    <t>from OUTCOME</t>
  </si>
  <si>
    <t>Working in reverse:</t>
  </si>
  <si>
    <t>resulting IMPACT</t>
  </si>
  <si>
    <t>ostensibly from OUTPUT</t>
  </si>
  <si>
    <t>up</t>
  </si>
  <si>
    <t>same</t>
  </si>
  <si>
    <t>down</t>
  </si>
  <si>
    <t>low</t>
  </si>
  <si>
    <t>high</t>
  </si>
  <si>
    <t>trust low</t>
  </si>
  <si>
    <t>trust high</t>
  </si>
  <si>
    <t>Statistical correlation between assessments and enrollments:</t>
  </si>
  <si>
    <r>
      <rPr>
        <sz val="24"/>
        <color rgb="FF008000"/>
        <rFont val="Arial Black"/>
        <family val="2"/>
      </rPr>
      <t>Correlation Analysis</t>
    </r>
    <r>
      <rPr>
        <sz val="24"/>
        <color theme="1"/>
        <rFont val="Arial Black"/>
        <family val="2"/>
      </rPr>
      <t xml:space="preserve"> </t>
    </r>
    <r>
      <rPr>
        <sz val="18"/>
        <color theme="1" tint="0.499984740745262"/>
        <rFont val="Arial Black"/>
        <family val="2"/>
      </rPr>
      <t>- EVALUATION</t>
    </r>
  </si>
  <si>
    <t>assess</t>
  </si>
  <si>
    <t>learn</t>
  </si>
  <si>
    <t>random chance</t>
  </si>
  <si>
    <t>weath.</t>
  </si>
  <si>
    <t>participating</t>
  </si>
  <si>
    <t>trust+SC</t>
  </si>
  <si>
    <t>trust+CC</t>
  </si>
  <si>
    <t>health+SC</t>
  </si>
  <si>
    <t>health+CC</t>
  </si>
  <si>
    <t>Mulivariate Correlation</t>
  </si>
  <si>
    <r>
      <rPr>
        <b/>
        <sz val="12"/>
        <color rgb="FF7030A0"/>
        <rFont val="Arial"/>
        <family val="2"/>
      </rPr>
      <t>Aim</t>
    </r>
    <r>
      <rPr>
        <sz val="12"/>
        <color rgb="FF7030A0"/>
        <rFont val="Arial"/>
        <family val="2"/>
      </rPr>
      <t>: Assessing cultural competence supports agency of birthing person.</t>
    </r>
  </si>
  <si>
    <r>
      <t>Aim</t>
    </r>
    <r>
      <rPr>
        <sz val="12"/>
        <color rgb="FF7030A0"/>
        <rFont val="Arial"/>
        <family val="2"/>
      </rPr>
      <t>: Improving a provider's cultural competency improves their branding</t>
    </r>
    <r>
      <rPr>
        <b/>
        <sz val="12"/>
        <color rgb="FF7030A0"/>
        <rFont val="Arial"/>
        <family val="2"/>
      </rPr>
      <t>.</t>
    </r>
  </si>
  <si>
    <r>
      <t>Aim</t>
    </r>
    <r>
      <rPr>
        <sz val="12"/>
        <color rgb="FF7030A0"/>
        <rFont val="Arial"/>
        <family val="2"/>
      </rPr>
      <t>: Measuring impacts on health incentivizes competent healthcare.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</si>
</sst>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4" x14ac:knownFonts="1">
    <font>
      <sz val="11"/>
      <color theme="1"/>
      <name val="Calibri"/>
      <family val="2"/>
      <scheme val="minor"/>
    </font>
    <font>
      <u/>
      <sz val="11"/>
      <color theme="10"/>
      <name val="Calibri"/>
      <family val="2"/>
      <scheme val="minor"/>
    </font>
    <font>
      <b/>
      <sz val="54"/>
      <color rgb="FFD2FFE6"/>
      <name val="Tahoma"/>
      <family val="2"/>
    </font>
    <font>
      <sz val="10"/>
      <color theme="1"/>
      <name val="Arial Narrow"/>
      <family val="2"/>
    </font>
    <font>
      <b/>
      <sz val="52"/>
      <color rgb="FFD2FFE6"/>
      <name val="Tahoma"/>
      <family val="2"/>
    </font>
    <font>
      <b/>
      <sz val="28"/>
      <color rgb="FFD2FFE6"/>
      <name val="Tahoma"/>
      <family val="2"/>
    </font>
    <font>
      <sz val="10"/>
      <color theme="0"/>
      <name val="Wingdings 3"/>
      <family val="1"/>
      <charset val="2"/>
    </font>
    <font>
      <sz val="9"/>
      <color theme="1"/>
      <name val="Arial Narrow"/>
      <family val="2"/>
    </font>
    <font>
      <b/>
      <sz val="20"/>
      <color rgb="FF66FF66"/>
      <name val="Wingdings 3"/>
      <family val="1"/>
      <charset val="2"/>
    </font>
    <font>
      <b/>
      <sz val="36"/>
      <color rgb="FFCCFFCC"/>
      <name val="Tahoma"/>
      <family val="2"/>
    </font>
    <font>
      <sz val="14"/>
      <color theme="1"/>
      <name val="Arial"/>
      <family val="2"/>
    </font>
    <font>
      <b/>
      <sz val="14"/>
      <color theme="1"/>
      <name val="Arial"/>
      <family val="2"/>
    </font>
    <font>
      <sz val="10"/>
      <color theme="1"/>
      <name val="Arial"/>
      <family val="2"/>
    </font>
    <font>
      <sz val="12"/>
      <color theme="1"/>
      <name val="Arial"/>
      <family val="2"/>
    </font>
    <font>
      <b/>
      <u/>
      <sz val="11"/>
      <color theme="1"/>
      <name val="Arial"/>
      <family val="2"/>
    </font>
    <font>
      <b/>
      <sz val="12"/>
      <color theme="1"/>
      <name val="Arial"/>
      <family val="2"/>
    </font>
    <font>
      <b/>
      <sz val="32"/>
      <color theme="0"/>
      <name val="Tahoma"/>
      <family val="2"/>
    </font>
    <font>
      <b/>
      <sz val="24"/>
      <color rgb="FFCCFFCC"/>
      <name val="Tahoma"/>
      <family val="2"/>
    </font>
    <font>
      <b/>
      <sz val="18"/>
      <color rgb="FFFFFF99"/>
      <name val="Tahoma"/>
      <family val="2"/>
    </font>
    <font>
      <b/>
      <sz val="11.5"/>
      <color rgb="FF002060"/>
      <name val="Arial"/>
      <family val="2"/>
    </font>
    <font>
      <b/>
      <sz val="14"/>
      <color rgb="FF002060"/>
      <name val="Arial"/>
      <family val="2"/>
    </font>
    <font>
      <sz val="12"/>
      <color theme="1"/>
      <name val="Bahnschrift SemiCondensed"/>
      <family val="2"/>
    </font>
    <font>
      <sz val="11"/>
      <color theme="1"/>
      <name val="Bahnschrift Light Condensed"/>
      <family val="2"/>
    </font>
    <font>
      <sz val="12"/>
      <color rgb="FF000000"/>
      <name val="Tahoma"/>
      <family val="2"/>
    </font>
    <font>
      <sz val="12"/>
      <color theme="1"/>
      <name val="Tahoma"/>
      <family val="2"/>
    </font>
    <font>
      <sz val="12"/>
      <color rgb="FF002060"/>
      <name val="Bahnschrift SemiBold SemiConden"/>
      <family val="2"/>
    </font>
    <font>
      <sz val="11"/>
      <color theme="1"/>
      <name val="Cambria"/>
      <family val="1"/>
    </font>
    <font>
      <sz val="12"/>
      <color theme="1"/>
      <name val="Bahnschrift SemiBold SemiConden"/>
      <family val="2"/>
    </font>
    <font>
      <sz val="12"/>
      <color theme="1"/>
      <name val="Bahnschrift Light SemiCondensed"/>
      <family val="2"/>
    </font>
    <font>
      <sz val="13"/>
      <color theme="1"/>
      <name val="Franklin Gothic Medium Cond"/>
      <family val="2"/>
    </font>
    <font>
      <sz val="10"/>
      <color theme="1"/>
      <name val="Tahoma"/>
      <family val="2"/>
    </font>
    <font>
      <sz val="12"/>
      <color theme="1"/>
      <name val="Arial Black"/>
      <family val="2"/>
    </font>
    <font>
      <b/>
      <sz val="30"/>
      <color theme="0"/>
      <name val="Tahoma"/>
      <family val="2"/>
    </font>
    <font>
      <sz val="10"/>
      <color rgb="FF7030A0"/>
      <name val="Arial Black"/>
      <family val="2"/>
    </font>
    <font>
      <b/>
      <sz val="12"/>
      <color theme="1"/>
      <name val="Aptos Display"/>
      <family val="2"/>
    </font>
    <font>
      <b/>
      <sz val="10"/>
      <color theme="1"/>
      <name val="Arial"/>
      <family val="2"/>
    </font>
    <font>
      <b/>
      <sz val="10"/>
      <color theme="1"/>
      <name val="Arial Narrow"/>
      <family val="2"/>
    </font>
    <font>
      <sz val="10"/>
      <color theme="1"/>
      <name val="Arial Black"/>
      <family val="2"/>
    </font>
    <font>
      <b/>
      <sz val="10"/>
      <color rgb="FF66FF66"/>
      <name val="Tahoma"/>
      <family val="2"/>
    </font>
    <font>
      <b/>
      <sz val="10"/>
      <color rgb="FFFF9966"/>
      <name val="Tahoma"/>
      <family val="2"/>
    </font>
    <font>
      <b/>
      <sz val="9"/>
      <color theme="1"/>
      <name val="Arial Narrow"/>
      <family val="2"/>
    </font>
    <font>
      <sz val="9"/>
      <color theme="1"/>
      <name val="Arial Black"/>
      <family val="2"/>
    </font>
    <font>
      <b/>
      <u/>
      <sz val="11"/>
      <color theme="10"/>
      <name val="Calibri"/>
      <family val="2"/>
      <scheme val="minor"/>
    </font>
    <font>
      <b/>
      <sz val="40"/>
      <color rgb="FF00B050"/>
      <name val="Tahoma"/>
      <family val="2"/>
    </font>
    <font>
      <sz val="11"/>
      <color theme="1"/>
      <name val="Calibri"/>
      <family val="2"/>
      <scheme val="minor"/>
    </font>
    <font>
      <sz val="12"/>
      <color rgb="FFCCFFCC"/>
      <name val="Arial"/>
      <family val="2"/>
    </font>
    <font>
      <b/>
      <sz val="12"/>
      <color rgb="FFCCFFCC"/>
      <name val="Arial"/>
      <family val="2"/>
    </font>
    <font>
      <sz val="11"/>
      <color theme="1"/>
      <name val="Arial"/>
      <family val="2"/>
    </font>
    <font>
      <b/>
      <sz val="24"/>
      <color theme="1"/>
      <name val="Tahoma"/>
      <family val="2"/>
    </font>
    <font>
      <sz val="24"/>
      <color theme="1"/>
      <name val="Arial Black"/>
      <family val="2"/>
    </font>
    <font>
      <sz val="18"/>
      <color theme="1" tint="0.499984740745262"/>
      <name val="Arial Black"/>
      <family val="2"/>
    </font>
    <font>
      <sz val="11"/>
      <color theme="1"/>
      <name val="Bahnschrift Condensed"/>
      <family val="2"/>
    </font>
    <font>
      <u/>
      <sz val="11"/>
      <color theme="1"/>
      <name val="Bahnschrift Condensed"/>
      <family val="2"/>
    </font>
    <font>
      <sz val="13"/>
      <color theme="1"/>
      <name val="Arial"/>
      <family val="2"/>
    </font>
    <font>
      <b/>
      <sz val="12"/>
      <color rgb="FF7030A0"/>
      <name val="Arial"/>
      <family val="2"/>
    </font>
    <font>
      <sz val="12"/>
      <color rgb="FF7030A0"/>
      <name val="Arial"/>
      <family val="2"/>
    </font>
    <font>
      <sz val="24"/>
      <color rgb="FF008000"/>
      <name val="Arial Black"/>
      <family val="2"/>
    </font>
    <font>
      <b/>
      <sz val="52"/>
      <color rgb="FF008000"/>
      <name val="Tahoma"/>
      <family val="2"/>
    </font>
    <font>
      <b/>
      <sz val="11"/>
      <color theme="1"/>
      <name val="Arial"/>
      <family val="2"/>
    </font>
    <font>
      <sz val="8"/>
      <name val="Calibri"/>
      <family val="2"/>
      <scheme val="minor"/>
    </font>
    <font>
      <b/>
      <sz val="9"/>
      <color theme="1"/>
      <name val="Agency FB"/>
      <family val="2"/>
    </font>
    <font>
      <sz val="11"/>
      <color rgb="FF7030A0"/>
      <name val="Arial Black"/>
      <family val="2"/>
    </font>
    <font>
      <sz val="10"/>
      <color theme="1"/>
      <name val="Franklin Gothic Heavy"/>
      <family val="2"/>
    </font>
    <font>
      <b/>
      <sz val="9"/>
      <color rgb="FF008000"/>
      <name val="Arial Narrow"/>
      <family val="2"/>
    </font>
    <font>
      <u/>
      <sz val="11"/>
      <color theme="1"/>
      <name val="Arial"/>
      <family val="2"/>
    </font>
    <font>
      <b/>
      <sz val="11"/>
      <color theme="1"/>
      <name val="Calibri"/>
      <family val="2"/>
      <scheme val="minor"/>
    </font>
    <font>
      <sz val="12"/>
      <color rgb="FFFF0000"/>
      <name val="Franklin Gothic Demi"/>
      <family val="2"/>
    </font>
    <font>
      <sz val="12"/>
      <color rgb="FF00B050"/>
      <name val="Franklin Gothic Demi"/>
      <family val="2"/>
    </font>
    <font>
      <sz val="12"/>
      <color theme="7" tint="-0.249977111117893"/>
      <name val="Franklin Gothic Demi"/>
      <family val="2"/>
    </font>
    <font>
      <sz val="12"/>
      <color theme="5" tint="-0.249977111117893"/>
      <name val="Franklin Gothic Demi"/>
      <family val="2"/>
    </font>
    <font>
      <u/>
      <sz val="11"/>
      <color rgb="FF99FF99"/>
      <name val="Arial"/>
      <family val="2"/>
    </font>
    <font>
      <sz val="11"/>
      <color rgb="FF99FF99"/>
      <name val="Arial"/>
      <family val="2"/>
    </font>
    <font>
      <sz val="12"/>
      <color rgb="FF7DBE32"/>
      <name val="Franklin Gothic Demi"/>
      <family val="2"/>
    </font>
    <font>
      <b/>
      <strike/>
      <sz val="9"/>
      <color theme="1"/>
      <name val="Calibri Light"/>
      <family val="2"/>
    </font>
    <font>
      <strike/>
      <sz val="11"/>
      <color theme="1"/>
      <name val="Calibri Light"/>
      <family val="2"/>
    </font>
    <font>
      <sz val="11"/>
      <color rgb="FF008000"/>
      <name val="Arial"/>
      <family val="2"/>
    </font>
    <font>
      <sz val="11"/>
      <color rgb="FF69A028"/>
      <name val="Arial"/>
      <family val="2"/>
    </font>
    <font>
      <sz val="24"/>
      <color rgb="FF7030A0"/>
      <name val="Arial Black"/>
      <family val="2"/>
    </font>
    <font>
      <b/>
      <sz val="13"/>
      <color theme="1"/>
      <name val="Arial"/>
      <family val="2"/>
    </font>
    <font>
      <b/>
      <sz val="11"/>
      <color theme="1"/>
      <name val="Bahnschrift Condensed"/>
      <family val="2"/>
    </font>
    <font>
      <sz val="9"/>
      <color theme="1"/>
      <name val="Arial"/>
      <family val="2"/>
    </font>
    <font>
      <u/>
      <sz val="11"/>
      <color rgb="FF008000"/>
      <name val="Arial"/>
      <family val="2"/>
    </font>
    <font>
      <sz val="12"/>
      <color theme="1"/>
      <name val="Bahnschrift Condensed"/>
      <family val="2"/>
    </font>
    <font>
      <i/>
      <sz val="11"/>
      <color theme="1"/>
      <name val="Calibri"/>
      <family val="2"/>
      <scheme val="minor"/>
    </font>
  </fonts>
  <fills count="17">
    <fill>
      <patternFill patternType="none"/>
    </fill>
    <fill>
      <patternFill patternType="gray125"/>
    </fill>
    <fill>
      <patternFill patternType="solid">
        <fgColor rgb="FF00642D"/>
        <bgColor indexed="64"/>
      </patternFill>
    </fill>
    <fill>
      <patternFill patternType="solid">
        <fgColor theme="0"/>
        <bgColor indexed="64"/>
      </patternFill>
    </fill>
    <fill>
      <patternFill patternType="solid">
        <fgColor rgb="FF00B050"/>
        <bgColor indexed="64"/>
      </patternFill>
    </fill>
    <fill>
      <patternFill patternType="solid">
        <fgColor rgb="FFC8FFE1"/>
        <bgColor indexed="64"/>
      </patternFill>
    </fill>
    <fill>
      <patternFill patternType="solid">
        <fgColor theme="0" tint="-4.9989318521683403E-2"/>
        <bgColor indexed="64"/>
      </patternFill>
    </fill>
    <fill>
      <patternFill patternType="solid">
        <fgColor rgb="FF99FF99"/>
        <bgColor indexed="64"/>
      </patternFill>
    </fill>
    <fill>
      <patternFill patternType="solid">
        <fgColor rgb="FFEBBEFF"/>
        <bgColor indexed="64"/>
      </patternFill>
    </fill>
    <fill>
      <patternFill patternType="solid">
        <fgColor rgb="FFD7BEEB"/>
        <bgColor indexed="64"/>
      </patternFill>
    </fill>
    <fill>
      <patternFill patternType="solid">
        <fgColor rgb="FFFF9966"/>
        <bgColor indexed="64"/>
      </patternFill>
    </fill>
    <fill>
      <patternFill patternType="solid">
        <fgColor theme="7" tint="0.59999389629810485"/>
        <bgColor indexed="64"/>
      </patternFill>
    </fill>
    <fill>
      <patternFill patternType="solid">
        <fgColor rgb="FFC3E69B"/>
        <bgColor indexed="64"/>
      </patternFill>
    </fill>
    <fill>
      <patternFill patternType="solid">
        <fgColor rgb="FF66FF66"/>
        <bgColor indexed="64"/>
      </patternFill>
    </fill>
    <fill>
      <patternFill patternType="solid">
        <fgColor rgb="FFCCFFCC"/>
        <bgColor indexed="64"/>
      </patternFill>
    </fill>
    <fill>
      <patternFill patternType="solid">
        <fgColor rgb="FFD78CFF"/>
        <bgColor indexed="64"/>
      </patternFill>
    </fill>
    <fill>
      <patternFill patternType="solid">
        <fgColor theme="0" tint="-0.14999847407452621"/>
        <bgColor indexed="64"/>
      </patternFill>
    </fill>
  </fills>
  <borders count="81">
    <border>
      <left/>
      <right/>
      <top/>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thin">
        <color rgb="FF66FF66"/>
      </left>
      <right/>
      <top style="thin">
        <color rgb="FF66FF66"/>
      </top>
      <bottom style="thin">
        <color rgb="FF66FF66"/>
      </bottom>
      <diagonal/>
    </border>
    <border>
      <left/>
      <right/>
      <top style="thin">
        <color rgb="FF66FF66"/>
      </top>
      <bottom style="thin">
        <color rgb="FF66FF66"/>
      </bottom>
      <diagonal/>
    </border>
    <border>
      <left/>
      <right style="thin">
        <color rgb="FF66FF66"/>
      </right>
      <top style="thin">
        <color rgb="FF66FF66"/>
      </top>
      <bottom style="thin">
        <color rgb="FF66FF66"/>
      </bottom>
      <diagonal/>
    </border>
    <border>
      <left style="thin">
        <color rgb="FF66FF66"/>
      </left>
      <right/>
      <top/>
      <bottom/>
      <diagonal/>
    </border>
    <border>
      <left style="thick">
        <color rgb="FF0070C0"/>
      </left>
      <right/>
      <top style="thick">
        <color rgb="FF0070C0"/>
      </top>
      <bottom style="thin">
        <color rgb="FF0070C0"/>
      </bottom>
      <diagonal/>
    </border>
    <border>
      <left/>
      <right/>
      <top style="thick">
        <color rgb="FF0070C0"/>
      </top>
      <bottom style="thin">
        <color rgb="FF0070C0"/>
      </bottom>
      <diagonal/>
    </border>
    <border>
      <left/>
      <right style="thick">
        <color rgb="FF0070C0"/>
      </right>
      <top style="thick">
        <color rgb="FF0070C0"/>
      </top>
      <bottom style="thin">
        <color rgb="FF0070C0"/>
      </bottom>
      <diagonal/>
    </border>
    <border>
      <left style="thick">
        <color rgb="FF0070C0"/>
      </left>
      <right/>
      <top style="thin">
        <color rgb="FF0070C0"/>
      </top>
      <bottom style="thick">
        <color rgb="FF0070C0"/>
      </bottom>
      <diagonal/>
    </border>
    <border>
      <left/>
      <right/>
      <top style="thin">
        <color rgb="FF0070C0"/>
      </top>
      <bottom style="thick">
        <color rgb="FF0070C0"/>
      </bottom>
      <diagonal/>
    </border>
    <border>
      <left/>
      <right style="thick">
        <color rgb="FF0070C0"/>
      </right>
      <top style="thin">
        <color rgb="FF0070C0"/>
      </top>
      <bottom style="thick">
        <color rgb="FF0070C0"/>
      </bottom>
      <diagonal/>
    </border>
    <border>
      <left style="hair">
        <color rgb="FF66FF66"/>
      </left>
      <right/>
      <top style="hair">
        <color rgb="FF66FF66"/>
      </top>
      <bottom/>
      <diagonal/>
    </border>
    <border>
      <left/>
      <right/>
      <top style="hair">
        <color rgb="FF66FF66"/>
      </top>
      <bottom/>
      <diagonal/>
    </border>
    <border>
      <left/>
      <right style="hair">
        <color rgb="FF66FF66"/>
      </right>
      <top style="hair">
        <color rgb="FF66FF66"/>
      </top>
      <bottom/>
      <diagonal/>
    </border>
    <border>
      <left style="hair">
        <color rgb="FF00B050"/>
      </left>
      <right/>
      <top style="hair">
        <color rgb="FF00B050"/>
      </top>
      <bottom/>
      <diagonal/>
    </border>
    <border>
      <left/>
      <right/>
      <top style="hair">
        <color rgb="FF00B050"/>
      </top>
      <bottom/>
      <diagonal/>
    </border>
    <border>
      <left/>
      <right style="hair">
        <color rgb="FF00B050"/>
      </right>
      <top style="hair">
        <color rgb="FF00B050"/>
      </top>
      <bottom/>
      <diagonal/>
    </border>
    <border>
      <left style="hair">
        <color rgb="FF00B050"/>
      </left>
      <right/>
      <top/>
      <bottom/>
      <diagonal/>
    </border>
    <border>
      <left/>
      <right style="hair">
        <color rgb="FF00B050"/>
      </right>
      <top/>
      <bottom/>
      <diagonal/>
    </border>
    <border>
      <left style="hair">
        <color rgb="FF00B050"/>
      </left>
      <right/>
      <top/>
      <bottom style="hair">
        <color rgb="FF00B050"/>
      </bottom>
      <diagonal/>
    </border>
    <border>
      <left/>
      <right/>
      <top/>
      <bottom style="hair">
        <color rgb="FF00B050"/>
      </bottom>
      <diagonal/>
    </border>
    <border>
      <left/>
      <right style="hair">
        <color rgb="FF00B050"/>
      </right>
      <top/>
      <bottom style="hair">
        <color rgb="FF00B050"/>
      </bottom>
      <diagonal/>
    </border>
    <border>
      <left style="thick">
        <color rgb="FFC8FFE1"/>
      </left>
      <right/>
      <top style="thick">
        <color rgb="FFC8FFE1"/>
      </top>
      <bottom/>
      <diagonal/>
    </border>
    <border>
      <left/>
      <right/>
      <top style="thick">
        <color rgb="FFC8FFE1"/>
      </top>
      <bottom/>
      <diagonal/>
    </border>
    <border>
      <left/>
      <right style="thick">
        <color rgb="FFC8FFE1"/>
      </right>
      <top style="thick">
        <color rgb="FFC8FFE1"/>
      </top>
      <bottom/>
      <diagonal/>
    </border>
    <border>
      <left/>
      <right style="hair">
        <color rgb="FF00B050"/>
      </right>
      <top style="thick">
        <color rgb="FFC8FFE1"/>
      </top>
      <bottom/>
      <diagonal/>
    </border>
    <border>
      <left style="thick">
        <color rgb="FFC8FFE1"/>
      </left>
      <right/>
      <top/>
      <bottom style="thick">
        <color rgb="FFC8FFE1"/>
      </bottom>
      <diagonal/>
    </border>
    <border>
      <left/>
      <right/>
      <top/>
      <bottom style="thick">
        <color rgb="FFC8FFE1"/>
      </bottom>
      <diagonal/>
    </border>
    <border>
      <left/>
      <right style="thick">
        <color rgb="FFC8FFE1"/>
      </right>
      <top/>
      <bottom style="thick">
        <color rgb="FFC8FFE1"/>
      </bottom>
      <diagonal/>
    </border>
    <border>
      <left/>
      <right style="hair">
        <color rgb="FF00B050"/>
      </right>
      <top/>
      <bottom style="thick">
        <color rgb="FFC8FFE1"/>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right style="thick">
        <color rgb="FFC8FFE1"/>
      </right>
      <top/>
      <bottom/>
      <diagonal/>
    </border>
    <border>
      <left/>
      <right/>
      <top style="thick">
        <color rgb="FF00642D"/>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rgb="FF00642D"/>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rgb="FF008000"/>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top style="thick">
        <color rgb="FF008000"/>
      </top>
      <bottom/>
      <diagonal/>
    </border>
    <border>
      <left/>
      <right/>
      <top/>
      <bottom style="thick">
        <color rgb="FF00800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n">
        <color rgb="FF66FF66"/>
      </left>
      <right style="dashed">
        <color indexed="64"/>
      </right>
      <top style="thin">
        <color rgb="FF66FF66"/>
      </top>
      <bottom style="thin">
        <color rgb="FF66FF66"/>
      </bottom>
      <diagonal/>
    </border>
    <border>
      <left style="dashed">
        <color indexed="64"/>
      </left>
      <right style="thin">
        <color indexed="64"/>
      </right>
      <top style="thin">
        <color rgb="FF66FF66"/>
      </top>
      <bottom style="thin">
        <color rgb="FF66FF66"/>
      </bottom>
      <diagonal/>
    </border>
    <border>
      <left style="thin">
        <color indexed="64"/>
      </left>
      <right style="dashed">
        <color indexed="64"/>
      </right>
      <top style="thin">
        <color rgb="FF66FF66"/>
      </top>
      <bottom style="thin">
        <color rgb="FF66FF66"/>
      </bottom>
      <diagonal/>
    </border>
    <border>
      <left/>
      <right/>
      <top style="thin">
        <color rgb="FF66FF66"/>
      </top>
      <bottom/>
      <diagonal/>
    </border>
    <border>
      <left/>
      <right/>
      <top/>
      <bottom style="medium">
        <color indexed="64"/>
      </bottom>
      <diagonal/>
    </border>
    <border>
      <left style="medium">
        <color rgb="FF006400"/>
      </left>
      <right/>
      <top style="medium">
        <color rgb="FF006400"/>
      </top>
      <bottom/>
      <diagonal/>
    </border>
    <border>
      <left/>
      <right/>
      <top style="medium">
        <color rgb="FF006400"/>
      </top>
      <bottom/>
      <diagonal/>
    </border>
    <border>
      <left/>
      <right style="medium">
        <color rgb="FF006400"/>
      </right>
      <top style="medium">
        <color rgb="FF006400"/>
      </top>
      <bottom/>
      <diagonal/>
    </border>
    <border>
      <left style="medium">
        <color rgb="FF006400"/>
      </left>
      <right/>
      <top/>
      <bottom style="medium">
        <color rgb="FF006400"/>
      </bottom>
      <diagonal/>
    </border>
    <border>
      <left/>
      <right/>
      <top/>
      <bottom style="medium">
        <color rgb="FF006400"/>
      </bottom>
      <diagonal/>
    </border>
    <border>
      <left/>
      <right style="medium">
        <color rgb="FF006400"/>
      </right>
      <top/>
      <bottom style="medium">
        <color rgb="FF006400"/>
      </bottom>
      <diagonal/>
    </border>
    <border>
      <left/>
      <right/>
      <top style="medium">
        <color indexed="64"/>
      </top>
      <bottom style="thin">
        <color indexed="64"/>
      </bottom>
      <diagonal/>
    </border>
  </borders>
  <cellStyleXfs count="3">
    <xf numFmtId="0" fontId="0" fillId="0" borderId="0"/>
    <xf numFmtId="0" fontId="1" fillId="0" borderId="0" applyNumberFormat="0" applyFill="0" applyBorder="0" applyAlignment="0" applyProtection="0"/>
    <xf numFmtId="9" fontId="44" fillId="0" borderId="0" applyFont="0" applyFill="0" applyBorder="0" applyAlignment="0" applyProtection="0"/>
  </cellStyleXfs>
  <cellXfs count="280">
    <xf numFmtId="0" fontId="0" fillId="0" borderId="0" xfId="0"/>
    <xf numFmtId="0" fontId="2" fillId="2" borderId="1" xfId="0" applyFont="1" applyFill="1" applyBorder="1" applyAlignment="1">
      <alignment vertical="center"/>
    </xf>
    <xf numFmtId="0" fontId="2" fillId="2" borderId="2" xfId="0" applyFont="1" applyFill="1" applyBorder="1" applyAlignment="1">
      <alignment vertical="center"/>
    </xf>
    <xf numFmtId="0" fontId="2" fillId="2" borderId="3" xfId="0" applyFont="1" applyFill="1" applyBorder="1" applyAlignment="1">
      <alignment vertical="center"/>
    </xf>
    <xf numFmtId="0" fontId="3" fillId="3" borderId="0" xfId="0" applyFont="1" applyFill="1"/>
    <xf numFmtId="0" fontId="2" fillId="2" borderId="4" xfId="0" applyFont="1" applyFill="1" applyBorder="1" applyAlignment="1">
      <alignment vertical="center"/>
    </xf>
    <xf numFmtId="0" fontId="2" fillId="2" borderId="5" xfId="0" applyFont="1" applyFill="1" applyBorder="1" applyAlignment="1">
      <alignment vertical="center"/>
    </xf>
    <xf numFmtId="0" fontId="6" fillId="2" borderId="6" xfId="0" applyFont="1" applyFill="1" applyBorder="1" applyAlignment="1">
      <alignment horizontal="center" vertical="center"/>
    </xf>
    <xf numFmtId="0" fontId="3" fillId="2" borderId="7" xfId="0" applyFont="1" applyFill="1" applyBorder="1"/>
    <xf numFmtId="0" fontId="7" fillId="2" borderId="7" xfId="0" applyFont="1" applyFill="1" applyBorder="1"/>
    <xf numFmtId="0" fontId="6" fillId="2" borderId="8" xfId="0" applyFont="1" applyFill="1" applyBorder="1" applyAlignment="1">
      <alignment horizontal="center" vertical="center"/>
    </xf>
    <xf numFmtId="0" fontId="6" fillId="4" borderId="4" xfId="0" applyFont="1" applyFill="1" applyBorder="1" applyAlignment="1">
      <alignment horizontal="center" vertical="center"/>
    </xf>
    <xf numFmtId="0" fontId="3" fillId="4" borderId="0" xfId="0" applyFont="1" applyFill="1"/>
    <xf numFmtId="0" fontId="7" fillId="4" borderId="0" xfId="0" applyFont="1" applyFill="1"/>
    <xf numFmtId="0" fontId="6" fillId="4" borderId="5" xfId="0" applyFont="1" applyFill="1" applyBorder="1" applyAlignment="1">
      <alignment horizontal="center" vertical="center"/>
    </xf>
    <xf numFmtId="0" fontId="10" fillId="4" borderId="0" xfId="0" applyFont="1" applyFill="1" applyAlignment="1">
      <alignment vertical="center" wrapText="1"/>
    </xf>
    <xf numFmtId="0" fontId="6" fillId="5" borderId="4" xfId="0" applyFont="1" applyFill="1" applyBorder="1" applyAlignment="1">
      <alignment horizontal="center" vertical="center"/>
    </xf>
    <xf numFmtId="0" fontId="3" fillId="5" borderId="0" xfId="0" applyFont="1" applyFill="1"/>
    <xf numFmtId="0" fontId="7" fillId="5" borderId="0" xfId="0" applyFont="1" applyFill="1"/>
    <xf numFmtId="0" fontId="6" fillId="5" borderId="5" xfId="0" applyFont="1" applyFill="1" applyBorder="1" applyAlignment="1">
      <alignment horizontal="center" vertical="center"/>
    </xf>
    <xf numFmtId="0" fontId="11" fillId="5" borderId="0" xfId="0" applyFont="1" applyFill="1" applyAlignment="1">
      <alignment vertical="top"/>
    </xf>
    <xf numFmtId="0" fontId="13" fillId="5" borderId="0" xfId="0" applyFont="1" applyFill="1" applyAlignment="1">
      <alignment vertical="top" wrapText="1"/>
    </xf>
    <xf numFmtId="0" fontId="14" fillId="5" borderId="0" xfId="0" applyFont="1" applyFill="1" applyAlignment="1">
      <alignment horizontal="center" vertical="center" wrapText="1"/>
    </xf>
    <xf numFmtId="0" fontId="13" fillId="5" borderId="0" xfId="0" applyFont="1" applyFill="1" applyAlignment="1">
      <alignment vertical="center" wrapText="1"/>
    </xf>
    <xf numFmtId="0" fontId="13" fillId="5" borderId="0" xfId="0" applyFont="1" applyFill="1" applyAlignment="1">
      <alignment horizontal="center" vertical="center" wrapText="1"/>
    </xf>
    <xf numFmtId="0" fontId="15" fillId="5" borderId="0" xfId="0" applyFont="1" applyFill="1" applyAlignment="1">
      <alignment horizontal="center" vertical="center" wrapText="1"/>
    </xf>
    <xf numFmtId="0" fontId="13" fillId="5" borderId="0" xfId="0" applyFont="1" applyFill="1" applyAlignment="1">
      <alignment vertical="top"/>
    </xf>
    <xf numFmtId="0" fontId="6" fillId="4" borderId="1" xfId="0" applyFont="1" applyFill="1" applyBorder="1" applyAlignment="1">
      <alignment horizontal="center" vertical="center"/>
    </xf>
    <xf numFmtId="0" fontId="13" fillId="4" borderId="2" xfId="0" applyFont="1" applyFill="1" applyBorder="1" applyAlignment="1">
      <alignment vertical="top" wrapText="1"/>
    </xf>
    <xf numFmtId="0" fontId="6"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5" xfId="0" applyFont="1" applyFill="1" applyBorder="1" applyAlignment="1">
      <alignment horizontal="center" vertical="center"/>
    </xf>
    <xf numFmtId="0" fontId="13" fillId="5" borderId="0" xfId="0" applyFont="1" applyFill="1" applyAlignment="1">
      <alignment vertical="center"/>
    </xf>
    <xf numFmtId="0" fontId="13" fillId="5" borderId="0" xfId="0" applyFont="1" applyFill="1" applyAlignment="1">
      <alignment horizontal="left" vertical="center" indent="1"/>
    </xf>
    <xf numFmtId="0" fontId="11" fillId="5" borderId="12" xfId="0" applyFont="1" applyFill="1" applyBorder="1" applyAlignment="1">
      <alignment vertical="center"/>
    </xf>
    <xf numFmtId="0" fontId="19" fillId="5" borderId="13" xfId="0" applyFont="1" applyFill="1" applyBorder="1" applyAlignment="1">
      <alignment vertical="center"/>
    </xf>
    <xf numFmtId="0" fontId="20" fillId="5" borderId="14" xfId="0" applyFont="1" applyFill="1" applyBorder="1" applyAlignment="1">
      <alignment vertical="center"/>
    </xf>
    <xf numFmtId="0" fontId="20" fillId="5" borderId="15" xfId="0" applyFont="1" applyFill="1" applyBorder="1" applyAlignment="1">
      <alignment vertical="center"/>
    </xf>
    <xf numFmtId="0" fontId="23" fillId="0" borderId="0" xfId="0" applyFont="1"/>
    <xf numFmtId="0" fontId="24" fillId="5" borderId="0" xfId="0" applyFont="1" applyFill="1" applyAlignment="1">
      <alignment vertical="center"/>
    </xf>
    <xf numFmtId="0" fontId="24" fillId="5" borderId="19" xfId="0" applyFont="1" applyFill="1" applyBorder="1" applyAlignment="1">
      <alignment vertical="center"/>
    </xf>
    <xf numFmtId="0" fontId="24" fillId="5" borderId="20" xfId="0" applyFont="1" applyFill="1" applyBorder="1" applyAlignment="1">
      <alignment vertical="center"/>
    </xf>
    <xf numFmtId="0" fontId="24" fillId="5" borderId="21" xfId="0" applyFont="1" applyFill="1" applyBorder="1" applyAlignment="1">
      <alignment vertical="center"/>
    </xf>
    <xf numFmtId="0" fontId="26" fillId="5" borderId="22" xfId="0" applyFont="1" applyFill="1" applyBorder="1" applyAlignment="1">
      <alignment horizontal="left" vertical="top"/>
    </xf>
    <xf numFmtId="0" fontId="26" fillId="5" borderId="23" xfId="0" applyFont="1" applyFill="1" applyBorder="1" applyAlignment="1">
      <alignment vertical="center"/>
    </xf>
    <xf numFmtId="0" fontId="26" fillId="5" borderId="24" xfId="0" applyFont="1" applyFill="1" applyBorder="1" applyAlignment="1">
      <alignment vertical="center"/>
    </xf>
    <xf numFmtId="0" fontId="27" fillId="5" borderId="25" xfId="0" applyFont="1" applyFill="1" applyBorder="1" applyAlignment="1">
      <alignment horizontal="left"/>
    </xf>
    <xf numFmtId="0" fontId="28" fillId="5" borderId="0" xfId="0" applyFont="1" applyFill="1"/>
    <xf numFmtId="0" fontId="24" fillId="5" borderId="26" xfId="0" applyFont="1" applyFill="1" applyBorder="1" applyAlignment="1">
      <alignment vertical="center"/>
    </xf>
    <xf numFmtId="0" fontId="26" fillId="5" borderId="27" xfId="0" applyFont="1" applyFill="1" applyBorder="1" applyAlignment="1">
      <alignment horizontal="left" vertical="top"/>
    </xf>
    <xf numFmtId="0" fontId="24" fillId="5" borderId="28" xfId="0" applyFont="1" applyFill="1" applyBorder="1" applyAlignment="1">
      <alignment vertical="center"/>
    </xf>
    <xf numFmtId="0" fontId="24" fillId="5" borderId="29" xfId="0" applyFont="1" applyFill="1" applyBorder="1" applyAlignment="1">
      <alignment vertical="center"/>
    </xf>
    <xf numFmtId="0" fontId="26" fillId="5" borderId="22" xfId="0" applyFont="1" applyFill="1" applyBorder="1" applyAlignment="1">
      <alignment horizontal="left" vertical="top" indent="1"/>
    </xf>
    <xf numFmtId="0" fontId="26" fillId="5" borderId="23" xfId="0" applyFont="1" applyFill="1" applyBorder="1" applyAlignment="1">
      <alignment horizontal="left" vertical="center" indent="1"/>
    </xf>
    <xf numFmtId="0" fontId="26" fillId="5" borderId="24" xfId="0" applyFont="1" applyFill="1" applyBorder="1" applyAlignment="1">
      <alignment horizontal="left" vertical="center" indent="1"/>
    </xf>
    <xf numFmtId="0" fontId="3" fillId="5" borderId="25" xfId="0" applyFont="1" applyFill="1" applyBorder="1"/>
    <xf numFmtId="0" fontId="26" fillId="5" borderId="26" xfId="0" applyFont="1" applyFill="1" applyBorder="1" applyAlignment="1">
      <alignment vertical="top" wrapText="1"/>
    </xf>
    <xf numFmtId="0" fontId="33" fillId="9" borderId="42" xfId="0" applyFont="1" applyFill="1" applyBorder="1"/>
    <xf numFmtId="0" fontId="3" fillId="9" borderId="42" xfId="0" applyFont="1" applyFill="1" applyBorder="1"/>
    <xf numFmtId="0" fontId="7" fillId="9" borderId="42" xfId="0" applyFont="1" applyFill="1" applyBorder="1"/>
    <xf numFmtId="0" fontId="6" fillId="3" borderId="0" xfId="0" applyFont="1" applyFill="1" applyAlignment="1">
      <alignment horizontal="center" vertical="center"/>
    </xf>
    <xf numFmtId="0" fontId="7" fillId="3" borderId="0" xfId="0" applyFont="1" applyFill="1"/>
    <xf numFmtId="0" fontId="3" fillId="3" borderId="0" xfId="0" applyFont="1" applyFill="1" applyAlignment="1">
      <alignment horizontal="left" indent="1"/>
    </xf>
    <xf numFmtId="0" fontId="3" fillId="3" borderId="0" xfId="0" applyFont="1" applyFill="1" applyAlignment="1">
      <alignment horizontal="left" indent="2"/>
    </xf>
    <xf numFmtId="0" fontId="3" fillId="3" borderId="0" xfId="0" applyFont="1" applyFill="1" applyAlignment="1">
      <alignment horizontal="center"/>
    </xf>
    <xf numFmtId="0" fontId="3" fillId="3" borderId="0" xfId="0" quotePrefix="1" applyFont="1" applyFill="1"/>
    <xf numFmtId="0" fontId="34" fillId="3" borderId="43" xfId="0" applyFont="1" applyFill="1" applyBorder="1"/>
    <xf numFmtId="0" fontId="3" fillId="3" borderId="43" xfId="0" applyFont="1" applyFill="1" applyBorder="1"/>
    <xf numFmtId="0" fontId="3" fillId="3" borderId="43" xfId="0" applyFont="1" applyFill="1" applyBorder="1" applyAlignment="1">
      <alignment horizontal="left" indent="2"/>
    </xf>
    <xf numFmtId="0" fontId="7" fillId="3" borderId="43" xfId="0" applyFont="1" applyFill="1" applyBorder="1"/>
    <xf numFmtId="0" fontId="12" fillId="3" borderId="0" xfId="0" applyFont="1" applyFill="1" applyAlignment="1">
      <alignment horizontal="left" indent="2"/>
    </xf>
    <xf numFmtId="0" fontId="12" fillId="3" borderId="0" xfId="0" applyFont="1" applyFill="1"/>
    <xf numFmtId="0" fontId="35" fillId="3" borderId="0" xfId="0" applyFont="1" applyFill="1" applyAlignment="1">
      <alignment horizontal="center" vertical="center"/>
    </xf>
    <xf numFmtId="0" fontId="36" fillId="3" borderId="0" xfId="0" applyFont="1" applyFill="1"/>
    <xf numFmtId="0" fontId="37" fillId="3" borderId="0" xfId="0" applyFont="1" applyFill="1"/>
    <xf numFmtId="0" fontId="36" fillId="3" borderId="0" xfId="0" applyFont="1" applyFill="1" applyAlignment="1">
      <alignment horizontal="right"/>
    </xf>
    <xf numFmtId="164" fontId="37" fillId="3" borderId="0" xfId="0" applyNumberFormat="1" applyFont="1" applyFill="1"/>
    <xf numFmtId="0" fontId="38" fillId="3" borderId="0" xfId="0" applyFont="1" applyFill="1"/>
    <xf numFmtId="0" fontId="39" fillId="3" borderId="0" xfId="0" applyFont="1" applyFill="1"/>
    <xf numFmtId="0" fontId="40" fillId="3" borderId="0" xfId="0" applyFont="1" applyFill="1"/>
    <xf numFmtId="0" fontId="3" fillId="10" borderId="0" xfId="0" applyFont="1" applyFill="1"/>
    <xf numFmtId="0" fontId="3" fillId="11" borderId="0" xfId="0" applyFont="1" applyFill="1"/>
    <xf numFmtId="0" fontId="3" fillId="12" borderId="0" xfId="0" applyFont="1" applyFill="1"/>
    <xf numFmtId="0" fontId="3" fillId="13" borderId="0" xfId="0" applyFont="1" applyFill="1"/>
    <xf numFmtId="0" fontId="42" fillId="3" borderId="0" xfId="1" applyFont="1" applyFill="1"/>
    <xf numFmtId="0" fontId="33" fillId="9" borderId="47" xfId="0" applyFont="1" applyFill="1" applyBorder="1"/>
    <xf numFmtId="0" fontId="3" fillId="9" borderId="47" xfId="0" applyFont="1" applyFill="1" applyBorder="1"/>
    <xf numFmtId="0" fontId="7" fillId="9" borderId="47" xfId="0" applyFont="1" applyFill="1" applyBorder="1"/>
    <xf numFmtId="0" fontId="45" fillId="5" borderId="0" xfId="0" applyFont="1" applyFill="1" applyAlignment="1">
      <alignment horizontal="center" vertical="center" wrapText="1"/>
    </xf>
    <xf numFmtId="0" fontId="45" fillId="5" borderId="0" xfId="0" applyFont="1" applyFill="1" applyAlignment="1">
      <alignment vertical="center" wrapText="1"/>
    </xf>
    <xf numFmtId="0" fontId="46" fillId="5" borderId="0" xfId="0" applyFont="1" applyFill="1" applyAlignment="1">
      <alignment horizontal="center" vertical="center" wrapText="1"/>
    </xf>
    <xf numFmtId="0" fontId="48" fillId="14" borderId="0" xfId="0" applyFont="1" applyFill="1"/>
    <xf numFmtId="0" fontId="47" fillId="14" borderId="0" xfId="0" applyFont="1" applyFill="1"/>
    <xf numFmtId="0" fontId="52" fillId="14" borderId="48" xfId="0" applyFont="1" applyFill="1" applyBorder="1" applyAlignment="1">
      <alignment horizontal="center"/>
    </xf>
    <xf numFmtId="0" fontId="52" fillId="14" borderId="49" xfId="0" applyFont="1" applyFill="1" applyBorder="1" applyAlignment="1">
      <alignment horizontal="center"/>
    </xf>
    <xf numFmtId="0" fontId="49" fillId="13" borderId="0" xfId="0" applyFont="1" applyFill="1"/>
    <xf numFmtId="0" fontId="47" fillId="13" borderId="0" xfId="0" applyFont="1" applyFill="1"/>
    <xf numFmtId="0" fontId="15" fillId="14" borderId="0" xfId="0" applyFont="1" applyFill="1" applyAlignment="1">
      <alignment horizontal="left" shrinkToFit="1"/>
    </xf>
    <xf numFmtId="0" fontId="53" fillId="14" borderId="50" xfId="0" applyFont="1" applyFill="1" applyBorder="1"/>
    <xf numFmtId="0" fontId="51" fillId="14" borderId="51" xfId="0" applyFont="1" applyFill="1" applyBorder="1"/>
    <xf numFmtId="0" fontId="47" fillId="14" borderId="51" xfId="0" applyFont="1" applyFill="1" applyBorder="1"/>
    <xf numFmtId="0" fontId="57" fillId="14" borderId="0" xfId="0" applyFont="1" applyFill="1"/>
    <xf numFmtId="0" fontId="58" fillId="14" borderId="0" xfId="0" applyFont="1" applyFill="1"/>
    <xf numFmtId="0" fontId="47" fillId="14" borderId="0" xfId="0" applyFont="1" applyFill="1" applyAlignment="1">
      <alignment horizontal="right" indent="1"/>
    </xf>
    <xf numFmtId="0" fontId="15" fillId="14" borderId="52" xfId="0" applyFont="1" applyFill="1" applyBorder="1"/>
    <xf numFmtId="0" fontId="47" fillId="14" borderId="52" xfId="0" applyFont="1" applyFill="1" applyBorder="1"/>
    <xf numFmtId="0" fontId="15" fillId="14" borderId="0" xfId="0" applyFont="1" applyFill="1" applyAlignment="1">
      <alignment horizontal="left" indent="2"/>
    </xf>
    <xf numFmtId="0" fontId="47" fillId="14" borderId="53" xfId="0" applyFont="1" applyFill="1" applyBorder="1"/>
    <xf numFmtId="0" fontId="47" fillId="14" borderId="54" xfId="0" applyFont="1" applyFill="1" applyBorder="1"/>
    <xf numFmtId="0" fontId="47" fillId="14" borderId="55" xfId="0" applyFont="1" applyFill="1" applyBorder="1"/>
    <xf numFmtId="0" fontId="3" fillId="7" borderId="0" xfId="0" applyFont="1" applyFill="1"/>
    <xf numFmtId="0" fontId="3" fillId="7" borderId="43" xfId="0" applyFont="1" applyFill="1" applyBorder="1"/>
    <xf numFmtId="0" fontId="36" fillId="7" borderId="0" xfId="0" applyFont="1" applyFill="1"/>
    <xf numFmtId="0" fontId="3" fillId="7" borderId="0" xfId="0" applyFont="1" applyFill="1" applyAlignment="1">
      <alignment horizontal="left" indent="1"/>
    </xf>
    <xf numFmtId="0" fontId="47" fillId="14" borderId="59" xfId="0" applyFont="1" applyFill="1" applyBorder="1"/>
    <xf numFmtId="0" fontId="47" fillId="14" borderId="60" xfId="0" applyFont="1" applyFill="1" applyBorder="1"/>
    <xf numFmtId="0" fontId="47" fillId="14" borderId="61" xfId="0" applyFont="1" applyFill="1" applyBorder="1"/>
    <xf numFmtId="0" fontId="47" fillId="14" borderId="62" xfId="0" applyFont="1" applyFill="1" applyBorder="1"/>
    <xf numFmtId="0" fontId="47" fillId="14" borderId="63" xfId="0" applyFont="1" applyFill="1" applyBorder="1"/>
    <xf numFmtId="0" fontId="47" fillId="14" borderId="64" xfId="0" applyFont="1" applyFill="1" applyBorder="1"/>
    <xf numFmtId="0" fontId="12" fillId="14" borderId="58" xfId="0" applyFont="1" applyFill="1" applyBorder="1" applyAlignment="1">
      <alignment horizontal="right" shrinkToFit="1"/>
    </xf>
    <xf numFmtId="0" fontId="12" fillId="14" borderId="58" xfId="0" applyFont="1" applyFill="1" applyBorder="1" applyAlignment="1">
      <alignment horizontal="right"/>
    </xf>
    <xf numFmtId="0" fontId="51" fillId="15" borderId="65" xfId="0" applyFont="1" applyFill="1" applyBorder="1"/>
    <xf numFmtId="0" fontId="51" fillId="15" borderId="66" xfId="0" applyFont="1" applyFill="1" applyBorder="1"/>
    <xf numFmtId="0" fontId="61" fillId="14" borderId="0" xfId="0" applyFont="1" applyFill="1"/>
    <xf numFmtId="0" fontId="60" fillId="14" borderId="0" xfId="0" applyFont="1" applyFill="1" applyAlignment="1">
      <alignment horizontal="right"/>
    </xf>
    <xf numFmtId="0" fontId="47" fillId="14" borderId="0" xfId="0" applyFont="1" applyFill="1" applyAlignment="1">
      <alignment horizontal="left" indent="1"/>
    </xf>
    <xf numFmtId="9" fontId="62" fillId="13" borderId="0" xfId="2" applyFont="1" applyFill="1"/>
    <xf numFmtId="9" fontId="15" fillId="5" borderId="0" xfId="0" applyNumberFormat="1" applyFont="1" applyFill="1" applyAlignment="1">
      <alignment horizontal="center" vertical="center" wrapText="1"/>
    </xf>
    <xf numFmtId="9" fontId="46" fillId="5" borderId="0" xfId="0" applyNumberFormat="1" applyFont="1" applyFill="1" applyAlignment="1">
      <alignment horizontal="center" vertical="center" wrapText="1"/>
    </xf>
    <xf numFmtId="9" fontId="15" fillId="5" borderId="0" xfId="2" applyFont="1" applyFill="1" applyAlignment="1">
      <alignment horizontal="center" vertical="center" wrapText="1"/>
    </xf>
    <xf numFmtId="9" fontId="46" fillId="5" borderId="0" xfId="2" applyFont="1" applyFill="1" applyAlignment="1">
      <alignment horizontal="center" vertical="center" wrapText="1"/>
    </xf>
    <xf numFmtId="9" fontId="3" fillId="13" borderId="0" xfId="2" applyFont="1" applyFill="1"/>
    <xf numFmtId="9" fontId="3" fillId="7" borderId="43" xfId="2" applyFont="1" applyFill="1" applyBorder="1"/>
    <xf numFmtId="9" fontId="3" fillId="7" borderId="0" xfId="2" applyFont="1" applyFill="1"/>
    <xf numFmtId="0" fontId="36" fillId="13" borderId="0" xfId="0" applyFont="1" applyFill="1"/>
    <xf numFmtId="0" fontId="63" fillId="5" borderId="0" xfId="0" applyFont="1" applyFill="1" applyAlignment="1">
      <alignment horizontal="center" vertical="center"/>
    </xf>
    <xf numFmtId="9" fontId="47" fillId="14" borderId="0" xfId="0" applyNumberFormat="1" applyFont="1" applyFill="1" applyAlignment="1">
      <alignment horizontal="center"/>
    </xf>
    <xf numFmtId="9" fontId="64" fillId="14" borderId="0" xfId="2" applyFont="1" applyFill="1"/>
    <xf numFmtId="0" fontId="47" fillId="14" borderId="50" xfId="0" applyFont="1" applyFill="1" applyBorder="1"/>
    <xf numFmtId="0" fontId="47" fillId="14" borderId="56" xfId="0" applyFont="1" applyFill="1" applyBorder="1" applyAlignment="1">
      <alignment horizontal="center" vertical="center"/>
    </xf>
    <xf numFmtId="0" fontId="47" fillId="14" borderId="57" xfId="0" applyFont="1" applyFill="1" applyBorder="1" applyAlignment="1">
      <alignment horizontal="center" vertical="center"/>
    </xf>
    <xf numFmtId="9" fontId="36" fillId="7" borderId="0" xfId="2" applyFont="1" applyFill="1"/>
    <xf numFmtId="9" fontId="47" fillId="14" borderId="0" xfId="0" applyNumberFormat="1" applyFont="1" applyFill="1"/>
    <xf numFmtId="9" fontId="47" fillId="14" borderId="0" xfId="0" applyNumberFormat="1" applyFont="1" applyFill="1" applyAlignment="1">
      <alignment horizontal="left"/>
    </xf>
    <xf numFmtId="0" fontId="64" fillId="14" borderId="0" xfId="0" applyFont="1" applyFill="1" applyAlignment="1">
      <alignment horizontal="left" vertical="center"/>
    </xf>
    <xf numFmtId="0" fontId="64" fillId="14" borderId="0" xfId="0" applyFont="1" applyFill="1"/>
    <xf numFmtId="0" fontId="41" fillId="3" borderId="44" xfId="0" applyFont="1" applyFill="1" applyBorder="1" applyAlignment="1">
      <alignment horizontal="center"/>
    </xf>
    <xf numFmtId="0" fontId="41" fillId="3" borderId="45" xfId="0" applyFont="1" applyFill="1" applyBorder="1" applyAlignment="1">
      <alignment horizontal="center"/>
    </xf>
    <xf numFmtId="0" fontId="41" fillId="3" borderId="46" xfId="0" applyFont="1" applyFill="1" applyBorder="1" applyAlignment="1">
      <alignment horizontal="center"/>
    </xf>
    <xf numFmtId="0" fontId="26" fillId="5" borderId="27" xfId="0" applyFont="1" applyFill="1" applyBorder="1" applyAlignment="1">
      <alignment horizontal="left" vertical="top"/>
    </xf>
    <xf numFmtId="0" fontId="26" fillId="5" borderId="28" xfId="0" applyFont="1" applyFill="1" applyBorder="1" applyAlignment="1">
      <alignment horizontal="left" vertical="top"/>
    </xf>
    <xf numFmtId="0" fontId="26" fillId="5" borderId="29" xfId="0" applyFont="1" applyFill="1" applyBorder="1" applyAlignment="1">
      <alignment horizontal="left" vertical="top"/>
    </xf>
    <xf numFmtId="0" fontId="31" fillId="3" borderId="38" xfId="0" applyFont="1" applyFill="1" applyBorder="1" applyAlignment="1">
      <alignment horizontal="center" vertical="center"/>
    </xf>
    <xf numFmtId="0" fontId="31" fillId="3" borderId="39" xfId="0" applyFont="1" applyFill="1" applyBorder="1" applyAlignment="1">
      <alignment horizontal="center" vertical="center"/>
    </xf>
    <xf numFmtId="0" fontId="31" fillId="3" borderId="40" xfId="0" applyFont="1" applyFill="1" applyBorder="1" applyAlignment="1">
      <alignment horizontal="center" vertical="center"/>
    </xf>
    <xf numFmtId="0" fontId="26" fillId="5" borderId="25" xfId="0" applyFont="1" applyFill="1" applyBorder="1" applyAlignment="1">
      <alignment horizontal="left" vertical="top" wrapText="1" indent="1"/>
    </xf>
    <xf numFmtId="0" fontId="26" fillId="5" borderId="0" xfId="0" applyFont="1" applyFill="1" applyAlignment="1">
      <alignment horizontal="left" vertical="top" wrapText="1" indent="1"/>
    </xf>
    <xf numFmtId="0" fontId="26" fillId="5" borderId="26" xfId="0" applyFont="1" applyFill="1" applyBorder="1" applyAlignment="1">
      <alignment horizontal="left" vertical="top" wrapText="1" indent="1"/>
    </xf>
    <xf numFmtId="0" fontId="26" fillId="5" borderId="25" xfId="0" applyFont="1" applyFill="1" applyBorder="1" applyAlignment="1">
      <alignment horizontal="right" wrapText="1" indent="1"/>
    </xf>
    <xf numFmtId="0" fontId="26" fillId="5" borderId="0" xfId="0" applyFont="1" applyFill="1" applyAlignment="1">
      <alignment horizontal="right" wrapText="1" indent="1"/>
    </xf>
    <xf numFmtId="0" fontId="26" fillId="5" borderId="41" xfId="0" applyFont="1" applyFill="1" applyBorder="1" applyAlignment="1">
      <alignment horizontal="right" wrapText="1" indent="1"/>
    </xf>
    <xf numFmtId="0" fontId="29" fillId="7" borderId="30" xfId="0" applyFont="1" applyFill="1" applyBorder="1" applyAlignment="1">
      <alignment horizontal="right" vertical="center" wrapText="1"/>
    </xf>
    <xf numFmtId="0" fontId="29" fillId="7" borderId="31" xfId="0" applyFont="1" applyFill="1" applyBorder="1" applyAlignment="1">
      <alignment horizontal="right" vertical="center" wrapText="1"/>
    </xf>
    <xf numFmtId="0" fontId="29" fillId="7" borderId="32" xfId="0" applyFont="1" applyFill="1" applyBorder="1" applyAlignment="1">
      <alignment horizontal="right" vertical="center" wrapText="1"/>
    </xf>
    <xf numFmtId="0" fontId="29" fillId="8" borderId="30" xfId="0" applyFont="1" applyFill="1" applyBorder="1" applyAlignment="1">
      <alignment horizontal="left" vertical="center" wrapText="1" indent="1"/>
    </xf>
    <xf numFmtId="0" fontId="29" fillId="8" borderId="31" xfId="0" applyFont="1" applyFill="1" applyBorder="1" applyAlignment="1">
      <alignment horizontal="left" vertical="center" wrapText="1" indent="1"/>
    </xf>
    <xf numFmtId="0" fontId="29" fillId="8" borderId="33" xfId="0" applyFont="1" applyFill="1" applyBorder="1" applyAlignment="1">
      <alignment horizontal="left" vertical="center" wrapText="1" indent="1"/>
    </xf>
    <xf numFmtId="0" fontId="30" fillId="7" borderId="34" xfId="0" applyFont="1" applyFill="1" applyBorder="1" applyAlignment="1">
      <alignment horizontal="left" vertical="top" wrapText="1" indent="1"/>
    </xf>
    <xf numFmtId="0" fontId="30" fillId="7" borderId="35" xfId="0" applyFont="1" applyFill="1" applyBorder="1" applyAlignment="1">
      <alignment horizontal="left" vertical="top" wrapText="1" indent="1"/>
    </xf>
    <xf numFmtId="0" fontId="30" fillId="7" borderId="36" xfId="0" applyFont="1" applyFill="1" applyBorder="1" applyAlignment="1">
      <alignment horizontal="left" vertical="top" wrapText="1" indent="1"/>
    </xf>
    <xf numFmtId="0" fontId="30" fillId="8" borderId="34" xfId="0" applyFont="1" applyFill="1" applyBorder="1" applyAlignment="1">
      <alignment horizontal="left" vertical="top" wrapText="1" indent="1"/>
    </xf>
    <xf numFmtId="0" fontId="30" fillId="8" borderId="35" xfId="0" applyFont="1" applyFill="1" applyBorder="1" applyAlignment="1">
      <alignment horizontal="left" vertical="top" wrapText="1" indent="1"/>
    </xf>
    <xf numFmtId="0" fontId="30" fillId="8" borderId="37" xfId="0" applyFont="1" applyFill="1" applyBorder="1" applyAlignment="1">
      <alignment horizontal="left" vertical="top" wrapText="1" indent="1"/>
    </xf>
    <xf numFmtId="0" fontId="21" fillId="5" borderId="0" xfId="0" applyFont="1" applyFill="1" applyAlignment="1">
      <alignment horizontal="left" vertical="center"/>
    </xf>
    <xf numFmtId="0" fontId="22" fillId="3" borderId="9" xfId="0" applyFont="1" applyFill="1" applyBorder="1" applyAlignment="1">
      <alignment horizontal="center" vertical="center" shrinkToFit="1"/>
    </xf>
    <xf numFmtId="0" fontId="22" fillId="3" borderId="10" xfId="0" applyFont="1" applyFill="1" applyBorder="1" applyAlignment="1">
      <alignment horizontal="center" vertical="center" shrinkToFit="1"/>
    </xf>
    <xf numFmtId="0" fontId="22" fillId="3" borderId="11" xfId="0" applyFont="1" applyFill="1" applyBorder="1" applyAlignment="1">
      <alignment horizontal="center" vertical="center" shrinkToFit="1"/>
    </xf>
    <xf numFmtId="0" fontId="25" fillId="5" borderId="0" xfId="0" applyFont="1" applyFill="1" applyAlignment="1">
      <alignment horizontal="center" vertical="center" shrinkToFit="1"/>
    </xf>
    <xf numFmtId="0" fontId="11" fillId="3" borderId="9" xfId="0" applyFont="1" applyFill="1" applyBorder="1" applyAlignment="1">
      <alignment horizontal="left" vertical="center" indent="1"/>
    </xf>
    <xf numFmtId="0" fontId="11" fillId="3" borderId="10" xfId="0" applyFont="1" applyFill="1" applyBorder="1" applyAlignment="1">
      <alignment horizontal="left" vertical="center" indent="1"/>
    </xf>
    <xf numFmtId="0" fontId="11" fillId="3" borderId="11" xfId="0" applyFont="1" applyFill="1" applyBorder="1" applyAlignment="1">
      <alignment horizontal="left" vertical="center" indent="1"/>
    </xf>
    <xf numFmtId="164" fontId="20" fillId="6" borderId="16" xfId="0" applyNumberFormat="1" applyFont="1" applyFill="1" applyBorder="1" applyAlignment="1">
      <alignment horizontal="center" vertical="center"/>
    </xf>
    <xf numFmtId="164" fontId="20" fillId="6" borderId="17" xfId="0" applyNumberFormat="1" applyFont="1" applyFill="1" applyBorder="1" applyAlignment="1">
      <alignment horizontal="center" vertical="center"/>
    </xf>
    <xf numFmtId="164" fontId="20" fillId="6" borderId="18" xfId="0" applyNumberFormat="1" applyFont="1" applyFill="1" applyBorder="1" applyAlignment="1">
      <alignment horizontal="center" vertical="center"/>
    </xf>
    <xf numFmtId="0" fontId="32" fillId="4" borderId="0" xfId="0" applyFont="1" applyFill="1" applyAlignment="1">
      <alignment horizontal="left" vertical="center" indent="1"/>
    </xf>
    <xf numFmtId="0" fontId="17" fillId="4" borderId="0" xfId="0" applyFont="1" applyFill="1" applyAlignment="1">
      <alignment horizontal="left" vertical="center" indent="1"/>
    </xf>
    <xf numFmtId="0" fontId="18" fillId="4" borderId="0" xfId="0" applyFont="1" applyFill="1" applyAlignment="1">
      <alignment horizontal="left" vertical="center" wrapText="1" indent="1"/>
    </xf>
    <xf numFmtId="0" fontId="16" fillId="4" borderId="0" xfId="0" applyFont="1" applyFill="1" applyAlignment="1">
      <alignment horizontal="left" vertical="center" indent="1"/>
    </xf>
    <xf numFmtId="0" fontId="26" fillId="5" borderId="25" xfId="0" applyFont="1" applyFill="1" applyBorder="1" applyAlignment="1">
      <alignment horizontal="left" vertical="top" wrapText="1"/>
    </xf>
    <xf numFmtId="0" fontId="26" fillId="5" borderId="0" xfId="0" applyFont="1" applyFill="1" applyAlignment="1">
      <alignment horizontal="left" vertical="top" wrapText="1"/>
    </xf>
    <xf numFmtId="0" fontId="26" fillId="5" borderId="26" xfId="0" applyFont="1" applyFill="1" applyBorder="1" applyAlignment="1">
      <alignment horizontal="left" vertical="top" wrapText="1"/>
    </xf>
    <xf numFmtId="0" fontId="46" fillId="5" borderId="0" xfId="0" applyFont="1" applyFill="1" applyAlignment="1">
      <alignment horizontal="left" vertical="center" indent="1"/>
    </xf>
    <xf numFmtId="0" fontId="15" fillId="5" borderId="0" xfId="0" applyFont="1" applyFill="1" applyAlignment="1">
      <alignment horizontal="left" vertical="center" indent="1"/>
    </xf>
    <xf numFmtId="0" fontId="5" fillId="2" borderId="0" xfId="0" applyFont="1" applyFill="1" applyAlignment="1">
      <alignment horizontal="center" vertical="center"/>
    </xf>
    <xf numFmtId="0" fontId="43" fillId="2" borderId="0" xfId="0" applyFont="1" applyFill="1" applyAlignment="1">
      <alignment horizontal="center" vertical="center"/>
    </xf>
    <xf numFmtId="0" fontId="9" fillId="4" borderId="2" xfId="0" applyFont="1" applyFill="1" applyBorder="1" applyAlignment="1">
      <alignment horizontal="left" vertical="center" wrapText="1" indent="1"/>
    </xf>
    <xf numFmtId="0" fontId="2" fillId="2" borderId="0" xfId="0" applyFont="1" applyFill="1" applyAlignment="1">
      <alignment horizontal="center" vertical="center"/>
    </xf>
    <xf numFmtId="0" fontId="4" fillId="2" borderId="0" xfId="0" applyFont="1" applyFill="1" applyAlignment="1">
      <alignment horizontal="center" vertical="center" wrapText="1"/>
    </xf>
    <xf numFmtId="0" fontId="55" fillId="13" borderId="0" xfId="0" applyFont="1" applyFill="1" applyAlignment="1">
      <alignment horizontal="right" vertical="center" wrapText="1" indent="1"/>
    </xf>
    <xf numFmtId="0" fontId="54" fillId="13" borderId="0" xfId="0" applyFont="1" applyFill="1" applyAlignment="1">
      <alignment horizontal="right" vertical="center" wrapText="1" indent="1"/>
    </xf>
    <xf numFmtId="0" fontId="66" fillId="14" borderId="67" xfId="0" applyFont="1" applyFill="1" applyBorder="1"/>
    <xf numFmtId="0" fontId="47" fillId="14" borderId="68" xfId="0" applyFont="1" applyFill="1" applyBorder="1"/>
    <xf numFmtId="0" fontId="69" fillId="14" borderId="67" xfId="0" applyFont="1" applyFill="1" applyBorder="1"/>
    <xf numFmtId="0" fontId="68" fillId="14" borderId="67" xfId="0" applyFont="1" applyFill="1" applyBorder="1"/>
    <xf numFmtId="0" fontId="67" fillId="14" borderId="67" xfId="0" applyFont="1" applyFill="1" applyBorder="1"/>
    <xf numFmtId="2" fontId="3" fillId="3" borderId="0" xfId="0" applyNumberFormat="1" applyFont="1" applyFill="1" applyAlignment="1">
      <alignment horizontal="left" indent="2"/>
    </xf>
    <xf numFmtId="0" fontId="7" fillId="3" borderId="0" xfId="0" applyFont="1" applyFill="1" applyAlignment="1">
      <alignment horizontal="right"/>
    </xf>
    <xf numFmtId="0" fontId="64" fillId="14" borderId="0" xfId="0" applyFont="1" applyFill="1" applyAlignment="1">
      <alignment horizontal="center" vertical="center"/>
    </xf>
    <xf numFmtId="2" fontId="47" fillId="14" borderId="0" xfId="0" applyNumberFormat="1" applyFont="1" applyFill="1" applyAlignment="1">
      <alignment horizontal="center" vertical="center"/>
    </xf>
    <xf numFmtId="0" fontId="47" fillId="14" borderId="0" xfId="0" applyFont="1" applyFill="1" applyAlignment="1">
      <alignment horizontal="center"/>
    </xf>
    <xf numFmtId="0" fontId="71" fillId="14" borderId="0" xfId="0" applyFont="1" applyFill="1"/>
    <xf numFmtId="0" fontId="70" fillId="14" borderId="0" xfId="0" applyFont="1" applyFill="1"/>
    <xf numFmtId="0" fontId="72" fillId="14" borderId="67" xfId="0" applyFont="1" applyFill="1" applyBorder="1"/>
    <xf numFmtId="0" fontId="64" fillId="14" borderId="0" xfId="0" applyFont="1" applyFill="1" applyAlignment="1">
      <alignment horizontal="center"/>
    </xf>
    <xf numFmtId="2" fontId="47" fillId="14" borderId="0" xfId="0" applyNumberFormat="1" applyFont="1" applyFill="1" applyAlignment="1">
      <alignment horizontal="center"/>
    </xf>
    <xf numFmtId="0" fontId="73" fillId="14" borderId="0" xfId="0" applyFont="1" applyFill="1" applyAlignment="1">
      <alignment horizontal="right"/>
    </xf>
    <xf numFmtId="0" fontId="74" fillId="14" borderId="0" xfId="0" applyFont="1" applyFill="1" applyAlignment="1">
      <alignment horizontal="left" indent="1"/>
    </xf>
    <xf numFmtId="9" fontId="74" fillId="14" borderId="0" xfId="0" applyNumberFormat="1" applyFont="1" applyFill="1"/>
    <xf numFmtId="0" fontId="74" fillId="14" borderId="0" xfId="0" applyFont="1" applyFill="1"/>
    <xf numFmtId="9" fontId="74" fillId="14" borderId="0" xfId="0" applyNumberFormat="1" applyFont="1" applyFill="1" applyAlignment="1">
      <alignment horizontal="center"/>
    </xf>
    <xf numFmtId="2" fontId="74" fillId="14" borderId="0" xfId="0" applyNumberFormat="1" applyFont="1" applyFill="1" applyAlignment="1">
      <alignment horizontal="center"/>
    </xf>
    <xf numFmtId="9" fontId="75" fillId="14" borderId="0" xfId="0" applyNumberFormat="1" applyFont="1" applyFill="1"/>
    <xf numFmtId="0" fontId="47" fillId="14" borderId="0" xfId="0" applyFont="1" applyFill="1" applyBorder="1"/>
    <xf numFmtId="9" fontId="12" fillId="14" borderId="44" xfId="0" applyNumberFormat="1" applyFont="1" applyFill="1" applyBorder="1"/>
    <xf numFmtId="0" fontId="12" fillId="14" borderId="45" xfId="0" applyFont="1" applyFill="1" applyBorder="1"/>
    <xf numFmtId="0" fontId="12" fillId="14" borderId="46" xfId="0" applyFont="1" applyFill="1" applyBorder="1"/>
    <xf numFmtId="0" fontId="47" fillId="14" borderId="69" xfId="0" applyFont="1" applyFill="1" applyBorder="1"/>
    <xf numFmtId="0" fontId="47" fillId="14" borderId="70" xfId="0" applyFont="1" applyFill="1" applyBorder="1"/>
    <xf numFmtId="0" fontId="47" fillId="14" borderId="71" xfId="0" applyFont="1" applyFill="1" applyBorder="1"/>
    <xf numFmtId="0" fontId="47" fillId="14" borderId="10" xfId="0" applyFont="1" applyFill="1" applyBorder="1"/>
    <xf numFmtId="0" fontId="58" fillId="14" borderId="9" xfId="0" applyFont="1" applyFill="1" applyBorder="1" applyAlignment="1">
      <alignment horizontal="left" indent="1"/>
    </xf>
    <xf numFmtId="0" fontId="58" fillId="14" borderId="10" xfId="0" applyFont="1" applyFill="1" applyBorder="1" applyAlignment="1">
      <alignment horizontal="left" indent="1"/>
    </xf>
    <xf numFmtId="0" fontId="47" fillId="14" borderId="10" xfId="0" applyFont="1" applyFill="1" applyBorder="1" applyAlignment="1">
      <alignment horizontal="center"/>
    </xf>
    <xf numFmtId="0" fontId="47" fillId="14" borderId="11" xfId="0" applyFont="1" applyFill="1" applyBorder="1" applyAlignment="1">
      <alignment horizontal="center"/>
    </xf>
    <xf numFmtId="0" fontId="76" fillId="14" borderId="0" xfId="0" applyFont="1" applyFill="1"/>
    <xf numFmtId="0" fontId="76" fillId="16" borderId="0" xfId="0" applyFont="1" applyFill="1"/>
    <xf numFmtId="0" fontId="47" fillId="14" borderId="10" xfId="0" applyFont="1" applyFill="1" applyBorder="1" applyAlignment="1">
      <alignment horizontal="left" indent="1"/>
    </xf>
    <xf numFmtId="0" fontId="47" fillId="14" borderId="11" xfId="0" applyFont="1" applyFill="1" applyBorder="1" applyAlignment="1">
      <alignment horizontal="left" indent="1"/>
    </xf>
    <xf numFmtId="0" fontId="15" fillId="14" borderId="0" xfId="0" applyFont="1" applyFill="1" applyAlignment="1">
      <alignment horizontal="left" indent="1" shrinkToFit="1"/>
    </xf>
    <xf numFmtId="0" fontId="58" fillId="14" borderId="0" xfId="0" applyFont="1" applyFill="1" applyAlignment="1">
      <alignment horizontal="right" indent="1"/>
    </xf>
    <xf numFmtId="0" fontId="47" fillId="14" borderId="11" xfId="0" applyFont="1" applyFill="1" applyBorder="1" applyAlignment="1">
      <alignment horizontal="center" vertical="center"/>
    </xf>
    <xf numFmtId="9" fontId="47" fillId="14" borderId="10" xfId="2" applyFont="1" applyFill="1" applyBorder="1" applyAlignment="1">
      <alignment horizontal="center" vertical="center"/>
    </xf>
    <xf numFmtId="0" fontId="78" fillId="14" borderId="0" xfId="0" applyFont="1" applyFill="1" applyAlignment="1">
      <alignment horizontal="center" vertical="center"/>
    </xf>
    <xf numFmtId="0" fontId="47" fillId="14" borderId="0" xfId="0" applyFont="1" applyFill="1" applyAlignment="1">
      <alignment horizontal="left" indent="2"/>
    </xf>
    <xf numFmtId="0" fontId="58" fillId="14" borderId="10" xfId="0" applyFont="1" applyFill="1" applyBorder="1" applyAlignment="1"/>
    <xf numFmtId="0" fontId="47" fillId="14" borderId="10" xfId="0" applyFont="1" applyFill="1" applyBorder="1" applyAlignment="1"/>
    <xf numFmtId="0" fontId="47" fillId="14" borderId="11" xfId="0" applyFont="1" applyFill="1" applyBorder="1" applyAlignment="1"/>
    <xf numFmtId="0" fontId="15" fillId="14" borderId="0" xfId="0" applyFont="1" applyFill="1" applyAlignment="1">
      <alignment horizontal="left" indent="1" shrinkToFit="1"/>
    </xf>
    <xf numFmtId="9" fontId="47" fillId="14" borderId="10" xfId="0" applyNumberFormat="1" applyFont="1" applyFill="1" applyBorder="1" applyAlignment="1"/>
    <xf numFmtId="0" fontId="79" fillId="14" borderId="0" xfId="0" applyFont="1" applyFill="1" applyAlignment="1">
      <alignment horizontal="right" vertical="center"/>
    </xf>
    <xf numFmtId="0" fontId="47" fillId="14" borderId="0" xfId="0" applyFont="1" applyFill="1" applyAlignment="1">
      <alignment horizontal="right"/>
    </xf>
    <xf numFmtId="0" fontId="58" fillId="14" borderId="0" xfId="0" applyFont="1" applyFill="1" applyAlignment="1">
      <alignment horizontal="right" vertical="center"/>
    </xf>
    <xf numFmtId="0" fontId="12" fillId="14" borderId="0" xfId="0" applyFont="1" applyFill="1" applyAlignment="1">
      <alignment horizontal="right" vertical="center"/>
    </xf>
    <xf numFmtId="0" fontId="12" fillId="14" borderId="0" xfId="0" applyFont="1" applyFill="1" applyAlignment="1">
      <alignment horizontal="right"/>
    </xf>
    <xf numFmtId="9" fontId="47" fillId="14" borderId="72" xfId="0" applyNumberFormat="1" applyFont="1" applyFill="1" applyBorder="1" applyAlignment="1"/>
    <xf numFmtId="0" fontId="58" fillId="14" borderId="72" xfId="0" applyFont="1" applyFill="1" applyBorder="1" applyAlignment="1"/>
    <xf numFmtId="0" fontId="47" fillId="14" borderId="72" xfId="0" applyFont="1" applyFill="1" applyBorder="1" applyAlignment="1"/>
    <xf numFmtId="0" fontId="80" fillId="14" borderId="75" xfId="0" applyFont="1" applyFill="1" applyBorder="1" applyAlignment="1">
      <alignment horizontal="left" wrapText="1" indent="1" shrinkToFit="1"/>
    </xf>
    <xf numFmtId="0" fontId="80" fillId="14" borderId="76" xfId="0" applyFont="1" applyFill="1" applyBorder="1" applyAlignment="1">
      <alignment horizontal="left" wrapText="1" indent="1" shrinkToFit="1"/>
    </xf>
    <xf numFmtId="0" fontId="47" fillId="14" borderId="79" xfId="0" applyFont="1" applyFill="1" applyBorder="1"/>
    <xf numFmtId="2" fontId="11" fillId="14" borderId="74" xfId="0" applyNumberFormat="1" applyFont="1" applyFill="1" applyBorder="1" applyAlignment="1">
      <alignment vertical="center"/>
    </xf>
    <xf numFmtId="0" fontId="75" fillId="14" borderId="0" xfId="0" applyFont="1" applyFill="1"/>
    <xf numFmtId="0" fontId="64" fillId="14" borderId="0" xfId="0" applyFont="1" applyFill="1" applyAlignment="1">
      <alignment horizontal="right"/>
    </xf>
    <xf numFmtId="0" fontId="81" fillId="14" borderId="0" xfId="0" applyFont="1" applyFill="1" applyAlignment="1">
      <alignment horizontal="right"/>
    </xf>
    <xf numFmtId="0" fontId="47" fillId="14" borderId="43" xfId="0" applyFont="1" applyFill="1" applyBorder="1"/>
    <xf numFmtId="9" fontId="80" fillId="14" borderId="77" xfId="2" applyFont="1" applyFill="1" applyBorder="1"/>
    <xf numFmtId="0" fontId="80" fillId="14" borderId="78" xfId="0" applyFont="1" applyFill="1" applyBorder="1"/>
    <xf numFmtId="0" fontId="47" fillId="14" borderId="75" xfId="0" applyFont="1" applyFill="1" applyBorder="1"/>
    <xf numFmtId="0" fontId="11" fillId="14" borderId="0" xfId="0" applyFont="1" applyFill="1"/>
    <xf numFmtId="0" fontId="82" fillId="14" borderId="0" xfId="0" applyFont="1" applyFill="1"/>
    <xf numFmtId="9" fontId="47" fillId="14" borderId="0" xfId="0" applyNumberFormat="1" applyFont="1" applyFill="1" applyAlignment="1">
      <alignment horizontal="center" vertical="center"/>
    </xf>
    <xf numFmtId="0" fontId="83" fillId="7" borderId="80" xfId="0" applyFont="1" applyFill="1" applyBorder="1" applyAlignment="1">
      <alignment horizontal="center"/>
    </xf>
    <xf numFmtId="0" fontId="0" fillId="7" borderId="0" xfId="0" applyFill="1" applyBorder="1" applyAlignment="1"/>
    <xf numFmtId="0" fontId="0" fillId="7" borderId="73" xfId="0" applyFill="1" applyBorder="1" applyAlignment="1"/>
    <xf numFmtId="0" fontId="65" fillId="7" borderId="0" xfId="0" applyFont="1" applyFill="1" applyBorder="1" applyAlignment="1"/>
    <xf numFmtId="0" fontId="65" fillId="7" borderId="73" xfId="0" applyFont="1" applyFill="1" applyBorder="1" applyAlignment="1"/>
    <xf numFmtId="0" fontId="58" fillId="14" borderId="43" xfId="0" applyFont="1" applyFill="1" applyBorder="1"/>
    <xf numFmtId="0" fontId="1" fillId="4" borderId="5" xfId="1" applyFill="1" applyBorder="1" applyAlignment="1">
      <alignment horizontal="center" vertical="center"/>
    </xf>
    <xf numFmtId="0" fontId="77" fillId="7" borderId="0" xfId="0" applyFont="1" applyFill="1" applyAlignment="1">
      <alignment horizontal="left"/>
    </xf>
  </cellXfs>
  <cellStyles count="3">
    <cellStyle name="Hyperlink" xfId="1" builtinId="8"/>
    <cellStyle name="Normal" xfId="0" builtinId="0"/>
    <cellStyle name="Percent" xfId="2" builtinId="5"/>
  </cellStyles>
  <dxfs count="1025">
    <dxf>
      <font>
        <color rgb="FF008000"/>
      </font>
      <fill>
        <gradientFill degree="90">
          <stop position="0">
            <color rgb="FFFFFF99"/>
          </stop>
          <stop position="1">
            <color rgb="FF92D050"/>
          </stop>
        </gradientFill>
      </fill>
    </dxf>
    <dxf>
      <font>
        <b/>
        <i val="0"/>
        <color rgb="FF006100"/>
      </font>
      <fill>
        <gradientFill degree="90">
          <stop position="0">
            <color rgb="FF99FF99"/>
          </stop>
          <stop position="1">
            <color rgb="FF66FF66"/>
          </stop>
        </gradientFill>
      </fill>
    </dxf>
    <dxf>
      <font>
        <color theme="0" tint="-0.24994659260841701"/>
      </font>
      <fill>
        <patternFill>
          <bgColor theme="0" tint="-4.9989318521683403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color theme="1"/>
      </font>
      <fill>
        <gradientFill degree="90">
          <stop position="0">
            <color rgb="FFFFCCCC"/>
          </stop>
          <stop position="1">
            <color rgb="FFFF9999"/>
          </stop>
        </gradientFill>
      </fill>
    </dxf>
    <dxf>
      <font>
        <b/>
        <i val="0"/>
        <color theme="1"/>
      </font>
      <fill>
        <patternFill>
          <bgColor theme="7" tint="0.79998168889431442"/>
        </patternFill>
      </fill>
    </dxf>
    <dxf>
      <font>
        <b/>
        <i val="0"/>
        <color theme="1"/>
      </font>
      <fill>
        <gradientFill degree="90">
          <stop position="0">
            <color rgb="FF99FF99"/>
          </stop>
          <stop position="1">
            <color rgb="FF66FF66"/>
          </stop>
        </gradientFill>
      </fill>
    </dxf>
    <dxf>
      <font>
        <color rgb="FF9C0006"/>
      </font>
      <fill>
        <patternFill>
          <bgColor rgb="FFFFC7CE"/>
        </patternFill>
      </fill>
    </dxf>
    <dxf>
      <font>
        <color rgb="FF9C5700"/>
      </font>
      <fill>
        <patternFill>
          <bgColor rgb="FFFFEB9C"/>
        </patternFill>
      </fill>
    </dxf>
    <dxf>
      <font>
        <b/>
        <i val="0"/>
        <color rgb="FF006100"/>
      </font>
      <fill>
        <patternFill>
          <bgColor rgb="FFC6EFCE"/>
        </patternFill>
      </fill>
    </dxf>
    <dxf>
      <font>
        <color rgb="FF9C0006"/>
      </font>
      <fill>
        <patternFill>
          <bgColor rgb="FFFFC7CE"/>
        </patternFill>
      </fill>
    </dxf>
    <dxf>
      <font>
        <color theme="7" tint="-0.24994659260841701"/>
      </font>
      <fill>
        <patternFill>
          <bgColor theme="7" tint="0.59996337778862885"/>
        </patternFill>
      </fill>
    </dxf>
    <dxf>
      <font>
        <color rgb="FF9C5700"/>
      </font>
      <fill>
        <patternFill>
          <bgColor rgb="FFFFEB9C"/>
        </patternFill>
      </fill>
    </dxf>
    <dxf>
      <font>
        <color rgb="FF7DBE32"/>
      </font>
      <fill>
        <patternFill>
          <bgColor theme="9" tint="0.79998168889431442"/>
        </patternFill>
      </fill>
    </dxf>
    <dxf>
      <font>
        <color rgb="FF006100"/>
      </font>
      <fill>
        <patternFill>
          <bgColor rgb="FFC6EFCE"/>
        </patternFill>
      </fill>
    </dxf>
    <dxf>
      <font>
        <color rgb="FF008000"/>
      </font>
      <fill>
        <gradientFill degree="90">
          <stop position="0">
            <color rgb="FFFFFF99"/>
          </stop>
          <stop position="1">
            <color rgb="FF92D050"/>
          </stop>
        </gradientFill>
      </fill>
    </dxf>
    <dxf>
      <font>
        <b/>
        <i val="0"/>
        <color rgb="FF006100"/>
      </font>
      <fill>
        <gradientFill degree="90">
          <stop position="0">
            <color rgb="FF99FF99"/>
          </stop>
          <stop position="1">
            <color rgb="FF66FF66"/>
          </stop>
        </gradientFill>
      </fill>
    </dxf>
    <dxf>
      <font>
        <color theme="0" tint="-0.24994659260841701"/>
      </font>
      <fill>
        <patternFill>
          <bgColor theme="0" tint="-4.9989318521683403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59996337778862885"/>
        </patternFill>
      </fill>
    </dxf>
    <dxf>
      <font>
        <color rgb="FF9C5700"/>
      </font>
      <fill>
        <patternFill>
          <bgColor rgb="FFFFEB9C"/>
        </patternFill>
      </fill>
    </dxf>
    <dxf>
      <font>
        <color rgb="FF7DBE32"/>
      </font>
      <fill>
        <patternFill>
          <bgColor theme="9"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6100"/>
      </font>
      <fill>
        <patternFill>
          <bgColor rgb="FFC6EFCE"/>
        </patternFill>
      </fill>
    </dxf>
    <dxf>
      <font>
        <color rgb="FF9C0006"/>
      </font>
      <fill>
        <patternFill>
          <bgColor rgb="FFFFC7CE"/>
        </patternFill>
      </fill>
    </dxf>
    <dxf>
      <font>
        <color theme="7" tint="-0.24994659260841701"/>
      </font>
      <fill>
        <patternFill>
          <bgColor theme="7" tint="0.59996337778862885"/>
        </patternFill>
      </fill>
    </dxf>
    <dxf>
      <font>
        <color rgb="FF9C5700"/>
      </font>
      <fill>
        <patternFill>
          <bgColor rgb="FFFFEB9C"/>
        </patternFill>
      </fill>
    </dxf>
    <dxf>
      <font>
        <color rgb="FF7DBE32"/>
      </font>
      <fill>
        <patternFill>
          <bgColor theme="9"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59996337778862885"/>
        </patternFill>
      </fill>
    </dxf>
    <dxf>
      <font>
        <color rgb="FF9C5700"/>
      </font>
      <fill>
        <patternFill>
          <bgColor rgb="FFFFEB9C"/>
        </patternFill>
      </fill>
    </dxf>
    <dxf>
      <font>
        <color rgb="FF69A028"/>
      </font>
      <fill>
        <patternFill>
          <bgColor theme="9"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59996337778862885"/>
        </patternFill>
      </fill>
    </dxf>
    <dxf>
      <font>
        <color rgb="FF9C5700"/>
      </font>
      <fill>
        <patternFill>
          <bgColor rgb="FFFFEB9C"/>
        </patternFill>
      </fill>
    </dxf>
    <dxf>
      <font>
        <color rgb="FF7DBE32"/>
      </font>
      <fill>
        <patternFill>
          <bgColor theme="9" tint="0.79998168889431442"/>
        </patternFill>
      </fill>
    </dxf>
    <dxf>
      <font>
        <color rgb="FF006100"/>
      </font>
      <fill>
        <patternFill>
          <bgColor rgb="FFC6EFCE"/>
        </patternFill>
      </fill>
    </dxf>
    <dxf>
      <font>
        <color rgb="FF9C0006"/>
      </font>
      <fill>
        <patternFill>
          <bgColor rgb="FFFFC7CE"/>
        </patternFill>
      </fill>
    </dxf>
    <dxf>
      <font>
        <b/>
        <i val="0"/>
        <color rgb="FF006100"/>
      </font>
      <fill>
        <patternFill>
          <bgColor rgb="FFC6EFCE"/>
        </patternFill>
      </fill>
    </dxf>
    <dxf>
      <font>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color rgb="FF9C0006"/>
      </font>
      <fill>
        <patternFill>
          <bgColor rgb="FFFFC7CE"/>
        </patternFill>
      </fill>
    </dxf>
    <dxf>
      <font>
        <color rgb="FFCCFFCC"/>
      </font>
    </dxf>
    <dxf>
      <font>
        <color rgb="FFCCFFCC"/>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b/>
        <i val="0"/>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rgb="FF003300"/>
      </font>
      <fill>
        <gradientFill degree="90">
          <stop position="0">
            <color rgb="FFC8FFE1"/>
          </stop>
          <stop position="1">
            <color rgb="FFCCFFCC"/>
          </stop>
        </gradientFill>
      </fill>
    </dxf>
    <dxf>
      <font>
        <color rgb="FF9C5700"/>
      </font>
      <fill>
        <patternFill>
          <bgColor rgb="FFFFEB9C"/>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003300"/>
      <color rgb="FF99FF99"/>
      <color rgb="FF008000"/>
      <color rgb="FF006400"/>
      <color rgb="FFCCFFCC"/>
      <color rgb="FF33CC33"/>
      <color rgb="FF66FF66"/>
      <color rgb="FFFF9999"/>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rPr>
              <a:t>Cultural Competence Trust Impact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3"/>
          <c:order val="1"/>
          <c:tx>
            <c:strRef>
              <c:f>'CCB-1'!$K$19</c:f>
              <c:strCache>
                <c:ptCount val="1"/>
                <c:pt idx="0">
                  <c:v>enroll</c:v>
                </c:pt>
              </c:strCache>
            </c:strRef>
          </c:tx>
          <c:spPr>
            <a:ln w="34925" cap="rnd">
              <a:solidFill>
                <a:srgbClr val="FFFF00"/>
              </a:solidFill>
              <a:round/>
            </a:ln>
            <a:effectLst>
              <a:outerShdw blurRad="57150" dist="19050" dir="5400000" algn="ctr" rotWithShape="0">
                <a:srgbClr val="000000">
                  <a:alpha val="63000"/>
                </a:srgbClr>
              </a:outerShdw>
            </a:effectLst>
          </c:spPr>
          <c:marker>
            <c:symbol val="none"/>
          </c:marker>
          <c:cat>
            <c:strLit>
              <c:ptCount val="9"/>
              <c:pt idx="0">
                <c:v>100%</c:v>
              </c:pt>
              <c:pt idx="1">
                <c:v>200%</c:v>
              </c:pt>
              <c:pt idx="2">
                <c:v>300%</c:v>
              </c:pt>
              <c:pt idx="3">
                <c:v>400%</c:v>
              </c:pt>
              <c:pt idx="4">
                <c:v>500%</c:v>
              </c:pt>
              <c:pt idx="5">
                <c:v>600%</c:v>
              </c:pt>
              <c:pt idx="6">
                <c:v>700%</c:v>
              </c:pt>
              <c:pt idx="7">
                <c:v>800%</c:v>
              </c:pt>
              <c:pt idx="8">
                <c:v>900%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'CCB-1'!$K$20:$K$35</c15:sqref>
                  </c15:fullRef>
                </c:ext>
              </c:extLst>
              <c:f>'CCB-1'!$K$20:$K$28</c:f>
              <c:numCache>
                <c:formatCode>0%</c:formatCode>
                <c:ptCount val="9"/>
                <c:pt idx="0">
                  <c:v>0</c:v>
                </c:pt>
                <c:pt idx="1">
                  <c:v>0</c:v>
                </c:pt>
                <c:pt idx="2">
                  <c:v>0.5</c:v>
                </c:pt>
                <c:pt idx="3">
                  <c:v>0.5</c:v>
                </c:pt>
                <c:pt idx="4">
                  <c:v>0.5</c:v>
                </c:pt>
                <c:pt idx="5">
                  <c:v>0.5</c:v>
                </c:pt>
                <c:pt idx="6">
                  <c:v>0.66666666666666663</c:v>
                </c:pt>
                <c:pt idx="7">
                  <c:v>0.83333333333333337</c:v>
                </c:pt>
                <c:pt idx="8">
                  <c:v>1</c:v>
                </c:pt>
              </c:numCache>
            </c:numRef>
          </c:val>
          <c:smooth val="0"/>
          <c:extLst>
            <c:ext xmlns:c16="http://schemas.microsoft.com/office/drawing/2014/chart" uri="{C3380CC4-5D6E-409C-BE32-E72D297353CC}">
              <c16:uniqueId val="{00000001-DB72-4CF2-8694-E6C7E7911692}"/>
            </c:ext>
          </c:extLst>
        </c:ser>
        <c:ser>
          <c:idx val="1"/>
          <c:order val="2"/>
          <c:tx>
            <c:strRef>
              <c:f>'CCB-1'!$L$19</c:f>
              <c:strCache>
                <c:ptCount val="1"/>
                <c:pt idx="0">
                  <c:v>trust</c:v>
                </c:pt>
              </c:strCache>
            </c:strRef>
          </c:tx>
          <c:spPr>
            <a:ln w="34925" cap="rnd">
              <a:solidFill>
                <a:srgbClr val="66FF66"/>
              </a:solidFill>
              <a:round/>
            </a:ln>
            <a:effectLst>
              <a:outerShdw blurRad="57150" dist="19050" dir="5400000" algn="ctr" rotWithShape="0">
                <a:srgbClr val="000000">
                  <a:alpha val="63000"/>
                </a:srgbClr>
              </a:outerShdw>
            </a:effectLst>
          </c:spPr>
          <c:marker>
            <c:symbol val="none"/>
          </c:marker>
          <c:cat>
            <c:strLit>
              <c:ptCount val="9"/>
              <c:pt idx="0">
                <c:v>100%</c:v>
              </c:pt>
              <c:pt idx="1">
                <c:v>200%</c:v>
              </c:pt>
              <c:pt idx="2">
                <c:v>300%</c:v>
              </c:pt>
              <c:pt idx="3">
                <c:v>400%</c:v>
              </c:pt>
              <c:pt idx="4">
                <c:v>500%</c:v>
              </c:pt>
              <c:pt idx="5">
                <c:v>600%</c:v>
              </c:pt>
              <c:pt idx="6">
                <c:v>700%</c:v>
              </c:pt>
              <c:pt idx="7">
                <c:v>800%</c:v>
              </c:pt>
              <c:pt idx="8">
                <c:v>900%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'CCB-1'!$L$20:$L$35</c15:sqref>
                  </c15:fullRef>
                </c:ext>
              </c:extLst>
              <c:f>'CCB-1'!$L$20:$L$28</c:f>
              <c:numCache>
                <c:formatCode>0%</c:formatCode>
                <c:ptCount val="9"/>
                <c:pt idx="0">
                  <c:v>0.28000000000000003</c:v>
                </c:pt>
                <c:pt idx="1">
                  <c:v>0.35000000000000003</c:v>
                </c:pt>
                <c:pt idx="2">
                  <c:v>0.73</c:v>
                </c:pt>
                <c:pt idx="3">
                  <c:v>0.78</c:v>
                </c:pt>
                <c:pt idx="4">
                  <c:v>0.70000000000000007</c:v>
                </c:pt>
                <c:pt idx="5">
                  <c:v>0.83000000000000007</c:v>
                </c:pt>
                <c:pt idx="6">
                  <c:v>0.83000000000000007</c:v>
                </c:pt>
                <c:pt idx="7">
                  <c:v>0.83000000000000007</c:v>
                </c:pt>
                <c:pt idx="8">
                  <c:v>0.88</c:v>
                </c:pt>
              </c:numCache>
            </c:numRef>
          </c:val>
          <c:smooth val="0"/>
          <c:extLst>
            <c:ext xmlns:c16="http://schemas.microsoft.com/office/drawing/2014/chart" uri="{C3380CC4-5D6E-409C-BE32-E72D297353CC}">
              <c16:uniqueId val="{00000000-947D-4261-8B49-FEE9F7FDE5B8}"/>
            </c:ext>
          </c:extLst>
        </c:ser>
        <c:ser>
          <c:idx val="2"/>
          <c:order val="3"/>
          <c:tx>
            <c:strRef>
              <c:f>'CCB-1'!$M$19</c:f>
              <c:strCache>
                <c:ptCount val="1"/>
                <c:pt idx="0">
                  <c:v>health</c:v>
                </c:pt>
              </c:strCache>
            </c:strRef>
          </c:tx>
          <c:spPr>
            <a:ln w="34925" cap="rnd">
              <a:solidFill>
                <a:srgbClr val="FF9966"/>
              </a:solidFill>
              <a:round/>
            </a:ln>
            <a:effectLst>
              <a:outerShdw blurRad="57150" dist="19050" dir="5400000" algn="ctr" rotWithShape="0">
                <a:srgbClr val="000000">
                  <a:alpha val="63000"/>
                </a:srgbClr>
              </a:outerShdw>
            </a:effectLst>
          </c:spPr>
          <c:marker>
            <c:symbol val="none"/>
          </c:marker>
          <c:cat>
            <c:strLit>
              <c:ptCount val="9"/>
              <c:pt idx="0">
                <c:v>100%</c:v>
              </c:pt>
              <c:pt idx="1">
                <c:v>200%</c:v>
              </c:pt>
              <c:pt idx="2">
                <c:v>300%</c:v>
              </c:pt>
              <c:pt idx="3">
                <c:v>400%</c:v>
              </c:pt>
              <c:pt idx="4">
                <c:v>500%</c:v>
              </c:pt>
              <c:pt idx="5">
                <c:v>600%</c:v>
              </c:pt>
              <c:pt idx="6">
                <c:v>700%</c:v>
              </c:pt>
              <c:pt idx="7">
                <c:v>800%</c:v>
              </c:pt>
              <c:pt idx="8">
                <c:v>900%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'CCB-1'!$M$20:$M$35</c15:sqref>
                  </c15:fullRef>
                </c:ext>
              </c:extLst>
              <c:f>'CCB-1'!$M$20:$M$28</c:f>
              <c:numCache>
                <c:formatCode>0%</c:formatCode>
                <c:ptCount val="9"/>
                <c:pt idx="0">
                  <c:v>0.60000000000000009</c:v>
                </c:pt>
                <c:pt idx="1">
                  <c:v>0.60833333333333339</c:v>
                </c:pt>
                <c:pt idx="2">
                  <c:v>0.57499999999999996</c:v>
                </c:pt>
                <c:pt idx="3">
                  <c:v>0.59166666666666656</c:v>
                </c:pt>
                <c:pt idx="4">
                  <c:v>0.54166666666666674</c:v>
                </c:pt>
                <c:pt idx="5">
                  <c:v>0.6166666666666667</c:v>
                </c:pt>
                <c:pt idx="6">
                  <c:v>0.625</c:v>
                </c:pt>
                <c:pt idx="7">
                  <c:v>0.625</c:v>
                </c:pt>
                <c:pt idx="8">
                  <c:v>0.65833333333333344</c:v>
                </c:pt>
              </c:numCache>
            </c:numRef>
          </c:val>
          <c:smooth val="0"/>
          <c:extLst>
            <c:ext xmlns:c16="http://schemas.microsoft.com/office/drawing/2014/chart" uri="{C3380CC4-5D6E-409C-BE32-E72D297353CC}">
              <c16:uniqueId val="{00000001-947D-4261-8B49-FEE9F7FDE5B8}"/>
            </c:ext>
          </c:extLst>
        </c:ser>
        <c:dLbls>
          <c:showLegendKey val="0"/>
          <c:showVal val="0"/>
          <c:showCatName val="0"/>
          <c:showSerName val="0"/>
          <c:showPercent val="0"/>
          <c:showBubbleSize val="0"/>
        </c:dLbls>
        <c:smooth val="0"/>
        <c:axId val="599915552"/>
        <c:axId val="599916032"/>
        <c:extLst>
          <c:ext xmlns:c15="http://schemas.microsoft.com/office/drawing/2012/chart" uri="{02D57815-91ED-43cb-92C2-25804820EDAC}">
            <c15:filteredLineSeries>
              <c15:ser>
                <c:idx val="0"/>
                <c:order val="0"/>
                <c:tx>
                  <c:strRef>
                    <c:extLst>
                      <c:ext uri="{02D57815-91ED-43cb-92C2-25804820EDAC}">
                        <c15:formulaRef>
                          <c15:sqref>'CCB-1'!$J$19</c15:sqref>
                        </c15:formulaRef>
                      </c:ext>
                    </c:extLst>
                    <c:strCache>
                      <c:ptCount val="1"/>
                      <c:pt idx="0">
                        <c:v>visit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extLst>
                      <c:ext uri="{02D57815-91ED-43cb-92C2-25804820EDAC}">
                        <c15:fullRef>
                          <c15:sqref>'CCB-1'!$J$20:$J$35</c15:sqref>
                        </c15:fullRef>
                        <c15:formulaRef>
                          <c15:sqref>'CCB-1'!$J$20:$J$28</c15:sqref>
                        </c15:formulaRef>
                      </c:ext>
                    </c:extLst>
                    <c:numCache>
                      <c:formatCode>General</c:formatCode>
                      <c:ptCount val="9"/>
                      <c:pt idx="0">
                        <c:v>1</c:v>
                      </c:pt>
                      <c:pt idx="1">
                        <c:v>2</c:v>
                      </c:pt>
                      <c:pt idx="2">
                        <c:v>3</c:v>
                      </c:pt>
                      <c:pt idx="3">
                        <c:v>4</c:v>
                      </c:pt>
                      <c:pt idx="4">
                        <c:v>5</c:v>
                      </c:pt>
                      <c:pt idx="5">
                        <c:v>6</c:v>
                      </c:pt>
                      <c:pt idx="6">
                        <c:v>7</c:v>
                      </c:pt>
                      <c:pt idx="7">
                        <c:v>8</c:v>
                      </c:pt>
                      <c:pt idx="8">
                        <c:v>9</c:v>
                      </c:pt>
                    </c:numCache>
                  </c:numRef>
                </c:val>
                <c:smooth val="0"/>
                <c:extLst>
                  <c:ext xmlns:c16="http://schemas.microsoft.com/office/drawing/2014/chart" uri="{C3380CC4-5D6E-409C-BE32-E72D297353CC}">
                    <c16:uniqueId val="{00000002-947D-4261-8B49-FEE9F7FDE5B8}"/>
                  </c:ext>
                </c:extLst>
              </c15:ser>
            </c15:filteredLineSeries>
          </c:ext>
        </c:extLst>
      </c:lineChart>
      <c:catAx>
        <c:axId val="599915552"/>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6032"/>
        <c:crosses val="autoZero"/>
        <c:auto val="1"/>
        <c:lblAlgn val="ctr"/>
        <c:lblOffset val="100"/>
        <c:noMultiLvlLbl val="0"/>
      </c:catAx>
      <c:valAx>
        <c:axId val="59991603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5552"/>
        <c:crosses val="autoZero"/>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50000">
          <a:srgbClr val="CC66FF"/>
        </a:gs>
        <a:gs pos="0">
          <a:srgbClr val="4B1E6E"/>
        </a:gs>
        <a:gs pos="30000">
          <a:srgbClr val="7030A0"/>
        </a:gs>
        <a:gs pos="70000">
          <a:srgbClr val="7030A0"/>
        </a:gs>
        <a:gs pos="100000">
          <a:srgbClr val="4B1E6E"/>
        </a:gs>
      </a:gsLst>
      <a:lin ang="5400000" scaled="1"/>
      <a:tileRect/>
    </a:gradFill>
    <a:ln>
      <a:noFill/>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rPr>
              <a:t>Cultural Competence Trust Impact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3"/>
          <c:order val="1"/>
          <c:tx>
            <c:strRef>
              <c:f>'CCB-10'!$K$19</c:f>
              <c:strCache>
                <c:ptCount val="1"/>
                <c:pt idx="0">
                  <c:v>enroll</c:v>
                </c:pt>
              </c:strCache>
            </c:strRef>
          </c:tx>
          <c:spPr>
            <a:ln w="34925" cap="rnd">
              <a:solidFill>
                <a:srgbClr val="FFFF00"/>
              </a:solidFill>
              <a:round/>
            </a:ln>
            <a:effectLst>
              <a:outerShdw blurRad="57150" dist="19050" dir="5400000" algn="ctr" rotWithShape="0">
                <a:srgbClr val="000000">
                  <a:alpha val="63000"/>
                </a:srgbClr>
              </a:outerShdw>
            </a:effectLst>
          </c:spPr>
          <c:marker>
            <c:symbol val="none"/>
          </c:marker>
          <c:val>
            <c:numRef>
              <c:f>'CCB-10'!$K$20:$K$35</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4-34A4-4A0A-9402-600BF29E6A45}"/>
            </c:ext>
          </c:extLst>
        </c:ser>
        <c:ser>
          <c:idx val="1"/>
          <c:order val="2"/>
          <c:tx>
            <c:strRef>
              <c:f>'CCB-10'!$L$19</c:f>
              <c:strCache>
                <c:ptCount val="1"/>
                <c:pt idx="0">
                  <c:v>trust</c:v>
                </c:pt>
              </c:strCache>
            </c:strRef>
          </c:tx>
          <c:spPr>
            <a:ln w="34925" cap="rnd">
              <a:solidFill>
                <a:srgbClr val="66FF66"/>
              </a:solidFill>
              <a:round/>
            </a:ln>
            <a:effectLst>
              <a:outerShdw blurRad="57150" dist="19050" dir="5400000" algn="ctr" rotWithShape="0">
                <a:srgbClr val="000000">
                  <a:alpha val="63000"/>
                </a:srgbClr>
              </a:outerShdw>
            </a:effectLst>
          </c:spPr>
          <c:marker>
            <c:symbol val="none"/>
          </c:marker>
          <c:val>
            <c:numRef>
              <c:f>'CCB-10'!$L$20:$L$35</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34A4-4A0A-9402-600BF29E6A45}"/>
            </c:ext>
          </c:extLst>
        </c:ser>
        <c:ser>
          <c:idx val="2"/>
          <c:order val="3"/>
          <c:tx>
            <c:strRef>
              <c:f>'CCB-10'!$M$19</c:f>
              <c:strCache>
                <c:ptCount val="1"/>
                <c:pt idx="0">
                  <c:v>health</c:v>
                </c:pt>
              </c:strCache>
            </c:strRef>
          </c:tx>
          <c:spPr>
            <a:ln w="34925" cap="rnd">
              <a:solidFill>
                <a:srgbClr val="FF9966"/>
              </a:solidFill>
              <a:round/>
            </a:ln>
            <a:effectLst>
              <a:outerShdw blurRad="57150" dist="19050" dir="5400000" algn="ctr" rotWithShape="0">
                <a:srgbClr val="000000">
                  <a:alpha val="63000"/>
                </a:srgbClr>
              </a:outerShdw>
            </a:effectLst>
          </c:spPr>
          <c:marker>
            <c:symbol val="none"/>
          </c:marker>
          <c:val>
            <c:numRef>
              <c:f>'CCB-10'!$M$20:$M$35</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34A4-4A0A-9402-600BF29E6A45}"/>
            </c:ext>
          </c:extLst>
        </c:ser>
        <c:dLbls>
          <c:showLegendKey val="0"/>
          <c:showVal val="0"/>
          <c:showCatName val="0"/>
          <c:showSerName val="0"/>
          <c:showPercent val="0"/>
          <c:showBubbleSize val="0"/>
        </c:dLbls>
        <c:smooth val="0"/>
        <c:axId val="599915552"/>
        <c:axId val="599916032"/>
        <c:extLst>
          <c:ext xmlns:c15="http://schemas.microsoft.com/office/drawing/2012/chart" uri="{02D57815-91ED-43cb-92C2-25804820EDAC}">
            <c15:filteredLineSeries>
              <c15:ser>
                <c:idx val="0"/>
                <c:order val="0"/>
                <c:tx>
                  <c:strRef>
                    <c:extLst>
                      <c:ext uri="{02D57815-91ED-43cb-92C2-25804820EDAC}">
                        <c15:formulaRef>
                          <c15:sqref>'CCB-10'!$J$19</c15:sqref>
                        </c15:formulaRef>
                      </c:ext>
                    </c:extLst>
                    <c:strCache>
                      <c:ptCount val="1"/>
                      <c:pt idx="0">
                        <c:v>visit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extLst>
                      <c:ext uri="{02D57815-91ED-43cb-92C2-25804820EDAC}">
                        <c15:formulaRef>
                          <c15:sqref>'CCB-10'!$J$20:$J$35</c15:sqref>
                        </c15:formulaRef>
                      </c:ext>
                    </c:extLst>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val>
                <c:smooth val="0"/>
                <c:extLst>
                  <c:ext xmlns:c16="http://schemas.microsoft.com/office/drawing/2014/chart" uri="{C3380CC4-5D6E-409C-BE32-E72D297353CC}">
                    <c16:uniqueId val="{00000002-34A4-4A0A-9402-600BF29E6A45}"/>
                  </c:ext>
                </c:extLst>
              </c15:ser>
            </c15:filteredLineSeries>
          </c:ext>
        </c:extLst>
      </c:lineChart>
      <c:catAx>
        <c:axId val="599915552"/>
        <c:scaling>
          <c:orientation val="minMax"/>
        </c:scaling>
        <c:delete val="0"/>
        <c:axPos val="b"/>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6032"/>
        <c:crosses val="autoZero"/>
        <c:auto val="1"/>
        <c:lblAlgn val="ctr"/>
        <c:lblOffset val="100"/>
        <c:noMultiLvlLbl val="0"/>
      </c:catAx>
      <c:valAx>
        <c:axId val="59991603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5552"/>
        <c:crosses val="autoZero"/>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50000">
          <a:srgbClr val="CC66FF"/>
        </a:gs>
        <a:gs pos="0">
          <a:srgbClr val="4B1E6E"/>
        </a:gs>
        <a:gs pos="30000">
          <a:srgbClr val="7030A0"/>
        </a:gs>
        <a:gs pos="70000">
          <a:srgbClr val="7030A0"/>
        </a:gs>
        <a:gs pos="100000">
          <a:srgbClr val="4B1E6E"/>
        </a:gs>
      </a:gsLst>
      <a:lin ang="5400000" scaled="1"/>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rPr>
              <a:t>Cultural Competence Trust Impact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3"/>
          <c:order val="1"/>
          <c:tx>
            <c:strRef>
              <c:f>'CCB-2'!$K$19</c:f>
              <c:strCache>
                <c:ptCount val="1"/>
                <c:pt idx="0">
                  <c:v>enroll</c:v>
                </c:pt>
              </c:strCache>
            </c:strRef>
          </c:tx>
          <c:spPr>
            <a:ln w="34925" cap="rnd">
              <a:solidFill>
                <a:srgbClr val="FFFF00"/>
              </a:solidFill>
              <a:round/>
            </a:ln>
            <a:effectLst>
              <a:outerShdw blurRad="57150" dist="19050" dir="5400000" algn="ctr" rotWithShape="0">
                <a:srgbClr val="000000">
                  <a:alpha val="63000"/>
                </a:srgbClr>
              </a:outerShdw>
            </a:effectLst>
          </c:spPr>
          <c:marker>
            <c:symbol val="none"/>
          </c:marker>
          <c:cat>
            <c:strLit>
              <c:ptCount val="8"/>
              <c:pt idx="0">
                <c:v>100%</c:v>
              </c:pt>
              <c:pt idx="1">
                <c:v>200%</c:v>
              </c:pt>
              <c:pt idx="2">
                <c:v>300%</c:v>
              </c:pt>
              <c:pt idx="3">
                <c:v>400%</c:v>
              </c:pt>
              <c:pt idx="4">
                <c:v>500%</c:v>
              </c:pt>
              <c:pt idx="5">
                <c:v>600%</c:v>
              </c:pt>
              <c:pt idx="6">
                <c:v>700%</c:v>
              </c:pt>
              <c:pt idx="7">
                <c:v>800%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'CCB-2'!$K$20:$K$35</c15:sqref>
                  </c15:fullRef>
                </c:ext>
              </c:extLst>
              <c:f>'CCB-2'!$K$20:$K$27</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9F4B-44D5-97BB-B900C3D66CCB}"/>
            </c:ext>
          </c:extLst>
        </c:ser>
        <c:ser>
          <c:idx val="1"/>
          <c:order val="2"/>
          <c:tx>
            <c:strRef>
              <c:f>'CCB-2'!$L$19</c:f>
              <c:strCache>
                <c:ptCount val="1"/>
                <c:pt idx="0">
                  <c:v>trust</c:v>
                </c:pt>
              </c:strCache>
            </c:strRef>
          </c:tx>
          <c:spPr>
            <a:ln w="34925" cap="rnd">
              <a:solidFill>
                <a:srgbClr val="66FF66"/>
              </a:solidFill>
              <a:round/>
            </a:ln>
            <a:effectLst>
              <a:outerShdw blurRad="57150" dist="19050" dir="5400000" algn="ctr" rotWithShape="0">
                <a:srgbClr val="000000">
                  <a:alpha val="63000"/>
                </a:srgbClr>
              </a:outerShdw>
            </a:effectLst>
          </c:spPr>
          <c:marker>
            <c:symbol val="none"/>
          </c:marker>
          <c:cat>
            <c:strLit>
              <c:ptCount val="8"/>
              <c:pt idx="0">
                <c:v>100%</c:v>
              </c:pt>
              <c:pt idx="1">
                <c:v>200%</c:v>
              </c:pt>
              <c:pt idx="2">
                <c:v>300%</c:v>
              </c:pt>
              <c:pt idx="3">
                <c:v>400%</c:v>
              </c:pt>
              <c:pt idx="4">
                <c:v>500%</c:v>
              </c:pt>
              <c:pt idx="5">
                <c:v>600%</c:v>
              </c:pt>
              <c:pt idx="6">
                <c:v>700%</c:v>
              </c:pt>
              <c:pt idx="7">
                <c:v>800%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'CCB-2'!$L$20:$L$35</c15:sqref>
                  </c15:fullRef>
                </c:ext>
              </c:extLst>
              <c:f>'CCB-2'!$L$20:$L$27</c:f>
              <c:numCache>
                <c:formatCode>0%</c:formatCode>
                <c:ptCount val="8"/>
                <c:pt idx="0">
                  <c:v>0.28000000000000003</c:v>
                </c:pt>
                <c:pt idx="1">
                  <c:v>0.28000000000000003</c:v>
                </c:pt>
                <c:pt idx="2">
                  <c:v>0.35000000000000003</c:v>
                </c:pt>
                <c:pt idx="3">
                  <c:v>0.28000000000000003</c:v>
                </c:pt>
                <c:pt idx="4">
                  <c:v>0.28000000000000003</c:v>
                </c:pt>
                <c:pt idx="5">
                  <c:v>0.48</c:v>
                </c:pt>
                <c:pt idx="6">
                  <c:v>0.28000000000000003</c:v>
                </c:pt>
                <c:pt idx="7">
                  <c:v>0.28000000000000003</c:v>
                </c:pt>
              </c:numCache>
            </c:numRef>
          </c:val>
          <c:smooth val="0"/>
          <c:extLst>
            <c:ext xmlns:c16="http://schemas.microsoft.com/office/drawing/2014/chart" uri="{C3380CC4-5D6E-409C-BE32-E72D297353CC}">
              <c16:uniqueId val="{00000000-9F4B-44D5-97BB-B900C3D66CCB}"/>
            </c:ext>
          </c:extLst>
        </c:ser>
        <c:ser>
          <c:idx val="2"/>
          <c:order val="3"/>
          <c:tx>
            <c:strRef>
              <c:f>'CCB-2'!$M$19</c:f>
              <c:strCache>
                <c:ptCount val="1"/>
                <c:pt idx="0">
                  <c:v>health</c:v>
                </c:pt>
              </c:strCache>
            </c:strRef>
          </c:tx>
          <c:spPr>
            <a:ln w="34925" cap="rnd">
              <a:solidFill>
                <a:srgbClr val="FF9966"/>
              </a:solidFill>
              <a:round/>
            </a:ln>
            <a:effectLst>
              <a:outerShdw blurRad="57150" dist="19050" dir="5400000" algn="ctr" rotWithShape="0">
                <a:srgbClr val="000000">
                  <a:alpha val="63000"/>
                </a:srgbClr>
              </a:outerShdw>
            </a:effectLst>
          </c:spPr>
          <c:marker>
            <c:symbol val="none"/>
          </c:marker>
          <c:cat>
            <c:strLit>
              <c:ptCount val="8"/>
              <c:pt idx="0">
                <c:v>100%</c:v>
              </c:pt>
              <c:pt idx="1">
                <c:v>200%</c:v>
              </c:pt>
              <c:pt idx="2">
                <c:v>300%</c:v>
              </c:pt>
              <c:pt idx="3">
                <c:v>400%</c:v>
              </c:pt>
              <c:pt idx="4">
                <c:v>500%</c:v>
              </c:pt>
              <c:pt idx="5">
                <c:v>600%</c:v>
              </c:pt>
              <c:pt idx="6">
                <c:v>700%</c:v>
              </c:pt>
              <c:pt idx="7">
                <c:v>800%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'CCB-2'!$M$20:$M$35</c15:sqref>
                  </c15:fullRef>
                </c:ext>
              </c:extLst>
              <c:f>'CCB-2'!$M$20:$M$27</c:f>
              <c:numCache>
                <c:formatCode>0%</c:formatCode>
                <c:ptCount val="8"/>
                <c:pt idx="0">
                  <c:v>0</c:v>
                </c:pt>
                <c:pt idx="1">
                  <c:v>0</c:v>
                </c:pt>
                <c:pt idx="2">
                  <c:v>0</c:v>
                </c:pt>
                <c:pt idx="3">
                  <c:v>0</c:v>
                </c:pt>
                <c:pt idx="4">
                  <c:v>0</c:v>
                </c:pt>
                <c:pt idx="5">
                  <c:v>0</c:v>
                </c:pt>
                <c:pt idx="6">
                  <c:v>0.20833333333333337</c:v>
                </c:pt>
                <c:pt idx="7">
                  <c:v>0.21666666666666667</c:v>
                </c:pt>
              </c:numCache>
            </c:numRef>
          </c:val>
          <c:smooth val="0"/>
          <c:extLst>
            <c:ext xmlns:c16="http://schemas.microsoft.com/office/drawing/2014/chart" uri="{C3380CC4-5D6E-409C-BE32-E72D297353CC}">
              <c16:uniqueId val="{00000001-9F4B-44D5-97BB-B900C3D66CCB}"/>
            </c:ext>
          </c:extLst>
        </c:ser>
        <c:dLbls>
          <c:showLegendKey val="0"/>
          <c:showVal val="0"/>
          <c:showCatName val="0"/>
          <c:showSerName val="0"/>
          <c:showPercent val="0"/>
          <c:showBubbleSize val="0"/>
        </c:dLbls>
        <c:smooth val="0"/>
        <c:axId val="599915552"/>
        <c:axId val="599916032"/>
        <c:extLst>
          <c:ext xmlns:c15="http://schemas.microsoft.com/office/drawing/2012/chart" uri="{02D57815-91ED-43cb-92C2-25804820EDAC}">
            <c15:filteredLineSeries>
              <c15:ser>
                <c:idx val="0"/>
                <c:order val="0"/>
                <c:tx>
                  <c:strRef>
                    <c:extLst>
                      <c:ext uri="{02D57815-91ED-43cb-92C2-25804820EDAC}">
                        <c15:formulaRef>
                          <c15:sqref>'CCB-2'!$J$19</c15:sqref>
                        </c15:formulaRef>
                      </c:ext>
                    </c:extLst>
                    <c:strCache>
                      <c:ptCount val="1"/>
                      <c:pt idx="0">
                        <c:v>visit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extLst>
                      <c:ext uri="{02D57815-91ED-43cb-92C2-25804820EDAC}">
                        <c15:fullRef>
                          <c15:sqref>'CCB-2'!$J$20:$J$35</c15:sqref>
                        </c15:fullRef>
                        <c15:formulaRef>
                          <c15:sqref>'CCB-2'!$J$20:$J$27</c15:sqref>
                        </c15:formulaRef>
                      </c:ext>
                    </c:extLst>
                    <c:numCache>
                      <c:formatCode>General</c:formatCode>
                      <c:ptCount val="8"/>
                      <c:pt idx="0">
                        <c:v>1</c:v>
                      </c:pt>
                      <c:pt idx="1">
                        <c:v>2</c:v>
                      </c:pt>
                      <c:pt idx="2">
                        <c:v>3</c:v>
                      </c:pt>
                      <c:pt idx="3">
                        <c:v>4</c:v>
                      </c:pt>
                      <c:pt idx="4">
                        <c:v>5</c:v>
                      </c:pt>
                      <c:pt idx="5">
                        <c:v>6</c:v>
                      </c:pt>
                      <c:pt idx="6">
                        <c:v>7</c:v>
                      </c:pt>
                      <c:pt idx="7">
                        <c:v>8</c:v>
                      </c:pt>
                    </c:numCache>
                  </c:numRef>
                </c:val>
                <c:smooth val="0"/>
                <c:extLst>
                  <c:ext xmlns:c16="http://schemas.microsoft.com/office/drawing/2014/chart" uri="{C3380CC4-5D6E-409C-BE32-E72D297353CC}">
                    <c16:uniqueId val="{00000002-9F4B-44D5-97BB-B900C3D66CCB}"/>
                  </c:ext>
                </c:extLst>
              </c15:ser>
            </c15:filteredLineSeries>
          </c:ext>
        </c:extLst>
      </c:lineChart>
      <c:catAx>
        <c:axId val="599915552"/>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6032"/>
        <c:crosses val="autoZero"/>
        <c:auto val="1"/>
        <c:lblAlgn val="ctr"/>
        <c:lblOffset val="100"/>
        <c:noMultiLvlLbl val="0"/>
      </c:catAx>
      <c:valAx>
        <c:axId val="59991603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5552"/>
        <c:crosses val="autoZero"/>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50000">
          <a:srgbClr val="CC66FF"/>
        </a:gs>
        <a:gs pos="0">
          <a:srgbClr val="4B1E6E"/>
        </a:gs>
        <a:gs pos="30000">
          <a:srgbClr val="7030A0"/>
        </a:gs>
        <a:gs pos="70000">
          <a:srgbClr val="7030A0"/>
        </a:gs>
        <a:gs pos="100000">
          <a:srgbClr val="4B1E6E"/>
        </a:gs>
      </a:gsLst>
      <a:lin ang="5400000" scaled="1"/>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rPr>
              <a:t>Cultural Competence Trust Impact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3"/>
          <c:order val="1"/>
          <c:tx>
            <c:strRef>
              <c:f>'CCB-3'!$K$19</c:f>
              <c:strCache>
                <c:ptCount val="1"/>
                <c:pt idx="0">
                  <c:v>enroll</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Pt>
            <c:idx val="1"/>
            <c:marker>
              <c:symbol val="none"/>
            </c:marker>
            <c:bubble3D val="0"/>
            <c:spPr>
              <a:ln w="34925" cap="rnd">
                <a:solidFill>
                  <a:srgbClr val="FFFF00"/>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0-8C7C-40CA-AC46-A322487303A3}"/>
              </c:ext>
            </c:extLst>
          </c:dPt>
          <c:dPt>
            <c:idx val="2"/>
            <c:marker>
              <c:symbol val="none"/>
            </c:marker>
            <c:bubble3D val="0"/>
            <c:spPr>
              <a:ln w="34925" cap="rnd">
                <a:solidFill>
                  <a:srgbClr val="FFFF00"/>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8C7C-40CA-AC46-A322487303A3}"/>
              </c:ext>
            </c:extLst>
          </c:dPt>
          <c:cat>
            <c:strLit>
              <c:ptCount val="3"/>
              <c:pt idx="0">
                <c:v>100%</c:v>
              </c:pt>
              <c:pt idx="1">
                <c:v>200%</c:v>
              </c:pt>
              <c:pt idx="2">
                <c:v>300%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'CCB-3'!$K$20:$K$35</c15:sqref>
                  </c15:fullRef>
                </c:ext>
              </c:extLst>
              <c:f>'CCB-3'!$K$20:$K$22</c:f>
              <c:numCache>
                <c:formatCode>0%</c:formatCode>
                <c:ptCount val="3"/>
                <c:pt idx="0">
                  <c:v>0</c:v>
                </c:pt>
                <c:pt idx="1">
                  <c:v>0.33333333333333331</c:v>
                </c:pt>
                <c:pt idx="2">
                  <c:v>0.5</c:v>
                </c:pt>
              </c:numCache>
            </c:numRef>
          </c:val>
          <c:smooth val="0"/>
          <c:extLst>
            <c:ext xmlns:c16="http://schemas.microsoft.com/office/drawing/2014/chart" uri="{C3380CC4-5D6E-409C-BE32-E72D297353CC}">
              <c16:uniqueId val="{00000003-B6D2-43EF-A8CA-9387E87090BF}"/>
            </c:ext>
          </c:extLst>
        </c:ser>
        <c:ser>
          <c:idx val="1"/>
          <c:order val="2"/>
          <c:tx>
            <c:strRef>
              <c:f>'CCB-3'!$L$19</c:f>
              <c:strCache>
                <c:ptCount val="1"/>
                <c:pt idx="0">
                  <c:v>trust</c:v>
                </c:pt>
              </c:strCache>
            </c:strRef>
          </c:tx>
          <c:spPr>
            <a:ln w="34925" cap="rnd">
              <a:solidFill>
                <a:srgbClr val="66FF66"/>
              </a:solidFill>
              <a:round/>
            </a:ln>
            <a:effectLst>
              <a:outerShdw blurRad="57150" dist="19050" dir="5400000" algn="ctr" rotWithShape="0">
                <a:srgbClr val="000000">
                  <a:alpha val="63000"/>
                </a:srgbClr>
              </a:outerShdw>
            </a:effectLst>
          </c:spPr>
          <c:marker>
            <c:symbol val="none"/>
          </c:marker>
          <c:cat>
            <c:strLit>
              <c:ptCount val="3"/>
              <c:pt idx="0">
                <c:v>100%</c:v>
              </c:pt>
              <c:pt idx="1">
                <c:v>200%</c:v>
              </c:pt>
              <c:pt idx="2">
                <c:v>300%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'CCB-3'!$L$20:$L$35</c15:sqref>
                  </c15:fullRef>
                </c:ext>
              </c:extLst>
              <c:f>'CCB-3'!$L$20:$L$22</c:f>
              <c:numCache>
                <c:formatCode>0%</c:formatCode>
                <c:ptCount val="3"/>
                <c:pt idx="0">
                  <c:v>0.2</c:v>
                </c:pt>
                <c:pt idx="1">
                  <c:v>0.55000000000000004</c:v>
                </c:pt>
                <c:pt idx="2">
                  <c:v>0.75</c:v>
                </c:pt>
              </c:numCache>
            </c:numRef>
          </c:val>
          <c:smooth val="0"/>
          <c:extLst>
            <c:ext xmlns:c16="http://schemas.microsoft.com/office/drawing/2014/chart" uri="{C3380CC4-5D6E-409C-BE32-E72D297353CC}">
              <c16:uniqueId val="{00000000-B6D2-43EF-A8CA-9387E87090BF}"/>
            </c:ext>
          </c:extLst>
        </c:ser>
        <c:ser>
          <c:idx val="2"/>
          <c:order val="3"/>
          <c:tx>
            <c:strRef>
              <c:f>'CCB-3'!$M$19</c:f>
              <c:strCache>
                <c:ptCount val="1"/>
                <c:pt idx="0">
                  <c:v>health</c:v>
                </c:pt>
              </c:strCache>
            </c:strRef>
          </c:tx>
          <c:spPr>
            <a:ln w="34925" cap="rnd">
              <a:solidFill>
                <a:srgbClr val="FF9966"/>
              </a:solidFill>
              <a:round/>
            </a:ln>
            <a:effectLst>
              <a:outerShdw blurRad="57150" dist="19050" dir="5400000" algn="ctr" rotWithShape="0">
                <a:srgbClr val="000000">
                  <a:alpha val="63000"/>
                </a:srgbClr>
              </a:outerShdw>
            </a:effectLst>
          </c:spPr>
          <c:marker>
            <c:symbol val="none"/>
          </c:marker>
          <c:cat>
            <c:strLit>
              <c:ptCount val="3"/>
              <c:pt idx="0">
                <c:v>100%</c:v>
              </c:pt>
              <c:pt idx="1">
                <c:v>200%</c:v>
              </c:pt>
              <c:pt idx="2">
                <c:v>300%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'CCB-3'!$M$20:$M$35</c15:sqref>
                  </c15:fullRef>
                </c:ext>
              </c:extLst>
              <c:f>'CCB-3'!$M$20:$M$22</c:f>
              <c:numCache>
                <c:formatCode>0%</c:formatCode>
                <c:ptCount val="3"/>
                <c:pt idx="0">
                  <c:v>0.35</c:v>
                </c:pt>
                <c:pt idx="1">
                  <c:v>0.3833333333333333</c:v>
                </c:pt>
                <c:pt idx="2">
                  <c:v>0.42499999999999993</c:v>
                </c:pt>
              </c:numCache>
            </c:numRef>
          </c:val>
          <c:smooth val="0"/>
          <c:extLst>
            <c:ext xmlns:c16="http://schemas.microsoft.com/office/drawing/2014/chart" uri="{C3380CC4-5D6E-409C-BE32-E72D297353CC}">
              <c16:uniqueId val="{00000001-B6D2-43EF-A8CA-9387E87090BF}"/>
            </c:ext>
          </c:extLst>
        </c:ser>
        <c:dLbls>
          <c:showLegendKey val="0"/>
          <c:showVal val="0"/>
          <c:showCatName val="0"/>
          <c:showSerName val="0"/>
          <c:showPercent val="0"/>
          <c:showBubbleSize val="0"/>
        </c:dLbls>
        <c:smooth val="0"/>
        <c:axId val="599915552"/>
        <c:axId val="599916032"/>
        <c:extLst>
          <c:ext xmlns:c15="http://schemas.microsoft.com/office/drawing/2012/chart" uri="{02D57815-91ED-43cb-92C2-25804820EDAC}">
            <c15:filteredLineSeries>
              <c15:ser>
                <c:idx val="0"/>
                <c:order val="0"/>
                <c:tx>
                  <c:strRef>
                    <c:extLst>
                      <c:ext uri="{02D57815-91ED-43cb-92C2-25804820EDAC}">
                        <c15:formulaRef>
                          <c15:sqref>'CCB-3'!$J$19</c15:sqref>
                        </c15:formulaRef>
                      </c:ext>
                    </c:extLst>
                    <c:strCache>
                      <c:ptCount val="1"/>
                      <c:pt idx="0">
                        <c:v>visit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extLst>
                      <c:ext uri="{02D57815-91ED-43cb-92C2-25804820EDAC}">
                        <c15:fullRef>
                          <c15:sqref>'CCB-3'!$J$20:$J$35</c15:sqref>
                        </c15:fullRef>
                        <c15:formulaRef>
                          <c15:sqref>'CCB-3'!$J$20:$J$22</c15:sqref>
                        </c15:formulaRef>
                      </c:ext>
                    </c:extLst>
                    <c:numCache>
                      <c:formatCode>General</c:formatCode>
                      <c:ptCount val="3"/>
                      <c:pt idx="0">
                        <c:v>1</c:v>
                      </c:pt>
                      <c:pt idx="1">
                        <c:v>2</c:v>
                      </c:pt>
                      <c:pt idx="2">
                        <c:v>3</c:v>
                      </c:pt>
                    </c:numCache>
                  </c:numRef>
                </c:val>
                <c:smooth val="0"/>
                <c:extLst>
                  <c:ext xmlns:c16="http://schemas.microsoft.com/office/drawing/2014/chart" uri="{C3380CC4-5D6E-409C-BE32-E72D297353CC}">
                    <c16:uniqueId val="{00000002-B6D2-43EF-A8CA-9387E87090BF}"/>
                  </c:ext>
                </c:extLst>
              </c15:ser>
            </c15:filteredLineSeries>
          </c:ext>
        </c:extLst>
      </c:lineChart>
      <c:catAx>
        <c:axId val="599915552"/>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6032"/>
        <c:crosses val="autoZero"/>
        <c:auto val="1"/>
        <c:lblAlgn val="ctr"/>
        <c:lblOffset val="100"/>
        <c:noMultiLvlLbl val="0"/>
      </c:catAx>
      <c:valAx>
        <c:axId val="59991603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5552"/>
        <c:crosses val="autoZero"/>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50000">
          <a:srgbClr val="CC66FF"/>
        </a:gs>
        <a:gs pos="0">
          <a:srgbClr val="4B1E6E"/>
        </a:gs>
        <a:gs pos="30000">
          <a:srgbClr val="7030A0"/>
        </a:gs>
        <a:gs pos="70000">
          <a:srgbClr val="7030A0"/>
        </a:gs>
        <a:gs pos="100000">
          <a:srgbClr val="4B1E6E"/>
        </a:gs>
      </a:gsLst>
      <a:lin ang="5400000" scaled="1"/>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rPr>
              <a:t>Cultural Competence Trust Impact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3"/>
          <c:order val="1"/>
          <c:tx>
            <c:strRef>
              <c:f>'CCB-4'!$K$19</c:f>
              <c:strCache>
                <c:ptCount val="1"/>
                <c:pt idx="0">
                  <c:v>enroll</c:v>
                </c:pt>
              </c:strCache>
            </c:strRef>
          </c:tx>
          <c:spPr>
            <a:ln w="34925" cap="rnd">
              <a:solidFill>
                <a:srgbClr val="FFFF00"/>
              </a:solidFill>
              <a:round/>
            </a:ln>
            <a:effectLst>
              <a:outerShdw blurRad="57150" dist="19050" dir="5400000" algn="ctr" rotWithShape="0">
                <a:srgbClr val="000000">
                  <a:alpha val="63000"/>
                </a:srgbClr>
              </a:outerShdw>
            </a:effectLst>
          </c:spPr>
          <c:marker>
            <c:symbol val="none"/>
          </c:marker>
          <c:cat>
            <c:strLit>
              <c:ptCount val="6"/>
              <c:pt idx="0">
                <c:v>100%</c:v>
              </c:pt>
              <c:pt idx="1">
                <c:v>200%</c:v>
              </c:pt>
              <c:pt idx="2">
                <c:v>300%</c:v>
              </c:pt>
              <c:pt idx="3">
                <c:v>400%</c:v>
              </c:pt>
              <c:pt idx="4">
                <c:v>500%</c:v>
              </c:pt>
              <c:pt idx="5">
                <c:v>600%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'CCB-4'!$K$20:$K$35</c15:sqref>
                  </c15:fullRef>
                </c:ext>
              </c:extLst>
              <c:f>'CCB-4'!$K$20:$K$25</c:f>
              <c:numCache>
                <c:formatCode>0%</c:formatCode>
                <c:ptCount val="6"/>
                <c:pt idx="0">
                  <c:v>0</c:v>
                </c:pt>
                <c:pt idx="1">
                  <c:v>0.16666666666666666</c:v>
                </c:pt>
                <c:pt idx="2">
                  <c:v>0.16666666666666666</c:v>
                </c:pt>
                <c:pt idx="3">
                  <c:v>0.16666666666666666</c:v>
                </c:pt>
                <c:pt idx="4">
                  <c:v>0.16666666666666666</c:v>
                </c:pt>
                <c:pt idx="5">
                  <c:v>0.16666666666666666</c:v>
                </c:pt>
              </c:numCache>
            </c:numRef>
          </c:val>
          <c:smooth val="0"/>
          <c:extLst>
            <c:ext xmlns:c16="http://schemas.microsoft.com/office/drawing/2014/chart" uri="{C3380CC4-5D6E-409C-BE32-E72D297353CC}">
              <c16:uniqueId val="{00000003-4375-41B4-AA71-3A19F1DA5D6E}"/>
            </c:ext>
          </c:extLst>
        </c:ser>
        <c:ser>
          <c:idx val="1"/>
          <c:order val="2"/>
          <c:tx>
            <c:strRef>
              <c:f>'CCB-4'!$L$19</c:f>
              <c:strCache>
                <c:ptCount val="1"/>
                <c:pt idx="0">
                  <c:v>trust</c:v>
                </c:pt>
              </c:strCache>
            </c:strRef>
          </c:tx>
          <c:spPr>
            <a:ln w="34925" cap="rnd">
              <a:solidFill>
                <a:srgbClr val="66FF66"/>
              </a:solidFill>
              <a:round/>
            </a:ln>
            <a:effectLst>
              <a:outerShdw blurRad="57150" dist="19050" dir="5400000" algn="ctr" rotWithShape="0">
                <a:srgbClr val="000000">
                  <a:alpha val="63000"/>
                </a:srgbClr>
              </a:outerShdw>
            </a:effectLst>
          </c:spPr>
          <c:marker>
            <c:symbol val="none"/>
          </c:marker>
          <c:cat>
            <c:strLit>
              <c:ptCount val="6"/>
              <c:pt idx="0">
                <c:v>100%</c:v>
              </c:pt>
              <c:pt idx="1">
                <c:v>200%</c:v>
              </c:pt>
              <c:pt idx="2">
                <c:v>300%</c:v>
              </c:pt>
              <c:pt idx="3">
                <c:v>400%</c:v>
              </c:pt>
              <c:pt idx="4">
                <c:v>500%</c:v>
              </c:pt>
              <c:pt idx="5">
                <c:v>600%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'CCB-4'!$L$20:$L$35</c15:sqref>
                  </c15:fullRef>
                </c:ext>
              </c:extLst>
              <c:f>'CCB-4'!$L$20:$L$25</c:f>
              <c:numCache>
                <c:formatCode>0%</c:formatCode>
                <c:ptCount val="6"/>
                <c:pt idx="0">
                  <c:v>0.28000000000000003</c:v>
                </c:pt>
                <c:pt idx="1">
                  <c:v>0.33</c:v>
                </c:pt>
                <c:pt idx="2">
                  <c:v>0.33</c:v>
                </c:pt>
                <c:pt idx="3">
                  <c:v>0.6</c:v>
                </c:pt>
                <c:pt idx="4">
                  <c:v>0.6</c:v>
                </c:pt>
                <c:pt idx="5">
                  <c:v>0.78</c:v>
                </c:pt>
              </c:numCache>
            </c:numRef>
          </c:val>
          <c:smooth val="0"/>
          <c:extLst>
            <c:ext xmlns:c16="http://schemas.microsoft.com/office/drawing/2014/chart" uri="{C3380CC4-5D6E-409C-BE32-E72D297353CC}">
              <c16:uniqueId val="{00000000-4375-41B4-AA71-3A19F1DA5D6E}"/>
            </c:ext>
          </c:extLst>
        </c:ser>
        <c:ser>
          <c:idx val="2"/>
          <c:order val="3"/>
          <c:tx>
            <c:strRef>
              <c:f>'CCB-4'!$M$19</c:f>
              <c:strCache>
                <c:ptCount val="1"/>
                <c:pt idx="0">
                  <c:v>health</c:v>
                </c:pt>
              </c:strCache>
            </c:strRef>
          </c:tx>
          <c:spPr>
            <a:ln w="34925" cap="rnd">
              <a:solidFill>
                <a:srgbClr val="FF9966"/>
              </a:solidFill>
              <a:round/>
            </a:ln>
            <a:effectLst>
              <a:outerShdw blurRad="57150" dist="19050" dir="5400000" algn="ctr" rotWithShape="0">
                <a:srgbClr val="000000">
                  <a:alpha val="63000"/>
                </a:srgbClr>
              </a:outerShdw>
            </a:effectLst>
          </c:spPr>
          <c:marker>
            <c:symbol val="none"/>
          </c:marker>
          <c:cat>
            <c:strLit>
              <c:ptCount val="6"/>
              <c:pt idx="0">
                <c:v>100%</c:v>
              </c:pt>
              <c:pt idx="1">
                <c:v>200%</c:v>
              </c:pt>
              <c:pt idx="2">
                <c:v>300%</c:v>
              </c:pt>
              <c:pt idx="3">
                <c:v>400%</c:v>
              </c:pt>
              <c:pt idx="4">
                <c:v>500%</c:v>
              </c:pt>
              <c:pt idx="5">
                <c:v>600%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'CCB-4'!$M$20:$M$35</c15:sqref>
                  </c15:fullRef>
                </c:ext>
              </c:extLst>
              <c:f>'CCB-4'!$M$20:$M$25</c:f>
              <c:numCache>
                <c:formatCode>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4375-41B4-AA71-3A19F1DA5D6E}"/>
            </c:ext>
          </c:extLst>
        </c:ser>
        <c:dLbls>
          <c:showLegendKey val="0"/>
          <c:showVal val="0"/>
          <c:showCatName val="0"/>
          <c:showSerName val="0"/>
          <c:showPercent val="0"/>
          <c:showBubbleSize val="0"/>
        </c:dLbls>
        <c:smooth val="0"/>
        <c:axId val="599915552"/>
        <c:axId val="599916032"/>
        <c:extLst>
          <c:ext xmlns:c15="http://schemas.microsoft.com/office/drawing/2012/chart" uri="{02D57815-91ED-43cb-92C2-25804820EDAC}">
            <c15:filteredLineSeries>
              <c15:ser>
                <c:idx val="0"/>
                <c:order val="0"/>
                <c:tx>
                  <c:strRef>
                    <c:extLst>
                      <c:ext uri="{02D57815-91ED-43cb-92C2-25804820EDAC}">
                        <c15:formulaRef>
                          <c15:sqref>'CCB-4'!$J$19</c15:sqref>
                        </c15:formulaRef>
                      </c:ext>
                    </c:extLst>
                    <c:strCache>
                      <c:ptCount val="1"/>
                      <c:pt idx="0">
                        <c:v>visit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extLst>
                      <c:ext uri="{02D57815-91ED-43cb-92C2-25804820EDAC}">
                        <c15:fullRef>
                          <c15:sqref>'CCB-4'!$J$20:$J$35</c15:sqref>
                        </c15:fullRef>
                        <c15:formulaRef>
                          <c15:sqref>'CCB-4'!$J$20:$J$25</c15:sqref>
                        </c15:formulaRef>
                      </c:ext>
                    </c:extLst>
                    <c:numCache>
                      <c:formatCode>General</c:formatCode>
                      <c:ptCount val="6"/>
                      <c:pt idx="0">
                        <c:v>1</c:v>
                      </c:pt>
                      <c:pt idx="1">
                        <c:v>2</c:v>
                      </c:pt>
                      <c:pt idx="2">
                        <c:v>3</c:v>
                      </c:pt>
                      <c:pt idx="3">
                        <c:v>4</c:v>
                      </c:pt>
                      <c:pt idx="4">
                        <c:v>5</c:v>
                      </c:pt>
                      <c:pt idx="5">
                        <c:v>6</c:v>
                      </c:pt>
                    </c:numCache>
                  </c:numRef>
                </c:val>
                <c:smooth val="0"/>
                <c:extLst>
                  <c:ext xmlns:c16="http://schemas.microsoft.com/office/drawing/2014/chart" uri="{C3380CC4-5D6E-409C-BE32-E72D297353CC}">
                    <c16:uniqueId val="{00000002-4375-41B4-AA71-3A19F1DA5D6E}"/>
                  </c:ext>
                </c:extLst>
              </c15:ser>
            </c15:filteredLineSeries>
          </c:ext>
        </c:extLst>
      </c:lineChart>
      <c:catAx>
        <c:axId val="599915552"/>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6032"/>
        <c:crosses val="autoZero"/>
        <c:auto val="1"/>
        <c:lblAlgn val="ctr"/>
        <c:lblOffset val="100"/>
        <c:noMultiLvlLbl val="0"/>
      </c:catAx>
      <c:valAx>
        <c:axId val="59991603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5552"/>
        <c:crosses val="autoZero"/>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50000">
          <a:srgbClr val="CC66FF"/>
        </a:gs>
        <a:gs pos="0">
          <a:srgbClr val="4B1E6E"/>
        </a:gs>
        <a:gs pos="30000">
          <a:srgbClr val="7030A0"/>
        </a:gs>
        <a:gs pos="70000">
          <a:srgbClr val="7030A0"/>
        </a:gs>
        <a:gs pos="100000">
          <a:srgbClr val="4B1E6E"/>
        </a:gs>
      </a:gsLst>
      <a:lin ang="5400000" scaled="1"/>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rPr>
              <a:t>Cultural Competence Trust Impact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3"/>
          <c:order val="1"/>
          <c:tx>
            <c:strRef>
              <c:f>'CCB-5'!$K$19</c:f>
              <c:strCache>
                <c:ptCount val="1"/>
                <c:pt idx="0">
                  <c:v>enroll</c:v>
                </c:pt>
              </c:strCache>
            </c:strRef>
          </c:tx>
          <c:spPr>
            <a:ln w="34925" cap="rnd">
              <a:solidFill>
                <a:srgbClr val="FFFF00"/>
              </a:solidFill>
              <a:round/>
            </a:ln>
            <a:effectLst>
              <a:outerShdw blurRad="57150" dist="19050" dir="5400000" algn="ctr" rotWithShape="0">
                <a:srgbClr val="000000">
                  <a:alpha val="63000"/>
                </a:srgbClr>
              </a:outerShdw>
            </a:effectLst>
          </c:spPr>
          <c:marker>
            <c:symbol val="none"/>
          </c:marker>
          <c:cat>
            <c:strLit>
              <c:ptCount val="9"/>
              <c:pt idx="0">
                <c:v>100%</c:v>
              </c:pt>
              <c:pt idx="1">
                <c:v>200%</c:v>
              </c:pt>
              <c:pt idx="2">
                <c:v>300%</c:v>
              </c:pt>
              <c:pt idx="3">
                <c:v>400%</c:v>
              </c:pt>
              <c:pt idx="4">
                <c:v>500%</c:v>
              </c:pt>
              <c:pt idx="5">
                <c:v>600%</c:v>
              </c:pt>
              <c:pt idx="6">
                <c:v>700%</c:v>
              </c:pt>
              <c:pt idx="7">
                <c:v>800%</c:v>
              </c:pt>
              <c:pt idx="8">
                <c:v>900%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'CCB-5'!$K$20:$K$35</c15:sqref>
                  </c15:fullRef>
                </c:ext>
              </c:extLst>
              <c:f>'CCB-5'!$K$20:$K$28</c:f>
              <c:numCache>
                <c:formatCode>0%</c:formatCode>
                <c:ptCount val="9"/>
                <c:pt idx="0">
                  <c:v>0</c:v>
                </c:pt>
                <c:pt idx="1">
                  <c:v>0</c:v>
                </c:pt>
                <c:pt idx="2">
                  <c:v>0.16666666666666666</c:v>
                </c:pt>
                <c:pt idx="3">
                  <c:v>0.5</c:v>
                </c:pt>
                <c:pt idx="4">
                  <c:v>0.5</c:v>
                </c:pt>
                <c:pt idx="5">
                  <c:v>0.66666666666666663</c:v>
                </c:pt>
                <c:pt idx="6">
                  <c:v>0.66666666666666663</c:v>
                </c:pt>
                <c:pt idx="7">
                  <c:v>0.66666666666666663</c:v>
                </c:pt>
                <c:pt idx="8">
                  <c:v>0.66666666666666663</c:v>
                </c:pt>
              </c:numCache>
            </c:numRef>
          </c:val>
          <c:smooth val="0"/>
          <c:extLst>
            <c:ext xmlns:c16="http://schemas.microsoft.com/office/drawing/2014/chart" uri="{C3380CC4-5D6E-409C-BE32-E72D297353CC}">
              <c16:uniqueId val="{00000003-8FB7-4BF3-B149-30C706C43608}"/>
            </c:ext>
          </c:extLst>
        </c:ser>
        <c:ser>
          <c:idx val="1"/>
          <c:order val="2"/>
          <c:tx>
            <c:strRef>
              <c:f>'CCB-5'!$L$19</c:f>
              <c:strCache>
                <c:ptCount val="1"/>
                <c:pt idx="0">
                  <c:v>trust</c:v>
                </c:pt>
              </c:strCache>
            </c:strRef>
          </c:tx>
          <c:spPr>
            <a:ln w="34925" cap="rnd">
              <a:solidFill>
                <a:srgbClr val="66FF66"/>
              </a:solidFill>
              <a:round/>
            </a:ln>
            <a:effectLst>
              <a:outerShdw blurRad="57150" dist="19050" dir="5400000" algn="ctr" rotWithShape="0">
                <a:srgbClr val="000000">
                  <a:alpha val="63000"/>
                </a:srgbClr>
              </a:outerShdw>
            </a:effectLst>
          </c:spPr>
          <c:marker>
            <c:symbol val="none"/>
          </c:marker>
          <c:cat>
            <c:strLit>
              <c:ptCount val="9"/>
              <c:pt idx="0">
                <c:v>100%</c:v>
              </c:pt>
              <c:pt idx="1">
                <c:v>200%</c:v>
              </c:pt>
              <c:pt idx="2">
                <c:v>300%</c:v>
              </c:pt>
              <c:pt idx="3">
                <c:v>400%</c:v>
              </c:pt>
              <c:pt idx="4">
                <c:v>500%</c:v>
              </c:pt>
              <c:pt idx="5">
                <c:v>600%</c:v>
              </c:pt>
              <c:pt idx="6">
                <c:v>700%</c:v>
              </c:pt>
              <c:pt idx="7">
                <c:v>800%</c:v>
              </c:pt>
              <c:pt idx="8">
                <c:v>900%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'CCB-5'!$L$20:$L$35</c15:sqref>
                  </c15:fullRef>
                </c:ext>
              </c:extLst>
              <c:f>'CCB-5'!$L$20:$L$28</c:f>
              <c:numCache>
                <c:formatCode>0%</c:formatCode>
                <c:ptCount val="9"/>
                <c:pt idx="0">
                  <c:v>0.68</c:v>
                </c:pt>
                <c:pt idx="1">
                  <c:v>0.73</c:v>
                </c:pt>
                <c:pt idx="2">
                  <c:v>0.8</c:v>
                </c:pt>
                <c:pt idx="3">
                  <c:v>0.85</c:v>
                </c:pt>
                <c:pt idx="4">
                  <c:v>0.85</c:v>
                </c:pt>
                <c:pt idx="5">
                  <c:v>0.63</c:v>
                </c:pt>
                <c:pt idx="6">
                  <c:v>0.8</c:v>
                </c:pt>
                <c:pt idx="7">
                  <c:v>0.88</c:v>
                </c:pt>
                <c:pt idx="8">
                  <c:v>0.18</c:v>
                </c:pt>
              </c:numCache>
            </c:numRef>
          </c:val>
          <c:smooth val="0"/>
          <c:extLst>
            <c:ext xmlns:c16="http://schemas.microsoft.com/office/drawing/2014/chart" uri="{C3380CC4-5D6E-409C-BE32-E72D297353CC}">
              <c16:uniqueId val="{00000000-8FB7-4BF3-B149-30C706C43608}"/>
            </c:ext>
          </c:extLst>
        </c:ser>
        <c:ser>
          <c:idx val="2"/>
          <c:order val="3"/>
          <c:tx>
            <c:strRef>
              <c:f>'CCB-5'!$M$19</c:f>
              <c:strCache>
                <c:ptCount val="1"/>
                <c:pt idx="0">
                  <c:v>health</c:v>
                </c:pt>
              </c:strCache>
            </c:strRef>
          </c:tx>
          <c:spPr>
            <a:ln w="34925" cap="rnd">
              <a:solidFill>
                <a:srgbClr val="FF9966"/>
              </a:solidFill>
              <a:round/>
            </a:ln>
            <a:effectLst>
              <a:outerShdw blurRad="57150" dist="19050" dir="5400000" algn="ctr" rotWithShape="0">
                <a:srgbClr val="000000">
                  <a:alpha val="63000"/>
                </a:srgbClr>
              </a:outerShdw>
            </a:effectLst>
          </c:spPr>
          <c:marker>
            <c:symbol val="none"/>
          </c:marker>
          <c:cat>
            <c:strLit>
              <c:ptCount val="9"/>
              <c:pt idx="0">
                <c:v>100%</c:v>
              </c:pt>
              <c:pt idx="1">
                <c:v>200%</c:v>
              </c:pt>
              <c:pt idx="2">
                <c:v>300%</c:v>
              </c:pt>
              <c:pt idx="3">
                <c:v>400%</c:v>
              </c:pt>
              <c:pt idx="4">
                <c:v>500%</c:v>
              </c:pt>
              <c:pt idx="5">
                <c:v>600%</c:v>
              </c:pt>
              <c:pt idx="6">
                <c:v>700%</c:v>
              </c:pt>
              <c:pt idx="7">
                <c:v>800%</c:v>
              </c:pt>
              <c:pt idx="8">
                <c:v>900%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'CCB-5'!$M$20:$M$35</c15:sqref>
                  </c15:fullRef>
                </c:ext>
              </c:extLst>
              <c:f>'CCB-5'!$M$20:$M$28</c:f>
              <c:numCache>
                <c:formatCode>0%</c:formatCode>
                <c:ptCount val="9"/>
                <c:pt idx="0">
                  <c:v>0.29999999999999993</c:v>
                </c:pt>
                <c:pt idx="1">
                  <c:v>0.29166666666666663</c:v>
                </c:pt>
                <c:pt idx="2">
                  <c:v>0.34166666666666667</c:v>
                </c:pt>
                <c:pt idx="3">
                  <c:v>0.35833333333333328</c:v>
                </c:pt>
                <c:pt idx="4">
                  <c:v>0.31666666666666676</c:v>
                </c:pt>
                <c:pt idx="5">
                  <c:v>0.34166666666666667</c:v>
                </c:pt>
                <c:pt idx="6">
                  <c:v>0.39166666666666672</c:v>
                </c:pt>
                <c:pt idx="7">
                  <c:v>0.45000000000000007</c:v>
                </c:pt>
                <c:pt idx="8">
                  <c:v>0.35833333333333328</c:v>
                </c:pt>
              </c:numCache>
            </c:numRef>
          </c:val>
          <c:smooth val="0"/>
          <c:extLst>
            <c:ext xmlns:c16="http://schemas.microsoft.com/office/drawing/2014/chart" uri="{C3380CC4-5D6E-409C-BE32-E72D297353CC}">
              <c16:uniqueId val="{00000001-8FB7-4BF3-B149-30C706C43608}"/>
            </c:ext>
          </c:extLst>
        </c:ser>
        <c:dLbls>
          <c:showLegendKey val="0"/>
          <c:showVal val="0"/>
          <c:showCatName val="0"/>
          <c:showSerName val="0"/>
          <c:showPercent val="0"/>
          <c:showBubbleSize val="0"/>
        </c:dLbls>
        <c:smooth val="0"/>
        <c:axId val="599915552"/>
        <c:axId val="599916032"/>
        <c:extLst>
          <c:ext xmlns:c15="http://schemas.microsoft.com/office/drawing/2012/chart" uri="{02D57815-91ED-43cb-92C2-25804820EDAC}">
            <c15:filteredLineSeries>
              <c15:ser>
                <c:idx val="0"/>
                <c:order val="0"/>
                <c:tx>
                  <c:strRef>
                    <c:extLst>
                      <c:ext uri="{02D57815-91ED-43cb-92C2-25804820EDAC}">
                        <c15:formulaRef>
                          <c15:sqref>'CCB-5'!$J$19</c15:sqref>
                        </c15:formulaRef>
                      </c:ext>
                    </c:extLst>
                    <c:strCache>
                      <c:ptCount val="1"/>
                      <c:pt idx="0">
                        <c:v>visit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extLst>
                      <c:ext uri="{02D57815-91ED-43cb-92C2-25804820EDAC}">
                        <c15:fullRef>
                          <c15:sqref>'CCB-5'!$J$20:$J$35</c15:sqref>
                        </c15:fullRef>
                        <c15:formulaRef>
                          <c15:sqref>'CCB-5'!$J$20:$J$28</c15:sqref>
                        </c15:formulaRef>
                      </c:ext>
                    </c:extLst>
                    <c:numCache>
                      <c:formatCode>General</c:formatCode>
                      <c:ptCount val="9"/>
                      <c:pt idx="0">
                        <c:v>1</c:v>
                      </c:pt>
                      <c:pt idx="1">
                        <c:v>2</c:v>
                      </c:pt>
                      <c:pt idx="2">
                        <c:v>3</c:v>
                      </c:pt>
                      <c:pt idx="3">
                        <c:v>4</c:v>
                      </c:pt>
                      <c:pt idx="4">
                        <c:v>5</c:v>
                      </c:pt>
                      <c:pt idx="5">
                        <c:v>6</c:v>
                      </c:pt>
                      <c:pt idx="6">
                        <c:v>7</c:v>
                      </c:pt>
                      <c:pt idx="7">
                        <c:v>8</c:v>
                      </c:pt>
                      <c:pt idx="8">
                        <c:v>9</c:v>
                      </c:pt>
                    </c:numCache>
                  </c:numRef>
                </c:val>
                <c:smooth val="0"/>
                <c:extLst>
                  <c:ext xmlns:c16="http://schemas.microsoft.com/office/drawing/2014/chart" uri="{C3380CC4-5D6E-409C-BE32-E72D297353CC}">
                    <c16:uniqueId val="{00000002-8FB7-4BF3-B149-30C706C43608}"/>
                  </c:ext>
                </c:extLst>
              </c15:ser>
            </c15:filteredLineSeries>
          </c:ext>
        </c:extLst>
      </c:lineChart>
      <c:catAx>
        <c:axId val="599915552"/>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6032"/>
        <c:crosses val="autoZero"/>
        <c:auto val="1"/>
        <c:lblAlgn val="ctr"/>
        <c:lblOffset val="100"/>
        <c:noMultiLvlLbl val="0"/>
      </c:catAx>
      <c:valAx>
        <c:axId val="59991603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5552"/>
        <c:crosses val="autoZero"/>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50000">
          <a:srgbClr val="CC66FF"/>
        </a:gs>
        <a:gs pos="0">
          <a:srgbClr val="4B1E6E"/>
        </a:gs>
        <a:gs pos="30000">
          <a:srgbClr val="7030A0"/>
        </a:gs>
        <a:gs pos="70000">
          <a:srgbClr val="7030A0"/>
        </a:gs>
        <a:gs pos="100000">
          <a:srgbClr val="4B1E6E"/>
        </a:gs>
      </a:gsLst>
      <a:lin ang="5400000" scaled="1"/>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rPr>
              <a:t>Cultural Competence Trust Impact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3"/>
          <c:order val="1"/>
          <c:tx>
            <c:strRef>
              <c:f>'CCB-6'!$K$19</c:f>
              <c:strCache>
                <c:ptCount val="1"/>
                <c:pt idx="0">
                  <c:v>enroll</c:v>
                </c:pt>
              </c:strCache>
            </c:strRef>
          </c:tx>
          <c:spPr>
            <a:ln w="34925" cap="rnd">
              <a:solidFill>
                <a:srgbClr val="FFFF00"/>
              </a:solidFill>
              <a:round/>
            </a:ln>
            <a:effectLst>
              <a:outerShdw blurRad="57150" dist="19050" dir="5400000" algn="ctr" rotWithShape="0">
                <a:srgbClr val="000000">
                  <a:alpha val="63000"/>
                </a:srgbClr>
              </a:outerShdw>
            </a:effectLst>
          </c:spPr>
          <c:marker>
            <c:symbol val="none"/>
          </c:marker>
          <c:cat>
            <c:strLit>
              <c:ptCount val="9"/>
              <c:pt idx="0">
                <c:v>100%</c:v>
              </c:pt>
              <c:pt idx="1">
                <c:v>200%</c:v>
              </c:pt>
              <c:pt idx="2">
                <c:v>300%</c:v>
              </c:pt>
              <c:pt idx="3">
                <c:v>400%</c:v>
              </c:pt>
              <c:pt idx="4">
                <c:v>500%</c:v>
              </c:pt>
              <c:pt idx="5">
                <c:v>600%</c:v>
              </c:pt>
              <c:pt idx="6">
                <c:v>700%</c:v>
              </c:pt>
              <c:pt idx="7">
                <c:v>800%</c:v>
              </c:pt>
              <c:pt idx="8">
                <c:v>900%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'CCB-6'!$K$20:$K$35</c15:sqref>
                  </c15:fullRef>
                </c:ext>
              </c:extLst>
              <c:f>'CCB-6'!$K$20:$K$28</c:f>
              <c:numCache>
                <c:formatCode>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7190-4424-A7E1-5B55E4ECEDC6}"/>
            </c:ext>
          </c:extLst>
        </c:ser>
        <c:ser>
          <c:idx val="1"/>
          <c:order val="2"/>
          <c:tx>
            <c:strRef>
              <c:f>'CCB-6'!$L$19</c:f>
              <c:strCache>
                <c:ptCount val="1"/>
                <c:pt idx="0">
                  <c:v>trust</c:v>
                </c:pt>
              </c:strCache>
            </c:strRef>
          </c:tx>
          <c:spPr>
            <a:ln w="34925" cap="rnd">
              <a:solidFill>
                <a:srgbClr val="66FF66"/>
              </a:solidFill>
              <a:round/>
            </a:ln>
            <a:effectLst>
              <a:outerShdw blurRad="57150" dist="19050" dir="5400000" algn="ctr" rotWithShape="0">
                <a:srgbClr val="000000">
                  <a:alpha val="63000"/>
                </a:srgbClr>
              </a:outerShdw>
            </a:effectLst>
          </c:spPr>
          <c:marker>
            <c:symbol val="none"/>
          </c:marker>
          <c:cat>
            <c:strLit>
              <c:ptCount val="9"/>
              <c:pt idx="0">
                <c:v>100%</c:v>
              </c:pt>
              <c:pt idx="1">
                <c:v>200%</c:v>
              </c:pt>
              <c:pt idx="2">
                <c:v>300%</c:v>
              </c:pt>
              <c:pt idx="3">
                <c:v>400%</c:v>
              </c:pt>
              <c:pt idx="4">
                <c:v>500%</c:v>
              </c:pt>
              <c:pt idx="5">
                <c:v>600%</c:v>
              </c:pt>
              <c:pt idx="6">
                <c:v>700%</c:v>
              </c:pt>
              <c:pt idx="7">
                <c:v>800%</c:v>
              </c:pt>
              <c:pt idx="8">
                <c:v>900%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'CCB-6'!$L$20:$L$35</c15:sqref>
                  </c15:fullRef>
                </c:ext>
              </c:extLst>
              <c:f>'CCB-6'!$L$20:$L$28</c:f>
              <c:numCache>
                <c:formatCode>0%</c:formatCode>
                <c:ptCount val="9"/>
                <c:pt idx="0">
                  <c:v>0.63</c:v>
                </c:pt>
                <c:pt idx="1">
                  <c:v>0.78</c:v>
                </c:pt>
                <c:pt idx="2">
                  <c:v>0.48</c:v>
                </c:pt>
                <c:pt idx="3">
                  <c:v>0.48</c:v>
                </c:pt>
                <c:pt idx="4">
                  <c:v>0.45</c:v>
                </c:pt>
                <c:pt idx="5">
                  <c:v>0.48</c:v>
                </c:pt>
                <c:pt idx="6">
                  <c:v>0.53</c:v>
                </c:pt>
                <c:pt idx="7">
                  <c:v>0.6</c:v>
                </c:pt>
                <c:pt idx="8">
                  <c:v>0.48</c:v>
                </c:pt>
              </c:numCache>
            </c:numRef>
          </c:val>
          <c:smooth val="0"/>
          <c:extLst>
            <c:ext xmlns:c16="http://schemas.microsoft.com/office/drawing/2014/chart" uri="{C3380CC4-5D6E-409C-BE32-E72D297353CC}">
              <c16:uniqueId val="{00000000-7190-4424-A7E1-5B55E4ECEDC6}"/>
            </c:ext>
          </c:extLst>
        </c:ser>
        <c:ser>
          <c:idx val="2"/>
          <c:order val="3"/>
          <c:tx>
            <c:strRef>
              <c:f>'CCB-6'!$M$19</c:f>
              <c:strCache>
                <c:ptCount val="1"/>
                <c:pt idx="0">
                  <c:v>health</c:v>
                </c:pt>
              </c:strCache>
            </c:strRef>
          </c:tx>
          <c:spPr>
            <a:ln w="34925" cap="rnd">
              <a:solidFill>
                <a:srgbClr val="FF9966"/>
              </a:solidFill>
              <a:round/>
            </a:ln>
            <a:effectLst>
              <a:outerShdw blurRad="57150" dist="19050" dir="5400000" algn="ctr" rotWithShape="0">
                <a:srgbClr val="000000">
                  <a:alpha val="63000"/>
                </a:srgbClr>
              </a:outerShdw>
            </a:effectLst>
          </c:spPr>
          <c:marker>
            <c:symbol val="none"/>
          </c:marker>
          <c:cat>
            <c:strLit>
              <c:ptCount val="9"/>
              <c:pt idx="0">
                <c:v>100%</c:v>
              </c:pt>
              <c:pt idx="1">
                <c:v>200%</c:v>
              </c:pt>
              <c:pt idx="2">
                <c:v>300%</c:v>
              </c:pt>
              <c:pt idx="3">
                <c:v>400%</c:v>
              </c:pt>
              <c:pt idx="4">
                <c:v>500%</c:v>
              </c:pt>
              <c:pt idx="5">
                <c:v>600%</c:v>
              </c:pt>
              <c:pt idx="6">
                <c:v>700%</c:v>
              </c:pt>
              <c:pt idx="7">
                <c:v>800%</c:v>
              </c:pt>
              <c:pt idx="8">
                <c:v>900%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'CCB-6'!$M$20:$M$35</c15:sqref>
                  </c15:fullRef>
                </c:ext>
              </c:extLst>
              <c:f>'CCB-6'!$M$20:$M$28</c:f>
              <c:numCache>
                <c:formatCode>0%</c:formatCode>
                <c:ptCount val="9"/>
                <c:pt idx="0">
                  <c:v>0.69166666666666665</c:v>
                </c:pt>
                <c:pt idx="1">
                  <c:v>0.7</c:v>
                </c:pt>
                <c:pt idx="2">
                  <c:v>0.60000000000000009</c:v>
                </c:pt>
                <c:pt idx="3">
                  <c:v>0.60833333333333339</c:v>
                </c:pt>
                <c:pt idx="4">
                  <c:v>0.6166666666666667</c:v>
                </c:pt>
                <c:pt idx="5">
                  <c:v>0.57499999999999996</c:v>
                </c:pt>
                <c:pt idx="6">
                  <c:v>0.53333333333333344</c:v>
                </c:pt>
                <c:pt idx="7">
                  <c:v>0.46666666666666667</c:v>
                </c:pt>
                <c:pt idx="8">
                  <c:v>0.5083333333333333</c:v>
                </c:pt>
              </c:numCache>
            </c:numRef>
          </c:val>
          <c:smooth val="0"/>
          <c:extLst>
            <c:ext xmlns:c16="http://schemas.microsoft.com/office/drawing/2014/chart" uri="{C3380CC4-5D6E-409C-BE32-E72D297353CC}">
              <c16:uniqueId val="{00000001-7190-4424-A7E1-5B55E4ECEDC6}"/>
            </c:ext>
          </c:extLst>
        </c:ser>
        <c:dLbls>
          <c:showLegendKey val="0"/>
          <c:showVal val="0"/>
          <c:showCatName val="0"/>
          <c:showSerName val="0"/>
          <c:showPercent val="0"/>
          <c:showBubbleSize val="0"/>
        </c:dLbls>
        <c:smooth val="0"/>
        <c:axId val="599915552"/>
        <c:axId val="599916032"/>
        <c:extLst>
          <c:ext xmlns:c15="http://schemas.microsoft.com/office/drawing/2012/chart" uri="{02D57815-91ED-43cb-92C2-25804820EDAC}">
            <c15:filteredLineSeries>
              <c15:ser>
                <c:idx val="0"/>
                <c:order val="0"/>
                <c:tx>
                  <c:strRef>
                    <c:extLst>
                      <c:ext uri="{02D57815-91ED-43cb-92C2-25804820EDAC}">
                        <c15:formulaRef>
                          <c15:sqref>'CCB-6'!$J$19</c15:sqref>
                        </c15:formulaRef>
                      </c:ext>
                    </c:extLst>
                    <c:strCache>
                      <c:ptCount val="1"/>
                      <c:pt idx="0">
                        <c:v>visit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extLst>
                      <c:ext uri="{02D57815-91ED-43cb-92C2-25804820EDAC}">
                        <c15:fullRef>
                          <c15:sqref>'CCB-6'!$J$20:$J$35</c15:sqref>
                        </c15:fullRef>
                        <c15:formulaRef>
                          <c15:sqref>'CCB-6'!$J$20:$J$28</c15:sqref>
                        </c15:formulaRef>
                      </c:ext>
                    </c:extLst>
                    <c:numCache>
                      <c:formatCode>General</c:formatCode>
                      <c:ptCount val="9"/>
                      <c:pt idx="0">
                        <c:v>1</c:v>
                      </c:pt>
                      <c:pt idx="1">
                        <c:v>2</c:v>
                      </c:pt>
                      <c:pt idx="2">
                        <c:v>3</c:v>
                      </c:pt>
                      <c:pt idx="3">
                        <c:v>4</c:v>
                      </c:pt>
                      <c:pt idx="4">
                        <c:v>5</c:v>
                      </c:pt>
                      <c:pt idx="5">
                        <c:v>6</c:v>
                      </c:pt>
                      <c:pt idx="6">
                        <c:v>7</c:v>
                      </c:pt>
                      <c:pt idx="7">
                        <c:v>8</c:v>
                      </c:pt>
                      <c:pt idx="8">
                        <c:v>9</c:v>
                      </c:pt>
                    </c:numCache>
                  </c:numRef>
                </c:val>
                <c:smooth val="0"/>
                <c:extLst>
                  <c:ext xmlns:c16="http://schemas.microsoft.com/office/drawing/2014/chart" uri="{C3380CC4-5D6E-409C-BE32-E72D297353CC}">
                    <c16:uniqueId val="{00000002-7190-4424-A7E1-5B55E4ECEDC6}"/>
                  </c:ext>
                </c:extLst>
              </c15:ser>
            </c15:filteredLineSeries>
          </c:ext>
        </c:extLst>
      </c:lineChart>
      <c:catAx>
        <c:axId val="599915552"/>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6032"/>
        <c:crosses val="autoZero"/>
        <c:auto val="1"/>
        <c:lblAlgn val="ctr"/>
        <c:lblOffset val="100"/>
        <c:noMultiLvlLbl val="0"/>
      </c:catAx>
      <c:valAx>
        <c:axId val="59991603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5552"/>
        <c:crosses val="autoZero"/>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50000">
          <a:srgbClr val="CC66FF"/>
        </a:gs>
        <a:gs pos="0">
          <a:srgbClr val="4B1E6E"/>
        </a:gs>
        <a:gs pos="30000">
          <a:srgbClr val="7030A0"/>
        </a:gs>
        <a:gs pos="70000">
          <a:srgbClr val="7030A0"/>
        </a:gs>
        <a:gs pos="100000">
          <a:srgbClr val="4B1E6E"/>
        </a:gs>
      </a:gsLst>
      <a:lin ang="5400000" scaled="1"/>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rPr>
              <a:t>Cultural Competence Trust Impact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3"/>
          <c:order val="1"/>
          <c:tx>
            <c:strRef>
              <c:f>'CCB-7'!$K$19</c:f>
              <c:strCache>
                <c:ptCount val="1"/>
                <c:pt idx="0">
                  <c:v>enroll</c:v>
                </c:pt>
              </c:strCache>
            </c:strRef>
          </c:tx>
          <c:spPr>
            <a:ln w="34925" cap="rnd">
              <a:solidFill>
                <a:srgbClr val="FFFF00"/>
              </a:solidFill>
              <a:round/>
            </a:ln>
            <a:effectLst>
              <a:outerShdw blurRad="57150" dist="19050" dir="5400000" algn="ctr" rotWithShape="0">
                <a:srgbClr val="000000">
                  <a:alpha val="63000"/>
                </a:srgbClr>
              </a:outerShdw>
            </a:effectLst>
          </c:spPr>
          <c:marker>
            <c:symbol val="none"/>
          </c:marker>
          <c:cat>
            <c:strLit>
              <c:ptCount val="2"/>
              <c:pt idx="0">
                <c:v>100%</c:v>
              </c:pt>
              <c:pt idx="1">
                <c:v>200%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'CCB-7'!$K$20:$K$35</c15:sqref>
                  </c15:fullRef>
                </c:ext>
              </c:extLst>
              <c:f>'CCB-7'!$K$20:$K$21</c:f>
              <c:numCache>
                <c:formatCode>0%</c:formatCode>
                <c:ptCount val="2"/>
                <c:pt idx="0">
                  <c:v>0</c:v>
                </c:pt>
                <c:pt idx="1">
                  <c:v>0.16666666666666666</c:v>
                </c:pt>
              </c:numCache>
            </c:numRef>
          </c:val>
          <c:smooth val="0"/>
          <c:extLst>
            <c:ext xmlns:c16="http://schemas.microsoft.com/office/drawing/2014/chart" uri="{C3380CC4-5D6E-409C-BE32-E72D297353CC}">
              <c16:uniqueId val="{00000003-E9F8-4BDD-9EDA-44585801C45F}"/>
            </c:ext>
          </c:extLst>
        </c:ser>
        <c:ser>
          <c:idx val="1"/>
          <c:order val="2"/>
          <c:tx>
            <c:strRef>
              <c:f>'CCB-7'!$L$19</c:f>
              <c:strCache>
                <c:ptCount val="1"/>
                <c:pt idx="0">
                  <c:v>trust</c:v>
                </c:pt>
              </c:strCache>
            </c:strRef>
          </c:tx>
          <c:spPr>
            <a:ln w="34925" cap="rnd">
              <a:solidFill>
                <a:srgbClr val="66FF66"/>
              </a:solidFill>
              <a:round/>
            </a:ln>
            <a:effectLst>
              <a:outerShdw blurRad="57150" dist="19050" dir="5400000" algn="ctr" rotWithShape="0">
                <a:srgbClr val="000000">
                  <a:alpha val="63000"/>
                </a:srgbClr>
              </a:outerShdw>
            </a:effectLst>
          </c:spPr>
          <c:marker>
            <c:symbol val="none"/>
          </c:marker>
          <c:cat>
            <c:strLit>
              <c:ptCount val="2"/>
              <c:pt idx="0">
                <c:v>1</c:v>
              </c:pt>
              <c:pt idx="1">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'CCB-7'!$L$20:$L$35</c15:sqref>
                  </c15:fullRef>
                </c:ext>
              </c:extLst>
              <c:f>'CCB-7'!$L$20:$L$21</c:f>
              <c:numCache>
                <c:formatCode>0%</c:formatCode>
                <c:ptCount val="2"/>
                <c:pt idx="0">
                  <c:v>0.28000000000000003</c:v>
                </c:pt>
                <c:pt idx="1">
                  <c:v>0.4</c:v>
                </c:pt>
              </c:numCache>
            </c:numRef>
          </c:val>
          <c:smooth val="0"/>
          <c:extLst>
            <c:ext xmlns:c16="http://schemas.microsoft.com/office/drawing/2014/chart" uri="{C3380CC4-5D6E-409C-BE32-E72D297353CC}">
              <c16:uniqueId val="{00000000-E9F8-4BDD-9EDA-44585801C45F}"/>
            </c:ext>
          </c:extLst>
        </c:ser>
        <c:ser>
          <c:idx val="2"/>
          <c:order val="3"/>
          <c:tx>
            <c:strRef>
              <c:f>'CCB-7'!$M$19</c:f>
              <c:strCache>
                <c:ptCount val="1"/>
                <c:pt idx="0">
                  <c:v>health</c:v>
                </c:pt>
              </c:strCache>
            </c:strRef>
          </c:tx>
          <c:spPr>
            <a:ln w="34925" cap="rnd">
              <a:solidFill>
                <a:srgbClr val="FF9966"/>
              </a:solidFill>
              <a:round/>
            </a:ln>
            <a:effectLst>
              <a:outerShdw blurRad="57150" dist="19050" dir="5400000" algn="ctr" rotWithShape="0">
                <a:srgbClr val="000000">
                  <a:alpha val="63000"/>
                </a:srgbClr>
              </a:outerShdw>
            </a:effectLst>
          </c:spPr>
          <c:marker>
            <c:symbol val="none"/>
          </c:marker>
          <c:cat>
            <c:strLit>
              <c:ptCount val="2"/>
              <c:pt idx="0">
                <c:v>1</c:v>
              </c:pt>
              <c:pt idx="1">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'CCB-7'!$M$20:$M$35</c15:sqref>
                  </c15:fullRef>
                </c:ext>
              </c:extLst>
              <c:f>'CCB-7'!$M$20:$M$21</c:f>
              <c:numCache>
                <c:formatCode>0%</c:formatCode>
                <c:ptCount val="2"/>
                <c:pt idx="0">
                  <c:v>0.60833333333333339</c:v>
                </c:pt>
                <c:pt idx="1">
                  <c:v>0.59166666666666656</c:v>
                </c:pt>
              </c:numCache>
            </c:numRef>
          </c:val>
          <c:smooth val="0"/>
          <c:extLst>
            <c:ext xmlns:c16="http://schemas.microsoft.com/office/drawing/2014/chart" uri="{C3380CC4-5D6E-409C-BE32-E72D297353CC}">
              <c16:uniqueId val="{00000001-E9F8-4BDD-9EDA-44585801C45F}"/>
            </c:ext>
          </c:extLst>
        </c:ser>
        <c:dLbls>
          <c:showLegendKey val="0"/>
          <c:showVal val="0"/>
          <c:showCatName val="0"/>
          <c:showSerName val="0"/>
          <c:showPercent val="0"/>
          <c:showBubbleSize val="0"/>
        </c:dLbls>
        <c:smooth val="0"/>
        <c:axId val="599915552"/>
        <c:axId val="599916032"/>
        <c:extLst>
          <c:ext xmlns:c15="http://schemas.microsoft.com/office/drawing/2012/chart" uri="{02D57815-91ED-43cb-92C2-25804820EDAC}">
            <c15:filteredLineSeries>
              <c15:ser>
                <c:idx val="0"/>
                <c:order val="0"/>
                <c:tx>
                  <c:strRef>
                    <c:extLst>
                      <c:ext uri="{02D57815-91ED-43cb-92C2-25804820EDAC}">
                        <c15:formulaRef>
                          <c15:sqref>'CCB-7'!$J$19</c15:sqref>
                        </c15:formulaRef>
                      </c:ext>
                    </c:extLst>
                    <c:strCache>
                      <c:ptCount val="1"/>
                      <c:pt idx="0">
                        <c:v>visit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extLst>
                      <c:ext uri="{02D57815-91ED-43cb-92C2-25804820EDAC}">
                        <c15:fullRef>
                          <c15:sqref>'CCB-7'!$J$20:$J$35</c15:sqref>
                        </c15:fullRef>
                        <c15:formulaRef>
                          <c15:sqref>'CCB-7'!$J$20:$J$21</c15:sqref>
                        </c15:formulaRef>
                      </c:ext>
                    </c:extLst>
                    <c:numCache>
                      <c:formatCode>General</c:formatCode>
                      <c:ptCount val="2"/>
                      <c:pt idx="0">
                        <c:v>1</c:v>
                      </c:pt>
                      <c:pt idx="1">
                        <c:v>2</c:v>
                      </c:pt>
                    </c:numCache>
                  </c:numRef>
                </c:val>
                <c:smooth val="0"/>
                <c:extLst>
                  <c:ext xmlns:c16="http://schemas.microsoft.com/office/drawing/2014/chart" uri="{C3380CC4-5D6E-409C-BE32-E72D297353CC}">
                    <c16:uniqueId val="{00000002-E9F8-4BDD-9EDA-44585801C45F}"/>
                  </c:ext>
                </c:extLst>
              </c15:ser>
            </c15:filteredLineSeries>
          </c:ext>
        </c:extLst>
      </c:lineChart>
      <c:catAx>
        <c:axId val="599915552"/>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6032"/>
        <c:crosses val="autoZero"/>
        <c:auto val="1"/>
        <c:lblAlgn val="ctr"/>
        <c:lblOffset val="100"/>
        <c:noMultiLvlLbl val="0"/>
      </c:catAx>
      <c:valAx>
        <c:axId val="59991603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5552"/>
        <c:crosses val="autoZero"/>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50000">
          <a:srgbClr val="CC66FF"/>
        </a:gs>
        <a:gs pos="0">
          <a:srgbClr val="4B1E6E"/>
        </a:gs>
        <a:gs pos="30000">
          <a:srgbClr val="7030A0"/>
        </a:gs>
        <a:gs pos="70000">
          <a:srgbClr val="7030A0"/>
        </a:gs>
        <a:gs pos="100000">
          <a:srgbClr val="4B1E6E"/>
        </a:gs>
      </a:gsLst>
      <a:lin ang="5400000" scaled="1"/>
      <a:tileRect/>
    </a:gradFill>
    <a:ln>
      <a:noFill/>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rPr>
              <a:t>Cultural Competence Trust Impact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3"/>
          <c:order val="1"/>
          <c:tx>
            <c:strRef>
              <c:f>'CCB-8'!$K$19</c:f>
              <c:strCache>
                <c:ptCount val="1"/>
                <c:pt idx="0">
                  <c:v>enroll</c:v>
                </c:pt>
              </c:strCache>
            </c:strRef>
          </c:tx>
          <c:spPr>
            <a:ln w="34925" cap="rnd">
              <a:solidFill>
                <a:srgbClr val="FFFF00"/>
              </a:solidFill>
              <a:round/>
            </a:ln>
            <a:effectLst>
              <a:outerShdw blurRad="57150" dist="19050" dir="5400000" algn="ctr" rotWithShape="0">
                <a:srgbClr val="000000">
                  <a:alpha val="63000"/>
                </a:srgbClr>
              </a:outerShdw>
            </a:effectLst>
          </c:spPr>
          <c:marker>
            <c:symbol val="none"/>
          </c:marker>
          <c:cat>
            <c:strLit>
              <c:ptCount val="14"/>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'CCB-8'!$K$20:$K$35</c15:sqref>
                  </c15:fullRef>
                </c:ext>
              </c:extLst>
              <c:f>'CCB-8'!$K$20:$K$33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4-7C7A-45F5-B994-40DBA2B486C5}"/>
            </c:ext>
          </c:extLst>
        </c:ser>
        <c:ser>
          <c:idx val="1"/>
          <c:order val="2"/>
          <c:tx>
            <c:strRef>
              <c:f>'CCB-8'!$L$19</c:f>
              <c:strCache>
                <c:ptCount val="1"/>
                <c:pt idx="0">
                  <c:v>trust</c:v>
                </c:pt>
              </c:strCache>
            </c:strRef>
          </c:tx>
          <c:spPr>
            <a:ln w="34925" cap="rnd">
              <a:solidFill>
                <a:srgbClr val="66FF66"/>
              </a:solidFill>
              <a:round/>
            </a:ln>
            <a:effectLst>
              <a:outerShdw blurRad="57150" dist="19050" dir="5400000" algn="ctr" rotWithShape="0">
                <a:srgbClr val="000000">
                  <a:alpha val="63000"/>
                </a:srgbClr>
              </a:outerShdw>
            </a:effectLst>
          </c:spPr>
          <c:marker>
            <c:symbol val="none"/>
          </c:marker>
          <c:cat>
            <c:strLit>
              <c:ptCount val="14"/>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'CCB-8'!$L$20:$L$35</c15:sqref>
                  </c15:fullRef>
                </c:ext>
              </c:extLst>
              <c:f>'CCB-8'!$L$20:$L$33</c:f>
              <c:numCache>
                <c:formatCode>0%</c:formatCode>
                <c:ptCount val="14"/>
                <c:pt idx="0">
                  <c:v>0.6</c:v>
                </c:pt>
                <c:pt idx="1">
                  <c:v>0.63</c:v>
                </c:pt>
                <c:pt idx="2">
                  <c:v>0.63</c:v>
                </c:pt>
                <c:pt idx="3">
                  <c:v>0.70000000000000007</c:v>
                </c:pt>
                <c:pt idx="4">
                  <c:v>0.75</c:v>
                </c:pt>
                <c:pt idx="5">
                  <c:v>0.63</c:v>
                </c:pt>
                <c:pt idx="6">
                  <c:v>0.93</c:v>
                </c:pt>
                <c:pt idx="7">
                  <c:v>0.75</c:v>
                </c:pt>
                <c:pt idx="8">
                  <c:v>0.75</c:v>
                </c:pt>
                <c:pt idx="9">
                  <c:v>0.75</c:v>
                </c:pt>
                <c:pt idx="10">
                  <c:v>0.75</c:v>
                </c:pt>
                <c:pt idx="11">
                  <c:v>0.75</c:v>
                </c:pt>
                <c:pt idx="12">
                  <c:v>0.78</c:v>
                </c:pt>
                <c:pt idx="13">
                  <c:v>0.85</c:v>
                </c:pt>
              </c:numCache>
            </c:numRef>
          </c:val>
          <c:smooth val="0"/>
          <c:extLst>
            <c:ext xmlns:c16="http://schemas.microsoft.com/office/drawing/2014/chart" uri="{C3380CC4-5D6E-409C-BE32-E72D297353CC}">
              <c16:uniqueId val="{00000000-7C7A-45F5-B994-40DBA2B486C5}"/>
            </c:ext>
          </c:extLst>
        </c:ser>
        <c:ser>
          <c:idx val="2"/>
          <c:order val="3"/>
          <c:tx>
            <c:strRef>
              <c:f>'CCB-8'!$M$19</c:f>
              <c:strCache>
                <c:ptCount val="1"/>
                <c:pt idx="0">
                  <c:v>health</c:v>
                </c:pt>
              </c:strCache>
            </c:strRef>
          </c:tx>
          <c:spPr>
            <a:ln w="34925" cap="rnd">
              <a:solidFill>
                <a:srgbClr val="FF9966"/>
              </a:solidFill>
              <a:round/>
            </a:ln>
            <a:effectLst>
              <a:outerShdw blurRad="57150" dist="19050" dir="5400000" algn="ctr" rotWithShape="0">
                <a:srgbClr val="000000">
                  <a:alpha val="63000"/>
                </a:srgbClr>
              </a:outerShdw>
            </a:effectLst>
          </c:spPr>
          <c:marker>
            <c:symbol val="none"/>
          </c:marker>
          <c:cat>
            <c:strLit>
              <c:ptCount val="14"/>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'CCB-8'!$M$20:$M$35</c15:sqref>
                  </c15:fullRef>
                </c:ext>
              </c:extLst>
              <c:f>'CCB-8'!$M$20:$M$33</c:f>
              <c:numCache>
                <c:formatCode>0%</c:formatCode>
                <c:ptCount val="14"/>
                <c:pt idx="0">
                  <c:v>0.51666666666666661</c:v>
                </c:pt>
                <c:pt idx="1">
                  <c:v>0.51666666666666661</c:v>
                </c:pt>
                <c:pt idx="2">
                  <c:v>0.5083333333333333</c:v>
                </c:pt>
                <c:pt idx="3">
                  <c:v>0.52499999999999991</c:v>
                </c:pt>
                <c:pt idx="4">
                  <c:v>0.57499999999999996</c:v>
                </c:pt>
                <c:pt idx="5">
                  <c:v>0.55833333333333335</c:v>
                </c:pt>
                <c:pt idx="6">
                  <c:v>0.4916666666666667</c:v>
                </c:pt>
                <c:pt idx="7">
                  <c:v>0.60000000000000009</c:v>
                </c:pt>
                <c:pt idx="8">
                  <c:v>0.60833333333333339</c:v>
                </c:pt>
                <c:pt idx="9">
                  <c:v>0.58333333333333326</c:v>
                </c:pt>
                <c:pt idx="10">
                  <c:v>0.60000000000000009</c:v>
                </c:pt>
                <c:pt idx="11">
                  <c:v>0.59166666666666656</c:v>
                </c:pt>
                <c:pt idx="12">
                  <c:v>0.6333333333333333</c:v>
                </c:pt>
                <c:pt idx="13">
                  <c:v>0.6333333333333333</c:v>
                </c:pt>
              </c:numCache>
            </c:numRef>
          </c:val>
          <c:smooth val="0"/>
          <c:extLst>
            <c:ext xmlns:c16="http://schemas.microsoft.com/office/drawing/2014/chart" uri="{C3380CC4-5D6E-409C-BE32-E72D297353CC}">
              <c16:uniqueId val="{00000001-7C7A-45F5-B994-40DBA2B486C5}"/>
            </c:ext>
          </c:extLst>
        </c:ser>
        <c:dLbls>
          <c:showLegendKey val="0"/>
          <c:showVal val="0"/>
          <c:showCatName val="0"/>
          <c:showSerName val="0"/>
          <c:showPercent val="0"/>
          <c:showBubbleSize val="0"/>
        </c:dLbls>
        <c:smooth val="0"/>
        <c:axId val="599915552"/>
        <c:axId val="599916032"/>
        <c:extLst>
          <c:ext xmlns:c15="http://schemas.microsoft.com/office/drawing/2012/chart" uri="{02D57815-91ED-43cb-92C2-25804820EDAC}">
            <c15:filteredLineSeries>
              <c15:ser>
                <c:idx val="0"/>
                <c:order val="0"/>
                <c:tx>
                  <c:strRef>
                    <c:extLst>
                      <c:ext uri="{02D57815-91ED-43cb-92C2-25804820EDAC}">
                        <c15:formulaRef>
                          <c15:sqref>'CCB-8'!$J$19</c15:sqref>
                        </c15:formulaRef>
                      </c:ext>
                    </c:extLst>
                    <c:strCache>
                      <c:ptCount val="1"/>
                      <c:pt idx="0">
                        <c:v>visit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extLst>
                      <c:ext uri="{02D57815-91ED-43cb-92C2-25804820EDAC}">
                        <c15:fullRef>
                          <c15:sqref>'CCB-8'!$J$20:$J$35</c15:sqref>
                        </c15:fullRef>
                        <c15:formulaRef>
                          <c15:sqref>'CCB-8'!$J$20:$J$33</c15:sqref>
                        </c15:formulaRef>
                      </c:ext>
                    </c:extLst>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val>
                <c:smooth val="0"/>
                <c:extLst>
                  <c:ext xmlns:c16="http://schemas.microsoft.com/office/drawing/2014/chart" uri="{C3380CC4-5D6E-409C-BE32-E72D297353CC}">
                    <c16:uniqueId val="{00000002-7C7A-45F5-B994-40DBA2B486C5}"/>
                  </c:ext>
                </c:extLst>
              </c15:ser>
            </c15:filteredLineSeries>
          </c:ext>
        </c:extLst>
      </c:lineChart>
      <c:catAx>
        <c:axId val="599915552"/>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6032"/>
        <c:crosses val="autoZero"/>
        <c:auto val="1"/>
        <c:lblAlgn val="ctr"/>
        <c:lblOffset val="100"/>
        <c:noMultiLvlLbl val="0"/>
      </c:catAx>
      <c:valAx>
        <c:axId val="59991603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5552"/>
        <c:crosses val="autoZero"/>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50000">
          <a:srgbClr val="CC66FF"/>
        </a:gs>
        <a:gs pos="0">
          <a:srgbClr val="4B1E6E"/>
        </a:gs>
        <a:gs pos="30000">
          <a:srgbClr val="7030A0"/>
        </a:gs>
        <a:gs pos="70000">
          <a:srgbClr val="7030A0"/>
        </a:gs>
        <a:gs pos="100000">
          <a:srgbClr val="4B1E6E"/>
        </a:gs>
      </a:gsLst>
      <a:lin ang="5400000" scaled="1"/>
      <a:tileRect/>
    </a:gradFill>
    <a:ln>
      <a:noFill/>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kern="1200" spc="100" baseline="0">
                <a:solidFill>
                  <a:sysClr val="window" lastClr="FFFFFF">
                    <a:lumMod val="95000"/>
                  </a:sysClr>
                </a:solidFill>
                <a:effectLst>
                  <a:outerShdw blurRad="50800" dist="38100" dir="5400000" algn="t" rotWithShape="0">
                    <a:prstClr val="black">
                      <a:alpha val="40000"/>
                    </a:prstClr>
                  </a:outerShdw>
                </a:effectLst>
              </a:rPr>
              <a:t>Cultural Competence Trust Impact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3"/>
          <c:order val="1"/>
          <c:tx>
            <c:strRef>
              <c:f>'CCB-9'!$K$19</c:f>
              <c:strCache>
                <c:ptCount val="1"/>
                <c:pt idx="0">
                  <c:v>enroll</c:v>
                </c:pt>
              </c:strCache>
            </c:strRef>
          </c:tx>
          <c:spPr>
            <a:ln w="34925" cap="rnd">
              <a:solidFill>
                <a:srgbClr val="FFFF00"/>
              </a:solidFill>
              <a:round/>
            </a:ln>
            <a:effectLst>
              <a:outerShdw blurRad="57150" dist="19050" dir="5400000" algn="ctr" rotWithShape="0">
                <a:srgbClr val="000000">
                  <a:alpha val="63000"/>
                </a:srgbClr>
              </a:outerShdw>
            </a:effectLst>
          </c:spPr>
          <c:marker>
            <c:symbol val="none"/>
          </c:marker>
          <c:cat>
            <c:strLit>
              <c:ptCount val="11"/>
              <c:pt idx="0">
                <c:v>100%</c:v>
              </c:pt>
              <c:pt idx="1">
                <c:v>200%</c:v>
              </c:pt>
              <c:pt idx="2">
                <c:v>300%</c:v>
              </c:pt>
              <c:pt idx="3">
                <c:v>400%</c:v>
              </c:pt>
              <c:pt idx="4">
                <c:v>500%</c:v>
              </c:pt>
              <c:pt idx="5">
                <c:v>600%</c:v>
              </c:pt>
              <c:pt idx="6">
                <c:v>700%</c:v>
              </c:pt>
              <c:pt idx="7">
                <c:v>800%</c:v>
              </c:pt>
              <c:pt idx="8">
                <c:v>900%</c:v>
              </c:pt>
              <c:pt idx="9">
                <c:v>1000%</c:v>
              </c:pt>
              <c:pt idx="10">
                <c:v>1100%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'CCB-9'!$K$20:$K$35</c15:sqref>
                  </c15:fullRef>
                </c:ext>
              </c:extLst>
              <c:f>'CCB-9'!$K$20:$K$30</c:f>
              <c:numCache>
                <c:formatCode>0%</c:formatCode>
                <c:ptCount val="11"/>
                <c:pt idx="0">
                  <c:v>0</c:v>
                </c:pt>
                <c:pt idx="1">
                  <c:v>0</c:v>
                </c:pt>
                <c:pt idx="2">
                  <c:v>0</c:v>
                </c:pt>
                <c:pt idx="3">
                  <c:v>0</c:v>
                </c:pt>
                <c:pt idx="4">
                  <c:v>0</c:v>
                </c:pt>
                <c:pt idx="5">
                  <c:v>0.16666666666666666</c:v>
                </c:pt>
                <c:pt idx="6">
                  <c:v>0.16666666666666666</c:v>
                </c:pt>
                <c:pt idx="7">
                  <c:v>0.16666666666666666</c:v>
                </c:pt>
                <c:pt idx="8">
                  <c:v>0.5</c:v>
                </c:pt>
                <c:pt idx="9">
                  <c:v>0.5</c:v>
                </c:pt>
                <c:pt idx="10">
                  <c:v>0.5</c:v>
                </c:pt>
              </c:numCache>
            </c:numRef>
          </c:val>
          <c:smooth val="0"/>
          <c:extLst>
            <c:ext xmlns:c16="http://schemas.microsoft.com/office/drawing/2014/chart" uri="{C3380CC4-5D6E-409C-BE32-E72D297353CC}">
              <c16:uniqueId val="{00000003-E9D0-48B6-818E-DAF702273DBD}"/>
            </c:ext>
          </c:extLst>
        </c:ser>
        <c:ser>
          <c:idx val="1"/>
          <c:order val="2"/>
          <c:tx>
            <c:strRef>
              <c:f>'CCB-9'!$L$19</c:f>
              <c:strCache>
                <c:ptCount val="1"/>
                <c:pt idx="0">
                  <c:v>trust</c:v>
                </c:pt>
              </c:strCache>
            </c:strRef>
          </c:tx>
          <c:spPr>
            <a:ln w="34925" cap="rnd">
              <a:solidFill>
                <a:srgbClr val="66FF66"/>
              </a:solidFill>
              <a:round/>
            </a:ln>
            <a:effectLst>
              <a:outerShdw blurRad="57150" dist="19050" dir="5400000" algn="ctr" rotWithShape="0">
                <a:srgbClr val="000000">
                  <a:alpha val="63000"/>
                </a:srgbClr>
              </a:outerShdw>
            </a:effectLst>
          </c:spPr>
          <c:marker>
            <c:symbol val="none"/>
          </c:marker>
          <c:cat>
            <c:strLit>
              <c:ptCount val="11"/>
              <c:pt idx="0">
                <c:v>1</c:v>
              </c:pt>
              <c:pt idx="1">
                <c:v>2</c:v>
              </c:pt>
              <c:pt idx="2">
                <c:v>3</c:v>
              </c:pt>
              <c:pt idx="3">
                <c:v>4</c:v>
              </c:pt>
              <c:pt idx="4">
                <c:v>5</c:v>
              </c:pt>
              <c:pt idx="5">
                <c:v>6</c:v>
              </c:pt>
              <c:pt idx="6">
                <c:v>7</c:v>
              </c:pt>
              <c:pt idx="7">
                <c:v>8</c:v>
              </c:pt>
              <c:pt idx="8">
                <c:v>9</c:v>
              </c:pt>
              <c:pt idx="9">
                <c:v>10</c:v>
              </c:pt>
              <c:pt idx="10">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'CCB-9'!$L$20:$L$35</c15:sqref>
                  </c15:fullRef>
                </c:ext>
              </c:extLst>
              <c:f>'CCB-9'!$L$20:$L$30</c:f>
              <c:numCache>
                <c:formatCode>0%</c:formatCode>
                <c:ptCount val="11"/>
                <c:pt idx="0">
                  <c:v>0.55000000000000004</c:v>
                </c:pt>
                <c:pt idx="1">
                  <c:v>0.45</c:v>
                </c:pt>
                <c:pt idx="2">
                  <c:v>0.33</c:v>
                </c:pt>
                <c:pt idx="3">
                  <c:v>0.4</c:v>
                </c:pt>
                <c:pt idx="4">
                  <c:v>0.33</c:v>
                </c:pt>
                <c:pt idx="5">
                  <c:v>0.45</c:v>
                </c:pt>
                <c:pt idx="6">
                  <c:v>0.45</c:v>
                </c:pt>
                <c:pt idx="7">
                  <c:v>0.45</c:v>
                </c:pt>
                <c:pt idx="8">
                  <c:v>0.35000000000000003</c:v>
                </c:pt>
                <c:pt idx="9">
                  <c:v>0.43</c:v>
                </c:pt>
                <c:pt idx="10">
                  <c:v>0.43</c:v>
                </c:pt>
              </c:numCache>
            </c:numRef>
          </c:val>
          <c:smooth val="0"/>
          <c:extLst>
            <c:ext xmlns:c16="http://schemas.microsoft.com/office/drawing/2014/chart" uri="{C3380CC4-5D6E-409C-BE32-E72D297353CC}">
              <c16:uniqueId val="{00000000-E9D0-48B6-818E-DAF702273DBD}"/>
            </c:ext>
          </c:extLst>
        </c:ser>
        <c:ser>
          <c:idx val="2"/>
          <c:order val="3"/>
          <c:tx>
            <c:strRef>
              <c:f>'CCB-9'!$M$19</c:f>
              <c:strCache>
                <c:ptCount val="1"/>
                <c:pt idx="0">
                  <c:v>health</c:v>
                </c:pt>
              </c:strCache>
            </c:strRef>
          </c:tx>
          <c:spPr>
            <a:ln w="34925" cap="rnd">
              <a:solidFill>
                <a:srgbClr val="FF9966"/>
              </a:solidFill>
              <a:round/>
            </a:ln>
            <a:effectLst>
              <a:outerShdw blurRad="57150" dist="19050" dir="5400000" algn="ctr" rotWithShape="0">
                <a:srgbClr val="000000">
                  <a:alpha val="63000"/>
                </a:srgbClr>
              </a:outerShdw>
            </a:effectLst>
          </c:spPr>
          <c:marker>
            <c:symbol val="none"/>
          </c:marker>
          <c:cat>
            <c:strLit>
              <c:ptCount val="11"/>
              <c:pt idx="0">
                <c:v>100%</c:v>
              </c:pt>
              <c:pt idx="1">
                <c:v>200%</c:v>
              </c:pt>
              <c:pt idx="2">
                <c:v>300%</c:v>
              </c:pt>
              <c:pt idx="3">
                <c:v>400%</c:v>
              </c:pt>
              <c:pt idx="4">
                <c:v>500%</c:v>
              </c:pt>
              <c:pt idx="5">
                <c:v>600%</c:v>
              </c:pt>
              <c:pt idx="6">
                <c:v>700%</c:v>
              </c:pt>
              <c:pt idx="7">
                <c:v>800%</c:v>
              </c:pt>
              <c:pt idx="8">
                <c:v>900%</c:v>
              </c:pt>
              <c:pt idx="9">
                <c:v>1000%</c:v>
              </c:pt>
              <c:pt idx="10">
                <c:v>1100%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'CCB-9'!$M$20:$M$35</c15:sqref>
                  </c15:fullRef>
                </c:ext>
              </c:extLst>
              <c:f>'CCB-9'!$M$20:$M$30</c:f>
              <c:numCache>
                <c:formatCode>0%</c:formatCode>
                <c:ptCount val="11"/>
                <c:pt idx="0">
                  <c:v>0.35833333333333328</c:v>
                </c:pt>
                <c:pt idx="1">
                  <c:v>0.40833333333333333</c:v>
                </c:pt>
                <c:pt idx="2">
                  <c:v>0.3666666666666667</c:v>
                </c:pt>
                <c:pt idx="3">
                  <c:v>0.375</c:v>
                </c:pt>
                <c:pt idx="4">
                  <c:v>0.30833333333333324</c:v>
                </c:pt>
                <c:pt idx="5">
                  <c:v>0.3666666666666667</c:v>
                </c:pt>
                <c:pt idx="6">
                  <c:v>0.375</c:v>
                </c:pt>
                <c:pt idx="7">
                  <c:v>0.35833333333333328</c:v>
                </c:pt>
                <c:pt idx="8">
                  <c:v>0.35</c:v>
                </c:pt>
                <c:pt idx="9">
                  <c:v>0.35833333333333328</c:v>
                </c:pt>
                <c:pt idx="10">
                  <c:v>0.32500000000000007</c:v>
                </c:pt>
              </c:numCache>
            </c:numRef>
          </c:val>
          <c:smooth val="0"/>
          <c:extLst>
            <c:ext xmlns:c16="http://schemas.microsoft.com/office/drawing/2014/chart" uri="{C3380CC4-5D6E-409C-BE32-E72D297353CC}">
              <c16:uniqueId val="{00000001-E9D0-48B6-818E-DAF702273DBD}"/>
            </c:ext>
          </c:extLst>
        </c:ser>
        <c:dLbls>
          <c:showLegendKey val="0"/>
          <c:showVal val="0"/>
          <c:showCatName val="0"/>
          <c:showSerName val="0"/>
          <c:showPercent val="0"/>
          <c:showBubbleSize val="0"/>
        </c:dLbls>
        <c:smooth val="0"/>
        <c:axId val="599915552"/>
        <c:axId val="599916032"/>
        <c:extLst>
          <c:ext xmlns:c15="http://schemas.microsoft.com/office/drawing/2012/chart" uri="{02D57815-91ED-43cb-92C2-25804820EDAC}">
            <c15:filteredLineSeries>
              <c15:ser>
                <c:idx val="0"/>
                <c:order val="0"/>
                <c:tx>
                  <c:strRef>
                    <c:extLst>
                      <c:ext uri="{02D57815-91ED-43cb-92C2-25804820EDAC}">
                        <c15:formulaRef>
                          <c15:sqref>'CCB-9'!$J$19</c15:sqref>
                        </c15:formulaRef>
                      </c:ext>
                    </c:extLst>
                    <c:strCache>
                      <c:ptCount val="1"/>
                      <c:pt idx="0">
                        <c:v>visit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extLst>
                      <c:ext uri="{02D57815-91ED-43cb-92C2-25804820EDAC}">
                        <c15:fullRef>
                          <c15:sqref>'CCB-9'!$J$20:$J$35</c15:sqref>
                        </c15:fullRef>
                        <c15:formulaRef>
                          <c15:sqref>'CCB-9'!$J$20:$J$30</c15:sqref>
                        </c15:formulaRef>
                      </c:ext>
                    </c:extLst>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val>
                <c:smooth val="0"/>
                <c:extLst>
                  <c:ext xmlns:c16="http://schemas.microsoft.com/office/drawing/2014/chart" uri="{C3380CC4-5D6E-409C-BE32-E72D297353CC}">
                    <c16:uniqueId val="{00000002-E9D0-48B6-818E-DAF702273DBD}"/>
                  </c:ext>
                </c:extLst>
              </c15:ser>
            </c15:filteredLineSeries>
          </c:ext>
        </c:extLst>
      </c:lineChart>
      <c:catAx>
        <c:axId val="599915552"/>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6032"/>
        <c:crosses val="autoZero"/>
        <c:auto val="1"/>
        <c:lblAlgn val="ctr"/>
        <c:lblOffset val="100"/>
        <c:noMultiLvlLbl val="0"/>
      </c:catAx>
      <c:valAx>
        <c:axId val="59991603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9915552"/>
        <c:crosses val="autoZero"/>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50000">
          <a:srgbClr val="CC66FF"/>
        </a:gs>
        <a:gs pos="0">
          <a:srgbClr val="4B1E6E"/>
        </a:gs>
        <a:gs pos="30000">
          <a:srgbClr val="7030A0"/>
        </a:gs>
        <a:gs pos="70000">
          <a:srgbClr val="7030A0"/>
        </a:gs>
        <a:gs pos="100000">
          <a:srgbClr val="4B1E6E"/>
        </a:gs>
      </a:gsLst>
      <a:lin ang="5400000" scaled="1"/>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researchgate.net/figure/of-themes-by-social-support-domain-and-perinatal-continuum-of-care-stage_fig1_393332172"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researchgate.net/figure/of-themes-by-social-support-domain-and-perinatal-continuum-of-care-stage_fig1_393332172"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db!A38:N53"/><Relationship Id="rId2" Type="http://schemas.openxmlformats.org/officeDocument/2006/relationships/hyperlink" Target="#db!A23:N37"/><Relationship Id="rId1" Type="http://schemas.openxmlformats.org/officeDocument/2006/relationships/hyperlink" Target="#db!A8:N22"/><Relationship Id="rId4" Type="http://schemas.openxmlformats.org/officeDocument/2006/relationships/hyperlink" Target="#db!A54:N70"/></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researchgate.net/figure/of-themes-by-social-support-domain-and-perinatal-continuum-of-care-stage_fig1_393332172"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researchgate.net/figure/of-themes-by-social-support-domain-and-perinatal-continuum-of-care-stage_fig1_393332172"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researchgate.net/figure/of-themes-by-social-support-domain-and-perinatal-continuum-of-care-stage_fig1_393332172"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researchgate.net/figure/of-themes-by-social-support-domain-and-perinatal-continuum-of-care-stage_fig1_393332172"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researchgate.net/figure/of-themes-by-social-support-domain-and-perinatal-continuum-of-care-stage_fig1_393332172"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researchgate.net/figure/of-themes-by-social-support-domain-and-perinatal-continuum-of-care-stage_fig1_393332172"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researchgate.net/figure/of-themes-by-social-support-domain-and-perinatal-continuum-of-care-stage_fig1_393332172"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researchgate.net/figure/of-themes-by-social-support-domain-and-perinatal-continuum-of-care-stage_fig1_393332172" TargetMode="External"/><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18626</xdr:colOff>
      <xdr:row>99</xdr:row>
      <xdr:rowOff>131336</xdr:rowOff>
    </xdr:from>
    <xdr:to>
      <xdr:col>28</xdr:col>
      <xdr:colOff>74254</xdr:colOff>
      <xdr:row>120</xdr:row>
      <xdr:rowOff>42662</xdr:rowOff>
    </xdr:to>
    <xdr:pic>
      <xdr:nvPicPr>
        <xdr:cNvPr id="2" name="value frame PNP" hidden="1">
          <a:extLst>
            <a:ext uri="{FF2B5EF4-FFF2-40B4-BE49-F238E27FC236}">
              <a16:creationId xmlns:a16="http://schemas.microsoft.com/office/drawing/2014/main" id="{7199AFF0-E4C6-4A77-AB7B-A3ABAC60E7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8896836"/>
          <a:ext cx="6627878" cy="3403826"/>
        </a:xfrm>
        <a:prstGeom prst="rect">
          <a:avLst/>
        </a:prstGeom>
      </xdr:spPr>
    </xdr:pic>
    <xdr:clientData/>
  </xdr:twoCellAnchor>
  <xdr:twoCellAnchor editAs="oneCell">
    <xdr:from>
      <xdr:col>14</xdr:col>
      <xdr:colOff>110067</xdr:colOff>
      <xdr:row>90</xdr:row>
      <xdr:rowOff>0</xdr:rowOff>
    </xdr:from>
    <xdr:to>
      <xdr:col>27</xdr:col>
      <xdr:colOff>14661</xdr:colOff>
      <xdr:row>96</xdr:row>
      <xdr:rowOff>117861</xdr:rowOff>
    </xdr:to>
    <xdr:pic>
      <xdr:nvPicPr>
        <xdr:cNvPr id="3" name="Picture 2" hidden="1">
          <a:extLst>
            <a:ext uri="{FF2B5EF4-FFF2-40B4-BE49-F238E27FC236}">
              <a16:creationId xmlns:a16="http://schemas.microsoft.com/office/drawing/2014/main" id="{59344D3E-F2DF-488C-A857-7770D385863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26924000"/>
          <a:ext cx="6260944" cy="1514861"/>
        </a:xfrm>
        <a:prstGeom prst="rect">
          <a:avLst/>
        </a:prstGeom>
      </xdr:spPr>
    </xdr:pic>
    <xdr:clientData/>
  </xdr:twoCellAnchor>
  <xdr:twoCellAnchor editAs="oneCell">
    <xdr:from>
      <xdr:col>31</xdr:col>
      <xdr:colOff>426720</xdr:colOff>
      <xdr:row>661</xdr:row>
      <xdr:rowOff>0</xdr:rowOff>
    </xdr:from>
    <xdr:to>
      <xdr:col>33</xdr:col>
      <xdr:colOff>55932</xdr:colOff>
      <xdr:row>662</xdr:row>
      <xdr:rowOff>42364</xdr:rowOff>
    </xdr:to>
    <xdr:pic>
      <xdr:nvPicPr>
        <xdr:cNvPr id="4" name="thumbs down, light red" hidden="1">
          <a:extLst>
            <a:ext uri="{FF2B5EF4-FFF2-40B4-BE49-F238E27FC236}">
              <a16:creationId xmlns:a16="http://schemas.microsoft.com/office/drawing/2014/main" id="{E49D330F-B501-459C-B853-9593BFD73F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5170" y="146748500"/>
          <a:ext cx="861112" cy="867864"/>
        </a:xfrm>
        <a:prstGeom prst="rect">
          <a:avLst/>
        </a:prstGeom>
      </xdr:spPr>
    </xdr:pic>
    <xdr:clientData/>
  </xdr:twoCellAnchor>
  <xdr:twoCellAnchor editAs="oneCell">
    <xdr:from>
      <xdr:col>24</xdr:col>
      <xdr:colOff>231420</xdr:colOff>
      <xdr:row>90</xdr:row>
      <xdr:rowOff>0</xdr:rowOff>
    </xdr:from>
    <xdr:to>
      <xdr:col>26</xdr:col>
      <xdr:colOff>73992</xdr:colOff>
      <xdr:row>94</xdr:row>
      <xdr:rowOff>41275</xdr:rowOff>
    </xdr:to>
    <xdr:pic>
      <xdr:nvPicPr>
        <xdr:cNvPr id="5" name="thumbs up, light green" hidden="1">
          <a:extLst>
            <a:ext uri="{FF2B5EF4-FFF2-40B4-BE49-F238E27FC236}">
              <a16:creationId xmlns:a16="http://schemas.microsoft.com/office/drawing/2014/main" id="{7E24331D-F460-4D69-9CC5-70B29F4429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26924000"/>
          <a:ext cx="883972" cy="930275"/>
        </a:xfrm>
        <a:prstGeom prst="rect">
          <a:avLst/>
        </a:prstGeom>
      </xdr:spPr>
    </xdr:pic>
    <xdr:clientData/>
  </xdr:twoCellAnchor>
  <xdr:oneCellAnchor>
    <xdr:from>
      <xdr:col>15</xdr:col>
      <xdr:colOff>22860</xdr:colOff>
      <xdr:row>90</xdr:row>
      <xdr:rowOff>0</xdr:rowOff>
    </xdr:from>
    <xdr:ext cx="5943600" cy="3110484"/>
    <xdr:pic>
      <xdr:nvPicPr>
        <xdr:cNvPr id="6" name="Picture 5" hidden="1">
          <a:extLst>
            <a:ext uri="{FF2B5EF4-FFF2-40B4-BE49-F238E27FC236}">
              <a16:creationId xmlns:a16="http://schemas.microsoft.com/office/drawing/2014/main" id="{60DF5807-7185-4083-9FD8-3A346337D59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26924000"/>
          <a:ext cx="5943600" cy="3110484"/>
        </a:xfrm>
        <a:prstGeom prst="rect">
          <a:avLst/>
        </a:prstGeom>
      </xdr:spPr>
    </xdr:pic>
    <xdr:clientData/>
  </xdr:oneCellAnchor>
  <xdr:oneCellAnchor>
    <xdr:from>
      <xdr:col>13</xdr:col>
      <xdr:colOff>18626</xdr:colOff>
      <xdr:row>173</xdr:row>
      <xdr:rowOff>0</xdr:rowOff>
    </xdr:from>
    <xdr:ext cx="6450078" cy="3417161"/>
    <xdr:pic>
      <xdr:nvPicPr>
        <xdr:cNvPr id="7" name="value frame PNP" hidden="1">
          <a:extLst>
            <a:ext uri="{FF2B5EF4-FFF2-40B4-BE49-F238E27FC236}">
              <a16:creationId xmlns:a16="http://schemas.microsoft.com/office/drawing/2014/main" id="{0EBFB60B-95D9-40A7-A105-4EC4BC405B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4323000"/>
          <a:ext cx="6450078" cy="3417161"/>
        </a:xfrm>
        <a:prstGeom prst="rect">
          <a:avLst/>
        </a:prstGeom>
      </xdr:spPr>
    </xdr:pic>
    <xdr:clientData/>
  </xdr:oneCellAnchor>
  <xdr:oneCellAnchor>
    <xdr:from>
      <xdr:col>0</xdr:col>
      <xdr:colOff>110067</xdr:colOff>
      <xdr:row>173</xdr:row>
      <xdr:rowOff>0</xdr:rowOff>
    </xdr:from>
    <xdr:ext cx="6055204" cy="1548516"/>
    <xdr:pic>
      <xdr:nvPicPr>
        <xdr:cNvPr id="8" name="Picture 7" hidden="1">
          <a:extLst>
            <a:ext uri="{FF2B5EF4-FFF2-40B4-BE49-F238E27FC236}">
              <a16:creationId xmlns:a16="http://schemas.microsoft.com/office/drawing/2014/main" id="{6BA46DBF-F70B-4857-BF52-BE62A2CC124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4323000"/>
          <a:ext cx="6055204" cy="1548516"/>
        </a:xfrm>
        <a:prstGeom prst="rect">
          <a:avLst/>
        </a:prstGeom>
      </xdr:spPr>
    </xdr:pic>
    <xdr:clientData/>
  </xdr:oneCellAnchor>
  <xdr:oneCellAnchor>
    <xdr:from>
      <xdr:col>2</xdr:col>
      <xdr:colOff>426720</xdr:colOff>
      <xdr:row>173</xdr:row>
      <xdr:rowOff>0</xdr:rowOff>
    </xdr:from>
    <xdr:ext cx="848412" cy="914400"/>
    <xdr:pic>
      <xdr:nvPicPr>
        <xdr:cNvPr id="9" name="thumbs down, light red" hidden="1">
          <a:extLst>
            <a:ext uri="{FF2B5EF4-FFF2-40B4-BE49-F238E27FC236}">
              <a16:creationId xmlns:a16="http://schemas.microsoft.com/office/drawing/2014/main" id="{8D1D577C-F42A-4C6F-B11E-71D75CBD5C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5370" y="44323000"/>
          <a:ext cx="848412" cy="914400"/>
        </a:xfrm>
        <a:prstGeom prst="rect">
          <a:avLst/>
        </a:prstGeom>
      </xdr:spPr>
    </xdr:pic>
    <xdr:clientData/>
  </xdr:oneCellAnchor>
  <xdr:oneCellAnchor>
    <xdr:from>
      <xdr:col>10</xdr:col>
      <xdr:colOff>231420</xdr:colOff>
      <xdr:row>173</xdr:row>
      <xdr:rowOff>0</xdr:rowOff>
    </xdr:from>
    <xdr:ext cx="848412" cy="914400"/>
    <xdr:pic>
      <xdr:nvPicPr>
        <xdr:cNvPr id="10" name="thumbs up, light green" hidden="1">
          <a:extLst>
            <a:ext uri="{FF2B5EF4-FFF2-40B4-BE49-F238E27FC236}">
              <a16:creationId xmlns:a16="http://schemas.microsoft.com/office/drawing/2014/main" id="{5807A85B-BC6C-4980-8232-7CD0D8F80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025670" y="44323000"/>
          <a:ext cx="848412" cy="914400"/>
        </a:xfrm>
        <a:prstGeom prst="rect">
          <a:avLst/>
        </a:prstGeom>
      </xdr:spPr>
    </xdr:pic>
    <xdr:clientData/>
  </xdr:oneCellAnchor>
  <xdr:oneCellAnchor>
    <xdr:from>
      <xdr:col>1</xdr:col>
      <xdr:colOff>22860</xdr:colOff>
      <xdr:row>173</xdr:row>
      <xdr:rowOff>0</xdr:rowOff>
    </xdr:from>
    <xdr:ext cx="5943600" cy="3110484"/>
    <xdr:pic>
      <xdr:nvPicPr>
        <xdr:cNvPr id="11" name="Picture 10" hidden="1">
          <a:extLst>
            <a:ext uri="{FF2B5EF4-FFF2-40B4-BE49-F238E27FC236}">
              <a16:creationId xmlns:a16="http://schemas.microsoft.com/office/drawing/2014/main" id="{BDE9A623-6206-4BAC-B4B9-4F8125254B2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08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2" name="value frame PNP" hidden="1">
          <a:extLst>
            <a:ext uri="{FF2B5EF4-FFF2-40B4-BE49-F238E27FC236}">
              <a16:creationId xmlns:a16="http://schemas.microsoft.com/office/drawing/2014/main" id="{BDDEFB2F-76EF-4FD1-9437-0EF5C51C33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3" name="Picture 12" hidden="1">
          <a:extLst>
            <a:ext uri="{FF2B5EF4-FFF2-40B4-BE49-F238E27FC236}">
              <a16:creationId xmlns:a16="http://schemas.microsoft.com/office/drawing/2014/main" id="{6DB712C3-5FCB-4BF7-8EFA-0398264C5A9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4" name="thumbs up, light green" hidden="1">
          <a:extLst>
            <a:ext uri="{FF2B5EF4-FFF2-40B4-BE49-F238E27FC236}">
              <a16:creationId xmlns:a16="http://schemas.microsoft.com/office/drawing/2014/main" id="{37A45D20-62CA-4773-8D12-F1AEC03E09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15" name="Picture 14" hidden="1">
          <a:extLst>
            <a:ext uri="{FF2B5EF4-FFF2-40B4-BE49-F238E27FC236}">
              <a16:creationId xmlns:a16="http://schemas.microsoft.com/office/drawing/2014/main" id="{CCD63224-45F8-42D0-B22C-B7132E74E68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6" name="value frame PNP" hidden="1">
          <a:extLst>
            <a:ext uri="{FF2B5EF4-FFF2-40B4-BE49-F238E27FC236}">
              <a16:creationId xmlns:a16="http://schemas.microsoft.com/office/drawing/2014/main" id="{624CA9FC-8CE9-4517-8800-CFD11FEB7D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7" name="Picture 16" hidden="1">
          <a:extLst>
            <a:ext uri="{FF2B5EF4-FFF2-40B4-BE49-F238E27FC236}">
              <a16:creationId xmlns:a16="http://schemas.microsoft.com/office/drawing/2014/main" id="{B61EEDB0-9A25-40DE-BAA8-C90B8F4E955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8" name="thumbs up, light green" hidden="1">
          <a:extLst>
            <a:ext uri="{FF2B5EF4-FFF2-40B4-BE49-F238E27FC236}">
              <a16:creationId xmlns:a16="http://schemas.microsoft.com/office/drawing/2014/main" id="{22C33A8E-9BCF-4921-B85F-DA6F0AD6B2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19" name="Picture 18" hidden="1">
          <a:extLst>
            <a:ext uri="{FF2B5EF4-FFF2-40B4-BE49-F238E27FC236}">
              <a16:creationId xmlns:a16="http://schemas.microsoft.com/office/drawing/2014/main" id="{442EABF8-87A3-4852-8D2A-B3DB0ACC8BF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0" name="value frame PNP" hidden="1">
          <a:extLst>
            <a:ext uri="{FF2B5EF4-FFF2-40B4-BE49-F238E27FC236}">
              <a16:creationId xmlns:a16="http://schemas.microsoft.com/office/drawing/2014/main" id="{DB134CD0-6DEB-4BD6-8AFA-E27F1225A9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1" name="Picture 20" hidden="1">
          <a:extLst>
            <a:ext uri="{FF2B5EF4-FFF2-40B4-BE49-F238E27FC236}">
              <a16:creationId xmlns:a16="http://schemas.microsoft.com/office/drawing/2014/main" id="{096062E7-9C2B-4EDD-8433-FB50C1A62E2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2" name="thumbs up, light green" hidden="1">
          <a:extLst>
            <a:ext uri="{FF2B5EF4-FFF2-40B4-BE49-F238E27FC236}">
              <a16:creationId xmlns:a16="http://schemas.microsoft.com/office/drawing/2014/main" id="{F9CC709C-FFC6-45A9-941B-E12CE2AB3F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23" name="Picture 22" hidden="1">
          <a:extLst>
            <a:ext uri="{FF2B5EF4-FFF2-40B4-BE49-F238E27FC236}">
              <a16:creationId xmlns:a16="http://schemas.microsoft.com/office/drawing/2014/main" id="{760A8AED-43B6-42C8-88BD-9E99E868E8F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4" name="value frame PNP" hidden="1">
          <a:extLst>
            <a:ext uri="{FF2B5EF4-FFF2-40B4-BE49-F238E27FC236}">
              <a16:creationId xmlns:a16="http://schemas.microsoft.com/office/drawing/2014/main" id="{C1AAAEB2-A862-4E71-A50D-5155997775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5" name="Picture 24" hidden="1">
          <a:extLst>
            <a:ext uri="{FF2B5EF4-FFF2-40B4-BE49-F238E27FC236}">
              <a16:creationId xmlns:a16="http://schemas.microsoft.com/office/drawing/2014/main" id="{035E93BE-F175-430E-A8CE-628F2D4E7F5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6" name="thumbs up, light green" hidden="1">
          <a:extLst>
            <a:ext uri="{FF2B5EF4-FFF2-40B4-BE49-F238E27FC236}">
              <a16:creationId xmlns:a16="http://schemas.microsoft.com/office/drawing/2014/main" id="{AECDC002-3360-4960-84ED-CE557D78CD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27" name="Picture 26" hidden="1">
          <a:extLst>
            <a:ext uri="{FF2B5EF4-FFF2-40B4-BE49-F238E27FC236}">
              <a16:creationId xmlns:a16="http://schemas.microsoft.com/office/drawing/2014/main" id="{95CFECF4-1A29-4137-ADB7-375DC3E3E46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8" name="value frame PNP" hidden="1">
          <a:extLst>
            <a:ext uri="{FF2B5EF4-FFF2-40B4-BE49-F238E27FC236}">
              <a16:creationId xmlns:a16="http://schemas.microsoft.com/office/drawing/2014/main" id="{36B5C82E-2B83-4252-A8D7-6F552EF944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9" name="Picture 28" hidden="1">
          <a:extLst>
            <a:ext uri="{FF2B5EF4-FFF2-40B4-BE49-F238E27FC236}">
              <a16:creationId xmlns:a16="http://schemas.microsoft.com/office/drawing/2014/main" id="{33AEED74-52F3-4ECE-92CA-BE5B2C002A0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0" name="thumbs up, light green" hidden="1">
          <a:extLst>
            <a:ext uri="{FF2B5EF4-FFF2-40B4-BE49-F238E27FC236}">
              <a16:creationId xmlns:a16="http://schemas.microsoft.com/office/drawing/2014/main" id="{DBBC2BFF-66D0-49EC-8346-5E332AF744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31" name="Picture 30" hidden="1">
          <a:extLst>
            <a:ext uri="{FF2B5EF4-FFF2-40B4-BE49-F238E27FC236}">
              <a16:creationId xmlns:a16="http://schemas.microsoft.com/office/drawing/2014/main" id="{00EA8141-AE94-4272-9A51-C5F1DDB2AD5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2" name="value frame PNP" hidden="1">
          <a:extLst>
            <a:ext uri="{FF2B5EF4-FFF2-40B4-BE49-F238E27FC236}">
              <a16:creationId xmlns:a16="http://schemas.microsoft.com/office/drawing/2014/main" id="{E98F3280-74AF-4BEF-9D0C-951AAB968A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3" name="Picture 32" hidden="1">
          <a:extLst>
            <a:ext uri="{FF2B5EF4-FFF2-40B4-BE49-F238E27FC236}">
              <a16:creationId xmlns:a16="http://schemas.microsoft.com/office/drawing/2014/main" id="{F56817CB-02A4-4EA7-BA44-9E8F5B9FEA4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4" name="thumbs up, light green" hidden="1">
          <a:extLst>
            <a:ext uri="{FF2B5EF4-FFF2-40B4-BE49-F238E27FC236}">
              <a16:creationId xmlns:a16="http://schemas.microsoft.com/office/drawing/2014/main" id="{BF0CEF12-89D6-45DE-8C3B-81080647DA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35" name="Picture 34" hidden="1">
          <a:extLst>
            <a:ext uri="{FF2B5EF4-FFF2-40B4-BE49-F238E27FC236}">
              <a16:creationId xmlns:a16="http://schemas.microsoft.com/office/drawing/2014/main" id="{26549F45-3272-4745-8FE6-301097EB58F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6" name="value frame PNP" hidden="1">
          <a:extLst>
            <a:ext uri="{FF2B5EF4-FFF2-40B4-BE49-F238E27FC236}">
              <a16:creationId xmlns:a16="http://schemas.microsoft.com/office/drawing/2014/main" id="{E9CA9759-E2A2-46A3-94CD-20662D831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7" name="Picture 36" hidden="1">
          <a:extLst>
            <a:ext uri="{FF2B5EF4-FFF2-40B4-BE49-F238E27FC236}">
              <a16:creationId xmlns:a16="http://schemas.microsoft.com/office/drawing/2014/main" id="{75C97A76-11A7-41A9-81F6-35ED2417470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8" name="thumbs up, light green" hidden="1">
          <a:extLst>
            <a:ext uri="{FF2B5EF4-FFF2-40B4-BE49-F238E27FC236}">
              <a16:creationId xmlns:a16="http://schemas.microsoft.com/office/drawing/2014/main" id="{87A4A5BB-6F9B-408D-8459-52A9FFA3C9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39" name="Picture 38" hidden="1">
          <a:extLst>
            <a:ext uri="{FF2B5EF4-FFF2-40B4-BE49-F238E27FC236}">
              <a16:creationId xmlns:a16="http://schemas.microsoft.com/office/drawing/2014/main" id="{324D9C7D-BBBA-4AD5-A2DB-7364054FC8E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0" name="value frame PNP" hidden="1">
          <a:extLst>
            <a:ext uri="{FF2B5EF4-FFF2-40B4-BE49-F238E27FC236}">
              <a16:creationId xmlns:a16="http://schemas.microsoft.com/office/drawing/2014/main" id="{1ECAEB53-205F-4F20-89E1-2A8B83020E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1" name="Picture 40" hidden="1">
          <a:extLst>
            <a:ext uri="{FF2B5EF4-FFF2-40B4-BE49-F238E27FC236}">
              <a16:creationId xmlns:a16="http://schemas.microsoft.com/office/drawing/2014/main" id="{4E63A5CA-4A30-466B-8844-1AAE0FC96DA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2" name="thumbs up, light green" hidden="1">
          <a:extLst>
            <a:ext uri="{FF2B5EF4-FFF2-40B4-BE49-F238E27FC236}">
              <a16:creationId xmlns:a16="http://schemas.microsoft.com/office/drawing/2014/main" id="{2FAFEF5E-A165-4EC0-83EE-D87EC71DB5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43" name="Picture 42" hidden="1">
          <a:extLst>
            <a:ext uri="{FF2B5EF4-FFF2-40B4-BE49-F238E27FC236}">
              <a16:creationId xmlns:a16="http://schemas.microsoft.com/office/drawing/2014/main" id="{81DBC973-5801-4D78-8525-7FC6BF99C46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4" name="value frame PNP" hidden="1">
          <a:extLst>
            <a:ext uri="{FF2B5EF4-FFF2-40B4-BE49-F238E27FC236}">
              <a16:creationId xmlns:a16="http://schemas.microsoft.com/office/drawing/2014/main" id="{E01A6413-6B7A-42F1-9ED4-7930ECCE36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5" name="Picture 44" hidden="1">
          <a:extLst>
            <a:ext uri="{FF2B5EF4-FFF2-40B4-BE49-F238E27FC236}">
              <a16:creationId xmlns:a16="http://schemas.microsoft.com/office/drawing/2014/main" id="{8075375A-70B7-45ED-BE2B-5280ED3E193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6" name="thumbs up, light green" hidden="1">
          <a:extLst>
            <a:ext uri="{FF2B5EF4-FFF2-40B4-BE49-F238E27FC236}">
              <a16:creationId xmlns:a16="http://schemas.microsoft.com/office/drawing/2014/main" id="{85307DA0-D739-4D11-BDE3-17CED0CA2A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47" name="Picture 46" hidden="1">
          <a:extLst>
            <a:ext uri="{FF2B5EF4-FFF2-40B4-BE49-F238E27FC236}">
              <a16:creationId xmlns:a16="http://schemas.microsoft.com/office/drawing/2014/main" id="{A88D09E7-3063-4C19-934A-C6D139E0A58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8" name="value frame PNP" hidden="1">
          <a:extLst>
            <a:ext uri="{FF2B5EF4-FFF2-40B4-BE49-F238E27FC236}">
              <a16:creationId xmlns:a16="http://schemas.microsoft.com/office/drawing/2014/main" id="{5D647C58-DF21-401C-8A22-B8B592C19C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9" name="Picture 48" hidden="1">
          <a:extLst>
            <a:ext uri="{FF2B5EF4-FFF2-40B4-BE49-F238E27FC236}">
              <a16:creationId xmlns:a16="http://schemas.microsoft.com/office/drawing/2014/main" id="{48F7F8A4-B29F-4DD6-891F-1827BA77D0F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0" name="thumbs up, light green" hidden="1">
          <a:extLst>
            <a:ext uri="{FF2B5EF4-FFF2-40B4-BE49-F238E27FC236}">
              <a16:creationId xmlns:a16="http://schemas.microsoft.com/office/drawing/2014/main" id="{153B1EE0-8870-40EA-AE08-F8DF49E7BD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51" name="Picture 50" hidden="1">
          <a:extLst>
            <a:ext uri="{FF2B5EF4-FFF2-40B4-BE49-F238E27FC236}">
              <a16:creationId xmlns:a16="http://schemas.microsoft.com/office/drawing/2014/main" id="{67E65634-7659-445B-BEF9-28FAB3467BF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2" name="value frame PNP" hidden="1">
          <a:extLst>
            <a:ext uri="{FF2B5EF4-FFF2-40B4-BE49-F238E27FC236}">
              <a16:creationId xmlns:a16="http://schemas.microsoft.com/office/drawing/2014/main" id="{64C20276-FFAC-4F4A-AC69-6DDEEF9C10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3" name="Picture 52" hidden="1">
          <a:extLst>
            <a:ext uri="{FF2B5EF4-FFF2-40B4-BE49-F238E27FC236}">
              <a16:creationId xmlns:a16="http://schemas.microsoft.com/office/drawing/2014/main" id="{752395AB-629F-431E-A3E2-0B433E1AA38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4" name="thumbs up, light green" hidden="1">
          <a:extLst>
            <a:ext uri="{FF2B5EF4-FFF2-40B4-BE49-F238E27FC236}">
              <a16:creationId xmlns:a16="http://schemas.microsoft.com/office/drawing/2014/main" id="{CD7B0938-C4E2-4F78-9415-D34B882270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55" name="Picture 54" hidden="1">
          <a:extLst>
            <a:ext uri="{FF2B5EF4-FFF2-40B4-BE49-F238E27FC236}">
              <a16:creationId xmlns:a16="http://schemas.microsoft.com/office/drawing/2014/main" id="{9FDD6655-9CEC-4840-A10B-5591B33495E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6" name="value frame PNP" hidden="1">
          <a:extLst>
            <a:ext uri="{FF2B5EF4-FFF2-40B4-BE49-F238E27FC236}">
              <a16:creationId xmlns:a16="http://schemas.microsoft.com/office/drawing/2014/main" id="{855FDC9C-E3B9-4B1D-B086-5A0E4F4D50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7" name="Picture 56" hidden="1">
          <a:extLst>
            <a:ext uri="{FF2B5EF4-FFF2-40B4-BE49-F238E27FC236}">
              <a16:creationId xmlns:a16="http://schemas.microsoft.com/office/drawing/2014/main" id="{6A883B8B-1F8B-4F57-96B0-F157A0730A7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8" name="thumbs up, light green" hidden="1">
          <a:extLst>
            <a:ext uri="{FF2B5EF4-FFF2-40B4-BE49-F238E27FC236}">
              <a16:creationId xmlns:a16="http://schemas.microsoft.com/office/drawing/2014/main" id="{EA7361DC-A400-4F3E-ACCC-9441EFBAE3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59" name="Picture 58" hidden="1">
          <a:extLst>
            <a:ext uri="{FF2B5EF4-FFF2-40B4-BE49-F238E27FC236}">
              <a16:creationId xmlns:a16="http://schemas.microsoft.com/office/drawing/2014/main" id="{59EFC9EF-35AC-4922-A424-AAD6E31766E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0" name="value frame PNP" hidden="1">
          <a:extLst>
            <a:ext uri="{FF2B5EF4-FFF2-40B4-BE49-F238E27FC236}">
              <a16:creationId xmlns:a16="http://schemas.microsoft.com/office/drawing/2014/main" id="{C34D08A7-5F89-4417-96F0-6862E14002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1" name="Picture 60" hidden="1">
          <a:extLst>
            <a:ext uri="{FF2B5EF4-FFF2-40B4-BE49-F238E27FC236}">
              <a16:creationId xmlns:a16="http://schemas.microsoft.com/office/drawing/2014/main" id="{9F5C1B92-F811-4500-A968-A63870340AB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2" name="thumbs up, light green" hidden="1">
          <a:extLst>
            <a:ext uri="{FF2B5EF4-FFF2-40B4-BE49-F238E27FC236}">
              <a16:creationId xmlns:a16="http://schemas.microsoft.com/office/drawing/2014/main" id="{FF108BA1-362D-463B-B3A9-F006576D4D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63" name="Picture 62" hidden="1">
          <a:extLst>
            <a:ext uri="{FF2B5EF4-FFF2-40B4-BE49-F238E27FC236}">
              <a16:creationId xmlns:a16="http://schemas.microsoft.com/office/drawing/2014/main" id="{23CC5E9D-5B70-4693-B477-DB2EF86C878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4" name="value frame PNP" hidden="1">
          <a:extLst>
            <a:ext uri="{FF2B5EF4-FFF2-40B4-BE49-F238E27FC236}">
              <a16:creationId xmlns:a16="http://schemas.microsoft.com/office/drawing/2014/main" id="{14DA2296-C1C1-4B66-9A4C-9E04A49532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5" name="Picture 64" hidden="1">
          <a:extLst>
            <a:ext uri="{FF2B5EF4-FFF2-40B4-BE49-F238E27FC236}">
              <a16:creationId xmlns:a16="http://schemas.microsoft.com/office/drawing/2014/main" id="{088DE4ED-1504-4DCC-B5A1-C7A5A9AC1CF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6" name="thumbs up, light green" hidden="1">
          <a:extLst>
            <a:ext uri="{FF2B5EF4-FFF2-40B4-BE49-F238E27FC236}">
              <a16:creationId xmlns:a16="http://schemas.microsoft.com/office/drawing/2014/main" id="{0D05CBCA-12D5-4ACA-9196-64E45F86A5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67" name="Picture 66" hidden="1">
          <a:extLst>
            <a:ext uri="{FF2B5EF4-FFF2-40B4-BE49-F238E27FC236}">
              <a16:creationId xmlns:a16="http://schemas.microsoft.com/office/drawing/2014/main" id="{B93E87DB-ECCC-43DA-B968-A9D50BD12DB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8" name="value frame PNP" hidden="1">
          <a:extLst>
            <a:ext uri="{FF2B5EF4-FFF2-40B4-BE49-F238E27FC236}">
              <a16:creationId xmlns:a16="http://schemas.microsoft.com/office/drawing/2014/main" id="{47B82898-A679-477D-81F8-3C6354626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9" name="Picture 68" hidden="1">
          <a:extLst>
            <a:ext uri="{FF2B5EF4-FFF2-40B4-BE49-F238E27FC236}">
              <a16:creationId xmlns:a16="http://schemas.microsoft.com/office/drawing/2014/main" id="{0130527B-4294-4383-8105-FE3620F83F5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0" name="thumbs up, light green" hidden="1">
          <a:extLst>
            <a:ext uri="{FF2B5EF4-FFF2-40B4-BE49-F238E27FC236}">
              <a16:creationId xmlns:a16="http://schemas.microsoft.com/office/drawing/2014/main" id="{86B3EB46-0708-4266-8235-7EE8A2C27D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71" name="Picture 70" hidden="1">
          <a:extLst>
            <a:ext uri="{FF2B5EF4-FFF2-40B4-BE49-F238E27FC236}">
              <a16:creationId xmlns:a16="http://schemas.microsoft.com/office/drawing/2014/main" id="{76D76DF9-9033-42B3-B3C1-D35F67E71C9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72" name="value frame PNP" hidden="1">
          <a:extLst>
            <a:ext uri="{FF2B5EF4-FFF2-40B4-BE49-F238E27FC236}">
              <a16:creationId xmlns:a16="http://schemas.microsoft.com/office/drawing/2014/main" id="{91705EC7-4F8E-4A19-9F7D-527A4655F4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73" name="Picture 72" hidden="1">
          <a:extLst>
            <a:ext uri="{FF2B5EF4-FFF2-40B4-BE49-F238E27FC236}">
              <a16:creationId xmlns:a16="http://schemas.microsoft.com/office/drawing/2014/main" id="{94C86995-532C-4844-877C-CB987B5E83E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3230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4" name="thumbs up, light green" hidden="1">
          <a:extLst>
            <a:ext uri="{FF2B5EF4-FFF2-40B4-BE49-F238E27FC236}">
              <a16:creationId xmlns:a16="http://schemas.microsoft.com/office/drawing/2014/main" id="{CA3FD314-FDD2-4675-BA27-3381092379C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323000"/>
          <a:ext cx="871272" cy="927100"/>
        </a:xfrm>
        <a:prstGeom prst="rect">
          <a:avLst/>
        </a:prstGeom>
      </xdr:spPr>
    </xdr:pic>
    <xdr:clientData/>
  </xdr:oneCellAnchor>
  <xdr:oneCellAnchor>
    <xdr:from>
      <xdr:col>15</xdr:col>
      <xdr:colOff>22860</xdr:colOff>
      <xdr:row>173</xdr:row>
      <xdr:rowOff>0</xdr:rowOff>
    </xdr:from>
    <xdr:ext cx="5943600" cy="3110484"/>
    <xdr:pic>
      <xdr:nvPicPr>
        <xdr:cNvPr id="75" name="Picture 74" hidden="1">
          <a:extLst>
            <a:ext uri="{FF2B5EF4-FFF2-40B4-BE49-F238E27FC236}">
              <a16:creationId xmlns:a16="http://schemas.microsoft.com/office/drawing/2014/main" id="{1B1910B6-FB08-44BA-B3A2-D9524AF2953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323000"/>
          <a:ext cx="5943600" cy="3110484"/>
        </a:xfrm>
        <a:prstGeom prst="rect">
          <a:avLst/>
        </a:prstGeom>
      </xdr:spPr>
    </xdr:pic>
    <xdr:clientData/>
  </xdr:oneCellAnchor>
  <xdr:oneCellAnchor>
    <xdr:from>
      <xdr:col>13</xdr:col>
      <xdr:colOff>18626</xdr:colOff>
      <xdr:row>141</xdr:row>
      <xdr:rowOff>131336</xdr:rowOff>
    </xdr:from>
    <xdr:ext cx="6564378" cy="3362551"/>
    <xdr:pic>
      <xdr:nvPicPr>
        <xdr:cNvPr id="76" name="value frame PNP" hidden="1">
          <a:extLst>
            <a:ext uri="{FF2B5EF4-FFF2-40B4-BE49-F238E27FC236}">
              <a16:creationId xmlns:a16="http://schemas.microsoft.com/office/drawing/2014/main" id="{52F4E87B-6D74-4D58-AE5D-2CAFD3F5D2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659836"/>
          <a:ext cx="6564378" cy="3362551"/>
        </a:xfrm>
        <a:prstGeom prst="rect">
          <a:avLst/>
        </a:prstGeom>
      </xdr:spPr>
    </xdr:pic>
    <xdr:clientData/>
  </xdr:oneCellAnchor>
  <xdr:oneCellAnchor>
    <xdr:from>
      <xdr:col>14</xdr:col>
      <xdr:colOff>110067</xdr:colOff>
      <xdr:row>132</xdr:row>
      <xdr:rowOff>0</xdr:rowOff>
    </xdr:from>
    <xdr:ext cx="6184744" cy="1505336"/>
    <xdr:pic>
      <xdr:nvPicPr>
        <xdr:cNvPr id="77" name="Picture 76" hidden="1">
          <a:extLst>
            <a:ext uri="{FF2B5EF4-FFF2-40B4-BE49-F238E27FC236}">
              <a16:creationId xmlns:a16="http://schemas.microsoft.com/office/drawing/2014/main" id="{C00AED9C-95B1-44EE-81F8-07F4F152518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35687000"/>
          <a:ext cx="6184744" cy="1505336"/>
        </a:xfrm>
        <a:prstGeom prst="rect">
          <a:avLst/>
        </a:prstGeom>
      </xdr:spPr>
    </xdr:pic>
    <xdr:clientData/>
  </xdr:oneCellAnchor>
  <xdr:oneCellAnchor>
    <xdr:from>
      <xdr:col>24</xdr:col>
      <xdr:colOff>231420</xdr:colOff>
      <xdr:row>132</xdr:row>
      <xdr:rowOff>0</xdr:rowOff>
    </xdr:from>
    <xdr:ext cx="871272" cy="927100"/>
    <xdr:pic>
      <xdr:nvPicPr>
        <xdr:cNvPr id="78" name="thumbs up, light green" hidden="1">
          <a:extLst>
            <a:ext uri="{FF2B5EF4-FFF2-40B4-BE49-F238E27FC236}">
              <a16:creationId xmlns:a16="http://schemas.microsoft.com/office/drawing/2014/main" id="{58FB322F-D667-4A99-AE65-134BD0D870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35687000"/>
          <a:ext cx="871272" cy="927100"/>
        </a:xfrm>
        <a:prstGeom prst="rect">
          <a:avLst/>
        </a:prstGeom>
      </xdr:spPr>
    </xdr:pic>
    <xdr:clientData/>
  </xdr:oneCellAnchor>
  <xdr:oneCellAnchor>
    <xdr:from>
      <xdr:col>15</xdr:col>
      <xdr:colOff>22860</xdr:colOff>
      <xdr:row>132</xdr:row>
      <xdr:rowOff>0</xdr:rowOff>
    </xdr:from>
    <xdr:ext cx="5943600" cy="3110484"/>
    <xdr:pic>
      <xdr:nvPicPr>
        <xdr:cNvPr id="79" name="Picture 78" hidden="1">
          <a:extLst>
            <a:ext uri="{FF2B5EF4-FFF2-40B4-BE49-F238E27FC236}">
              <a16:creationId xmlns:a16="http://schemas.microsoft.com/office/drawing/2014/main" id="{4B049979-8D16-4416-A7D1-55E7BE2B9A2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35687000"/>
          <a:ext cx="5943600" cy="3110484"/>
        </a:xfrm>
        <a:prstGeom prst="rect">
          <a:avLst/>
        </a:prstGeom>
      </xdr:spPr>
    </xdr:pic>
    <xdr:clientData/>
  </xdr:oneCellAnchor>
  <xdr:oneCellAnchor>
    <xdr:from>
      <xdr:col>13</xdr:col>
      <xdr:colOff>18626</xdr:colOff>
      <xdr:row>61</xdr:row>
      <xdr:rowOff>131336</xdr:rowOff>
    </xdr:from>
    <xdr:ext cx="6564378" cy="3362551"/>
    <xdr:pic>
      <xdr:nvPicPr>
        <xdr:cNvPr id="80" name="value frame PNP" hidden="1">
          <a:extLst>
            <a:ext uri="{FF2B5EF4-FFF2-40B4-BE49-F238E27FC236}">
              <a16:creationId xmlns:a16="http://schemas.microsoft.com/office/drawing/2014/main" id="{2B373293-6E7E-46B0-ABA2-0AE674E479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0260836"/>
          <a:ext cx="6564378" cy="3362551"/>
        </a:xfrm>
        <a:prstGeom prst="rect">
          <a:avLst/>
        </a:prstGeom>
      </xdr:spPr>
    </xdr:pic>
    <xdr:clientData/>
  </xdr:oneCellAnchor>
  <xdr:oneCellAnchor>
    <xdr:from>
      <xdr:col>14</xdr:col>
      <xdr:colOff>110067</xdr:colOff>
      <xdr:row>50</xdr:row>
      <xdr:rowOff>0</xdr:rowOff>
    </xdr:from>
    <xdr:ext cx="6184744" cy="1505336"/>
    <xdr:pic>
      <xdr:nvPicPr>
        <xdr:cNvPr id="81" name="Picture 80" hidden="1">
          <a:extLst>
            <a:ext uri="{FF2B5EF4-FFF2-40B4-BE49-F238E27FC236}">
              <a16:creationId xmlns:a16="http://schemas.microsoft.com/office/drawing/2014/main" id="{BBF7A65D-5AB7-43E1-B4B0-29D1D8573C3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7970500"/>
          <a:ext cx="6184744" cy="1505336"/>
        </a:xfrm>
        <a:prstGeom prst="rect">
          <a:avLst/>
        </a:prstGeom>
      </xdr:spPr>
    </xdr:pic>
    <xdr:clientData/>
  </xdr:oneCellAnchor>
  <xdr:oneCellAnchor>
    <xdr:from>
      <xdr:col>24</xdr:col>
      <xdr:colOff>231420</xdr:colOff>
      <xdr:row>50</xdr:row>
      <xdr:rowOff>0</xdr:rowOff>
    </xdr:from>
    <xdr:ext cx="871272" cy="927100"/>
    <xdr:pic>
      <xdr:nvPicPr>
        <xdr:cNvPr id="82" name="thumbs up, light green" hidden="1">
          <a:extLst>
            <a:ext uri="{FF2B5EF4-FFF2-40B4-BE49-F238E27FC236}">
              <a16:creationId xmlns:a16="http://schemas.microsoft.com/office/drawing/2014/main" id="{3971624E-5949-4A3A-810D-6F5C17C6C3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7970500"/>
          <a:ext cx="871272" cy="927100"/>
        </a:xfrm>
        <a:prstGeom prst="rect">
          <a:avLst/>
        </a:prstGeom>
      </xdr:spPr>
    </xdr:pic>
    <xdr:clientData/>
  </xdr:oneCellAnchor>
  <xdr:oneCellAnchor>
    <xdr:from>
      <xdr:col>15</xdr:col>
      <xdr:colOff>22860</xdr:colOff>
      <xdr:row>50</xdr:row>
      <xdr:rowOff>0</xdr:rowOff>
    </xdr:from>
    <xdr:ext cx="5943600" cy="3110484"/>
    <xdr:pic>
      <xdr:nvPicPr>
        <xdr:cNvPr id="83" name="Picture 82" hidden="1">
          <a:extLst>
            <a:ext uri="{FF2B5EF4-FFF2-40B4-BE49-F238E27FC236}">
              <a16:creationId xmlns:a16="http://schemas.microsoft.com/office/drawing/2014/main" id="{0B33EB7B-AFE2-4394-88CF-E4AD93E6072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7970500"/>
          <a:ext cx="5943600" cy="3110484"/>
        </a:xfrm>
        <a:prstGeom prst="rect">
          <a:avLst/>
        </a:prstGeom>
      </xdr:spPr>
    </xdr:pic>
    <xdr:clientData/>
  </xdr:oneCellAnchor>
  <xdr:oneCellAnchor>
    <xdr:from>
      <xdr:col>13</xdr:col>
      <xdr:colOff>18626</xdr:colOff>
      <xdr:row>223</xdr:row>
      <xdr:rowOff>131336</xdr:rowOff>
    </xdr:from>
    <xdr:ext cx="6564378" cy="3362551"/>
    <xdr:pic>
      <xdr:nvPicPr>
        <xdr:cNvPr id="84" name="value frame PNP" hidden="1">
          <a:extLst>
            <a:ext uri="{FF2B5EF4-FFF2-40B4-BE49-F238E27FC236}">
              <a16:creationId xmlns:a16="http://schemas.microsoft.com/office/drawing/2014/main" id="{475DE9FC-C17B-4AF2-AB69-4AEAD169C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4931836"/>
          <a:ext cx="6564378" cy="3362551"/>
        </a:xfrm>
        <a:prstGeom prst="rect">
          <a:avLst/>
        </a:prstGeom>
      </xdr:spPr>
    </xdr:pic>
    <xdr:clientData/>
  </xdr:oneCellAnchor>
  <xdr:oneCellAnchor>
    <xdr:from>
      <xdr:col>14</xdr:col>
      <xdr:colOff>110067</xdr:colOff>
      <xdr:row>214</xdr:row>
      <xdr:rowOff>0</xdr:rowOff>
    </xdr:from>
    <xdr:ext cx="6184744" cy="1505336"/>
    <xdr:pic>
      <xdr:nvPicPr>
        <xdr:cNvPr id="85" name="Picture 84" hidden="1">
          <a:extLst>
            <a:ext uri="{FF2B5EF4-FFF2-40B4-BE49-F238E27FC236}">
              <a16:creationId xmlns:a16="http://schemas.microsoft.com/office/drawing/2014/main" id="{97C5ABB2-2DE8-43CB-A1F0-B4FCFEC289B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52959000"/>
          <a:ext cx="6184744" cy="1505336"/>
        </a:xfrm>
        <a:prstGeom prst="rect">
          <a:avLst/>
        </a:prstGeom>
      </xdr:spPr>
    </xdr:pic>
    <xdr:clientData/>
  </xdr:oneCellAnchor>
  <xdr:oneCellAnchor>
    <xdr:from>
      <xdr:col>24</xdr:col>
      <xdr:colOff>231420</xdr:colOff>
      <xdr:row>214</xdr:row>
      <xdr:rowOff>0</xdr:rowOff>
    </xdr:from>
    <xdr:ext cx="871272" cy="927100"/>
    <xdr:pic>
      <xdr:nvPicPr>
        <xdr:cNvPr id="86" name="thumbs up, light green" hidden="1">
          <a:extLst>
            <a:ext uri="{FF2B5EF4-FFF2-40B4-BE49-F238E27FC236}">
              <a16:creationId xmlns:a16="http://schemas.microsoft.com/office/drawing/2014/main" id="{587E949B-A365-4575-A263-4AC20EB13D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52959000"/>
          <a:ext cx="871272" cy="927100"/>
        </a:xfrm>
        <a:prstGeom prst="rect">
          <a:avLst/>
        </a:prstGeom>
      </xdr:spPr>
    </xdr:pic>
    <xdr:clientData/>
  </xdr:oneCellAnchor>
  <xdr:oneCellAnchor>
    <xdr:from>
      <xdr:col>15</xdr:col>
      <xdr:colOff>22860</xdr:colOff>
      <xdr:row>214</xdr:row>
      <xdr:rowOff>0</xdr:rowOff>
    </xdr:from>
    <xdr:ext cx="5943600" cy="3110484"/>
    <xdr:pic>
      <xdr:nvPicPr>
        <xdr:cNvPr id="87" name="Picture 86" hidden="1">
          <a:extLst>
            <a:ext uri="{FF2B5EF4-FFF2-40B4-BE49-F238E27FC236}">
              <a16:creationId xmlns:a16="http://schemas.microsoft.com/office/drawing/2014/main" id="{7F40226D-AE91-46E2-A481-06B7B2B0278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52959000"/>
          <a:ext cx="5943600" cy="3110484"/>
        </a:xfrm>
        <a:prstGeom prst="rect">
          <a:avLst/>
        </a:prstGeom>
      </xdr:spPr>
    </xdr:pic>
    <xdr:clientData/>
  </xdr:oneCellAnchor>
  <xdr:oneCellAnchor>
    <xdr:from>
      <xdr:col>13</xdr:col>
      <xdr:colOff>18626</xdr:colOff>
      <xdr:row>264</xdr:row>
      <xdr:rowOff>131336</xdr:rowOff>
    </xdr:from>
    <xdr:ext cx="6564378" cy="3362551"/>
    <xdr:pic>
      <xdr:nvPicPr>
        <xdr:cNvPr id="88" name="value frame PNP" hidden="1">
          <a:extLst>
            <a:ext uri="{FF2B5EF4-FFF2-40B4-BE49-F238E27FC236}">
              <a16:creationId xmlns:a16="http://schemas.microsoft.com/office/drawing/2014/main" id="{F948DDB5-F824-48A3-BC6A-37C6F541E7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3567836"/>
          <a:ext cx="6564378" cy="3362551"/>
        </a:xfrm>
        <a:prstGeom prst="rect">
          <a:avLst/>
        </a:prstGeom>
      </xdr:spPr>
    </xdr:pic>
    <xdr:clientData/>
  </xdr:oneCellAnchor>
  <xdr:oneCellAnchor>
    <xdr:from>
      <xdr:col>14</xdr:col>
      <xdr:colOff>110067</xdr:colOff>
      <xdr:row>255</xdr:row>
      <xdr:rowOff>0</xdr:rowOff>
    </xdr:from>
    <xdr:ext cx="6184744" cy="1505336"/>
    <xdr:pic>
      <xdr:nvPicPr>
        <xdr:cNvPr id="89" name="Picture 88" hidden="1">
          <a:extLst>
            <a:ext uri="{FF2B5EF4-FFF2-40B4-BE49-F238E27FC236}">
              <a16:creationId xmlns:a16="http://schemas.microsoft.com/office/drawing/2014/main" id="{09B0B4F2-C485-47E6-9EBE-E1D5708AF8C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61595000"/>
          <a:ext cx="6184744" cy="1505336"/>
        </a:xfrm>
        <a:prstGeom prst="rect">
          <a:avLst/>
        </a:prstGeom>
      </xdr:spPr>
    </xdr:pic>
    <xdr:clientData/>
  </xdr:oneCellAnchor>
  <xdr:oneCellAnchor>
    <xdr:from>
      <xdr:col>24</xdr:col>
      <xdr:colOff>231420</xdr:colOff>
      <xdr:row>255</xdr:row>
      <xdr:rowOff>0</xdr:rowOff>
    </xdr:from>
    <xdr:ext cx="871272" cy="927100"/>
    <xdr:pic>
      <xdr:nvPicPr>
        <xdr:cNvPr id="90" name="thumbs up, light green" hidden="1">
          <a:extLst>
            <a:ext uri="{FF2B5EF4-FFF2-40B4-BE49-F238E27FC236}">
              <a16:creationId xmlns:a16="http://schemas.microsoft.com/office/drawing/2014/main" id="{38CB2B5E-E6AD-49F7-9C2C-BA79E9488F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61595000"/>
          <a:ext cx="871272" cy="927100"/>
        </a:xfrm>
        <a:prstGeom prst="rect">
          <a:avLst/>
        </a:prstGeom>
      </xdr:spPr>
    </xdr:pic>
    <xdr:clientData/>
  </xdr:oneCellAnchor>
  <xdr:oneCellAnchor>
    <xdr:from>
      <xdr:col>15</xdr:col>
      <xdr:colOff>22860</xdr:colOff>
      <xdr:row>255</xdr:row>
      <xdr:rowOff>0</xdr:rowOff>
    </xdr:from>
    <xdr:ext cx="5943600" cy="3110484"/>
    <xdr:pic>
      <xdr:nvPicPr>
        <xdr:cNvPr id="91" name="Picture 90" hidden="1">
          <a:extLst>
            <a:ext uri="{FF2B5EF4-FFF2-40B4-BE49-F238E27FC236}">
              <a16:creationId xmlns:a16="http://schemas.microsoft.com/office/drawing/2014/main" id="{1137067C-0503-46D4-97D1-B2DA17F63C6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61595000"/>
          <a:ext cx="5943600" cy="3110484"/>
        </a:xfrm>
        <a:prstGeom prst="rect">
          <a:avLst/>
        </a:prstGeom>
      </xdr:spPr>
    </xdr:pic>
    <xdr:clientData/>
  </xdr:oneCellAnchor>
  <xdr:oneCellAnchor>
    <xdr:from>
      <xdr:col>13</xdr:col>
      <xdr:colOff>18626</xdr:colOff>
      <xdr:row>305</xdr:row>
      <xdr:rowOff>131336</xdr:rowOff>
    </xdr:from>
    <xdr:ext cx="6564378" cy="3362551"/>
    <xdr:pic>
      <xdr:nvPicPr>
        <xdr:cNvPr id="92" name="value frame PNP" hidden="1">
          <a:extLst>
            <a:ext uri="{FF2B5EF4-FFF2-40B4-BE49-F238E27FC236}">
              <a16:creationId xmlns:a16="http://schemas.microsoft.com/office/drawing/2014/main" id="{9EF2C61F-7E72-438A-93D5-10B510F0DE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2203836"/>
          <a:ext cx="6564378" cy="3362551"/>
        </a:xfrm>
        <a:prstGeom prst="rect">
          <a:avLst/>
        </a:prstGeom>
      </xdr:spPr>
    </xdr:pic>
    <xdr:clientData/>
  </xdr:oneCellAnchor>
  <xdr:oneCellAnchor>
    <xdr:from>
      <xdr:col>14</xdr:col>
      <xdr:colOff>110067</xdr:colOff>
      <xdr:row>296</xdr:row>
      <xdr:rowOff>0</xdr:rowOff>
    </xdr:from>
    <xdr:ext cx="6184744" cy="1505336"/>
    <xdr:pic>
      <xdr:nvPicPr>
        <xdr:cNvPr id="93" name="Picture 92" hidden="1">
          <a:extLst>
            <a:ext uri="{FF2B5EF4-FFF2-40B4-BE49-F238E27FC236}">
              <a16:creationId xmlns:a16="http://schemas.microsoft.com/office/drawing/2014/main" id="{82043FCE-1135-484C-89FD-9B7B00E93A3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0231000"/>
          <a:ext cx="6184744" cy="1505336"/>
        </a:xfrm>
        <a:prstGeom prst="rect">
          <a:avLst/>
        </a:prstGeom>
      </xdr:spPr>
    </xdr:pic>
    <xdr:clientData/>
  </xdr:oneCellAnchor>
  <xdr:oneCellAnchor>
    <xdr:from>
      <xdr:col>24</xdr:col>
      <xdr:colOff>231420</xdr:colOff>
      <xdr:row>296</xdr:row>
      <xdr:rowOff>0</xdr:rowOff>
    </xdr:from>
    <xdr:ext cx="871272" cy="927100"/>
    <xdr:pic>
      <xdr:nvPicPr>
        <xdr:cNvPr id="94" name="thumbs up, light green" hidden="1">
          <a:extLst>
            <a:ext uri="{FF2B5EF4-FFF2-40B4-BE49-F238E27FC236}">
              <a16:creationId xmlns:a16="http://schemas.microsoft.com/office/drawing/2014/main" id="{8D99B6A6-CCF5-42DE-84C6-7B2F159352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0231000"/>
          <a:ext cx="871272" cy="927100"/>
        </a:xfrm>
        <a:prstGeom prst="rect">
          <a:avLst/>
        </a:prstGeom>
      </xdr:spPr>
    </xdr:pic>
    <xdr:clientData/>
  </xdr:oneCellAnchor>
  <xdr:oneCellAnchor>
    <xdr:from>
      <xdr:col>15</xdr:col>
      <xdr:colOff>22860</xdr:colOff>
      <xdr:row>296</xdr:row>
      <xdr:rowOff>0</xdr:rowOff>
    </xdr:from>
    <xdr:ext cx="5943600" cy="3110484"/>
    <xdr:pic>
      <xdr:nvPicPr>
        <xdr:cNvPr id="95" name="Picture 94" hidden="1">
          <a:extLst>
            <a:ext uri="{FF2B5EF4-FFF2-40B4-BE49-F238E27FC236}">
              <a16:creationId xmlns:a16="http://schemas.microsoft.com/office/drawing/2014/main" id="{9E0ED137-C9AD-4D5C-96E3-573B1BE886E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0231000"/>
          <a:ext cx="5943600" cy="3110484"/>
        </a:xfrm>
        <a:prstGeom prst="rect">
          <a:avLst/>
        </a:prstGeom>
      </xdr:spPr>
    </xdr:pic>
    <xdr:clientData/>
  </xdr:oneCellAnchor>
  <xdr:oneCellAnchor>
    <xdr:from>
      <xdr:col>13</xdr:col>
      <xdr:colOff>18626</xdr:colOff>
      <xdr:row>346</xdr:row>
      <xdr:rowOff>131336</xdr:rowOff>
    </xdr:from>
    <xdr:ext cx="6564378" cy="3362551"/>
    <xdr:pic>
      <xdr:nvPicPr>
        <xdr:cNvPr id="96" name="value frame PNP" hidden="1">
          <a:extLst>
            <a:ext uri="{FF2B5EF4-FFF2-40B4-BE49-F238E27FC236}">
              <a16:creationId xmlns:a16="http://schemas.microsoft.com/office/drawing/2014/main" id="{BCE12CC6-3C9B-488D-8126-695ACF1F9B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0839836"/>
          <a:ext cx="6564378" cy="3362551"/>
        </a:xfrm>
        <a:prstGeom prst="rect">
          <a:avLst/>
        </a:prstGeom>
      </xdr:spPr>
    </xdr:pic>
    <xdr:clientData/>
  </xdr:oneCellAnchor>
  <xdr:oneCellAnchor>
    <xdr:from>
      <xdr:col>14</xdr:col>
      <xdr:colOff>110067</xdr:colOff>
      <xdr:row>337</xdr:row>
      <xdr:rowOff>0</xdr:rowOff>
    </xdr:from>
    <xdr:ext cx="6184744" cy="1505336"/>
    <xdr:pic>
      <xdr:nvPicPr>
        <xdr:cNvPr id="97" name="Picture 96" hidden="1">
          <a:extLst>
            <a:ext uri="{FF2B5EF4-FFF2-40B4-BE49-F238E27FC236}">
              <a16:creationId xmlns:a16="http://schemas.microsoft.com/office/drawing/2014/main" id="{075D7F26-8069-4EE9-B748-89E6338349E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8867000"/>
          <a:ext cx="6184744" cy="1505336"/>
        </a:xfrm>
        <a:prstGeom prst="rect">
          <a:avLst/>
        </a:prstGeom>
      </xdr:spPr>
    </xdr:pic>
    <xdr:clientData/>
  </xdr:oneCellAnchor>
  <xdr:oneCellAnchor>
    <xdr:from>
      <xdr:col>24</xdr:col>
      <xdr:colOff>231420</xdr:colOff>
      <xdr:row>337</xdr:row>
      <xdr:rowOff>0</xdr:rowOff>
    </xdr:from>
    <xdr:ext cx="871272" cy="927100"/>
    <xdr:pic>
      <xdr:nvPicPr>
        <xdr:cNvPr id="98" name="thumbs up, light green" hidden="1">
          <a:extLst>
            <a:ext uri="{FF2B5EF4-FFF2-40B4-BE49-F238E27FC236}">
              <a16:creationId xmlns:a16="http://schemas.microsoft.com/office/drawing/2014/main" id="{F534FEAA-AC7E-4127-AA65-6F81714BD3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8867000"/>
          <a:ext cx="871272" cy="927100"/>
        </a:xfrm>
        <a:prstGeom prst="rect">
          <a:avLst/>
        </a:prstGeom>
      </xdr:spPr>
    </xdr:pic>
    <xdr:clientData/>
  </xdr:oneCellAnchor>
  <xdr:oneCellAnchor>
    <xdr:from>
      <xdr:col>15</xdr:col>
      <xdr:colOff>22860</xdr:colOff>
      <xdr:row>337</xdr:row>
      <xdr:rowOff>0</xdr:rowOff>
    </xdr:from>
    <xdr:ext cx="5943600" cy="3110484"/>
    <xdr:pic>
      <xdr:nvPicPr>
        <xdr:cNvPr id="99" name="Picture 98" hidden="1">
          <a:extLst>
            <a:ext uri="{FF2B5EF4-FFF2-40B4-BE49-F238E27FC236}">
              <a16:creationId xmlns:a16="http://schemas.microsoft.com/office/drawing/2014/main" id="{25B786C8-9783-43A3-96F6-0531EF9DFE3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8867000"/>
          <a:ext cx="5943600" cy="3110484"/>
        </a:xfrm>
        <a:prstGeom prst="rect">
          <a:avLst/>
        </a:prstGeom>
      </xdr:spPr>
    </xdr:pic>
    <xdr:clientData/>
  </xdr:oneCellAnchor>
  <xdr:oneCellAnchor>
    <xdr:from>
      <xdr:col>13</xdr:col>
      <xdr:colOff>18626</xdr:colOff>
      <xdr:row>387</xdr:row>
      <xdr:rowOff>131336</xdr:rowOff>
    </xdr:from>
    <xdr:ext cx="6564378" cy="3362551"/>
    <xdr:pic>
      <xdr:nvPicPr>
        <xdr:cNvPr id="100" name="value frame PNP" hidden="1">
          <a:extLst>
            <a:ext uri="{FF2B5EF4-FFF2-40B4-BE49-F238E27FC236}">
              <a16:creationId xmlns:a16="http://schemas.microsoft.com/office/drawing/2014/main" id="{78D8DC81-2902-43C4-A5E0-89EFB668C1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9475836"/>
          <a:ext cx="6564378" cy="3362551"/>
        </a:xfrm>
        <a:prstGeom prst="rect">
          <a:avLst/>
        </a:prstGeom>
      </xdr:spPr>
    </xdr:pic>
    <xdr:clientData/>
  </xdr:oneCellAnchor>
  <xdr:oneCellAnchor>
    <xdr:from>
      <xdr:col>14</xdr:col>
      <xdr:colOff>110067</xdr:colOff>
      <xdr:row>378</xdr:row>
      <xdr:rowOff>0</xdr:rowOff>
    </xdr:from>
    <xdr:ext cx="6184744" cy="1505336"/>
    <xdr:pic>
      <xdr:nvPicPr>
        <xdr:cNvPr id="101" name="Picture 100" hidden="1">
          <a:extLst>
            <a:ext uri="{FF2B5EF4-FFF2-40B4-BE49-F238E27FC236}">
              <a16:creationId xmlns:a16="http://schemas.microsoft.com/office/drawing/2014/main" id="{9B3646D1-F6D3-4B73-971D-7276B434FF5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7503000"/>
          <a:ext cx="6184744" cy="1505336"/>
        </a:xfrm>
        <a:prstGeom prst="rect">
          <a:avLst/>
        </a:prstGeom>
      </xdr:spPr>
    </xdr:pic>
    <xdr:clientData/>
  </xdr:oneCellAnchor>
  <xdr:oneCellAnchor>
    <xdr:from>
      <xdr:col>24</xdr:col>
      <xdr:colOff>231420</xdr:colOff>
      <xdr:row>378</xdr:row>
      <xdr:rowOff>0</xdr:rowOff>
    </xdr:from>
    <xdr:ext cx="871272" cy="927100"/>
    <xdr:pic>
      <xdr:nvPicPr>
        <xdr:cNvPr id="102" name="thumbs up, light green" hidden="1">
          <a:extLst>
            <a:ext uri="{FF2B5EF4-FFF2-40B4-BE49-F238E27FC236}">
              <a16:creationId xmlns:a16="http://schemas.microsoft.com/office/drawing/2014/main" id="{4EDECBB3-0BDA-478E-87B5-949356A739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7503000"/>
          <a:ext cx="871272" cy="927100"/>
        </a:xfrm>
        <a:prstGeom prst="rect">
          <a:avLst/>
        </a:prstGeom>
      </xdr:spPr>
    </xdr:pic>
    <xdr:clientData/>
  </xdr:oneCellAnchor>
  <xdr:oneCellAnchor>
    <xdr:from>
      <xdr:col>15</xdr:col>
      <xdr:colOff>22860</xdr:colOff>
      <xdr:row>378</xdr:row>
      <xdr:rowOff>0</xdr:rowOff>
    </xdr:from>
    <xdr:ext cx="5943600" cy="3110484"/>
    <xdr:pic>
      <xdr:nvPicPr>
        <xdr:cNvPr id="103" name="Picture 102" hidden="1">
          <a:extLst>
            <a:ext uri="{FF2B5EF4-FFF2-40B4-BE49-F238E27FC236}">
              <a16:creationId xmlns:a16="http://schemas.microsoft.com/office/drawing/2014/main" id="{F58E7A11-1112-432D-BFB5-D3759F46CCA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7503000"/>
          <a:ext cx="5943600" cy="3110484"/>
        </a:xfrm>
        <a:prstGeom prst="rect">
          <a:avLst/>
        </a:prstGeom>
      </xdr:spPr>
    </xdr:pic>
    <xdr:clientData/>
  </xdr:oneCellAnchor>
  <xdr:oneCellAnchor>
    <xdr:from>
      <xdr:col>13</xdr:col>
      <xdr:colOff>18626</xdr:colOff>
      <xdr:row>428</xdr:row>
      <xdr:rowOff>131336</xdr:rowOff>
    </xdr:from>
    <xdr:ext cx="6564378" cy="3362551"/>
    <xdr:pic>
      <xdr:nvPicPr>
        <xdr:cNvPr id="104" name="value frame PNP" hidden="1">
          <a:extLst>
            <a:ext uri="{FF2B5EF4-FFF2-40B4-BE49-F238E27FC236}">
              <a16:creationId xmlns:a16="http://schemas.microsoft.com/office/drawing/2014/main" id="{E6B57552-9801-4325-8551-048358C437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8111836"/>
          <a:ext cx="6564378" cy="3362551"/>
        </a:xfrm>
        <a:prstGeom prst="rect">
          <a:avLst/>
        </a:prstGeom>
      </xdr:spPr>
    </xdr:pic>
    <xdr:clientData/>
  </xdr:oneCellAnchor>
  <xdr:oneCellAnchor>
    <xdr:from>
      <xdr:col>14</xdr:col>
      <xdr:colOff>110067</xdr:colOff>
      <xdr:row>419</xdr:row>
      <xdr:rowOff>0</xdr:rowOff>
    </xdr:from>
    <xdr:ext cx="6184744" cy="1505336"/>
    <xdr:pic>
      <xdr:nvPicPr>
        <xdr:cNvPr id="105" name="Picture 104" hidden="1">
          <a:extLst>
            <a:ext uri="{FF2B5EF4-FFF2-40B4-BE49-F238E27FC236}">
              <a16:creationId xmlns:a16="http://schemas.microsoft.com/office/drawing/2014/main" id="{5419D954-96A2-45D0-9C24-74898C7E06A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96139000"/>
          <a:ext cx="6184744" cy="1505336"/>
        </a:xfrm>
        <a:prstGeom prst="rect">
          <a:avLst/>
        </a:prstGeom>
      </xdr:spPr>
    </xdr:pic>
    <xdr:clientData/>
  </xdr:oneCellAnchor>
  <xdr:oneCellAnchor>
    <xdr:from>
      <xdr:col>24</xdr:col>
      <xdr:colOff>231420</xdr:colOff>
      <xdr:row>419</xdr:row>
      <xdr:rowOff>0</xdr:rowOff>
    </xdr:from>
    <xdr:ext cx="871272" cy="927100"/>
    <xdr:pic>
      <xdr:nvPicPr>
        <xdr:cNvPr id="106" name="thumbs up, light green" hidden="1">
          <a:extLst>
            <a:ext uri="{FF2B5EF4-FFF2-40B4-BE49-F238E27FC236}">
              <a16:creationId xmlns:a16="http://schemas.microsoft.com/office/drawing/2014/main" id="{65CDCA06-E01E-4D8B-ADA5-8D872ABCF2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96139000"/>
          <a:ext cx="871272" cy="927100"/>
        </a:xfrm>
        <a:prstGeom prst="rect">
          <a:avLst/>
        </a:prstGeom>
      </xdr:spPr>
    </xdr:pic>
    <xdr:clientData/>
  </xdr:oneCellAnchor>
  <xdr:oneCellAnchor>
    <xdr:from>
      <xdr:col>15</xdr:col>
      <xdr:colOff>22860</xdr:colOff>
      <xdr:row>419</xdr:row>
      <xdr:rowOff>0</xdr:rowOff>
    </xdr:from>
    <xdr:ext cx="5943600" cy="3110484"/>
    <xdr:pic>
      <xdr:nvPicPr>
        <xdr:cNvPr id="107" name="Picture 106" hidden="1">
          <a:extLst>
            <a:ext uri="{FF2B5EF4-FFF2-40B4-BE49-F238E27FC236}">
              <a16:creationId xmlns:a16="http://schemas.microsoft.com/office/drawing/2014/main" id="{47966710-C026-4B55-A6A0-0F7B547FD88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96139000"/>
          <a:ext cx="5943600" cy="3110484"/>
        </a:xfrm>
        <a:prstGeom prst="rect">
          <a:avLst/>
        </a:prstGeom>
      </xdr:spPr>
    </xdr:pic>
    <xdr:clientData/>
  </xdr:oneCellAnchor>
  <xdr:oneCellAnchor>
    <xdr:from>
      <xdr:col>13</xdr:col>
      <xdr:colOff>18626</xdr:colOff>
      <xdr:row>469</xdr:row>
      <xdr:rowOff>131336</xdr:rowOff>
    </xdr:from>
    <xdr:ext cx="6564378" cy="3362551"/>
    <xdr:pic>
      <xdr:nvPicPr>
        <xdr:cNvPr id="108" name="value frame PNP" hidden="1">
          <a:extLst>
            <a:ext uri="{FF2B5EF4-FFF2-40B4-BE49-F238E27FC236}">
              <a16:creationId xmlns:a16="http://schemas.microsoft.com/office/drawing/2014/main" id="{0B617CE8-38B7-40BE-8ADB-57FBCA74A7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6747836"/>
          <a:ext cx="6564378" cy="3362551"/>
        </a:xfrm>
        <a:prstGeom prst="rect">
          <a:avLst/>
        </a:prstGeom>
      </xdr:spPr>
    </xdr:pic>
    <xdr:clientData/>
  </xdr:oneCellAnchor>
  <xdr:oneCellAnchor>
    <xdr:from>
      <xdr:col>14</xdr:col>
      <xdr:colOff>110067</xdr:colOff>
      <xdr:row>460</xdr:row>
      <xdr:rowOff>0</xdr:rowOff>
    </xdr:from>
    <xdr:ext cx="6184744" cy="1505336"/>
    <xdr:pic>
      <xdr:nvPicPr>
        <xdr:cNvPr id="109" name="Picture 108" hidden="1">
          <a:extLst>
            <a:ext uri="{FF2B5EF4-FFF2-40B4-BE49-F238E27FC236}">
              <a16:creationId xmlns:a16="http://schemas.microsoft.com/office/drawing/2014/main" id="{30421B59-298E-4BA4-A12A-7DB066F47EF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04775000"/>
          <a:ext cx="6184744" cy="1505336"/>
        </a:xfrm>
        <a:prstGeom prst="rect">
          <a:avLst/>
        </a:prstGeom>
      </xdr:spPr>
    </xdr:pic>
    <xdr:clientData/>
  </xdr:oneCellAnchor>
  <xdr:oneCellAnchor>
    <xdr:from>
      <xdr:col>24</xdr:col>
      <xdr:colOff>231420</xdr:colOff>
      <xdr:row>460</xdr:row>
      <xdr:rowOff>0</xdr:rowOff>
    </xdr:from>
    <xdr:ext cx="871272" cy="927100"/>
    <xdr:pic>
      <xdr:nvPicPr>
        <xdr:cNvPr id="110" name="thumbs up, light green" hidden="1">
          <a:extLst>
            <a:ext uri="{FF2B5EF4-FFF2-40B4-BE49-F238E27FC236}">
              <a16:creationId xmlns:a16="http://schemas.microsoft.com/office/drawing/2014/main" id="{604C71A8-CA39-4484-B213-315716886F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04775000"/>
          <a:ext cx="871272" cy="927100"/>
        </a:xfrm>
        <a:prstGeom prst="rect">
          <a:avLst/>
        </a:prstGeom>
      </xdr:spPr>
    </xdr:pic>
    <xdr:clientData/>
  </xdr:oneCellAnchor>
  <xdr:oneCellAnchor>
    <xdr:from>
      <xdr:col>15</xdr:col>
      <xdr:colOff>22860</xdr:colOff>
      <xdr:row>460</xdr:row>
      <xdr:rowOff>0</xdr:rowOff>
    </xdr:from>
    <xdr:ext cx="5943600" cy="3110484"/>
    <xdr:pic>
      <xdr:nvPicPr>
        <xdr:cNvPr id="111" name="Picture 110" hidden="1">
          <a:extLst>
            <a:ext uri="{FF2B5EF4-FFF2-40B4-BE49-F238E27FC236}">
              <a16:creationId xmlns:a16="http://schemas.microsoft.com/office/drawing/2014/main" id="{D3016AC8-43C2-4D75-8E53-7BFB428A8F5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04775000"/>
          <a:ext cx="5943600" cy="3110484"/>
        </a:xfrm>
        <a:prstGeom prst="rect">
          <a:avLst/>
        </a:prstGeom>
      </xdr:spPr>
    </xdr:pic>
    <xdr:clientData/>
  </xdr:oneCellAnchor>
  <xdr:oneCellAnchor>
    <xdr:from>
      <xdr:col>13</xdr:col>
      <xdr:colOff>18626</xdr:colOff>
      <xdr:row>510</xdr:row>
      <xdr:rowOff>131336</xdr:rowOff>
    </xdr:from>
    <xdr:ext cx="6564378" cy="3362551"/>
    <xdr:pic>
      <xdr:nvPicPr>
        <xdr:cNvPr id="112" name="value frame PNP" hidden="1">
          <a:extLst>
            <a:ext uri="{FF2B5EF4-FFF2-40B4-BE49-F238E27FC236}">
              <a16:creationId xmlns:a16="http://schemas.microsoft.com/office/drawing/2014/main" id="{617BC1E7-D02F-4197-9A56-D12D6F358E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5383836"/>
          <a:ext cx="6564378" cy="3362551"/>
        </a:xfrm>
        <a:prstGeom prst="rect">
          <a:avLst/>
        </a:prstGeom>
      </xdr:spPr>
    </xdr:pic>
    <xdr:clientData/>
  </xdr:oneCellAnchor>
  <xdr:oneCellAnchor>
    <xdr:from>
      <xdr:col>14</xdr:col>
      <xdr:colOff>110067</xdr:colOff>
      <xdr:row>501</xdr:row>
      <xdr:rowOff>0</xdr:rowOff>
    </xdr:from>
    <xdr:ext cx="6184744" cy="1505336"/>
    <xdr:pic>
      <xdr:nvPicPr>
        <xdr:cNvPr id="113" name="Picture 112" hidden="1">
          <a:extLst>
            <a:ext uri="{FF2B5EF4-FFF2-40B4-BE49-F238E27FC236}">
              <a16:creationId xmlns:a16="http://schemas.microsoft.com/office/drawing/2014/main" id="{A4A01EC3-1800-4EFF-9261-F2E297F7D71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13411000"/>
          <a:ext cx="6184744" cy="1505336"/>
        </a:xfrm>
        <a:prstGeom prst="rect">
          <a:avLst/>
        </a:prstGeom>
      </xdr:spPr>
    </xdr:pic>
    <xdr:clientData/>
  </xdr:oneCellAnchor>
  <xdr:oneCellAnchor>
    <xdr:from>
      <xdr:col>24</xdr:col>
      <xdr:colOff>231420</xdr:colOff>
      <xdr:row>501</xdr:row>
      <xdr:rowOff>0</xdr:rowOff>
    </xdr:from>
    <xdr:ext cx="871272" cy="927100"/>
    <xdr:pic>
      <xdr:nvPicPr>
        <xdr:cNvPr id="114" name="thumbs up, light green" hidden="1">
          <a:extLst>
            <a:ext uri="{FF2B5EF4-FFF2-40B4-BE49-F238E27FC236}">
              <a16:creationId xmlns:a16="http://schemas.microsoft.com/office/drawing/2014/main" id="{D8FCB3EF-3B3E-4FE8-8E82-74928B41B0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13411000"/>
          <a:ext cx="871272" cy="927100"/>
        </a:xfrm>
        <a:prstGeom prst="rect">
          <a:avLst/>
        </a:prstGeom>
      </xdr:spPr>
    </xdr:pic>
    <xdr:clientData/>
  </xdr:oneCellAnchor>
  <xdr:oneCellAnchor>
    <xdr:from>
      <xdr:col>15</xdr:col>
      <xdr:colOff>22860</xdr:colOff>
      <xdr:row>501</xdr:row>
      <xdr:rowOff>0</xdr:rowOff>
    </xdr:from>
    <xdr:ext cx="5943600" cy="3110484"/>
    <xdr:pic>
      <xdr:nvPicPr>
        <xdr:cNvPr id="115" name="Picture 114" hidden="1">
          <a:extLst>
            <a:ext uri="{FF2B5EF4-FFF2-40B4-BE49-F238E27FC236}">
              <a16:creationId xmlns:a16="http://schemas.microsoft.com/office/drawing/2014/main" id="{9FE0561B-3EF4-4019-82BB-956FD71C8F8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13411000"/>
          <a:ext cx="5943600" cy="3110484"/>
        </a:xfrm>
        <a:prstGeom prst="rect">
          <a:avLst/>
        </a:prstGeom>
      </xdr:spPr>
    </xdr:pic>
    <xdr:clientData/>
  </xdr:oneCellAnchor>
  <xdr:oneCellAnchor>
    <xdr:from>
      <xdr:col>13</xdr:col>
      <xdr:colOff>18626</xdr:colOff>
      <xdr:row>551</xdr:row>
      <xdr:rowOff>131336</xdr:rowOff>
    </xdr:from>
    <xdr:ext cx="6564378" cy="3362551"/>
    <xdr:pic>
      <xdr:nvPicPr>
        <xdr:cNvPr id="116" name="value frame PNP" hidden="1">
          <a:extLst>
            <a:ext uri="{FF2B5EF4-FFF2-40B4-BE49-F238E27FC236}">
              <a16:creationId xmlns:a16="http://schemas.microsoft.com/office/drawing/2014/main" id="{9822E33E-F7CE-4BA8-BCBE-D904D3A137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4019836"/>
          <a:ext cx="6564378" cy="3362551"/>
        </a:xfrm>
        <a:prstGeom prst="rect">
          <a:avLst/>
        </a:prstGeom>
      </xdr:spPr>
    </xdr:pic>
    <xdr:clientData/>
  </xdr:oneCellAnchor>
  <xdr:oneCellAnchor>
    <xdr:from>
      <xdr:col>14</xdr:col>
      <xdr:colOff>110067</xdr:colOff>
      <xdr:row>542</xdr:row>
      <xdr:rowOff>0</xdr:rowOff>
    </xdr:from>
    <xdr:ext cx="6184744" cy="1505336"/>
    <xdr:pic>
      <xdr:nvPicPr>
        <xdr:cNvPr id="117" name="Picture 116" hidden="1">
          <a:extLst>
            <a:ext uri="{FF2B5EF4-FFF2-40B4-BE49-F238E27FC236}">
              <a16:creationId xmlns:a16="http://schemas.microsoft.com/office/drawing/2014/main" id="{B4627248-3643-4419-8D53-A44611D5326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22047000"/>
          <a:ext cx="6184744" cy="1505336"/>
        </a:xfrm>
        <a:prstGeom prst="rect">
          <a:avLst/>
        </a:prstGeom>
      </xdr:spPr>
    </xdr:pic>
    <xdr:clientData/>
  </xdr:oneCellAnchor>
  <xdr:oneCellAnchor>
    <xdr:from>
      <xdr:col>24</xdr:col>
      <xdr:colOff>231420</xdr:colOff>
      <xdr:row>542</xdr:row>
      <xdr:rowOff>0</xdr:rowOff>
    </xdr:from>
    <xdr:ext cx="871272" cy="927100"/>
    <xdr:pic>
      <xdr:nvPicPr>
        <xdr:cNvPr id="118" name="thumbs up, light green" hidden="1">
          <a:extLst>
            <a:ext uri="{FF2B5EF4-FFF2-40B4-BE49-F238E27FC236}">
              <a16:creationId xmlns:a16="http://schemas.microsoft.com/office/drawing/2014/main" id="{4F2AAE61-8032-4F9D-9817-08884905631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22047000"/>
          <a:ext cx="871272" cy="927100"/>
        </a:xfrm>
        <a:prstGeom prst="rect">
          <a:avLst/>
        </a:prstGeom>
      </xdr:spPr>
    </xdr:pic>
    <xdr:clientData/>
  </xdr:oneCellAnchor>
  <xdr:oneCellAnchor>
    <xdr:from>
      <xdr:col>15</xdr:col>
      <xdr:colOff>22860</xdr:colOff>
      <xdr:row>542</xdr:row>
      <xdr:rowOff>0</xdr:rowOff>
    </xdr:from>
    <xdr:ext cx="5943600" cy="3110484"/>
    <xdr:pic>
      <xdr:nvPicPr>
        <xdr:cNvPr id="119" name="Picture 118" hidden="1">
          <a:extLst>
            <a:ext uri="{FF2B5EF4-FFF2-40B4-BE49-F238E27FC236}">
              <a16:creationId xmlns:a16="http://schemas.microsoft.com/office/drawing/2014/main" id="{598B4199-5E54-4DEC-AF82-FDB147BB09D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22047000"/>
          <a:ext cx="5943600" cy="3110484"/>
        </a:xfrm>
        <a:prstGeom prst="rect">
          <a:avLst/>
        </a:prstGeom>
      </xdr:spPr>
    </xdr:pic>
    <xdr:clientData/>
  </xdr:oneCellAnchor>
  <xdr:oneCellAnchor>
    <xdr:from>
      <xdr:col>13</xdr:col>
      <xdr:colOff>18626</xdr:colOff>
      <xdr:row>592</xdr:row>
      <xdr:rowOff>131336</xdr:rowOff>
    </xdr:from>
    <xdr:ext cx="6564378" cy="3362551"/>
    <xdr:pic>
      <xdr:nvPicPr>
        <xdr:cNvPr id="120" name="value frame PNP" hidden="1">
          <a:extLst>
            <a:ext uri="{FF2B5EF4-FFF2-40B4-BE49-F238E27FC236}">
              <a16:creationId xmlns:a16="http://schemas.microsoft.com/office/drawing/2014/main" id="{3D26DBE7-B2A1-4386-B4F1-578648FA73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2655836"/>
          <a:ext cx="6564378" cy="3362551"/>
        </a:xfrm>
        <a:prstGeom prst="rect">
          <a:avLst/>
        </a:prstGeom>
      </xdr:spPr>
    </xdr:pic>
    <xdr:clientData/>
  </xdr:oneCellAnchor>
  <xdr:oneCellAnchor>
    <xdr:from>
      <xdr:col>14</xdr:col>
      <xdr:colOff>110067</xdr:colOff>
      <xdr:row>583</xdr:row>
      <xdr:rowOff>0</xdr:rowOff>
    </xdr:from>
    <xdr:ext cx="6184744" cy="1505336"/>
    <xdr:pic>
      <xdr:nvPicPr>
        <xdr:cNvPr id="121" name="Picture 120" hidden="1">
          <a:extLst>
            <a:ext uri="{FF2B5EF4-FFF2-40B4-BE49-F238E27FC236}">
              <a16:creationId xmlns:a16="http://schemas.microsoft.com/office/drawing/2014/main" id="{F62F8AD9-02EB-4898-BDD7-D587E88BB89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0683000"/>
          <a:ext cx="6184744" cy="1505336"/>
        </a:xfrm>
        <a:prstGeom prst="rect">
          <a:avLst/>
        </a:prstGeom>
      </xdr:spPr>
    </xdr:pic>
    <xdr:clientData/>
  </xdr:oneCellAnchor>
  <xdr:oneCellAnchor>
    <xdr:from>
      <xdr:col>24</xdr:col>
      <xdr:colOff>231420</xdr:colOff>
      <xdr:row>583</xdr:row>
      <xdr:rowOff>0</xdr:rowOff>
    </xdr:from>
    <xdr:ext cx="871272" cy="927100"/>
    <xdr:pic>
      <xdr:nvPicPr>
        <xdr:cNvPr id="122" name="thumbs up, light green" hidden="1">
          <a:extLst>
            <a:ext uri="{FF2B5EF4-FFF2-40B4-BE49-F238E27FC236}">
              <a16:creationId xmlns:a16="http://schemas.microsoft.com/office/drawing/2014/main" id="{A6CB90BA-839D-4109-9AAB-BBF24690A3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0683000"/>
          <a:ext cx="871272" cy="927100"/>
        </a:xfrm>
        <a:prstGeom prst="rect">
          <a:avLst/>
        </a:prstGeom>
      </xdr:spPr>
    </xdr:pic>
    <xdr:clientData/>
  </xdr:oneCellAnchor>
  <xdr:oneCellAnchor>
    <xdr:from>
      <xdr:col>15</xdr:col>
      <xdr:colOff>22860</xdr:colOff>
      <xdr:row>583</xdr:row>
      <xdr:rowOff>0</xdr:rowOff>
    </xdr:from>
    <xdr:ext cx="5943600" cy="3110484"/>
    <xdr:pic>
      <xdr:nvPicPr>
        <xdr:cNvPr id="123" name="Picture 122" hidden="1">
          <a:extLst>
            <a:ext uri="{FF2B5EF4-FFF2-40B4-BE49-F238E27FC236}">
              <a16:creationId xmlns:a16="http://schemas.microsoft.com/office/drawing/2014/main" id="{A5F23722-1F39-47F8-A8F6-277A9682F97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0683000"/>
          <a:ext cx="5943600" cy="3110484"/>
        </a:xfrm>
        <a:prstGeom prst="rect">
          <a:avLst/>
        </a:prstGeom>
      </xdr:spPr>
    </xdr:pic>
    <xdr:clientData/>
  </xdr:oneCellAnchor>
  <xdr:oneCellAnchor>
    <xdr:from>
      <xdr:col>13</xdr:col>
      <xdr:colOff>18626</xdr:colOff>
      <xdr:row>633</xdr:row>
      <xdr:rowOff>131336</xdr:rowOff>
    </xdr:from>
    <xdr:ext cx="6564378" cy="3362551"/>
    <xdr:pic>
      <xdr:nvPicPr>
        <xdr:cNvPr id="124" name="value frame PNP" hidden="1">
          <a:extLst>
            <a:ext uri="{FF2B5EF4-FFF2-40B4-BE49-F238E27FC236}">
              <a16:creationId xmlns:a16="http://schemas.microsoft.com/office/drawing/2014/main" id="{083BC5AA-0D91-4C08-B6F4-F768F1E48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1291836"/>
          <a:ext cx="6564378" cy="3362551"/>
        </a:xfrm>
        <a:prstGeom prst="rect">
          <a:avLst/>
        </a:prstGeom>
      </xdr:spPr>
    </xdr:pic>
    <xdr:clientData/>
  </xdr:oneCellAnchor>
  <xdr:oneCellAnchor>
    <xdr:from>
      <xdr:col>14</xdr:col>
      <xdr:colOff>110067</xdr:colOff>
      <xdr:row>624</xdr:row>
      <xdr:rowOff>0</xdr:rowOff>
    </xdr:from>
    <xdr:ext cx="6184744" cy="1505336"/>
    <xdr:pic>
      <xdr:nvPicPr>
        <xdr:cNvPr id="125" name="Picture 124" hidden="1">
          <a:extLst>
            <a:ext uri="{FF2B5EF4-FFF2-40B4-BE49-F238E27FC236}">
              <a16:creationId xmlns:a16="http://schemas.microsoft.com/office/drawing/2014/main" id="{6B1C7887-8D26-4310-9E55-4C5F0BE4E1D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9319000"/>
          <a:ext cx="6184744" cy="1505336"/>
        </a:xfrm>
        <a:prstGeom prst="rect">
          <a:avLst/>
        </a:prstGeom>
      </xdr:spPr>
    </xdr:pic>
    <xdr:clientData/>
  </xdr:oneCellAnchor>
  <xdr:oneCellAnchor>
    <xdr:from>
      <xdr:col>24</xdr:col>
      <xdr:colOff>231420</xdr:colOff>
      <xdr:row>624</xdr:row>
      <xdr:rowOff>0</xdr:rowOff>
    </xdr:from>
    <xdr:ext cx="871272" cy="927100"/>
    <xdr:pic>
      <xdr:nvPicPr>
        <xdr:cNvPr id="126" name="thumbs up, light green" hidden="1">
          <a:extLst>
            <a:ext uri="{FF2B5EF4-FFF2-40B4-BE49-F238E27FC236}">
              <a16:creationId xmlns:a16="http://schemas.microsoft.com/office/drawing/2014/main" id="{4AAD4351-AED7-4E91-B9DC-68E757C899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9319000"/>
          <a:ext cx="871272" cy="927100"/>
        </a:xfrm>
        <a:prstGeom prst="rect">
          <a:avLst/>
        </a:prstGeom>
      </xdr:spPr>
    </xdr:pic>
    <xdr:clientData/>
  </xdr:oneCellAnchor>
  <xdr:oneCellAnchor>
    <xdr:from>
      <xdr:col>15</xdr:col>
      <xdr:colOff>22860</xdr:colOff>
      <xdr:row>624</xdr:row>
      <xdr:rowOff>0</xdr:rowOff>
    </xdr:from>
    <xdr:ext cx="5943600" cy="3110484"/>
    <xdr:pic>
      <xdr:nvPicPr>
        <xdr:cNvPr id="127" name="Picture 126" hidden="1">
          <a:extLst>
            <a:ext uri="{FF2B5EF4-FFF2-40B4-BE49-F238E27FC236}">
              <a16:creationId xmlns:a16="http://schemas.microsoft.com/office/drawing/2014/main" id="{F7D1422A-8BDD-4E8C-B427-D8A5BAA7816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9319000"/>
          <a:ext cx="5943600" cy="3110484"/>
        </a:xfrm>
        <a:prstGeom prst="rect">
          <a:avLst/>
        </a:prstGeom>
      </xdr:spPr>
    </xdr:pic>
    <xdr:clientData/>
  </xdr:oneCellAnchor>
  <xdr:oneCellAnchor>
    <xdr:from>
      <xdr:col>13</xdr:col>
      <xdr:colOff>18626</xdr:colOff>
      <xdr:row>674</xdr:row>
      <xdr:rowOff>131336</xdr:rowOff>
    </xdr:from>
    <xdr:ext cx="6564378" cy="3362551"/>
    <xdr:pic>
      <xdr:nvPicPr>
        <xdr:cNvPr id="128" name="value frame PNP" hidden="1">
          <a:extLst>
            <a:ext uri="{FF2B5EF4-FFF2-40B4-BE49-F238E27FC236}">
              <a16:creationId xmlns:a16="http://schemas.microsoft.com/office/drawing/2014/main" id="{42FBCFA1-2315-4195-BB32-156A58DF4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9927836"/>
          <a:ext cx="6564378" cy="3362551"/>
        </a:xfrm>
        <a:prstGeom prst="rect">
          <a:avLst/>
        </a:prstGeom>
      </xdr:spPr>
    </xdr:pic>
    <xdr:clientData/>
  </xdr:oneCellAnchor>
  <xdr:oneCellAnchor>
    <xdr:from>
      <xdr:col>14</xdr:col>
      <xdr:colOff>110067</xdr:colOff>
      <xdr:row>665</xdr:row>
      <xdr:rowOff>0</xdr:rowOff>
    </xdr:from>
    <xdr:ext cx="6184744" cy="1505336"/>
    <xdr:pic>
      <xdr:nvPicPr>
        <xdr:cNvPr id="129" name="Picture 128" hidden="1">
          <a:extLst>
            <a:ext uri="{FF2B5EF4-FFF2-40B4-BE49-F238E27FC236}">
              <a16:creationId xmlns:a16="http://schemas.microsoft.com/office/drawing/2014/main" id="{16293224-2CD1-477A-B96A-98D66BD9829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47955000"/>
          <a:ext cx="6184744" cy="1505336"/>
        </a:xfrm>
        <a:prstGeom prst="rect">
          <a:avLst/>
        </a:prstGeom>
      </xdr:spPr>
    </xdr:pic>
    <xdr:clientData/>
  </xdr:oneCellAnchor>
  <xdr:oneCellAnchor>
    <xdr:from>
      <xdr:col>24</xdr:col>
      <xdr:colOff>231420</xdr:colOff>
      <xdr:row>665</xdr:row>
      <xdr:rowOff>0</xdr:rowOff>
    </xdr:from>
    <xdr:ext cx="871272" cy="927100"/>
    <xdr:pic>
      <xdr:nvPicPr>
        <xdr:cNvPr id="130" name="thumbs up, light green" hidden="1">
          <a:extLst>
            <a:ext uri="{FF2B5EF4-FFF2-40B4-BE49-F238E27FC236}">
              <a16:creationId xmlns:a16="http://schemas.microsoft.com/office/drawing/2014/main" id="{068F6DD4-B244-4404-AE85-054CA5A635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47955000"/>
          <a:ext cx="871272" cy="927100"/>
        </a:xfrm>
        <a:prstGeom prst="rect">
          <a:avLst/>
        </a:prstGeom>
      </xdr:spPr>
    </xdr:pic>
    <xdr:clientData/>
  </xdr:oneCellAnchor>
  <xdr:oneCellAnchor>
    <xdr:from>
      <xdr:col>15</xdr:col>
      <xdr:colOff>22860</xdr:colOff>
      <xdr:row>665</xdr:row>
      <xdr:rowOff>0</xdr:rowOff>
    </xdr:from>
    <xdr:ext cx="5943600" cy="3110484"/>
    <xdr:pic>
      <xdr:nvPicPr>
        <xdr:cNvPr id="131" name="Picture 130" hidden="1">
          <a:extLst>
            <a:ext uri="{FF2B5EF4-FFF2-40B4-BE49-F238E27FC236}">
              <a16:creationId xmlns:a16="http://schemas.microsoft.com/office/drawing/2014/main" id="{14C35D10-E367-4596-9041-62F3D1F5F76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47955000"/>
          <a:ext cx="5943600" cy="3110484"/>
        </a:xfrm>
        <a:prstGeom prst="rect">
          <a:avLst/>
        </a:prstGeom>
      </xdr:spPr>
    </xdr:pic>
    <xdr:clientData/>
  </xdr:oneCellAnchor>
  <xdr:twoCellAnchor editAs="oneCell">
    <xdr:from>
      <xdr:col>29</xdr:col>
      <xdr:colOff>317500</xdr:colOff>
      <xdr:row>1093</xdr:row>
      <xdr:rowOff>31750</xdr:rowOff>
    </xdr:from>
    <xdr:to>
      <xdr:col>35</xdr:col>
      <xdr:colOff>301625</xdr:colOff>
      <xdr:row>1819</xdr:row>
      <xdr:rowOff>60248</xdr:rowOff>
    </xdr:to>
    <xdr:pic>
      <xdr:nvPicPr>
        <xdr:cNvPr id="132" name="Picture 131">
          <a:hlinkClick xmlns:r="http://schemas.openxmlformats.org/officeDocument/2006/relationships" r:id="rId6"/>
          <a:extLst>
            <a:ext uri="{FF2B5EF4-FFF2-40B4-BE49-F238E27FC236}">
              <a16:creationId xmlns:a16="http://schemas.microsoft.com/office/drawing/2014/main" id="{195FC286-B5B5-4973-A5E8-93C344EA4E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54050" y="220618050"/>
          <a:ext cx="3679825" cy="4321098"/>
        </a:xfrm>
        <a:prstGeom prst="rect">
          <a:avLst/>
        </a:prstGeom>
      </xdr:spPr>
    </xdr:pic>
    <xdr:clientData/>
  </xdr:twoCellAnchor>
  <xdr:oneCellAnchor>
    <xdr:from>
      <xdr:col>13</xdr:col>
      <xdr:colOff>18626</xdr:colOff>
      <xdr:row>141</xdr:row>
      <xdr:rowOff>131336</xdr:rowOff>
    </xdr:from>
    <xdr:ext cx="6323078" cy="3289526"/>
    <xdr:pic>
      <xdr:nvPicPr>
        <xdr:cNvPr id="133" name="value frame PNP" hidden="1">
          <a:extLst>
            <a:ext uri="{FF2B5EF4-FFF2-40B4-BE49-F238E27FC236}">
              <a16:creationId xmlns:a16="http://schemas.microsoft.com/office/drawing/2014/main" id="{EA0F2635-0638-4F55-9595-C27E4DBE7B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659836"/>
          <a:ext cx="6323078" cy="3289526"/>
        </a:xfrm>
        <a:prstGeom prst="rect">
          <a:avLst/>
        </a:prstGeom>
      </xdr:spPr>
    </xdr:pic>
    <xdr:clientData/>
  </xdr:oneCellAnchor>
  <xdr:oneCellAnchor>
    <xdr:from>
      <xdr:col>13</xdr:col>
      <xdr:colOff>18626</xdr:colOff>
      <xdr:row>182</xdr:row>
      <xdr:rowOff>131336</xdr:rowOff>
    </xdr:from>
    <xdr:ext cx="6323078" cy="3289526"/>
    <xdr:pic>
      <xdr:nvPicPr>
        <xdr:cNvPr id="134" name="value frame PNP" hidden="1">
          <a:extLst>
            <a:ext uri="{FF2B5EF4-FFF2-40B4-BE49-F238E27FC236}">
              <a16:creationId xmlns:a16="http://schemas.microsoft.com/office/drawing/2014/main" id="{43C62418-82AC-44F2-BCFA-2309CF7E14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295836"/>
          <a:ext cx="6323078" cy="3289526"/>
        </a:xfrm>
        <a:prstGeom prst="rect">
          <a:avLst/>
        </a:prstGeom>
      </xdr:spPr>
    </xdr:pic>
    <xdr:clientData/>
  </xdr:oneCellAnchor>
  <xdr:oneCellAnchor>
    <xdr:from>
      <xdr:col>13</xdr:col>
      <xdr:colOff>18626</xdr:colOff>
      <xdr:row>223</xdr:row>
      <xdr:rowOff>131336</xdr:rowOff>
    </xdr:from>
    <xdr:ext cx="6323078" cy="3289526"/>
    <xdr:pic>
      <xdr:nvPicPr>
        <xdr:cNvPr id="135" name="value frame PNP" hidden="1">
          <a:extLst>
            <a:ext uri="{FF2B5EF4-FFF2-40B4-BE49-F238E27FC236}">
              <a16:creationId xmlns:a16="http://schemas.microsoft.com/office/drawing/2014/main" id="{635DE973-811B-4DAD-8239-1EBA52EEEB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4931836"/>
          <a:ext cx="6323078" cy="3289526"/>
        </a:xfrm>
        <a:prstGeom prst="rect">
          <a:avLst/>
        </a:prstGeom>
      </xdr:spPr>
    </xdr:pic>
    <xdr:clientData/>
  </xdr:oneCellAnchor>
  <xdr:oneCellAnchor>
    <xdr:from>
      <xdr:col>13</xdr:col>
      <xdr:colOff>18626</xdr:colOff>
      <xdr:row>264</xdr:row>
      <xdr:rowOff>131336</xdr:rowOff>
    </xdr:from>
    <xdr:ext cx="6323078" cy="3289526"/>
    <xdr:pic>
      <xdr:nvPicPr>
        <xdr:cNvPr id="136" name="value frame PNP" hidden="1">
          <a:extLst>
            <a:ext uri="{FF2B5EF4-FFF2-40B4-BE49-F238E27FC236}">
              <a16:creationId xmlns:a16="http://schemas.microsoft.com/office/drawing/2014/main" id="{3B498D3F-C271-42E8-9A36-5B544F7B94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3567836"/>
          <a:ext cx="6323078" cy="3289526"/>
        </a:xfrm>
        <a:prstGeom prst="rect">
          <a:avLst/>
        </a:prstGeom>
      </xdr:spPr>
    </xdr:pic>
    <xdr:clientData/>
  </xdr:oneCellAnchor>
  <xdr:oneCellAnchor>
    <xdr:from>
      <xdr:col>13</xdr:col>
      <xdr:colOff>18626</xdr:colOff>
      <xdr:row>305</xdr:row>
      <xdr:rowOff>131336</xdr:rowOff>
    </xdr:from>
    <xdr:ext cx="6323078" cy="3289526"/>
    <xdr:pic>
      <xdr:nvPicPr>
        <xdr:cNvPr id="137" name="value frame PNP" hidden="1">
          <a:extLst>
            <a:ext uri="{FF2B5EF4-FFF2-40B4-BE49-F238E27FC236}">
              <a16:creationId xmlns:a16="http://schemas.microsoft.com/office/drawing/2014/main" id="{028387EC-5A22-437D-8E5A-70AC36AFCE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2203836"/>
          <a:ext cx="6323078" cy="3289526"/>
        </a:xfrm>
        <a:prstGeom prst="rect">
          <a:avLst/>
        </a:prstGeom>
      </xdr:spPr>
    </xdr:pic>
    <xdr:clientData/>
  </xdr:oneCellAnchor>
  <xdr:oneCellAnchor>
    <xdr:from>
      <xdr:col>13</xdr:col>
      <xdr:colOff>18626</xdr:colOff>
      <xdr:row>346</xdr:row>
      <xdr:rowOff>131336</xdr:rowOff>
    </xdr:from>
    <xdr:ext cx="6323078" cy="3289526"/>
    <xdr:pic>
      <xdr:nvPicPr>
        <xdr:cNvPr id="138" name="value frame PNP" hidden="1">
          <a:extLst>
            <a:ext uri="{FF2B5EF4-FFF2-40B4-BE49-F238E27FC236}">
              <a16:creationId xmlns:a16="http://schemas.microsoft.com/office/drawing/2014/main" id="{3BF3EF37-362F-4C54-9E1A-8E0B37E772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0839836"/>
          <a:ext cx="6323078" cy="3289526"/>
        </a:xfrm>
        <a:prstGeom prst="rect">
          <a:avLst/>
        </a:prstGeom>
      </xdr:spPr>
    </xdr:pic>
    <xdr:clientData/>
  </xdr:oneCellAnchor>
  <xdr:oneCellAnchor>
    <xdr:from>
      <xdr:col>13</xdr:col>
      <xdr:colOff>18626</xdr:colOff>
      <xdr:row>387</xdr:row>
      <xdr:rowOff>131336</xdr:rowOff>
    </xdr:from>
    <xdr:ext cx="6323078" cy="3289526"/>
    <xdr:pic>
      <xdr:nvPicPr>
        <xdr:cNvPr id="139" name="value frame PNP" hidden="1">
          <a:extLst>
            <a:ext uri="{FF2B5EF4-FFF2-40B4-BE49-F238E27FC236}">
              <a16:creationId xmlns:a16="http://schemas.microsoft.com/office/drawing/2014/main" id="{77A96F83-3149-47A7-A3F3-82079848E0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9475836"/>
          <a:ext cx="6323078" cy="3289526"/>
        </a:xfrm>
        <a:prstGeom prst="rect">
          <a:avLst/>
        </a:prstGeom>
      </xdr:spPr>
    </xdr:pic>
    <xdr:clientData/>
  </xdr:oneCellAnchor>
  <xdr:oneCellAnchor>
    <xdr:from>
      <xdr:col>13</xdr:col>
      <xdr:colOff>18626</xdr:colOff>
      <xdr:row>428</xdr:row>
      <xdr:rowOff>131336</xdr:rowOff>
    </xdr:from>
    <xdr:ext cx="6323078" cy="3289526"/>
    <xdr:pic>
      <xdr:nvPicPr>
        <xdr:cNvPr id="140" name="value frame PNP" hidden="1">
          <a:extLst>
            <a:ext uri="{FF2B5EF4-FFF2-40B4-BE49-F238E27FC236}">
              <a16:creationId xmlns:a16="http://schemas.microsoft.com/office/drawing/2014/main" id="{33CE66A4-C617-498C-BF83-7F403E0317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8111836"/>
          <a:ext cx="6323078" cy="3289526"/>
        </a:xfrm>
        <a:prstGeom prst="rect">
          <a:avLst/>
        </a:prstGeom>
      </xdr:spPr>
    </xdr:pic>
    <xdr:clientData/>
  </xdr:oneCellAnchor>
  <xdr:oneCellAnchor>
    <xdr:from>
      <xdr:col>13</xdr:col>
      <xdr:colOff>18626</xdr:colOff>
      <xdr:row>469</xdr:row>
      <xdr:rowOff>131336</xdr:rowOff>
    </xdr:from>
    <xdr:ext cx="6323078" cy="3289526"/>
    <xdr:pic>
      <xdr:nvPicPr>
        <xdr:cNvPr id="141" name="value frame PNP" hidden="1">
          <a:extLst>
            <a:ext uri="{FF2B5EF4-FFF2-40B4-BE49-F238E27FC236}">
              <a16:creationId xmlns:a16="http://schemas.microsoft.com/office/drawing/2014/main" id="{D1D25DC3-8497-4588-A6F1-BC5AE8D83F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6747836"/>
          <a:ext cx="6323078" cy="3289526"/>
        </a:xfrm>
        <a:prstGeom prst="rect">
          <a:avLst/>
        </a:prstGeom>
      </xdr:spPr>
    </xdr:pic>
    <xdr:clientData/>
  </xdr:oneCellAnchor>
  <xdr:oneCellAnchor>
    <xdr:from>
      <xdr:col>13</xdr:col>
      <xdr:colOff>18626</xdr:colOff>
      <xdr:row>510</xdr:row>
      <xdr:rowOff>131336</xdr:rowOff>
    </xdr:from>
    <xdr:ext cx="6323078" cy="3289526"/>
    <xdr:pic>
      <xdr:nvPicPr>
        <xdr:cNvPr id="142" name="value frame PNP" hidden="1">
          <a:extLst>
            <a:ext uri="{FF2B5EF4-FFF2-40B4-BE49-F238E27FC236}">
              <a16:creationId xmlns:a16="http://schemas.microsoft.com/office/drawing/2014/main" id="{6CE87909-9500-4B9D-99AE-8AC2706FD0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5383836"/>
          <a:ext cx="6323078" cy="3289526"/>
        </a:xfrm>
        <a:prstGeom prst="rect">
          <a:avLst/>
        </a:prstGeom>
      </xdr:spPr>
    </xdr:pic>
    <xdr:clientData/>
  </xdr:oneCellAnchor>
  <xdr:oneCellAnchor>
    <xdr:from>
      <xdr:col>13</xdr:col>
      <xdr:colOff>18626</xdr:colOff>
      <xdr:row>551</xdr:row>
      <xdr:rowOff>131336</xdr:rowOff>
    </xdr:from>
    <xdr:ext cx="6323078" cy="3289526"/>
    <xdr:pic>
      <xdr:nvPicPr>
        <xdr:cNvPr id="143" name="value frame PNP" hidden="1">
          <a:extLst>
            <a:ext uri="{FF2B5EF4-FFF2-40B4-BE49-F238E27FC236}">
              <a16:creationId xmlns:a16="http://schemas.microsoft.com/office/drawing/2014/main" id="{7D1423A1-A960-43B8-85E1-61DE9A40D5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4019836"/>
          <a:ext cx="6323078" cy="3289526"/>
        </a:xfrm>
        <a:prstGeom prst="rect">
          <a:avLst/>
        </a:prstGeom>
      </xdr:spPr>
    </xdr:pic>
    <xdr:clientData/>
  </xdr:oneCellAnchor>
  <xdr:oneCellAnchor>
    <xdr:from>
      <xdr:col>13</xdr:col>
      <xdr:colOff>18626</xdr:colOff>
      <xdr:row>592</xdr:row>
      <xdr:rowOff>131336</xdr:rowOff>
    </xdr:from>
    <xdr:ext cx="6323078" cy="3289526"/>
    <xdr:pic>
      <xdr:nvPicPr>
        <xdr:cNvPr id="144" name="value frame PNP" hidden="1">
          <a:extLst>
            <a:ext uri="{FF2B5EF4-FFF2-40B4-BE49-F238E27FC236}">
              <a16:creationId xmlns:a16="http://schemas.microsoft.com/office/drawing/2014/main" id="{863BD567-04E7-4A27-AF5C-B68C6ECD60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2655836"/>
          <a:ext cx="6323078" cy="3289526"/>
        </a:xfrm>
        <a:prstGeom prst="rect">
          <a:avLst/>
        </a:prstGeom>
      </xdr:spPr>
    </xdr:pic>
    <xdr:clientData/>
  </xdr:oneCellAnchor>
  <xdr:oneCellAnchor>
    <xdr:from>
      <xdr:col>13</xdr:col>
      <xdr:colOff>18626</xdr:colOff>
      <xdr:row>633</xdr:row>
      <xdr:rowOff>131336</xdr:rowOff>
    </xdr:from>
    <xdr:ext cx="6323078" cy="3289526"/>
    <xdr:pic>
      <xdr:nvPicPr>
        <xdr:cNvPr id="145" name="value frame PNP" hidden="1">
          <a:extLst>
            <a:ext uri="{FF2B5EF4-FFF2-40B4-BE49-F238E27FC236}">
              <a16:creationId xmlns:a16="http://schemas.microsoft.com/office/drawing/2014/main" id="{9B5C6F3C-77F6-4632-9912-4EBD9ED34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1291836"/>
          <a:ext cx="6323078" cy="3289526"/>
        </a:xfrm>
        <a:prstGeom prst="rect">
          <a:avLst/>
        </a:prstGeom>
      </xdr:spPr>
    </xdr:pic>
    <xdr:clientData/>
  </xdr:oneCellAnchor>
  <xdr:oneCellAnchor>
    <xdr:from>
      <xdr:col>13</xdr:col>
      <xdr:colOff>18626</xdr:colOff>
      <xdr:row>674</xdr:row>
      <xdr:rowOff>131336</xdr:rowOff>
    </xdr:from>
    <xdr:ext cx="6323078" cy="3289526"/>
    <xdr:pic>
      <xdr:nvPicPr>
        <xdr:cNvPr id="146" name="value frame PNP" hidden="1">
          <a:extLst>
            <a:ext uri="{FF2B5EF4-FFF2-40B4-BE49-F238E27FC236}">
              <a16:creationId xmlns:a16="http://schemas.microsoft.com/office/drawing/2014/main" id="{4AE0368E-2492-405A-BB00-40E5940F49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9927836"/>
          <a:ext cx="6323078" cy="3289526"/>
        </a:xfrm>
        <a:prstGeom prst="rect">
          <a:avLst/>
        </a:prstGeom>
      </xdr:spPr>
    </xdr:pic>
    <xdr:clientData/>
  </xdr:oneCellAnchor>
  <xdr:twoCellAnchor>
    <xdr:from>
      <xdr:col>1</xdr:col>
      <xdr:colOff>296635</xdr:colOff>
      <xdr:row>1</xdr:row>
      <xdr:rowOff>217712</xdr:rowOff>
    </xdr:from>
    <xdr:to>
      <xdr:col>12</xdr:col>
      <xdr:colOff>291646</xdr:colOff>
      <xdr:row>5</xdr:row>
      <xdr:rowOff>236762</xdr:rowOff>
    </xdr:to>
    <xdr:sp macro="" textlink="">
      <xdr:nvSpPr>
        <xdr:cNvPr id="147" name="Rectangle: Rounded Corners 146">
          <a:extLst>
            <a:ext uri="{FF2B5EF4-FFF2-40B4-BE49-F238E27FC236}">
              <a16:creationId xmlns:a16="http://schemas.microsoft.com/office/drawing/2014/main" id="{5E076A06-C5D5-46BB-B57D-63BC01424E33}"/>
            </a:ext>
          </a:extLst>
        </xdr:cNvPr>
        <xdr:cNvSpPr/>
      </xdr:nvSpPr>
      <xdr:spPr>
        <a:xfrm>
          <a:off x="404585" y="408212"/>
          <a:ext cx="5722711" cy="2686050"/>
        </a:xfrm>
        <a:prstGeom prst="roundRect">
          <a:avLst/>
        </a:prstGeom>
        <a:noFill/>
        <a:ln w="76200">
          <a:solidFill>
            <a:srgbClr val="CCFFCC"/>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330200</xdr:colOff>
      <xdr:row>36</xdr:row>
      <xdr:rowOff>19056</xdr:rowOff>
    </xdr:from>
    <xdr:to>
      <xdr:col>12</xdr:col>
      <xdr:colOff>88900</xdr:colOff>
      <xdr:row>46</xdr:row>
      <xdr:rowOff>222256</xdr:rowOff>
    </xdr:to>
    <xdr:graphicFrame macro="">
      <xdr:nvGraphicFramePr>
        <xdr:cNvPr id="148" name="Chart 147">
          <a:extLst>
            <a:ext uri="{FF2B5EF4-FFF2-40B4-BE49-F238E27FC236}">
              <a16:creationId xmlns:a16="http://schemas.microsoft.com/office/drawing/2014/main" id="{3A94B331-1F66-4C97-83D5-670F071C2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18</xdr:row>
      <xdr:rowOff>0</xdr:rowOff>
    </xdr:from>
    <xdr:to>
      <xdr:col>9</xdr:col>
      <xdr:colOff>44450</xdr:colOff>
      <xdr:row>35</xdr:row>
      <xdr:rowOff>44450</xdr:rowOff>
    </xdr:to>
    <xdr:sp macro="" textlink="">
      <xdr:nvSpPr>
        <xdr:cNvPr id="153" name="navigation" hidden="1">
          <a:extLst>
            <a:ext uri="{FF2B5EF4-FFF2-40B4-BE49-F238E27FC236}">
              <a16:creationId xmlns:a16="http://schemas.microsoft.com/office/drawing/2014/main" id="{63DFF589-AECB-452F-AC6F-7CCE57FAE94C}"/>
            </a:ext>
          </a:extLst>
        </xdr:cNvPr>
        <xdr:cNvSpPr txBox="1"/>
      </xdr:nvSpPr>
      <xdr:spPr>
        <a:xfrm>
          <a:off x="2711450" y="10223500"/>
          <a:ext cx="1606550" cy="436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endParaRPr lang="en-US" sz="1100"/>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twoCellAnchor>
    <xdr:from>
      <xdr:col>16</xdr:col>
      <xdr:colOff>38100</xdr:colOff>
      <xdr:row>657</xdr:row>
      <xdr:rowOff>666750</xdr:rowOff>
    </xdr:from>
    <xdr:to>
      <xdr:col>19</xdr:col>
      <xdr:colOff>82550</xdr:colOff>
      <xdr:row>670</xdr:row>
      <xdr:rowOff>12700</xdr:rowOff>
    </xdr:to>
    <xdr:sp macro="" textlink="">
      <xdr:nvSpPr>
        <xdr:cNvPr id="154" name="navigation  2" hidden="1">
          <a:extLst>
            <a:ext uri="{FF2B5EF4-FFF2-40B4-BE49-F238E27FC236}">
              <a16:creationId xmlns:a16="http://schemas.microsoft.com/office/drawing/2014/main" id="{653116CA-570E-83D6-39D8-72F2F4CAD73C}"/>
            </a:ext>
          </a:extLst>
        </xdr:cNvPr>
        <xdr:cNvSpPr txBox="1"/>
      </xdr:nvSpPr>
      <xdr:spPr>
        <a:xfrm>
          <a:off x="7131050" y="150145750"/>
          <a:ext cx="1606550"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r>
            <a:rPr lang="en-US" sz="1100"/>
            <a:t>0   A14:N50</a:t>
          </a:r>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18626</xdr:colOff>
      <xdr:row>99</xdr:row>
      <xdr:rowOff>131336</xdr:rowOff>
    </xdr:from>
    <xdr:to>
      <xdr:col>28</xdr:col>
      <xdr:colOff>74254</xdr:colOff>
      <xdr:row>120</xdr:row>
      <xdr:rowOff>42662</xdr:rowOff>
    </xdr:to>
    <xdr:pic>
      <xdr:nvPicPr>
        <xdr:cNvPr id="2" name="value frame PNP" hidden="1">
          <a:extLst>
            <a:ext uri="{FF2B5EF4-FFF2-40B4-BE49-F238E27FC236}">
              <a16:creationId xmlns:a16="http://schemas.microsoft.com/office/drawing/2014/main" id="{88FC7D12-A356-4FD3-9DD3-3B01BB469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8833336"/>
          <a:ext cx="6627878" cy="3403826"/>
        </a:xfrm>
        <a:prstGeom prst="rect">
          <a:avLst/>
        </a:prstGeom>
      </xdr:spPr>
    </xdr:pic>
    <xdr:clientData/>
  </xdr:twoCellAnchor>
  <xdr:twoCellAnchor editAs="oneCell">
    <xdr:from>
      <xdr:col>14</xdr:col>
      <xdr:colOff>110067</xdr:colOff>
      <xdr:row>90</xdr:row>
      <xdr:rowOff>0</xdr:rowOff>
    </xdr:from>
    <xdr:to>
      <xdr:col>27</xdr:col>
      <xdr:colOff>14661</xdr:colOff>
      <xdr:row>96</xdr:row>
      <xdr:rowOff>117861</xdr:rowOff>
    </xdr:to>
    <xdr:pic>
      <xdr:nvPicPr>
        <xdr:cNvPr id="3" name="Picture 2" hidden="1">
          <a:extLst>
            <a:ext uri="{FF2B5EF4-FFF2-40B4-BE49-F238E27FC236}">
              <a16:creationId xmlns:a16="http://schemas.microsoft.com/office/drawing/2014/main" id="{9B3BF467-7DDA-4E2A-A834-DB82D1DB316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26860500"/>
          <a:ext cx="6260944" cy="1514861"/>
        </a:xfrm>
        <a:prstGeom prst="rect">
          <a:avLst/>
        </a:prstGeom>
      </xdr:spPr>
    </xdr:pic>
    <xdr:clientData/>
  </xdr:twoCellAnchor>
  <xdr:twoCellAnchor editAs="oneCell">
    <xdr:from>
      <xdr:col>31</xdr:col>
      <xdr:colOff>426720</xdr:colOff>
      <xdr:row>661</xdr:row>
      <xdr:rowOff>0</xdr:rowOff>
    </xdr:from>
    <xdr:to>
      <xdr:col>33</xdr:col>
      <xdr:colOff>55932</xdr:colOff>
      <xdr:row>662</xdr:row>
      <xdr:rowOff>42364</xdr:rowOff>
    </xdr:to>
    <xdr:pic>
      <xdr:nvPicPr>
        <xdr:cNvPr id="4" name="thumbs down, light red" hidden="1">
          <a:extLst>
            <a:ext uri="{FF2B5EF4-FFF2-40B4-BE49-F238E27FC236}">
              <a16:creationId xmlns:a16="http://schemas.microsoft.com/office/drawing/2014/main" id="{20655D86-5BA7-45C6-9F9D-B11812B732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5170" y="150685500"/>
          <a:ext cx="861112" cy="867864"/>
        </a:xfrm>
        <a:prstGeom prst="rect">
          <a:avLst/>
        </a:prstGeom>
      </xdr:spPr>
    </xdr:pic>
    <xdr:clientData/>
  </xdr:twoCellAnchor>
  <xdr:twoCellAnchor editAs="oneCell">
    <xdr:from>
      <xdr:col>24</xdr:col>
      <xdr:colOff>231420</xdr:colOff>
      <xdr:row>90</xdr:row>
      <xdr:rowOff>0</xdr:rowOff>
    </xdr:from>
    <xdr:to>
      <xdr:col>26</xdr:col>
      <xdr:colOff>73992</xdr:colOff>
      <xdr:row>94</xdr:row>
      <xdr:rowOff>41275</xdr:rowOff>
    </xdr:to>
    <xdr:pic>
      <xdr:nvPicPr>
        <xdr:cNvPr id="5" name="thumbs up, light green" hidden="1">
          <a:extLst>
            <a:ext uri="{FF2B5EF4-FFF2-40B4-BE49-F238E27FC236}">
              <a16:creationId xmlns:a16="http://schemas.microsoft.com/office/drawing/2014/main" id="{F61D83A1-C9AE-4F15-AD32-554B6FE354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26860500"/>
          <a:ext cx="883972" cy="930275"/>
        </a:xfrm>
        <a:prstGeom prst="rect">
          <a:avLst/>
        </a:prstGeom>
      </xdr:spPr>
    </xdr:pic>
    <xdr:clientData/>
  </xdr:twoCellAnchor>
  <xdr:oneCellAnchor>
    <xdr:from>
      <xdr:col>15</xdr:col>
      <xdr:colOff>22860</xdr:colOff>
      <xdr:row>90</xdr:row>
      <xdr:rowOff>0</xdr:rowOff>
    </xdr:from>
    <xdr:ext cx="5943600" cy="3110484"/>
    <xdr:pic>
      <xdr:nvPicPr>
        <xdr:cNvPr id="6" name="Picture 5" hidden="1">
          <a:extLst>
            <a:ext uri="{FF2B5EF4-FFF2-40B4-BE49-F238E27FC236}">
              <a16:creationId xmlns:a16="http://schemas.microsoft.com/office/drawing/2014/main" id="{8BACAFD2-C03A-40C3-BC60-FBF94866F12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26860500"/>
          <a:ext cx="5943600" cy="3110484"/>
        </a:xfrm>
        <a:prstGeom prst="rect">
          <a:avLst/>
        </a:prstGeom>
      </xdr:spPr>
    </xdr:pic>
    <xdr:clientData/>
  </xdr:oneCellAnchor>
  <xdr:oneCellAnchor>
    <xdr:from>
      <xdr:col>13</xdr:col>
      <xdr:colOff>18626</xdr:colOff>
      <xdr:row>173</xdr:row>
      <xdr:rowOff>0</xdr:rowOff>
    </xdr:from>
    <xdr:ext cx="6450078" cy="3417161"/>
    <xdr:pic>
      <xdr:nvPicPr>
        <xdr:cNvPr id="7" name="value frame PNP" hidden="1">
          <a:extLst>
            <a:ext uri="{FF2B5EF4-FFF2-40B4-BE49-F238E27FC236}">
              <a16:creationId xmlns:a16="http://schemas.microsoft.com/office/drawing/2014/main" id="{50254D51-EC07-4098-926A-273DB61FB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4767500"/>
          <a:ext cx="6450078" cy="3417161"/>
        </a:xfrm>
        <a:prstGeom prst="rect">
          <a:avLst/>
        </a:prstGeom>
      </xdr:spPr>
    </xdr:pic>
    <xdr:clientData/>
  </xdr:oneCellAnchor>
  <xdr:oneCellAnchor>
    <xdr:from>
      <xdr:col>0</xdr:col>
      <xdr:colOff>110067</xdr:colOff>
      <xdr:row>173</xdr:row>
      <xdr:rowOff>0</xdr:rowOff>
    </xdr:from>
    <xdr:ext cx="6055204" cy="1548516"/>
    <xdr:pic>
      <xdr:nvPicPr>
        <xdr:cNvPr id="8" name="Picture 7" hidden="1">
          <a:extLst>
            <a:ext uri="{FF2B5EF4-FFF2-40B4-BE49-F238E27FC236}">
              <a16:creationId xmlns:a16="http://schemas.microsoft.com/office/drawing/2014/main" id="{25961D6D-D3AE-409E-9232-E1D652F059F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4767500"/>
          <a:ext cx="6055204" cy="1548516"/>
        </a:xfrm>
        <a:prstGeom prst="rect">
          <a:avLst/>
        </a:prstGeom>
      </xdr:spPr>
    </xdr:pic>
    <xdr:clientData/>
  </xdr:oneCellAnchor>
  <xdr:oneCellAnchor>
    <xdr:from>
      <xdr:col>2</xdr:col>
      <xdr:colOff>426720</xdr:colOff>
      <xdr:row>173</xdr:row>
      <xdr:rowOff>0</xdr:rowOff>
    </xdr:from>
    <xdr:ext cx="848412" cy="914400"/>
    <xdr:pic>
      <xdr:nvPicPr>
        <xdr:cNvPr id="9" name="thumbs down, light red" hidden="1">
          <a:extLst>
            <a:ext uri="{FF2B5EF4-FFF2-40B4-BE49-F238E27FC236}">
              <a16:creationId xmlns:a16="http://schemas.microsoft.com/office/drawing/2014/main" id="{EA4FF455-784D-47A2-96FB-EA6C3C4D5A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5370" y="44767500"/>
          <a:ext cx="848412" cy="914400"/>
        </a:xfrm>
        <a:prstGeom prst="rect">
          <a:avLst/>
        </a:prstGeom>
      </xdr:spPr>
    </xdr:pic>
    <xdr:clientData/>
  </xdr:oneCellAnchor>
  <xdr:oneCellAnchor>
    <xdr:from>
      <xdr:col>10</xdr:col>
      <xdr:colOff>231420</xdr:colOff>
      <xdr:row>173</xdr:row>
      <xdr:rowOff>0</xdr:rowOff>
    </xdr:from>
    <xdr:ext cx="848412" cy="914400"/>
    <xdr:pic>
      <xdr:nvPicPr>
        <xdr:cNvPr id="10" name="thumbs up, light green" hidden="1">
          <a:extLst>
            <a:ext uri="{FF2B5EF4-FFF2-40B4-BE49-F238E27FC236}">
              <a16:creationId xmlns:a16="http://schemas.microsoft.com/office/drawing/2014/main" id="{85C0A761-07C0-4BA9-9ED2-9E8447428A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025670" y="44767500"/>
          <a:ext cx="848412" cy="914400"/>
        </a:xfrm>
        <a:prstGeom prst="rect">
          <a:avLst/>
        </a:prstGeom>
      </xdr:spPr>
    </xdr:pic>
    <xdr:clientData/>
  </xdr:oneCellAnchor>
  <xdr:oneCellAnchor>
    <xdr:from>
      <xdr:col>1</xdr:col>
      <xdr:colOff>22860</xdr:colOff>
      <xdr:row>173</xdr:row>
      <xdr:rowOff>0</xdr:rowOff>
    </xdr:from>
    <xdr:ext cx="5943600" cy="3110484"/>
    <xdr:pic>
      <xdr:nvPicPr>
        <xdr:cNvPr id="11" name="Picture 10" hidden="1">
          <a:extLst>
            <a:ext uri="{FF2B5EF4-FFF2-40B4-BE49-F238E27FC236}">
              <a16:creationId xmlns:a16="http://schemas.microsoft.com/office/drawing/2014/main" id="{E8847F55-1A12-4AE5-985A-86BA4A820B2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08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2" name="value frame PNP" hidden="1">
          <a:extLst>
            <a:ext uri="{FF2B5EF4-FFF2-40B4-BE49-F238E27FC236}">
              <a16:creationId xmlns:a16="http://schemas.microsoft.com/office/drawing/2014/main" id="{4312C523-7B04-4DE3-94B2-8679D62FDA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3" name="Picture 12" hidden="1">
          <a:extLst>
            <a:ext uri="{FF2B5EF4-FFF2-40B4-BE49-F238E27FC236}">
              <a16:creationId xmlns:a16="http://schemas.microsoft.com/office/drawing/2014/main" id="{13063222-EEDC-4731-B6BE-BAE06D142DF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4" name="thumbs up, light green" hidden="1">
          <a:extLst>
            <a:ext uri="{FF2B5EF4-FFF2-40B4-BE49-F238E27FC236}">
              <a16:creationId xmlns:a16="http://schemas.microsoft.com/office/drawing/2014/main" id="{88B61E5B-11AA-4152-895D-638CD0D35D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5" name="Picture 14" hidden="1">
          <a:extLst>
            <a:ext uri="{FF2B5EF4-FFF2-40B4-BE49-F238E27FC236}">
              <a16:creationId xmlns:a16="http://schemas.microsoft.com/office/drawing/2014/main" id="{1B10A49B-D5BB-473B-8621-D06F925BBA8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6" name="value frame PNP" hidden="1">
          <a:extLst>
            <a:ext uri="{FF2B5EF4-FFF2-40B4-BE49-F238E27FC236}">
              <a16:creationId xmlns:a16="http://schemas.microsoft.com/office/drawing/2014/main" id="{142F863F-7158-4C81-A56D-255B5970C3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7" name="Picture 16" hidden="1">
          <a:extLst>
            <a:ext uri="{FF2B5EF4-FFF2-40B4-BE49-F238E27FC236}">
              <a16:creationId xmlns:a16="http://schemas.microsoft.com/office/drawing/2014/main" id="{F5684E5F-0960-4459-A2D2-803406FC68C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8" name="thumbs up, light green" hidden="1">
          <a:extLst>
            <a:ext uri="{FF2B5EF4-FFF2-40B4-BE49-F238E27FC236}">
              <a16:creationId xmlns:a16="http://schemas.microsoft.com/office/drawing/2014/main" id="{78E20166-A922-4307-82CE-C0BCC0C48C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9" name="Picture 18" hidden="1">
          <a:extLst>
            <a:ext uri="{FF2B5EF4-FFF2-40B4-BE49-F238E27FC236}">
              <a16:creationId xmlns:a16="http://schemas.microsoft.com/office/drawing/2014/main" id="{49717290-0BFA-4990-8FD4-F9AF9F32C81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0" name="value frame PNP" hidden="1">
          <a:extLst>
            <a:ext uri="{FF2B5EF4-FFF2-40B4-BE49-F238E27FC236}">
              <a16:creationId xmlns:a16="http://schemas.microsoft.com/office/drawing/2014/main" id="{24C34CBD-2F43-4C39-9025-6AE41A2985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1" name="Picture 20" hidden="1">
          <a:extLst>
            <a:ext uri="{FF2B5EF4-FFF2-40B4-BE49-F238E27FC236}">
              <a16:creationId xmlns:a16="http://schemas.microsoft.com/office/drawing/2014/main" id="{7CAD69C6-01A4-4DAE-A6B1-15899A3F1B6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2" name="thumbs up, light green" hidden="1">
          <a:extLst>
            <a:ext uri="{FF2B5EF4-FFF2-40B4-BE49-F238E27FC236}">
              <a16:creationId xmlns:a16="http://schemas.microsoft.com/office/drawing/2014/main" id="{70A372C2-4639-46AA-9ACA-184BA62BBB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3" name="Picture 22" hidden="1">
          <a:extLst>
            <a:ext uri="{FF2B5EF4-FFF2-40B4-BE49-F238E27FC236}">
              <a16:creationId xmlns:a16="http://schemas.microsoft.com/office/drawing/2014/main" id="{B6CE332C-1372-4584-B633-C76C3D6E1BD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4" name="value frame PNP" hidden="1">
          <a:extLst>
            <a:ext uri="{FF2B5EF4-FFF2-40B4-BE49-F238E27FC236}">
              <a16:creationId xmlns:a16="http://schemas.microsoft.com/office/drawing/2014/main" id="{D51BFEC0-B2C9-4F01-9296-C7D6EBF95E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5" name="Picture 24" hidden="1">
          <a:extLst>
            <a:ext uri="{FF2B5EF4-FFF2-40B4-BE49-F238E27FC236}">
              <a16:creationId xmlns:a16="http://schemas.microsoft.com/office/drawing/2014/main" id="{6CF21255-526E-49C2-A894-7F5AF50472B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6" name="thumbs up, light green" hidden="1">
          <a:extLst>
            <a:ext uri="{FF2B5EF4-FFF2-40B4-BE49-F238E27FC236}">
              <a16:creationId xmlns:a16="http://schemas.microsoft.com/office/drawing/2014/main" id="{7064D785-6A14-4057-B77D-169DE74ABA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7" name="Picture 26" hidden="1">
          <a:extLst>
            <a:ext uri="{FF2B5EF4-FFF2-40B4-BE49-F238E27FC236}">
              <a16:creationId xmlns:a16="http://schemas.microsoft.com/office/drawing/2014/main" id="{2C64E41A-3A2D-481F-81B5-8CEC69BA233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8" name="value frame PNP" hidden="1">
          <a:extLst>
            <a:ext uri="{FF2B5EF4-FFF2-40B4-BE49-F238E27FC236}">
              <a16:creationId xmlns:a16="http://schemas.microsoft.com/office/drawing/2014/main" id="{C1BC88EF-25FA-4106-8167-EAED09F5F5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9" name="Picture 28" hidden="1">
          <a:extLst>
            <a:ext uri="{FF2B5EF4-FFF2-40B4-BE49-F238E27FC236}">
              <a16:creationId xmlns:a16="http://schemas.microsoft.com/office/drawing/2014/main" id="{889DCF75-377E-4F88-B979-E816733154C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0" name="thumbs up, light green" hidden="1">
          <a:extLst>
            <a:ext uri="{FF2B5EF4-FFF2-40B4-BE49-F238E27FC236}">
              <a16:creationId xmlns:a16="http://schemas.microsoft.com/office/drawing/2014/main" id="{3ED26B43-0920-4EF0-9C1A-B70EBBB0BE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1" name="Picture 30" hidden="1">
          <a:extLst>
            <a:ext uri="{FF2B5EF4-FFF2-40B4-BE49-F238E27FC236}">
              <a16:creationId xmlns:a16="http://schemas.microsoft.com/office/drawing/2014/main" id="{5AD514C6-CBE2-4D8E-815B-69E2326CB6C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2" name="value frame PNP" hidden="1">
          <a:extLst>
            <a:ext uri="{FF2B5EF4-FFF2-40B4-BE49-F238E27FC236}">
              <a16:creationId xmlns:a16="http://schemas.microsoft.com/office/drawing/2014/main" id="{CD53BC5E-46E9-45D9-BE30-C9F933E4D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3" name="Picture 32" hidden="1">
          <a:extLst>
            <a:ext uri="{FF2B5EF4-FFF2-40B4-BE49-F238E27FC236}">
              <a16:creationId xmlns:a16="http://schemas.microsoft.com/office/drawing/2014/main" id="{3012BEC3-CAEF-4B76-BCC5-C88CDC0CF4C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4" name="thumbs up, light green" hidden="1">
          <a:extLst>
            <a:ext uri="{FF2B5EF4-FFF2-40B4-BE49-F238E27FC236}">
              <a16:creationId xmlns:a16="http://schemas.microsoft.com/office/drawing/2014/main" id="{4FF9D61D-6B8E-4CD5-9544-8DBD6980C5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5" name="Picture 34" hidden="1">
          <a:extLst>
            <a:ext uri="{FF2B5EF4-FFF2-40B4-BE49-F238E27FC236}">
              <a16:creationId xmlns:a16="http://schemas.microsoft.com/office/drawing/2014/main" id="{14476C3C-27FD-4E83-B7C8-8CF47E64ECA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6" name="value frame PNP" hidden="1">
          <a:extLst>
            <a:ext uri="{FF2B5EF4-FFF2-40B4-BE49-F238E27FC236}">
              <a16:creationId xmlns:a16="http://schemas.microsoft.com/office/drawing/2014/main" id="{99355BFA-3798-4496-90A3-CE458AA04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7" name="Picture 36" hidden="1">
          <a:extLst>
            <a:ext uri="{FF2B5EF4-FFF2-40B4-BE49-F238E27FC236}">
              <a16:creationId xmlns:a16="http://schemas.microsoft.com/office/drawing/2014/main" id="{23F30885-FC4D-4D73-9F54-834E440DC31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8" name="thumbs up, light green" hidden="1">
          <a:extLst>
            <a:ext uri="{FF2B5EF4-FFF2-40B4-BE49-F238E27FC236}">
              <a16:creationId xmlns:a16="http://schemas.microsoft.com/office/drawing/2014/main" id="{CE05A188-5836-4148-8333-64D77AD1A0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9" name="Picture 38" hidden="1">
          <a:extLst>
            <a:ext uri="{FF2B5EF4-FFF2-40B4-BE49-F238E27FC236}">
              <a16:creationId xmlns:a16="http://schemas.microsoft.com/office/drawing/2014/main" id="{A2A10B46-A6D3-4A82-BFF7-3AE204DB581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0" name="value frame PNP" hidden="1">
          <a:extLst>
            <a:ext uri="{FF2B5EF4-FFF2-40B4-BE49-F238E27FC236}">
              <a16:creationId xmlns:a16="http://schemas.microsoft.com/office/drawing/2014/main" id="{7141330A-0144-4632-9879-85436BAF83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1" name="Picture 40" hidden="1">
          <a:extLst>
            <a:ext uri="{FF2B5EF4-FFF2-40B4-BE49-F238E27FC236}">
              <a16:creationId xmlns:a16="http://schemas.microsoft.com/office/drawing/2014/main" id="{1A9C674B-2FFF-4FD1-9614-9AFE1537966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2" name="thumbs up, light green" hidden="1">
          <a:extLst>
            <a:ext uri="{FF2B5EF4-FFF2-40B4-BE49-F238E27FC236}">
              <a16:creationId xmlns:a16="http://schemas.microsoft.com/office/drawing/2014/main" id="{8070F7DA-11A8-4BA6-BE11-3965C444C1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3" name="Picture 42" hidden="1">
          <a:extLst>
            <a:ext uri="{FF2B5EF4-FFF2-40B4-BE49-F238E27FC236}">
              <a16:creationId xmlns:a16="http://schemas.microsoft.com/office/drawing/2014/main" id="{5165B9D9-EEB2-4573-8531-58C4DD2EA15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4" name="value frame PNP" hidden="1">
          <a:extLst>
            <a:ext uri="{FF2B5EF4-FFF2-40B4-BE49-F238E27FC236}">
              <a16:creationId xmlns:a16="http://schemas.microsoft.com/office/drawing/2014/main" id="{06797C0C-6F22-427E-A9E6-1C7E67EE24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5" name="Picture 44" hidden="1">
          <a:extLst>
            <a:ext uri="{FF2B5EF4-FFF2-40B4-BE49-F238E27FC236}">
              <a16:creationId xmlns:a16="http://schemas.microsoft.com/office/drawing/2014/main" id="{86620403-12C3-4AFE-A2B8-700DA90B8F6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6" name="thumbs up, light green" hidden="1">
          <a:extLst>
            <a:ext uri="{FF2B5EF4-FFF2-40B4-BE49-F238E27FC236}">
              <a16:creationId xmlns:a16="http://schemas.microsoft.com/office/drawing/2014/main" id="{85A4912A-4824-466C-82EC-E15B6828FE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7" name="Picture 46" hidden="1">
          <a:extLst>
            <a:ext uri="{FF2B5EF4-FFF2-40B4-BE49-F238E27FC236}">
              <a16:creationId xmlns:a16="http://schemas.microsoft.com/office/drawing/2014/main" id="{D41234B9-8D91-4FE8-8E08-5BB2EF5D0AD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8" name="value frame PNP" hidden="1">
          <a:extLst>
            <a:ext uri="{FF2B5EF4-FFF2-40B4-BE49-F238E27FC236}">
              <a16:creationId xmlns:a16="http://schemas.microsoft.com/office/drawing/2014/main" id="{00C51190-3DB3-4957-BBE2-71B8EF92B1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9" name="Picture 48" hidden="1">
          <a:extLst>
            <a:ext uri="{FF2B5EF4-FFF2-40B4-BE49-F238E27FC236}">
              <a16:creationId xmlns:a16="http://schemas.microsoft.com/office/drawing/2014/main" id="{1DBE1E61-576C-450F-8B95-72BA4A26A02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0" name="thumbs up, light green" hidden="1">
          <a:extLst>
            <a:ext uri="{FF2B5EF4-FFF2-40B4-BE49-F238E27FC236}">
              <a16:creationId xmlns:a16="http://schemas.microsoft.com/office/drawing/2014/main" id="{93DF36CC-98FA-4BE0-B5CA-35475B8B6D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1" name="Picture 50" hidden="1">
          <a:extLst>
            <a:ext uri="{FF2B5EF4-FFF2-40B4-BE49-F238E27FC236}">
              <a16:creationId xmlns:a16="http://schemas.microsoft.com/office/drawing/2014/main" id="{A8DC05D0-EDBB-4CDE-BE1A-F981E619D6A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2" name="value frame PNP" hidden="1">
          <a:extLst>
            <a:ext uri="{FF2B5EF4-FFF2-40B4-BE49-F238E27FC236}">
              <a16:creationId xmlns:a16="http://schemas.microsoft.com/office/drawing/2014/main" id="{DF4A7E7B-6263-4E5C-920E-5E58CCA170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3" name="Picture 52" hidden="1">
          <a:extLst>
            <a:ext uri="{FF2B5EF4-FFF2-40B4-BE49-F238E27FC236}">
              <a16:creationId xmlns:a16="http://schemas.microsoft.com/office/drawing/2014/main" id="{8911EAB2-8C5F-4755-B2AC-56579C835FF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4" name="thumbs up, light green" hidden="1">
          <a:extLst>
            <a:ext uri="{FF2B5EF4-FFF2-40B4-BE49-F238E27FC236}">
              <a16:creationId xmlns:a16="http://schemas.microsoft.com/office/drawing/2014/main" id="{BE352074-AA79-4F54-8627-38EDA515E2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5" name="Picture 54" hidden="1">
          <a:extLst>
            <a:ext uri="{FF2B5EF4-FFF2-40B4-BE49-F238E27FC236}">
              <a16:creationId xmlns:a16="http://schemas.microsoft.com/office/drawing/2014/main" id="{5F787149-719B-490B-92D1-DB582BE00A1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6" name="value frame PNP" hidden="1">
          <a:extLst>
            <a:ext uri="{FF2B5EF4-FFF2-40B4-BE49-F238E27FC236}">
              <a16:creationId xmlns:a16="http://schemas.microsoft.com/office/drawing/2014/main" id="{C41A46F5-CCBD-42FF-953E-97E1C49F44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7" name="Picture 56" hidden="1">
          <a:extLst>
            <a:ext uri="{FF2B5EF4-FFF2-40B4-BE49-F238E27FC236}">
              <a16:creationId xmlns:a16="http://schemas.microsoft.com/office/drawing/2014/main" id="{95FE06D7-51F0-4B00-92C7-E99FCEFCC84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8" name="thumbs up, light green" hidden="1">
          <a:extLst>
            <a:ext uri="{FF2B5EF4-FFF2-40B4-BE49-F238E27FC236}">
              <a16:creationId xmlns:a16="http://schemas.microsoft.com/office/drawing/2014/main" id="{271AA270-60EB-4ACC-8811-6CFF911CA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9" name="Picture 58" hidden="1">
          <a:extLst>
            <a:ext uri="{FF2B5EF4-FFF2-40B4-BE49-F238E27FC236}">
              <a16:creationId xmlns:a16="http://schemas.microsoft.com/office/drawing/2014/main" id="{762560AB-B288-4DB5-90AA-510A9E683FC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0" name="value frame PNP" hidden="1">
          <a:extLst>
            <a:ext uri="{FF2B5EF4-FFF2-40B4-BE49-F238E27FC236}">
              <a16:creationId xmlns:a16="http://schemas.microsoft.com/office/drawing/2014/main" id="{1AC9E91B-00A6-44ED-A2E4-7ADDBA7500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1" name="Picture 60" hidden="1">
          <a:extLst>
            <a:ext uri="{FF2B5EF4-FFF2-40B4-BE49-F238E27FC236}">
              <a16:creationId xmlns:a16="http://schemas.microsoft.com/office/drawing/2014/main" id="{ABBEBFA8-63C5-4472-AD5F-C95B4DDEBB4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2" name="thumbs up, light green" hidden="1">
          <a:extLst>
            <a:ext uri="{FF2B5EF4-FFF2-40B4-BE49-F238E27FC236}">
              <a16:creationId xmlns:a16="http://schemas.microsoft.com/office/drawing/2014/main" id="{359173A5-C662-46B6-8067-1DEAD0D31A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3" name="Picture 62" hidden="1">
          <a:extLst>
            <a:ext uri="{FF2B5EF4-FFF2-40B4-BE49-F238E27FC236}">
              <a16:creationId xmlns:a16="http://schemas.microsoft.com/office/drawing/2014/main" id="{1FFDA37B-9CF7-4AC4-9AC3-BAC093E2150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4" name="value frame PNP" hidden="1">
          <a:extLst>
            <a:ext uri="{FF2B5EF4-FFF2-40B4-BE49-F238E27FC236}">
              <a16:creationId xmlns:a16="http://schemas.microsoft.com/office/drawing/2014/main" id="{00D2D913-6338-4522-8C80-C311066AAB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5" name="Picture 64" hidden="1">
          <a:extLst>
            <a:ext uri="{FF2B5EF4-FFF2-40B4-BE49-F238E27FC236}">
              <a16:creationId xmlns:a16="http://schemas.microsoft.com/office/drawing/2014/main" id="{94AF1F59-A502-4859-9C4F-757A74C5B28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6" name="thumbs up, light green" hidden="1">
          <a:extLst>
            <a:ext uri="{FF2B5EF4-FFF2-40B4-BE49-F238E27FC236}">
              <a16:creationId xmlns:a16="http://schemas.microsoft.com/office/drawing/2014/main" id="{D2F1BA53-5123-47D3-9AE5-B935742D28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7" name="Picture 66" hidden="1">
          <a:extLst>
            <a:ext uri="{FF2B5EF4-FFF2-40B4-BE49-F238E27FC236}">
              <a16:creationId xmlns:a16="http://schemas.microsoft.com/office/drawing/2014/main" id="{00ECEB69-A4C7-4FA7-B91B-D1DC6D0875C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8" name="value frame PNP" hidden="1">
          <a:extLst>
            <a:ext uri="{FF2B5EF4-FFF2-40B4-BE49-F238E27FC236}">
              <a16:creationId xmlns:a16="http://schemas.microsoft.com/office/drawing/2014/main" id="{A1464BE3-C482-49B3-A598-F9AEB4D968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9" name="Picture 68" hidden="1">
          <a:extLst>
            <a:ext uri="{FF2B5EF4-FFF2-40B4-BE49-F238E27FC236}">
              <a16:creationId xmlns:a16="http://schemas.microsoft.com/office/drawing/2014/main" id="{D6FC9F7D-0A24-4381-B527-87F971087EE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0" name="thumbs up, light green" hidden="1">
          <a:extLst>
            <a:ext uri="{FF2B5EF4-FFF2-40B4-BE49-F238E27FC236}">
              <a16:creationId xmlns:a16="http://schemas.microsoft.com/office/drawing/2014/main" id="{D906B6E8-2EE0-4420-935C-424477A37E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1" name="Picture 70" hidden="1">
          <a:extLst>
            <a:ext uri="{FF2B5EF4-FFF2-40B4-BE49-F238E27FC236}">
              <a16:creationId xmlns:a16="http://schemas.microsoft.com/office/drawing/2014/main" id="{230E83A9-4BE9-41DF-99CD-9B791799430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72" name="value frame PNP" hidden="1">
          <a:extLst>
            <a:ext uri="{FF2B5EF4-FFF2-40B4-BE49-F238E27FC236}">
              <a16:creationId xmlns:a16="http://schemas.microsoft.com/office/drawing/2014/main" id="{59F73780-71BC-4265-AD3E-3C5C106F98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73" name="Picture 72" hidden="1">
          <a:extLst>
            <a:ext uri="{FF2B5EF4-FFF2-40B4-BE49-F238E27FC236}">
              <a16:creationId xmlns:a16="http://schemas.microsoft.com/office/drawing/2014/main" id="{E6D8BF5C-ABA6-48E9-9777-45B310E517B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4" name="thumbs up, light green" hidden="1">
          <a:extLst>
            <a:ext uri="{FF2B5EF4-FFF2-40B4-BE49-F238E27FC236}">
              <a16:creationId xmlns:a16="http://schemas.microsoft.com/office/drawing/2014/main" id="{925CD6CF-2898-4BCF-ABEE-3FFB10E020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5" name="Picture 74" hidden="1">
          <a:extLst>
            <a:ext uri="{FF2B5EF4-FFF2-40B4-BE49-F238E27FC236}">
              <a16:creationId xmlns:a16="http://schemas.microsoft.com/office/drawing/2014/main" id="{322D10C4-403E-4B6D-9638-59B763871B4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141</xdr:row>
      <xdr:rowOff>131336</xdr:rowOff>
    </xdr:from>
    <xdr:ext cx="6564378" cy="3362551"/>
    <xdr:pic>
      <xdr:nvPicPr>
        <xdr:cNvPr id="76" name="value frame PNP" hidden="1">
          <a:extLst>
            <a:ext uri="{FF2B5EF4-FFF2-40B4-BE49-F238E27FC236}">
              <a16:creationId xmlns:a16="http://schemas.microsoft.com/office/drawing/2014/main" id="{59700307-45FD-4799-B5A5-3A5183E4DF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564378" cy="3362551"/>
        </a:xfrm>
        <a:prstGeom prst="rect">
          <a:avLst/>
        </a:prstGeom>
      </xdr:spPr>
    </xdr:pic>
    <xdr:clientData/>
  </xdr:oneCellAnchor>
  <xdr:oneCellAnchor>
    <xdr:from>
      <xdr:col>14</xdr:col>
      <xdr:colOff>110067</xdr:colOff>
      <xdr:row>132</xdr:row>
      <xdr:rowOff>0</xdr:rowOff>
    </xdr:from>
    <xdr:ext cx="6184744" cy="1505336"/>
    <xdr:pic>
      <xdr:nvPicPr>
        <xdr:cNvPr id="77" name="Picture 76" hidden="1">
          <a:extLst>
            <a:ext uri="{FF2B5EF4-FFF2-40B4-BE49-F238E27FC236}">
              <a16:creationId xmlns:a16="http://schemas.microsoft.com/office/drawing/2014/main" id="{40C72269-A27D-4486-B5D1-C9ED66D7063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35814000"/>
          <a:ext cx="6184744" cy="1505336"/>
        </a:xfrm>
        <a:prstGeom prst="rect">
          <a:avLst/>
        </a:prstGeom>
      </xdr:spPr>
    </xdr:pic>
    <xdr:clientData/>
  </xdr:oneCellAnchor>
  <xdr:oneCellAnchor>
    <xdr:from>
      <xdr:col>24</xdr:col>
      <xdr:colOff>231420</xdr:colOff>
      <xdr:row>132</xdr:row>
      <xdr:rowOff>0</xdr:rowOff>
    </xdr:from>
    <xdr:ext cx="871272" cy="927100"/>
    <xdr:pic>
      <xdr:nvPicPr>
        <xdr:cNvPr id="78" name="thumbs up, light green" hidden="1">
          <a:extLst>
            <a:ext uri="{FF2B5EF4-FFF2-40B4-BE49-F238E27FC236}">
              <a16:creationId xmlns:a16="http://schemas.microsoft.com/office/drawing/2014/main" id="{3A17775B-8FB4-44DF-886C-FD7BEB37E1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35814000"/>
          <a:ext cx="871272" cy="927100"/>
        </a:xfrm>
        <a:prstGeom prst="rect">
          <a:avLst/>
        </a:prstGeom>
      </xdr:spPr>
    </xdr:pic>
    <xdr:clientData/>
  </xdr:oneCellAnchor>
  <xdr:oneCellAnchor>
    <xdr:from>
      <xdr:col>15</xdr:col>
      <xdr:colOff>22860</xdr:colOff>
      <xdr:row>132</xdr:row>
      <xdr:rowOff>0</xdr:rowOff>
    </xdr:from>
    <xdr:ext cx="5943600" cy="3110484"/>
    <xdr:pic>
      <xdr:nvPicPr>
        <xdr:cNvPr id="79" name="Picture 78" hidden="1">
          <a:extLst>
            <a:ext uri="{FF2B5EF4-FFF2-40B4-BE49-F238E27FC236}">
              <a16:creationId xmlns:a16="http://schemas.microsoft.com/office/drawing/2014/main" id="{70D4B00A-4329-430E-B97B-28DBA830D7F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35814000"/>
          <a:ext cx="5943600" cy="3110484"/>
        </a:xfrm>
        <a:prstGeom prst="rect">
          <a:avLst/>
        </a:prstGeom>
      </xdr:spPr>
    </xdr:pic>
    <xdr:clientData/>
  </xdr:oneCellAnchor>
  <xdr:oneCellAnchor>
    <xdr:from>
      <xdr:col>13</xdr:col>
      <xdr:colOff>18626</xdr:colOff>
      <xdr:row>61</xdr:row>
      <xdr:rowOff>131336</xdr:rowOff>
    </xdr:from>
    <xdr:ext cx="6564378" cy="3362551"/>
    <xdr:pic>
      <xdr:nvPicPr>
        <xdr:cNvPr id="80" name="value frame PNP" hidden="1">
          <a:extLst>
            <a:ext uri="{FF2B5EF4-FFF2-40B4-BE49-F238E27FC236}">
              <a16:creationId xmlns:a16="http://schemas.microsoft.com/office/drawing/2014/main" id="{8468F16A-267C-484D-9511-FC7C853029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0197336"/>
          <a:ext cx="6564378" cy="3362551"/>
        </a:xfrm>
        <a:prstGeom prst="rect">
          <a:avLst/>
        </a:prstGeom>
      </xdr:spPr>
    </xdr:pic>
    <xdr:clientData/>
  </xdr:oneCellAnchor>
  <xdr:oneCellAnchor>
    <xdr:from>
      <xdr:col>14</xdr:col>
      <xdr:colOff>110067</xdr:colOff>
      <xdr:row>50</xdr:row>
      <xdr:rowOff>0</xdr:rowOff>
    </xdr:from>
    <xdr:ext cx="6184744" cy="1505336"/>
    <xdr:pic>
      <xdr:nvPicPr>
        <xdr:cNvPr id="81" name="Picture 80" hidden="1">
          <a:extLst>
            <a:ext uri="{FF2B5EF4-FFF2-40B4-BE49-F238E27FC236}">
              <a16:creationId xmlns:a16="http://schemas.microsoft.com/office/drawing/2014/main" id="{ACDE1E60-F231-4BFD-A288-205580AF0C3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7907000"/>
          <a:ext cx="6184744" cy="1505336"/>
        </a:xfrm>
        <a:prstGeom prst="rect">
          <a:avLst/>
        </a:prstGeom>
      </xdr:spPr>
    </xdr:pic>
    <xdr:clientData/>
  </xdr:oneCellAnchor>
  <xdr:oneCellAnchor>
    <xdr:from>
      <xdr:col>24</xdr:col>
      <xdr:colOff>231420</xdr:colOff>
      <xdr:row>50</xdr:row>
      <xdr:rowOff>0</xdr:rowOff>
    </xdr:from>
    <xdr:ext cx="871272" cy="927100"/>
    <xdr:pic>
      <xdr:nvPicPr>
        <xdr:cNvPr id="82" name="thumbs up, light green" hidden="1">
          <a:extLst>
            <a:ext uri="{FF2B5EF4-FFF2-40B4-BE49-F238E27FC236}">
              <a16:creationId xmlns:a16="http://schemas.microsoft.com/office/drawing/2014/main" id="{AF25442E-D519-44E3-8D95-CFF8C4AE32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7907000"/>
          <a:ext cx="871272" cy="927100"/>
        </a:xfrm>
        <a:prstGeom prst="rect">
          <a:avLst/>
        </a:prstGeom>
      </xdr:spPr>
    </xdr:pic>
    <xdr:clientData/>
  </xdr:oneCellAnchor>
  <xdr:oneCellAnchor>
    <xdr:from>
      <xdr:col>15</xdr:col>
      <xdr:colOff>22860</xdr:colOff>
      <xdr:row>50</xdr:row>
      <xdr:rowOff>0</xdr:rowOff>
    </xdr:from>
    <xdr:ext cx="5943600" cy="3110484"/>
    <xdr:pic>
      <xdr:nvPicPr>
        <xdr:cNvPr id="83" name="Picture 82" hidden="1">
          <a:extLst>
            <a:ext uri="{FF2B5EF4-FFF2-40B4-BE49-F238E27FC236}">
              <a16:creationId xmlns:a16="http://schemas.microsoft.com/office/drawing/2014/main" id="{AABA8F5A-DBEF-4D9E-A7F5-A80E24511ED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7907000"/>
          <a:ext cx="5943600" cy="3110484"/>
        </a:xfrm>
        <a:prstGeom prst="rect">
          <a:avLst/>
        </a:prstGeom>
      </xdr:spPr>
    </xdr:pic>
    <xdr:clientData/>
  </xdr:oneCellAnchor>
  <xdr:oneCellAnchor>
    <xdr:from>
      <xdr:col>13</xdr:col>
      <xdr:colOff>18626</xdr:colOff>
      <xdr:row>223</xdr:row>
      <xdr:rowOff>131336</xdr:rowOff>
    </xdr:from>
    <xdr:ext cx="6564378" cy="3362551"/>
    <xdr:pic>
      <xdr:nvPicPr>
        <xdr:cNvPr id="84" name="value frame PNP" hidden="1">
          <a:extLst>
            <a:ext uri="{FF2B5EF4-FFF2-40B4-BE49-F238E27FC236}">
              <a16:creationId xmlns:a16="http://schemas.microsoft.com/office/drawing/2014/main" id="{87B5D393-D911-4F85-B6D0-950C8E624C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564378" cy="3362551"/>
        </a:xfrm>
        <a:prstGeom prst="rect">
          <a:avLst/>
        </a:prstGeom>
      </xdr:spPr>
    </xdr:pic>
    <xdr:clientData/>
  </xdr:oneCellAnchor>
  <xdr:oneCellAnchor>
    <xdr:from>
      <xdr:col>14</xdr:col>
      <xdr:colOff>110067</xdr:colOff>
      <xdr:row>214</xdr:row>
      <xdr:rowOff>0</xdr:rowOff>
    </xdr:from>
    <xdr:ext cx="6184744" cy="1505336"/>
    <xdr:pic>
      <xdr:nvPicPr>
        <xdr:cNvPr id="85" name="Picture 84" hidden="1">
          <a:extLst>
            <a:ext uri="{FF2B5EF4-FFF2-40B4-BE49-F238E27FC236}">
              <a16:creationId xmlns:a16="http://schemas.microsoft.com/office/drawing/2014/main" id="{D0F6F014-C315-4E2F-BA0F-D88EAB3502B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53721000"/>
          <a:ext cx="6184744" cy="1505336"/>
        </a:xfrm>
        <a:prstGeom prst="rect">
          <a:avLst/>
        </a:prstGeom>
      </xdr:spPr>
    </xdr:pic>
    <xdr:clientData/>
  </xdr:oneCellAnchor>
  <xdr:oneCellAnchor>
    <xdr:from>
      <xdr:col>24</xdr:col>
      <xdr:colOff>231420</xdr:colOff>
      <xdr:row>214</xdr:row>
      <xdr:rowOff>0</xdr:rowOff>
    </xdr:from>
    <xdr:ext cx="871272" cy="927100"/>
    <xdr:pic>
      <xdr:nvPicPr>
        <xdr:cNvPr id="86" name="thumbs up, light green" hidden="1">
          <a:extLst>
            <a:ext uri="{FF2B5EF4-FFF2-40B4-BE49-F238E27FC236}">
              <a16:creationId xmlns:a16="http://schemas.microsoft.com/office/drawing/2014/main" id="{DA6A6EAA-6882-4ACA-BA2C-FE9EF4D5C5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53721000"/>
          <a:ext cx="871272" cy="927100"/>
        </a:xfrm>
        <a:prstGeom prst="rect">
          <a:avLst/>
        </a:prstGeom>
      </xdr:spPr>
    </xdr:pic>
    <xdr:clientData/>
  </xdr:oneCellAnchor>
  <xdr:oneCellAnchor>
    <xdr:from>
      <xdr:col>15</xdr:col>
      <xdr:colOff>22860</xdr:colOff>
      <xdr:row>214</xdr:row>
      <xdr:rowOff>0</xdr:rowOff>
    </xdr:from>
    <xdr:ext cx="5943600" cy="3110484"/>
    <xdr:pic>
      <xdr:nvPicPr>
        <xdr:cNvPr id="87" name="Picture 86" hidden="1">
          <a:extLst>
            <a:ext uri="{FF2B5EF4-FFF2-40B4-BE49-F238E27FC236}">
              <a16:creationId xmlns:a16="http://schemas.microsoft.com/office/drawing/2014/main" id="{622AAF97-F4CB-462C-9673-343B4EF9EB7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53721000"/>
          <a:ext cx="5943600" cy="3110484"/>
        </a:xfrm>
        <a:prstGeom prst="rect">
          <a:avLst/>
        </a:prstGeom>
      </xdr:spPr>
    </xdr:pic>
    <xdr:clientData/>
  </xdr:oneCellAnchor>
  <xdr:oneCellAnchor>
    <xdr:from>
      <xdr:col>13</xdr:col>
      <xdr:colOff>18626</xdr:colOff>
      <xdr:row>264</xdr:row>
      <xdr:rowOff>131336</xdr:rowOff>
    </xdr:from>
    <xdr:ext cx="6564378" cy="3362551"/>
    <xdr:pic>
      <xdr:nvPicPr>
        <xdr:cNvPr id="88" name="value frame PNP" hidden="1">
          <a:extLst>
            <a:ext uri="{FF2B5EF4-FFF2-40B4-BE49-F238E27FC236}">
              <a16:creationId xmlns:a16="http://schemas.microsoft.com/office/drawing/2014/main" id="{3696C276-CB30-4E19-9849-6CBA2DCB5B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564378" cy="3362551"/>
        </a:xfrm>
        <a:prstGeom prst="rect">
          <a:avLst/>
        </a:prstGeom>
      </xdr:spPr>
    </xdr:pic>
    <xdr:clientData/>
  </xdr:oneCellAnchor>
  <xdr:oneCellAnchor>
    <xdr:from>
      <xdr:col>14</xdr:col>
      <xdr:colOff>110067</xdr:colOff>
      <xdr:row>255</xdr:row>
      <xdr:rowOff>0</xdr:rowOff>
    </xdr:from>
    <xdr:ext cx="6184744" cy="1505336"/>
    <xdr:pic>
      <xdr:nvPicPr>
        <xdr:cNvPr id="89" name="Picture 88" hidden="1">
          <a:extLst>
            <a:ext uri="{FF2B5EF4-FFF2-40B4-BE49-F238E27FC236}">
              <a16:creationId xmlns:a16="http://schemas.microsoft.com/office/drawing/2014/main" id="{C0885B86-11DC-4B70-8544-9BA7A388A5F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62674500"/>
          <a:ext cx="6184744" cy="1505336"/>
        </a:xfrm>
        <a:prstGeom prst="rect">
          <a:avLst/>
        </a:prstGeom>
      </xdr:spPr>
    </xdr:pic>
    <xdr:clientData/>
  </xdr:oneCellAnchor>
  <xdr:oneCellAnchor>
    <xdr:from>
      <xdr:col>24</xdr:col>
      <xdr:colOff>231420</xdr:colOff>
      <xdr:row>255</xdr:row>
      <xdr:rowOff>0</xdr:rowOff>
    </xdr:from>
    <xdr:ext cx="871272" cy="927100"/>
    <xdr:pic>
      <xdr:nvPicPr>
        <xdr:cNvPr id="90" name="thumbs up, light green" hidden="1">
          <a:extLst>
            <a:ext uri="{FF2B5EF4-FFF2-40B4-BE49-F238E27FC236}">
              <a16:creationId xmlns:a16="http://schemas.microsoft.com/office/drawing/2014/main" id="{B14FE45A-57A6-4BFA-AC18-87A79AB9F3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62674500"/>
          <a:ext cx="871272" cy="927100"/>
        </a:xfrm>
        <a:prstGeom prst="rect">
          <a:avLst/>
        </a:prstGeom>
      </xdr:spPr>
    </xdr:pic>
    <xdr:clientData/>
  </xdr:oneCellAnchor>
  <xdr:oneCellAnchor>
    <xdr:from>
      <xdr:col>15</xdr:col>
      <xdr:colOff>22860</xdr:colOff>
      <xdr:row>255</xdr:row>
      <xdr:rowOff>0</xdr:rowOff>
    </xdr:from>
    <xdr:ext cx="5943600" cy="3110484"/>
    <xdr:pic>
      <xdr:nvPicPr>
        <xdr:cNvPr id="91" name="Picture 90" hidden="1">
          <a:extLst>
            <a:ext uri="{FF2B5EF4-FFF2-40B4-BE49-F238E27FC236}">
              <a16:creationId xmlns:a16="http://schemas.microsoft.com/office/drawing/2014/main" id="{CA39B299-5A91-4FE8-9509-66689986382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62674500"/>
          <a:ext cx="5943600" cy="3110484"/>
        </a:xfrm>
        <a:prstGeom prst="rect">
          <a:avLst/>
        </a:prstGeom>
      </xdr:spPr>
    </xdr:pic>
    <xdr:clientData/>
  </xdr:oneCellAnchor>
  <xdr:oneCellAnchor>
    <xdr:from>
      <xdr:col>13</xdr:col>
      <xdr:colOff>18626</xdr:colOff>
      <xdr:row>305</xdr:row>
      <xdr:rowOff>131336</xdr:rowOff>
    </xdr:from>
    <xdr:ext cx="6564378" cy="3362551"/>
    <xdr:pic>
      <xdr:nvPicPr>
        <xdr:cNvPr id="92" name="value frame PNP" hidden="1">
          <a:extLst>
            <a:ext uri="{FF2B5EF4-FFF2-40B4-BE49-F238E27FC236}">
              <a16:creationId xmlns:a16="http://schemas.microsoft.com/office/drawing/2014/main" id="{256BE1D0-0AB4-4C23-A1B0-594A4DD9F6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564378" cy="3362551"/>
        </a:xfrm>
        <a:prstGeom prst="rect">
          <a:avLst/>
        </a:prstGeom>
      </xdr:spPr>
    </xdr:pic>
    <xdr:clientData/>
  </xdr:oneCellAnchor>
  <xdr:oneCellAnchor>
    <xdr:from>
      <xdr:col>14</xdr:col>
      <xdr:colOff>110067</xdr:colOff>
      <xdr:row>296</xdr:row>
      <xdr:rowOff>0</xdr:rowOff>
    </xdr:from>
    <xdr:ext cx="6184744" cy="1505336"/>
    <xdr:pic>
      <xdr:nvPicPr>
        <xdr:cNvPr id="93" name="Picture 92" hidden="1">
          <a:extLst>
            <a:ext uri="{FF2B5EF4-FFF2-40B4-BE49-F238E27FC236}">
              <a16:creationId xmlns:a16="http://schemas.microsoft.com/office/drawing/2014/main" id="{61EDE03F-36F8-445F-8876-ED97BDA232A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1628000"/>
          <a:ext cx="6184744" cy="1505336"/>
        </a:xfrm>
        <a:prstGeom prst="rect">
          <a:avLst/>
        </a:prstGeom>
      </xdr:spPr>
    </xdr:pic>
    <xdr:clientData/>
  </xdr:oneCellAnchor>
  <xdr:oneCellAnchor>
    <xdr:from>
      <xdr:col>24</xdr:col>
      <xdr:colOff>231420</xdr:colOff>
      <xdr:row>296</xdr:row>
      <xdr:rowOff>0</xdr:rowOff>
    </xdr:from>
    <xdr:ext cx="871272" cy="927100"/>
    <xdr:pic>
      <xdr:nvPicPr>
        <xdr:cNvPr id="94" name="thumbs up, light green" hidden="1">
          <a:extLst>
            <a:ext uri="{FF2B5EF4-FFF2-40B4-BE49-F238E27FC236}">
              <a16:creationId xmlns:a16="http://schemas.microsoft.com/office/drawing/2014/main" id="{6269B3EC-C4CB-4388-B13A-0E9C9220D6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1628000"/>
          <a:ext cx="871272" cy="927100"/>
        </a:xfrm>
        <a:prstGeom prst="rect">
          <a:avLst/>
        </a:prstGeom>
      </xdr:spPr>
    </xdr:pic>
    <xdr:clientData/>
  </xdr:oneCellAnchor>
  <xdr:oneCellAnchor>
    <xdr:from>
      <xdr:col>15</xdr:col>
      <xdr:colOff>22860</xdr:colOff>
      <xdr:row>296</xdr:row>
      <xdr:rowOff>0</xdr:rowOff>
    </xdr:from>
    <xdr:ext cx="5943600" cy="3110484"/>
    <xdr:pic>
      <xdr:nvPicPr>
        <xdr:cNvPr id="95" name="Picture 94" hidden="1">
          <a:extLst>
            <a:ext uri="{FF2B5EF4-FFF2-40B4-BE49-F238E27FC236}">
              <a16:creationId xmlns:a16="http://schemas.microsoft.com/office/drawing/2014/main" id="{A4151E0C-F9FB-47C9-BD00-C1CA3CADAB8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1628000"/>
          <a:ext cx="5943600" cy="3110484"/>
        </a:xfrm>
        <a:prstGeom prst="rect">
          <a:avLst/>
        </a:prstGeom>
      </xdr:spPr>
    </xdr:pic>
    <xdr:clientData/>
  </xdr:oneCellAnchor>
  <xdr:oneCellAnchor>
    <xdr:from>
      <xdr:col>13</xdr:col>
      <xdr:colOff>18626</xdr:colOff>
      <xdr:row>346</xdr:row>
      <xdr:rowOff>131336</xdr:rowOff>
    </xdr:from>
    <xdr:ext cx="6564378" cy="3362551"/>
    <xdr:pic>
      <xdr:nvPicPr>
        <xdr:cNvPr id="96" name="value frame PNP" hidden="1">
          <a:extLst>
            <a:ext uri="{FF2B5EF4-FFF2-40B4-BE49-F238E27FC236}">
              <a16:creationId xmlns:a16="http://schemas.microsoft.com/office/drawing/2014/main" id="{0637D32D-50E0-40F8-9BC1-838DAB08FB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564378" cy="3362551"/>
        </a:xfrm>
        <a:prstGeom prst="rect">
          <a:avLst/>
        </a:prstGeom>
      </xdr:spPr>
    </xdr:pic>
    <xdr:clientData/>
  </xdr:oneCellAnchor>
  <xdr:oneCellAnchor>
    <xdr:from>
      <xdr:col>14</xdr:col>
      <xdr:colOff>110067</xdr:colOff>
      <xdr:row>337</xdr:row>
      <xdr:rowOff>0</xdr:rowOff>
    </xdr:from>
    <xdr:ext cx="6184744" cy="1505336"/>
    <xdr:pic>
      <xdr:nvPicPr>
        <xdr:cNvPr id="97" name="Picture 96" hidden="1">
          <a:extLst>
            <a:ext uri="{FF2B5EF4-FFF2-40B4-BE49-F238E27FC236}">
              <a16:creationId xmlns:a16="http://schemas.microsoft.com/office/drawing/2014/main" id="{0D05C1F0-F1AC-412D-A180-2501D7C6B8B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0581500"/>
          <a:ext cx="6184744" cy="1505336"/>
        </a:xfrm>
        <a:prstGeom prst="rect">
          <a:avLst/>
        </a:prstGeom>
      </xdr:spPr>
    </xdr:pic>
    <xdr:clientData/>
  </xdr:oneCellAnchor>
  <xdr:oneCellAnchor>
    <xdr:from>
      <xdr:col>24</xdr:col>
      <xdr:colOff>231420</xdr:colOff>
      <xdr:row>337</xdr:row>
      <xdr:rowOff>0</xdr:rowOff>
    </xdr:from>
    <xdr:ext cx="871272" cy="927100"/>
    <xdr:pic>
      <xdr:nvPicPr>
        <xdr:cNvPr id="98" name="thumbs up, light green" hidden="1">
          <a:extLst>
            <a:ext uri="{FF2B5EF4-FFF2-40B4-BE49-F238E27FC236}">
              <a16:creationId xmlns:a16="http://schemas.microsoft.com/office/drawing/2014/main" id="{35EFD7C5-C9C3-47C9-877A-B7A778CFE0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0581500"/>
          <a:ext cx="871272" cy="927100"/>
        </a:xfrm>
        <a:prstGeom prst="rect">
          <a:avLst/>
        </a:prstGeom>
      </xdr:spPr>
    </xdr:pic>
    <xdr:clientData/>
  </xdr:oneCellAnchor>
  <xdr:oneCellAnchor>
    <xdr:from>
      <xdr:col>15</xdr:col>
      <xdr:colOff>22860</xdr:colOff>
      <xdr:row>337</xdr:row>
      <xdr:rowOff>0</xdr:rowOff>
    </xdr:from>
    <xdr:ext cx="5943600" cy="3110484"/>
    <xdr:pic>
      <xdr:nvPicPr>
        <xdr:cNvPr id="99" name="Picture 98" hidden="1">
          <a:extLst>
            <a:ext uri="{FF2B5EF4-FFF2-40B4-BE49-F238E27FC236}">
              <a16:creationId xmlns:a16="http://schemas.microsoft.com/office/drawing/2014/main" id="{09110F24-985F-4B43-A4AD-192E8AF1020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0581500"/>
          <a:ext cx="5943600" cy="3110484"/>
        </a:xfrm>
        <a:prstGeom prst="rect">
          <a:avLst/>
        </a:prstGeom>
      </xdr:spPr>
    </xdr:pic>
    <xdr:clientData/>
  </xdr:oneCellAnchor>
  <xdr:oneCellAnchor>
    <xdr:from>
      <xdr:col>13</xdr:col>
      <xdr:colOff>18626</xdr:colOff>
      <xdr:row>387</xdr:row>
      <xdr:rowOff>131336</xdr:rowOff>
    </xdr:from>
    <xdr:ext cx="6564378" cy="3362551"/>
    <xdr:pic>
      <xdr:nvPicPr>
        <xdr:cNvPr id="100" name="value frame PNP" hidden="1">
          <a:extLst>
            <a:ext uri="{FF2B5EF4-FFF2-40B4-BE49-F238E27FC236}">
              <a16:creationId xmlns:a16="http://schemas.microsoft.com/office/drawing/2014/main" id="{918BBB48-FB1B-4A57-9174-6C56B9FFDE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564378" cy="3362551"/>
        </a:xfrm>
        <a:prstGeom prst="rect">
          <a:avLst/>
        </a:prstGeom>
      </xdr:spPr>
    </xdr:pic>
    <xdr:clientData/>
  </xdr:oneCellAnchor>
  <xdr:oneCellAnchor>
    <xdr:from>
      <xdr:col>14</xdr:col>
      <xdr:colOff>110067</xdr:colOff>
      <xdr:row>378</xdr:row>
      <xdr:rowOff>0</xdr:rowOff>
    </xdr:from>
    <xdr:ext cx="6184744" cy="1505336"/>
    <xdr:pic>
      <xdr:nvPicPr>
        <xdr:cNvPr id="101" name="Picture 100" hidden="1">
          <a:extLst>
            <a:ext uri="{FF2B5EF4-FFF2-40B4-BE49-F238E27FC236}">
              <a16:creationId xmlns:a16="http://schemas.microsoft.com/office/drawing/2014/main" id="{D00B46F4-03C0-49A1-A5A9-8134132AEFC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9535000"/>
          <a:ext cx="6184744" cy="1505336"/>
        </a:xfrm>
        <a:prstGeom prst="rect">
          <a:avLst/>
        </a:prstGeom>
      </xdr:spPr>
    </xdr:pic>
    <xdr:clientData/>
  </xdr:oneCellAnchor>
  <xdr:oneCellAnchor>
    <xdr:from>
      <xdr:col>24</xdr:col>
      <xdr:colOff>231420</xdr:colOff>
      <xdr:row>378</xdr:row>
      <xdr:rowOff>0</xdr:rowOff>
    </xdr:from>
    <xdr:ext cx="871272" cy="927100"/>
    <xdr:pic>
      <xdr:nvPicPr>
        <xdr:cNvPr id="102" name="thumbs up, light green" hidden="1">
          <a:extLst>
            <a:ext uri="{FF2B5EF4-FFF2-40B4-BE49-F238E27FC236}">
              <a16:creationId xmlns:a16="http://schemas.microsoft.com/office/drawing/2014/main" id="{7BCB50CF-BC30-46E2-96D3-0131DAAC55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9535000"/>
          <a:ext cx="871272" cy="927100"/>
        </a:xfrm>
        <a:prstGeom prst="rect">
          <a:avLst/>
        </a:prstGeom>
      </xdr:spPr>
    </xdr:pic>
    <xdr:clientData/>
  </xdr:oneCellAnchor>
  <xdr:oneCellAnchor>
    <xdr:from>
      <xdr:col>15</xdr:col>
      <xdr:colOff>22860</xdr:colOff>
      <xdr:row>378</xdr:row>
      <xdr:rowOff>0</xdr:rowOff>
    </xdr:from>
    <xdr:ext cx="5943600" cy="3110484"/>
    <xdr:pic>
      <xdr:nvPicPr>
        <xdr:cNvPr id="103" name="Picture 102" hidden="1">
          <a:extLst>
            <a:ext uri="{FF2B5EF4-FFF2-40B4-BE49-F238E27FC236}">
              <a16:creationId xmlns:a16="http://schemas.microsoft.com/office/drawing/2014/main" id="{6917B2A8-65A7-49A7-A042-3924BF1C5FA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9535000"/>
          <a:ext cx="5943600" cy="3110484"/>
        </a:xfrm>
        <a:prstGeom prst="rect">
          <a:avLst/>
        </a:prstGeom>
      </xdr:spPr>
    </xdr:pic>
    <xdr:clientData/>
  </xdr:oneCellAnchor>
  <xdr:oneCellAnchor>
    <xdr:from>
      <xdr:col>13</xdr:col>
      <xdr:colOff>18626</xdr:colOff>
      <xdr:row>428</xdr:row>
      <xdr:rowOff>131336</xdr:rowOff>
    </xdr:from>
    <xdr:ext cx="6564378" cy="3362551"/>
    <xdr:pic>
      <xdr:nvPicPr>
        <xdr:cNvPr id="104" name="value frame PNP" hidden="1">
          <a:extLst>
            <a:ext uri="{FF2B5EF4-FFF2-40B4-BE49-F238E27FC236}">
              <a16:creationId xmlns:a16="http://schemas.microsoft.com/office/drawing/2014/main" id="{43F666BC-E357-4F7C-AEFF-AEC358C83A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564378" cy="3362551"/>
        </a:xfrm>
        <a:prstGeom prst="rect">
          <a:avLst/>
        </a:prstGeom>
      </xdr:spPr>
    </xdr:pic>
    <xdr:clientData/>
  </xdr:oneCellAnchor>
  <xdr:oneCellAnchor>
    <xdr:from>
      <xdr:col>14</xdr:col>
      <xdr:colOff>110067</xdr:colOff>
      <xdr:row>419</xdr:row>
      <xdr:rowOff>0</xdr:rowOff>
    </xdr:from>
    <xdr:ext cx="6184744" cy="1505336"/>
    <xdr:pic>
      <xdr:nvPicPr>
        <xdr:cNvPr id="105" name="Picture 104" hidden="1">
          <a:extLst>
            <a:ext uri="{FF2B5EF4-FFF2-40B4-BE49-F238E27FC236}">
              <a16:creationId xmlns:a16="http://schemas.microsoft.com/office/drawing/2014/main" id="{308A2A9E-0FBD-46DE-BADE-BAF6AE9E432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98488500"/>
          <a:ext cx="6184744" cy="1505336"/>
        </a:xfrm>
        <a:prstGeom prst="rect">
          <a:avLst/>
        </a:prstGeom>
      </xdr:spPr>
    </xdr:pic>
    <xdr:clientData/>
  </xdr:oneCellAnchor>
  <xdr:oneCellAnchor>
    <xdr:from>
      <xdr:col>24</xdr:col>
      <xdr:colOff>231420</xdr:colOff>
      <xdr:row>419</xdr:row>
      <xdr:rowOff>0</xdr:rowOff>
    </xdr:from>
    <xdr:ext cx="871272" cy="927100"/>
    <xdr:pic>
      <xdr:nvPicPr>
        <xdr:cNvPr id="106" name="thumbs up, light green" hidden="1">
          <a:extLst>
            <a:ext uri="{FF2B5EF4-FFF2-40B4-BE49-F238E27FC236}">
              <a16:creationId xmlns:a16="http://schemas.microsoft.com/office/drawing/2014/main" id="{082F1BD9-A752-4375-B65E-3979B3A56C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98488500"/>
          <a:ext cx="871272" cy="927100"/>
        </a:xfrm>
        <a:prstGeom prst="rect">
          <a:avLst/>
        </a:prstGeom>
      </xdr:spPr>
    </xdr:pic>
    <xdr:clientData/>
  </xdr:oneCellAnchor>
  <xdr:oneCellAnchor>
    <xdr:from>
      <xdr:col>15</xdr:col>
      <xdr:colOff>22860</xdr:colOff>
      <xdr:row>419</xdr:row>
      <xdr:rowOff>0</xdr:rowOff>
    </xdr:from>
    <xdr:ext cx="5943600" cy="3110484"/>
    <xdr:pic>
      <xdr:nvPicPr>
        <xdr:cNvPr id="107" name="Picture 106" hidden="1">
          <a:extLst>
            <a:ext uri="{FF2B5EF4-FFF2-40B4-BE49-F238E27FC236}">
              <a16:creationId xmlns:a16="http://schemas.microsoft.com/office/drawing/2014/main" id="{38F98F2D-416E-4F51-B815-5C8E07B6948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98488500"/>
          <a:ext cx="5943600" cy="3110484"/>
        </a:xfrm>
        <a:prstGeom prst="rect">
          <a:avLst/>
        </a:prstGeom>
      </xdr:spPr>
    </xdr:pic>
    <xdr:clientData/>
  </xdr:oneCellAnchor>
  <xdr:oneCellAnchor>
    <xdr:from>
      <xdr:col>13</xdr:col>
      <xdr:colOff>18626</xdr:colOff>
      <xdr:row>469</xdr:row>
      <xdr:rowOff>131336</xdr:rowOff>
    </xdr:from>
    <xdr:ext cx="6564378" cy="3362551"/>
    <xdr:pic>
      <xdr:nvPicPr>
        <xdr:cNvPr id="108" name="value frame PNP" hidden="1">
          <a:extLst>
            <a:ext uri="{FF2B5EF4-FFF2-40B4-BE49-F238E27FC236}">
              <a16:creationId xmlns:a16="http://schemas.microsoft.com/office/drawing/2014/main" id="{15136EEA-4EAA-439D-9EA3-1EC779EEC8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564378" cy="3362551"/>
        </a:xfrm>
        <a:prstGeom prst="rect">
          <a:avLst/>
        </a:prstGeom>
      </xdr:spPr>
    </xdr:pic>
    <xdr:clientData/>
  </xdr:oneCellAnchor>
  <xdr:oneCellAnchor>
    <xdr:from>
      <xdr:col>14</xdr:col>
      <xdr:colOff>110067</xdr:colOff>
      <xdr:row>460</xdr:row>
      <xdr:rowOff>0</xdr:rowOff>
    </xdr:from>
    <xdr:ext cx="6184744" cy="1505336"/>
    <xdr:pic>
      <xdr:nvPicPr>
        <xdr:cNvPr id="109" name="Picture 108" hidden="1">
          <a:extLst>
            <a:ext uri="{FF2B5EF4-FFF2-40B4-BE49-F238E27FC236}">
              <a16:creationId xmlns:a16="http://schemas.microsoft.com/office/drawing/2014/main" id="{11DBAEBD-6A29-43AF-BF19-3EC2EC13733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07442000"/>
          <a:ext cx="6184744" cy="1505336"/>
        </a:xfrm>
        <a:prstGeom prst="rect">
          <a:avLst/>
        </a:prstGeom>
      </xdr:spPr>
    </xdr:pic>
    <xdr:clientData/>
  </xdr:oneCellAnchor>
  <xdr:oneCellAnchor>
    <xdr:from>
      <xdr:col>24</xdr:col>
      <xdr:colOff>231420</xdr:colOff>
      <xdr:row>460</xdr:row>
      <xdr:rowOff>0</xdr:rowOff>
    </xdr:from>
    <xdr:ext cx="871272" cy="927100"/>
    <xdr:pic>
      <xdr:nvPicPr>
        <xdr:cNvPr id="110" name="thumbs up, light green" hidden="1">
          <a:extLst>
            <a:ext uri="{FF2B5EF4-FFF2-40B4-BE49-F238E27FC236}">
              <a16:creationId xmlns:a16="http://schemas.microsoft.com/office/drawing/2014/main" id="{77EB9BD5-65B0-4620-81A0-DAA793B85E5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07442000"/>
          <a:ext cx="871272" cy="927100"/>
        </a:xfrm>
        <a:prstGeom prst="rect">
          <a:avLst/>
        </a:prstGeom>
      </xdr:spPr>
    </xdr:pic>
    <xdr:clientData/>
  </xdr:oneCellAnchor>
  <xdr:oneCellAnchor>
    <xdr:from>
      <xdr:col>15</xdr:col>
      <xdr:colOff>22860</xdr:colOff>
      <xdr:row>460</xdr:row>
      <xdr:rowOff>0</xdr:rowOff>
    </xdr:from>
    <xdr:ext cx="5943600" cy="3110484"/>
    <xdr:pic>
      <xdr:nvPicPr>
        <xdr:cNvPr id="111" name="Picture 110" hidden="1">
          <a:extLst>
            <a:ext uri="{FF2B5EF4-FFF2-40B4-BE49-F238E27FC236}">
              <a16:creationId xmlns:a16="http://schemas.microsoft.com/office/drawing/2014/main" id="{2FB2356A-5167-446B-862C-E72A89DA28A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07442000"/>
          <a:ext cx="5943600" cy="3110484"/>
        </a:xfrm>
        <a:prstGeom prst="rect">
          <a:avLst/>
        </a:prstGeom>
      </xdr:spPr>
    </xdr:pic>
    <xdr:clientData/>
  </xdr:oneCellAnchor>
  <xdr:oneCellAnchor>
    <xdr:from>
      <xdr:col>13</xdr:col>
      <xdr:colOff>18626</xdr:colOff>
      <xdr:row>510</xdr:row>
      <xdr:rowOff>131336</xdr:rowOff>
    </xdr:from>
    <xdr:ext cx="6564378" cy="3362551"/>
    <xdr:pic>
      <xdr:nvPicPr>
        <xdr:cNvPr id="112" name="value frame PNP" hidden="1">
          <a:extLst>
            <a:ext uri="{FF2B5EF4-FFF2-40B4-BE49-F238E27FC236}">
              <a16:creationId xmlns:a16="http://schemas.microsoft.com/office/drawing/2014/main" id="{962ED3FB-2742-4778-A008-489A32D25E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564378" cy="3362551"/>
        </a:xfrm>
        <a:prstGeom prst="rect">
          <a:avLst/>
        </a:prstGeom>
      </xdr:spPr>
    </xdr:pic>
    <xdr:clientData/>
  </xdr:oneCellAnchor>
  <xdr:oneCellAnchor>
    <xdr:from>
      <xdr:col>14</xdr:col>
      <xdr:colOff>110067</xdr:colOff>
      <xdr:row>501</xdr:row>
      <xdr:rowOff>0</xdr:rowOff>
    </xdr:from>
    <xdr:ext cx="6184744" cy="1505336"/>
    <xdr:pic>
      <xdr:nvPicPr>
        <xdr:cNvPr id="113" name="Picture 112" hidden="1">
          <a:extLst>
            <a:ext uri="{FF2B5EF4-FFF2-40B4-BE49-F238E27FC236}">
              <a16:creationId xmlns:a16="http://schemas.microsoft.com/office/drawing/2014/main" id="{254AA8BC-44AD-4F2F-9962-E9E2897A4B8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16395500"/>
          <a:ext cx="6184744" cy="1505336"/>
        </a:xfrm>
        <a:prstGeom prst="rect">
          <a:avLst/>
        </a:prstGeom>
      </xdr:spPr>
    </xdr:pic>
    <xdr:clientData/>
  </xdr:oneCellAnchor>
  <xdr:oneCellAnchor>
    <xdr:from>
      <xdr:col>24</xdr:col>
      <xdr:colOff>231420</xdr:colOff>
      <xdr:row>501</xdr:row>
      <xdr:rowOff>0</xdr:rowOff>
    </xdr:from>
    <xdr:ext cx="871272" cy="927100"/>
    <xdr:pic>
      <xdr:nvPicPr>
        <xdr:cNvPr id="114" name="thumbs up, light green" hidden="1">
          <a:extLst>
            <a:ext uri="{FF2B5EF4-FFF2-40B4-BE49-F238E27FC236}">
              <a16:creationId xmlns:a16="http://schemas.microsoft.com/office/drawing/2014/main" id="{F75CC108-C3EE-4031-9F90-15A7E37A86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16395500"/>
          <a:ext cx="871272" cy="927100"/>
        </a:xfrm>
        <a:prstGeom prst="rect">
          <a:avLst/>
        </a:prstGeom>
      </xdr:spPr>
    </xdr:pic>
    <xdr:clientData/>
  </xdr:oneCellAnchor>
  <xdr:oneCellAnchor>
    <xdr:from>
      <xdr:col>15</xdr:col>
      <xdr:colOff>22860</xdr:colOff>
      <xdr:row>501</xdr:row>
      <xdr:rowOff>0</xdr:rowOff>
    </xdr:from>
    <xdr:ext cx="5943600" cy="3110484"/>
    <xdr:pic>
      <xdr:nvPicPr>
        <xdr:cNvPr id="115" name="Picture 114" hidden="1">
          <a:extLst>
            <a:ext uri="{FF2B5EF4-FFF2-40B4-BE49-F238E27FC236}">
              <a16:creationId xmlns:a16="http://schemas.microsoft.com/office/drawing/2014/main" id="{C60D25CB-7C0F-458B-A0BC-55C8C37C463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16395500"/>
          <a:ext cx="5943600" cy="3110484"/>
        </a:xfrm>
        <a:prstGeom prst="rect">
          <a:avLst/>
        </a:prstGeom>
      </xdr:spPr>
    </xdr:pic>
    <xdr:clientData/>
  </xdr:oneCellAnchor>
  <xdr:oneCellAnchor>
    <xdr:from>
      <xdr:col>13</xdr:col>
      <xdr:colOff>18626</xdr:colOff>
      <xdr:row>551</xdr:row>
      <xdr:rowOff>131336</xdr:rowOff>
    </xdr:from>
    <xdr:ext cx="6564378" cy="3362551"/>
    <xdr:pic>
      <xdr:nvPicPr>
        <xdr:cNvPr id="116" name="value frame PNP" hidden="1">
          <a:extLst>
            <a:ext uri="{FF2B5EF4-FFF2-40B4-BE49-F238E27FC236}">
              <a16:creationId xmlns:a16="http://schemas.microsoft.com/office/drawing/2014/main" id="{451067A7-B4E4-47CF-B927-362EEB39FB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564378" cy="3362551"/>
        </a:xfrm>
        <a:prstGeom prst="rect">
          <a:avLst/>
        </a:prstGeom>
      </xdr:spPr>
    </xdr:pic>
    <xdr:clientData/>
  </xdr:oneCellAnchor>
  <xdr:oneCellAnchor>
    <xdr:from>
      <xdr:col>14</xdr:col>
      <xdr:colOff>110067</xdr:colOff>
      <xdr:row>542</xdr:row>
      <xdr:rowOff>0</xdr:rowOff>
    </xdr:from>
    <xdr:ext cx="6184744" cy="1505336"/>
    <xdr:pic>
      <xdr:nvPicPr>
        <xdr:cNvPr id="117" name="Picture 116" hidden="1">
          <a:extLst>
            <a:ext uri="{FF2B5EF4-FFF2-40B4-BE49-F238E27FC236}">
              <a16:creationId xmlns:a16="http://schemas.microsoft.com/office/drawing/2014/main" id="{34136B6F-2EBD-4AB1-ABA3-A396E084AEC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25349000"/>
          <a:ext cx="6184744" cy="1505336"/>
        </a:xfrm>
        <a:prstGeom prst="rect">
          <a:avLst/>
        </a:prstGeom>
      </xdr:spPr>
    </xdr:pic>
    <xdr:clientData/>
  </xdr:oneCellAnchor>
  <xdr:oneCellAnchor>
    <xdr:from>
      <xdr:col>24</xdr:col>
      <xdr:colOff>231420</xdr:colOff>
      <xdr:row>542</xdr:row>
      <xdr:rowOff>0</xdr:rowOff>
    </xdr:from>
    <xdr:ext cx="871272" cy="927100"/>
    <xdr:pic>
      <xdr:nvPicPr>
        <xdr:cNvPr id="118" name="thumbs up, light green" hidden="1">
          <a:extLst>
            <a:ext uri="{FF2B5EF4-FFF2-40B4-BE49-F238E27FC236}">
              <a16:creationId xmlns:a16="http://schemas.microsoft.com/office/drawing/2014/main" id="{02B449F0-3362-4E54-A53E-264A814235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25349000"/>
          <a:ext cx="871272" cy="927100"/>
        </a:xfrm>
        <a:prstGeom prst="rect">
          <a:avLst/>
        </a:prstGeom>
      </xdr:spPr>
    </xdr:pic>
    <xdr:clientData/>
  </xdr:oneCellAnchor>
  <xdr:oneCellAnchor>
    <xdr:from>
      <xdr:col>15</xdr:col>
      <xdr:colOff>22860</xdr:colOff>
      <xdr:row>542</xdr:row>
      <xdr:rowOff>0</xdr:rowOff>
    </xdr:from>
    <xdr:ext cx="5943600" cy="3110484"/>
    <xdr:pic>
      <xdr:nvPicPr>
        <xdr:cNvPr id="119" name="Picture 118" hidden="1">
          <a:extLst>
            <a:ext uri="{FF2B5EF4-FFF2-40B4-BE49-F238E27FC236}">
              <a16:creationId xmlns:a16="http://schemas.microsoft.com/office/drawing/2014/main" id="{AB2D1111-704A-4387-9B6C-57F96C840F2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25349000"/>
          <a:ext cx="5943600" cy="3110484"/>
        </a:xfrm>
        <a:prstGeom prst="rect">
          <a:avLst/>
        </a:prstGeom>
      </xdr:spPr>
    </xdr:pic>
    <xdr:clientData/>
  </xdr:oneCellAnchor>
  <xdr:oneCellAnchor>
    <xdr:from>
      <xdr:col>13</xdr:col>
      <xdr:colOff>18626</xdr:colOff>
      <xdr:row>592</xdr:row>
      <xdr:rowOff>131336</xdr:rowOff>
    </xdr:from>
    <xdr:ext cx="6564378" cy="3362551"/>
    <xdr:pic>
      <xdr:nvPicPr>
        <xdr:cNvPr id="120" name="value frame PNP" hidden="1">
          <a:extLst>
            <a:ext uri="{FF2B5EF4-FFF2-40B4-BE49-F238E27FC236}">
              <a16:creationId xmlns:a16="http://schemas.microsoft.com/office/drawing/2014/main" id="{ABB3CBFB-F05F-489C-8D74-597239F5BF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564378" cy="3362551"/>
        </a:xfrm>
        <a:prstGeom prst="rect">
          <a:avLst/>
        </a:prstGeom>
      </xdr:spPr>
    </xdr:pic>
    <xdr:clientData/>
  </xdr:oneCellAnchor>
  <xdr:oneCellAnchor>
    <xdr:from>
      <xdr:col>14</xdr:col>
      <xdr:colOff>110067</xdr:colOff>
      <xdr:row>583</xdr:row>
      <xdr:rowOff>0</xdr:rowOff>
    </xdr:from>
    <xdr:ext cx="6184744" cy="1505336"/>
    <xdr:pic>
      <xdr:nvPicPr>
        <xdr:cNvPr id="121" name="Picture 120" hidden="1">
          <a:extLst>
            <a:ext uri="{FF2B5EF4-FFF2-40B4-BE49-F238E27FC236}">
              <a16:creationId xmlns:a16="http://schemas.microsoft.com/office/drawing/2014/main" id="{80D88E75-BCD3-4C13-AD99-A0359CA7BB5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4302500"/>
          <a:ext cx="6184744" cy="1505336"/>
        </a:xfrm>
        <a:prstGeom prst="rect">
          <a:avLst/>
        </a:prstGeom>
      </xdr:spPr>
    </xdr:pic>
    <xdr:clientData/>
  </xdr:oneCellAnchor>
  <xdr:oneCellAnchor>
    <xdr:from>
      <xdr:col>24</xdr:col>
      <xdr:colOff>231420</xdr:colOff>
      <xdr:row>583</xdr:row>
      <xdr:rowOff>0</xdr:rowOff>
    </xdr:from>
    <xdr:ext cx="871272" cy="927100"/>
    <xdr:pic>
      <xdr:nvPicPr>
        <xdr:cNvPr id="122" name="thumbs up, light green" hidden="1">
          <a:extLst>
            <a:ext uri="{FF2B5EF4-FFF2-40B4-BE49-F238E27FC236}">
              <a16:creationId xmlns:a16="http://schemas.microsoft.com/office/drawing/2014/main" id="{B7D5142A-E286-411C-B6A4-F88192F14F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4302500"/>
          <a:ext cx="871272" cy="927100"/>
        </a:xfrm>
        <a:prstGeom prst="rect">
          <a:avLst/>
        </a:prstGeom>
      </xdr:spPr>
    </xdr:pic>
    <xdr:clientData/>
  </xdr:oneCellAnchor>
  <xdr:oneCellAnchor>
    <xdr:from>
      <xdr:col>15</xdr:col>
      <xdr:colOff>22860</xdr:colOff>
      <xdr:row>583</xdr:row>
      <xdr:rowOff>0</xdr:rowOff>
    </xdr:from>
    <xdr:ext cx="5943600" cy="3110484"/>
    <xdr:pic>
      <xdr:nvPicPr>
        <xdr:cNvPr id="123" name="Picture 122" hidden="1">
          <a:extLst>
            <a:ext uri="{FF2B5EF4-FFF2-40B4-BE49-F238E27FC236}">
              <a16:creationId xmlns:a16="http://schemas.microsoft.com/office/drawing/2014/main" id="{A25E0E3C-E739-42A5-AFDC-AB7ED64F5C5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4302500"/>
          <a:ext cx="5943600" cy="3110484"/>
        </a:xfrm>
        <a:prstGeom prst="rect">
          <a:avLst/>
        </a:prstGeom>
      </xdr:spPr>
    </xdr:pic>
    <xdr:clientData/>
  </xdr:oneCellAnchor>
  <xdr:oneCellAnchor>
    <xdr:from>
      <xdr:col>13</xdr:col>
      <xdr:colOff>18626</xdr:colOff>
      <xdr:row>633</xdr:row>
      <xdr:rowOff>131336</xdr:rowOff>
    </xdr:from>
    <xdr:ext cx="6564378" cy="3362551"/>
    <xdr:pic>
      <xdr:nvPicPr>
        <xdr:cNvPr id="124" name="value frame PNP" hidden="1">
          <a:extLst>
            <a:ext uri="{FF2B5EF4-FFF2-40B4-BE49-F238E27FC236}">
              <a16:creationId xmlns:a16="http://schemas.microsoft.com/office/drawing/2014/main" id="{737040D4-2724-4EF8-A4CF-1E4DF60CBE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564378" cy="3362551"/>
        </a:xfrm>
        <a:prstGeom prst="rect">
          <a:avLst/>
        </a:prstGeom>
      </xdr:spPr>
    </xdr:pic>
    <xdr:clientData/>
  </xdr:oneCellAnchor>
  <xdr:oneCellAnchor>
    <xdr:from>
      <xdr:col>14</xdr:col>
      <xdr:colOff>110067</xdr:colOff>
      <xdr:row>624</xdr:row>
      <xdr:rowOff>0</xdr:rowOff>
    </xdr:from>
    <xdr:ext cx="6184744" cy="1505336"/>
    <xdr:pic>
      <xdr:nvPicPr>
        <xdr:cNvPr id="125" name="Picture 124" hidden="1">
          <a:extLst>
            <a:ext uri="{FF2B5EF4-FFF2-40B4-BE49-F238E27FC236}">
              <a16:creationId xmlns:a16="http://schemas.microsoft.com/office/drawing/2014/main" id="{9088C079-811D-45E3-ADD2-9BDC486B224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43256000"/>
          <a:ext cx="6184744" cy="1505336"/>
        </a:xfrm>
        <a:prstGeom prst="rect">
          <a:avLst/>
        </a:prstGeom>
      </xdr:spPr>
    </xdr:pic>
    <xdr:clientData/>
  </xdr:oneCellAnchor>
  <xdr:oneCellAnchor>
    <xdr:from>
      <xdr:col>24</xdr:col>
      <xdr:colOff>231420</xdr:colOff>
      <xdr:row>624</xdr:row>
      <xdr:rowOff>0</xdr:rowOff>
    </xdr:from>
    <xdr:ext cx="871272" cy="927100"/>
    <xdr:pic>
      <xdr:nvPicPr>
        <xdr:cNvPr id="126" name="thumbs up, light green" hidden="1">
          <a:extLst>
            <a:ext uri="{FF2B5EF4-FFF2-40B4-BE49-F238E27FC236}">
              <a16:creationId xmlns:a16="http://schemas.microsoft.com/office/drawing/2014/main" id="{4FFC0425-CA20-445D-BA2F-21D401972E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43256000"/>
          <a:ext cx="871272" cy="927100"/>
        </a:xfrm>
        <a:prstGeom prst="rect">
          <a:avLst/>
        </a:prstGeom>
      </xdr:spPr>
    </xdr:pic>
    <xdr:clientData/>
  </xdr:oneCellAnchor>
  <xdr:oneCellAnchor>
    <xdr:from>
      <xdr:col>15</xdr:col>
      <xdr:colOff>22860</xdr:colOff>
      <xdr:row>624</xdr:row>
      <xdr:rowOff>0</xdr:rowOff>
    </xdr:from>
    <xdr:ext cx="5943600" cy="3110484"/>
    <xdr:pic>
      <xdr:nvPicPr>
        <xdr:cNvPr id="127" name="Picture 126" hidden="1">
          <a:extLst>
            <a:ext uri="{FF2B5EF4-FFF2-40B4-BE49-F238E27FC236}">
              <a16:creationId xmlns:a16="http://schemas.microsoft.com/office/drawing/2014/main" id="{BCB082D2-291C-4B33-A394-68E924C6921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43256000"/>
          <a:ext cx="5943600" cy="3110484"/>
        </a:xfrm>
        <a:prstGeom prst="rect">
          <a:avLst/>
        </a:prstGeom>
      </xdr:spPr>
    </xdr:pic>
    <xdr:clientData/>
  </xdr:oneCellAnchor>
  <xdr:oneCellAnchor>
    <xdr:from>
      <xdr:col>13</xdr:col>
      <xdr:colOff>18626</xdr:colOff>
      <xdr:row>674</xdr:row>
      <xdr:rowOff>131336</xdr:rowOff>
    </xdr:from>
    <xdr:ext cx="6564378" cy="3362551"/>
    <xdr:pic>
      <xdr:nvPicPr>
        <xdr:cNvPr id="128" name="value frame PNP" hidden="1">
          <a:extLst>
            <a:ext uri="{FF2B5EF4-FFF2-40B4-BE49-F238E27FC236}">
              <a16:creationId xmlns:a16="http://schemas.microsoft.com/office/drawing/2014/main" id="{E7C38A0B-68DB-4BF6-BBE2-40A03E804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564378" cy="3362551"/>
        </a:xfrm>
        <a:prstGeom prst="rect">
          <a:avLst/>
        </a:prstGeom>
      </xdr:spPr>
    </xdr:pic>
    <xdr:clientData/>
  </xdr:oneCellAnchor>
  <xdr:oneCellAnchor>
    <xdr:from>
      <xdr:col>14</xdr:col>
      <xdr:colOff>110067</xdr:colOff>
      <xdr:row>665</xdr:row>
      <xdr:rowOff>0</xdr:rowOff>
    </xdr:from>
    <xdr:ext cx="6184744" cy="1505336"/>
    <xdr:pic>
      <xdr:nvPicPr>
        <xdr:cNvPr id="129" name="Picture 128" hidden="1">
          <a:extLst>
            <a:ext uri="{FF2B5EF4-FFF2-40B4-BE49-F238E27FC236}">
              <a16:creationId xmlns:a16="http://schemas.microsoft.com/office/drawing/2014/main" id="{A6F951EA-D35A-435A-905B-FB6D512B029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52209500"/>
          <a:ext cx="6184744" cy="1505336"/>
        </a:xfrm>
        <a:prstGeom prst="rect">
          <a:avLst/>
        </a:prstGeom>
      </xdr:spPr>
    </xdr:pic>
    <xdr:clientData/>
  </xdr:oneCellAnchor>
  <xdr:oneCellAnchor>
    <xdr:from>
      <xdr:col>24</xdr:col>
      <xdr:colOff>231420</xdr:colOff>
      <xdr:row>665</xdr:row>
      <xdr:rowOff>0</xdr:rowOff>
    </xdr:from>
    <xdr:ext cx="871272" cy="927100"/>
    <xdr:pic>
      <xdr:nvPicPr>
        <xdr:cNvPr id="130" name="thumbs up, light green" hidden="1">
          <a:extLst>
            <a:ext uri="{FF2B5EF4-FFF2-40B4-BE49-F238E27FC236}">
              <a16:creationId xmlns:a16="http://schemas.microsoft.com/office/drawing/2014/main" id="{9E432BC0-2591-45DB-8B13-F9AE771F3B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52209500"/>
          <a:ext cx="871272" cy="927100"/>
        </a:xfrm>
        <a:prstGeom prst="rect">
          <a:avLst/>
        </a:prstGeom>
      </xdr:spPr>
    </xdr:pic>
    <xdr:clientData/>
  </xdr:oneCellAnchor>
  <xdr:oneCellAnchor>
    <xdr:from>
      <xdr:col>15</xdr:col>
      <xdr:colOff>22860</xdr:colOff>
      <xdr:row>665</xdr:row>
      <xdr:rowOff>0</xdr:rowOff>
    </xdr:from>
    <xdr:ext cx="5943600" cy="3110484"/>
    <xdr:pic>
      <xdr:nvPicPr>
        <xdr:cNvPr id="131" name="Picture 130" hidden="1">
          <a:extLst>
            <a:ext uri="{FF2B5EF4-FFF2-40B4-BE49-F238E27FC236}">
              <a16:creationId xmlns:a16="http://schemas.microsoft.com/office/drawing/2014/main" id="{D8B5CBC2-880A-4129-9AC5-405B5825745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52209500"/>
          <a:ext cx="5943600" cy="3110484"/>
        </a:xfrm>
        <a:prstGeom prst="rect">
          <a:avLst/>
        </a:prstGeom>
      </xdr:spPr>
    </xdr:pic>
    <xdr:clientData/>
  </xdr:oneCellAnchor>
  <xdr:twoCellAnchor editAs="oneCell">
    <xdr:from>
      <xdr:col>29</xdr:col>
      <xdr:colOff>317500</xdr:colOff>
      <xdr:row>1093</xdr:row>
      <xdr:rowOff>31750</xdr:rowOff>
    </xdr:from>
    <xdr:to>
      <xdr:col>35</xdr:col>
      <xdr:colOff>301625</xdr:colOff>
      <xdr:row>1819</xdr:row>
      <xdr:rowOff>60248</xdr:rowOff>
    </xdr:to>
    <xdr:pic>
      <xdr:nvPicPr>
        <xdr:cNvPr id="132" name="Picture 131">
          <a:hlinkClick xmlns:r="http://schemas.openxmlformats.org/officeDocument/2006/relationships" r:id="rId6"/>
          <a:extLst>
            <a:ext uri="{FF2B5EF4-FFF2-40B4-BE49-F238E27FC236}">
              <a16:creationId xmlns:a16="http://schemas.microsoft.com/office/drawing/2014/main" id="{644AC8C6-6CE4-47D6-8932-B96659ED852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54050" y="225190050"/>
          <a:ext cx="3679825" cy="4321098"/>
        </a:xfrm>
        <a:prstGeom prst="rect">
          <a:avLst/>
        </a:prstGeom>
      </xdr:spPr>
    </xdr:pic>
    <xdr:clientData/>
  </xdr:twoCellAnchor>
  <xdr:oneCellAnchor>
    <xdr:from>
      <xdr:col>13</xdr:col>
      <xdr:colOff>18626</xdr:colOff>
      <xdr:row>141</xdr:row>
      <xdr:rowOff>131336</xdr:rowOff>
    </xdr:from>
    <xdr:ext cx="6323078" cy="3289526"/>
    <xdr:pic>
      <xdr:nvPicPr>
        <xdr:cNvPr id="133" name="value frame PNP" hidden="1">
          <a:extLst>
            <a:ext uri="{FF2B5EF4-FFF2-40B4-BE49-F238E27FC236}">
              <a16:creationId xmlns:a16="http://schemas.microsoft.com/office/drawing/2014/main" id="{151FBEBF-2D85-4DA7-9422-E37EE228EA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323078" cy="3289526"/>
        </a:xfrm>
        <a:prstGeom prst="rect">
          <a:avLst/>
        </a:prstGeom>
      </xdr:spPr>
    </xdr:pic>
    <xdr:clientData/>
  </xdr:oneCellAnchor>
  <xdr:oneCellAnchor>
    <xdr:from>
      <xdr:col>13</xdr:col>
      <xdr:colOff>18626</xdr:colOff>
      <xdr:row>182</xdr:row>
      <xdr:rowOff>131336</xdr:rowOff>
    </xdr:from>
    <xdr:ext cx="6323078" cy="3289526"/>
    <xdr:pic>
      <xdr:nvPicPr>
        <xdr:cNvPr id="134" name="value frame PNP" hidden="1">
          <a:extLst>
            <a:ext uri="{FF2B5EF4-FFF2-40B4-BE49-F238E27FC236}">
              <a16:creationId xmlns:a16="http://schemas.microsoft.com/office/drawing/2014/main" id="{DB7787A5-2C81-4901-BB16-6901E0860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323078" cy="3289526"/>
        </a:xfrm>
        <a:prstGeom prst="rect">
          <a:avLst/>
        </a:prstGeom>
      </xdr:spPr>
    </xdr:pic>
    <xdr:clientData/>
  </xdr:oneCellAnchor>
  <xdr:oneCellAnchor>
    <xdr:from>
      <xdr:col>13</xdr:col>
      <xdr:colOff>18626</xdr:colOff>
      <xdr:row>223</xdr:row>
      <xdr:rowOff>131336</xdr:rowOff>
    </xdr:from>
    <xdr:ext cx="6323078" cy="3289526"/>
    <xdr:pic>
      <xdr:nvPicPr>
        <xdr:cNvPr id="135" name="value frame PNP" hidden="1">
          <a:extLst>
            <a:ext uri="{FF2B5EF4-FFF2-40B4-BE49-F238E27FC236}">
              <a16:creationId xmlns:a16="http://schemas.microsoft.com/office/drawing/2014/main" id="{F4473F19-ED82-4F35-9C3F-47996FE1C3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323078" cy="3289526"/>
        </a:xfrm>
        <a:prstGeom prst="rect">
          <a:avLst/>
        </a:prstGeom>
      </xdr:spPr>
    </xdr:pic>
    <xdr:clientData/>
  </xdr:oneCellAnchor>
  <xdr:oneCellAnchor>
    <xdr:from>
      <xdr:col>13</xdr:col>
      <xdr:colOff>18626</xdr:colOff>
      <xdr:row>264</xdr:row>
      <xdr:rowOff>131336</xdr:rowOff>
    </xdr:from>
    <xdr:ext cx="6323078" cy="3289526"/>
    <xdr:pic>
      <xdr:nvPicPr>
        <xdr:cNvPr id="136" name="value frame PNP" hidden="1">
          <a:extLst>
            <a:ext uri="{FF2B5EF4-FFF2-40B4-BE49-F238E27FC236}">
              <a16:creationId xmlns:a16="http://schemas.microsoft.com/office/drawing/2014/main" id="{0259F5A1-4212-462E-ACE7-23F14F533D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323078" cy="3289526"/>
        </a:xfrm>
        <a:prstGeom prst="rect">
          <a:avLst/>
        </a:prstGeom>
      </xdr:spPr>
    </xdr:pic>
    <xdr:clientData/>
  </xdr:oneCellAnchor>
  <xdr:oneCellAnchor>
    <xdr:from>
      <xdr:col>13</xdr:col>
      <xdr:colOff>18626</xdr:colOff>
      <xdr:row>305</xdr:row>
      <xdr:rowOff>131336</xdr:rowOff>
    </xdr:from>
    <xdr:ext cx="6323078" cy="3289526"/>
    <xdr:pic>
      <xdr:nvPicPr>
        <xdr:cNvPr id="137" name="value frame PNP" hidden="1">
          <a:extLst>
            <a:ext uri="{FF2B5EF4-FFF2-40B4-BE49-F238E27FC236}">
              <a16:creationId xmlns:a16="http://schemas.microsoft.com/office/drawing/2014/main" id="{55648384-342F-4BC1-8CDE-A8FFDB0F15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323078" cy="3289526"/>
        </a:xfrm>
        <a:prstGeom prst="rect">
          <a:avLst/>
        </a:prstGeom>
      </xdr:spPr>
    </xdr:pic>
    <xdr:clientData/>
  </xdr:oneCellAnchor>
  <xdr:oneCellAnchor>
    <xdr:from>
      <xdr:col>13</xdr:col>
      <xdr:colOff>18626</xdr:colOff>
      <xdr:row>346</xdr:row>
      <xdr:rowOff>131336</xdr:rowOff>
    </xdr:from>
    <xdr:ext cx="6323078" cy="3289526"/>
    <xdr:pic>
      <xdr:nvPicPr>
        <xdr:cNvPr id="138" name="value frame PNP" hidden="1">
          <a:extLst>
            <a:ext uri="{FF2B5EF4-FFF2-40B4-BE49-F238E27FC236}">
              <a16:creationId xmlns:a16="http://schemas.microsoft.com/office/drawing/2014/main" id="{F62902FD-5E3B-4799-B5D2-1ED4F37225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323078" cy="3289526"/>
        </a:xfrm>
        <a:prstGeom prst="rect">
          <a:avLst/>
        </a:prstGeom>
      </xdr:spPr>
    </xdr:pic>
    <xdr:clientData/>
  </xdr:oneCellAnchor>
  <xdr:oneCellAnchor>
    <xdr:from>
      <xdr:col>13</xdr:col>
      <xdr:colOff>18626</xdr:colOff>
      <xdr:row>387</xdr:row>
      <xdr:rowOff>131336</xdr:rowOff>
    </xdr:from>
    <xdr:ext cx="6323078" cy="3289526"/>
    <xdr:pic>
      <xdr:nvPicPr>
        <xdr:cNvPr id="139" name="value frame PNP" hidden="1">
          <a:extLst>
            <a:ext uri="{FF2B5EF4-FFF2-40B4-BE49-F238E27FC236}">
              <a16:creationId xmlns:a16="http://schemas.microsoft.com/office/drawing/2014/main" id="{5460FABB-4268-47D7-9E0C-1F2E9009B2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323078" cy="3289526"/>
        </a:xfrm>
        <a:prstGeom prst="rect">
          <a:avLst/>
        </a:prstGeom>
      </xdr:spPr>
    </xdr:pic>
    <xdr:clientData/>
  </xdr:oneCellAnchor>
  <xdr:oneCellAnchor>
    <xdr:from>
      <xdr:col>13</xdr:col>
      <xdr:colOff>18626</xdr:colOff>
      <xdr:row>428</xdr:row>
      <xdr:rowOff>131336</xdr:rowOff>
    </xdr:from>
    <xdr:ext cx="6323078" cy="3289526"/>
    <xdr:pic>
      <xdr:nvPicPr>
        <xdr:cNvPr id="140" name="value frame PNP" hidden="1">
          <a:extLst>
            <a:ext uri="{FF2B5EF4-FFF2-40B4-BE49-F238E27FC236}">
              <a16:creationId xmlns:a16="http://schemas.microsoft.com/office/drawing/2014/main" id="{F07468B2-041B-452E-BF25-37F4E3DAF9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323078" cy="3289526"/>
        </a:xfrm>
        <a:prstGeom prst="rect">
          <a:avLst/>
        </a:prstGeom>
      </xdr:spPr>
    </xdr:pic>
    <xdr:clientData/>
  </xdr:oneCellAnchor>
  <xdr:oneCellAnchor>
    <xdr:from>
      <xdr:col>13</xdr:col>
      <xdr:colOff>18626</xdr:colOff>
      <xdr:row>469</xdr:row>
      <xdr:rowOff>131336</xdr:rowOff>
    </xdr:from>
    <xdr:ext cx="6323078" cy="3289526"/>
    <xdr:pic>
      <xdr:nvPicPr>
        <xdr:cNvPr id="141" name="value frame PNP" hidden="1">
          <a:extLst>
            <a:ext uri="{FF2B5EF4-FFF2-40B4-BE49-F238E27FC236}">
              <a16:creationId xmlns:a16="http://schemas.microsoft.com/office/drawing/2014/main" id="{45CC2430-2471-481C-B2E8-A0EE822D2B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323078" cy="3289526"/>
        </a:xfrm>
        <a:prstGeom prst="rect">
          <a:avLst/>
        </a:prstGeom>
      </xdr:spPr>
    </xdr:pic>
    <xdr:clientData/>
  </xdr:oneCellAnchor>
  <xdr:oneCellAnchor>
    <xdr:from>
      <xdr:col>13</xdr:col>
      <xdr:colOff>18626</xdr:colOff>
      <xdr:row>510</xdr:row>
      <xdr:rowOff>131336</xdr:rowOff>
    </xdr:from>
    <xdr:ext cx="6323078" cy="3289526"/>
    <xdr:pic>
      <xdr:nvPicPr>
        <xdr:cNvPr id="142" name="value frame PNP" hidden="1">
          <a:extLst>
            <a:ext uri="{FF2B5EF4-FFF2-40B4-BE49-F238E27FC236}">
              <a16:creationId xmlns:a16="http://schemas.microsoft.com/office/drawing/2014/main" id="{43517624-BE1C-433E-A166-2203B97ACF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323078" cy="3289526"/>
        </a:xfrm>
        <a:prstGeom prst="rect">
          <a:avLst/>
        </a:prstGeom>
      </xdr:spPr>
    </xdr:pic>
    <xdr:clientData/>
  </xdr:oneCellAnchor>
  <xdr:oneCellAnchor>
    <xdr:from>
      <xdr:col>13</xdr:col>
      <xdr:colOff>18626</xdr:colOff>
      <xdr:row>551</xdr:row>
      <xdr:rowOff>131336</xdr:rowOff>
    </xdr:from>
    <xdr:ext cx="6323078" cy="3289526"/>
    <xdr:pic>
      <xdr:nvPicPr>
        <xdr:cNvPr id="143" name="value frame PNP" hidden="1">
          <a:extLst>
            <a:ext uri="{FF2B5EF4-FFF2-40B4-BE49-F238E27FC236}">
              <a16:creationId xmlns:a16="http://schemas.microsoft.com/office/drawing/2014/main" id="{D3D15642-1684-4CF4-814D-353D821007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323078" cy="3289526"/>
        </a:xfrm>
        <a:prstGeom prst="rect">
          <a:avLst/>
        </a:prstGeom>
      </xdr:spPr>
    </xdr:pic>
    <xdr:clientData/>
  </xdr:oneCellAnchor>
  <xdr:oneCellAnchor>
    <xdr:from>
      <xdr:col>13</xdr:col>
      <xdr:colOff>18626</xdr:colOff>
      <xdr:row>592</xdr:row>
      <xdr:rowOff>131336</xdr:rowOff>
    </xdr:from>
    <xdr:ext cx="6323078" cy="3289526"/>
    <xdr:pic>
      <xdr:nvPicPr>
        <xdr:cNvPr id="144" name="value frame PNP" hidden="1">
          <a:extLst>
            <a:ext uri="{FF2B5EF4-FFF2-40B4-BE49-F238E27FC236}">
              <a16:creationId xmlns:a16="http://schemas.microsoft.com/office/drawing/2014/main" id="{00510B12-CF49-4B1A-B371-0B21ED75A4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323078" cy="3289526"/>
        </a:xfrm>
        <a:prstGeom prst="rect">
          <a:avLst/>
        </a:prstGeom>
      </xdr:spPr>
    </xdr:pic>
    <xdr:clientData/>
  </xdr:oneCellAnchor>
  <xdr:oneCellAnchor>
    <xdr:from>
      <xdr:col>13</xdr:col>
      <xdr:colOff>18626</xdr:colOff>
      <xdr:row>633</xdr:row>
      <xdr:rowOff>131336</xdr:rowOff>
    </xdr:from>
    <xdr:ext cx="6323078" cy="3289526"/>
    <xdr:pic>
      <xdr:nvPicPr>
        <xdr:cNvPr id="145" name="value frame PNP" hidden="1">
          <a:extLst>
            <a:ext uri="{FF2B5EF4-FFF2-40B4-BE49-F238E27FC236}">
              <a16:creationId xmlns:a16="http://schemas.microsoft.com/office/drawing/2014/main" id="{A7F83C5E-7CDD-4BD4-81CD-5ED4E2ED86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323078" cy="3289526"/>
        </a:xfrm>
        <a:prstGeom prst="rect">
          <a:avLst/>
        </a:prstGeom>
      </xdr:spPr>
    </xdr:pic>
    <xdr:clientData/>
  </xdr:oneCellAnchor>
  <xdr:oneCellAnchor>
    <xdr:from>
      <xdr:col>13</xdr:col>
      <xdr:colOff>18626</xdr:colOff>
      <xdr:row>674</xdr:row>
      <xdr:rowOff>131336</xdr:rowOff>
    </xdr:from>
    <xdr:ext cx="6323078" cy="3289526"/>
    <xdr:pic>
      <xdr:nvPicPr>
        <xdr:cNvPr id="146" name="value frame PNP" hidden="1">
          <a:extLst>
            <a:ext uri="{FF2B5EF4-FFF2-40B4-BE49-F238E27FC236}">
              <a16:creationId xmlns:a16="http://schemas.microsoft.com/office/drawing/2014/main" id="{4B470D92-E458-4D7A-A109-CCA5DF1C64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323078" cy="3289526"/>
        </a:xfrm>
        <a:prstGeom prst="rect">
          <a:avLst/>
        </a:prstGeom>
      </xdr:spPr>
    </xdr:pic>
    <xdr:clientData/>
  </xdr:oneCellAnchor>
  <xdr:twoCellAnchor>
    <xdr:from>
      <xdr:col>1</xdr:col>
      <xdr:colOff>296635</xdr:colOff>
      <xdr:row>1</xdr:row>
      <xdr:rowOff>217712</xdr:rowOff>
    </xdr:from>
    <xdr:to>
      <xdr:col>12</xdr:col>
      <xdr:colOff>291646</xdr:colOff>
      <xdr:row>5</xdr:row>
      <xdr:rowOff>236762</xdr:rowOff>
    </xdr:to>
    <xdr:sp macro="" textlink="">
      <xdr:nvSpPr>
        <xdr:cNvPr id="147" name="Rectangle: Rounded Corners 146">
          <a:extLst>
            <a:ext uri="{FF2B5EF4-FFF2-40B4-BE49-F238E27FC236}">
              <a16:creationId xmlns:a16="http://schemas.microsoft.com/office/drawing/2014/main" id="{1EAD4B9C-0898-4F77-A4D9-6F2158C6D8AF}"/>
            </a:ext>
          </a:extLst>
        </xdr:cNvPr>
        <xdr:cNvSpPr/>
      </xdr:nvSpPr>
      <xdr:spPr>
        <a:xfrm>
          <a:off x="404585" y="408212"/>
          <a:ext cx="5722711" cy="2686050"/>
        </a:xfrm>
        <a:prstGeom prst="roundRect">
          <a:avLst/>
        </a:prstGeom>
        <a:noFill/>
        <a:ln w="76200">
          <a:solidFill>
            <a:srgbClr val="CCFFCC"/>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330200</xdr:colOff>
      <xdr:row>36</xdr:row>
      <xdr:rowOff>19056</xdr:rowOff>
    </xdr:from>
    <xdr:to>
      <xdr:col>12</xdr:col>
      <xdr:colOff>88900</xdr:colOff>
      <xdr:row>46</xdr:row>
      <xdr:rowOff>222256</xdr:rowOff>
    </xdr:to>
    <xdr:graphicFrame macro="">
      <xdr:nvGraphicFramePr>
        <xdr:cNvPr id="148" name="Chart 147">
          <a:extLst>
            <a:ext uri="{FF2B5EF4-FFF2-40B4-BE49-F238E27FC236}">
              <a16:creationId xmlns:a16="http://schemas.microsoft.com/office/drawing/2014/main" id="{1E59EB4C-79AD-4204-9F7C-6A25D083A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18</xdr:row>
      <xdr:rowOff>0</xdr:rowOff>
    </xdr:from>
    <xdr:to>
      <xdr:col>9</xdr:col>
      <xdr:colOff>44450</xdr:colOff>
      <xdr:row>35</xdr:row>
      <xdr:rowOff>44450</xdr:rowOff>
    </xdr:to>
    <xdr:sp macro="" textlink="">
      <xdr:nvSpPr>
        <xdr:cNvPr id="149" name="navigation" hidden="1">
          <a:extLst>
            <a:ext uri="{FF2B5EF4-FFF2-40B4-BE49-F238E27FC236}">
              <a16:creationId xmlns:a16="http://schemas.microsoft.com/office/drawing/2014/main" id="{F0E18101-F114-463D-BCE7-546D3E8394E8}"/>
            </a:ext>
          </a:extLst>
        </xdr:cNvPr>
        <xdr:cNvSpPr txBox="1"/>
      </xdr:nvSpPr>
      <xdr:spPr>
        <a:xfrm>
          <a:off x="2711450" y="10223500"/>
          <a:ext cx="1606550" cy="436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endParaRPr lang="en-US" sz="1100"/>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twoCellAnchor>
    <xdr:from>
      <xdr:col>16</xdr:col>
      <xdr:colOff>38100</xdr:colOff>
      <xdr:row>657</xdr:row>
      <xdr:rowOff>666750</xdr:rowOff>
    </xdr:from>
    <xdr:to>
      <xdr:col>19</xdr:col>
      <xdr:colOff>82550</xdr:colOff>
      <xdr:row>670</xdr:row>
      <xdr:rowOff>12700</xdr:rowOff>
    </xdr:to>
    <xdr:sp macro="" textlink="">
      <xdr:nvSpPr>
        <xdr:cNvPr id="150" name="navigation  2" hidden="1">
          <a:extLst>
            <a:ext uri="{FF2B5EF4-FFF2-40B4-BE49-F238E27FC236}">
              <a16:creationId xmlns:a16="http://schemas.microsoft.com/office/drawing/2014/main" id="{B14BF9B9-817F-4C8B-88C4-AB88A48A3001}"/>
            </a:ext>
          </a:extLst>
        </xdr:cNvPr>
        <xdr:cNvSpPr txBox="1"/>
      </xdr:nvSpPr>
      <xdr:spPr>
        <a:xfrm>
          <a:off x="7131050" y="150145750"/>
          <a:ext cx="1606550"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r>
            <a:rPr lang="en-US" sz="1100"/>
            <a:t>0   A14:N50</a:t>
          </a:r>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158750</xdr:colOff>
      <xdr:row>2</xdr:row>
      <xdr:rowOff>12700</xdr:rowOff>
    </xdr:from>
    <xdr:to>
      <xdr:col>13</xdr:col>
      <xdr:colOff>167640</xdr:colOff>
      <xdr:row>2</xdr:row>
      <xdr:rowOff>927100</xdr:rowOff>
    </xdr:to>
    <xdr:grpSp>
      <xdr:nvGrpSpPr>
        <xdr:cNvPr id="15" name="Group 14">
          <a:extLst>
            <a:ext uri="{FF2B5EF4-FFF2-40B4-BE49-F238E27FC236}">
              <a16:creationId xmlns:a16="http://schemas.microsoft.com/office/drawing/2014/main" id="{4013782D-FC19-4FFF-9CC4-ADF47EFB3BBD}"/>
            </a:ext>
          </a:extLst>
        </xdr:cNvPr>
        <xdr:cNvGrpSpPr/>
      </xdr:nvGrpSpPr>
      <xdr:grpSpPr>
        <a:xfrm>
          <a:off x="273050" y="990600"/>
          <a:ext cx="7698740" cy="914400"/>
          <a:chOff x="501650" y="311150"/>
          <a:chExt cx="7698740" cy="914400"/>
        </a:xfrm>
      </xdr:grpSpPr>
      <xdr:sp macro="" textlink="">
        <xdr:nvSpPr>
          <xdr:cNvPr id="16" name="Arrow: Right 15">
            <a:hlinkClick xmlns:r="http://schemas.openxmlformats.org/officeDocument/2006/relationships" r:id="rId1" tooltip="to Enrollents (OUTPUTS)"/>
            <a:extLst>
              <a:ext uri="{FF2B5EF4-FFF2-40B4-BE49-F238E27FC236}">
                <a16:creationId xmlns:a16="http://schemas.microsoft.com/office/drawing/2014/main" id="{DF14EFAC-01EC-3937-5E71-F498AF936C20}"/>
              </a:ext>
            </a:extLst>
          </xdr:cNvPr>
          <xdr:cNvSpPr/>
        </xdr:nvSpPr>
        <xdr:spPr>
          <a:xfrm>
            <a:off x="501650" y="311150"/>
            <a:ext cx="2377440" cy="914400"/>
          </a:xfrm>
          <a:prstGeom prst="rightArrow">
            <a:avLst>
              <a:gd name="adj1" fmla="val 100000"/>
              <a:gd name="adj2" fmla="val 50000"/>
            </a:avLst>
          </a:prstGeom>
          <a:gradFill>
            <a:gsLst>
              <a:gs pos="50000">
                <a:srgbClr val="008000"/>
              </a:gs>
              <a:gs pos="0">
                <a:srgbClr val="006400"/>
              </a:gs>
              <a:gs pos="100000">
                <a:srgbClr val="003300"/>
              </a:gs>
            </a:gsLst>
          </a:gra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lvl="0" indent="0" algn="l"/>
            <a:r>
              <a:rPr lang="en-US" sz="2400" b="1" spc="-80" baseline="0">
                <a:solidFill>
                  <a:srgbClr val="CCFFCC"/>
                </a:solidFill>
                <a:latin typeface="Tahoma" panose="020B0604030504040204" pitchFamily="34" charset="0"/>
                <a:ea typeface="Tahoma" panose="020B0604030504040204" pitchFamily="34" charset="0"/>
                <a:cs typeface="Tahoma" panose="020B0604030504040204" pitchFamily="34" charset="0"/>
              </a:rPr>
              <a:t>OUTPUTS</a:t>
            </a:r>
          </a:p>
          <a:p>
            <a:pPr marL="0" lvl="0" indent="0" algn="l"/>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Enrollments</a:t>
            </a:r>
          </a:p>
        </xdr:txBody>
      </xdr:sp>
      <xdr:sp macro="" textlink="">
        <xdr:nvSpPr>
          <xdr:cNvPr id="17" name="Arrow: Right 16">
            <a:hlinkClick xmlns:r="http://schemas.openxmlformats.org/officeDocument/2006/relationships" r:id="rId2" tooltip="to Assessments (OUTCOMES)"/>
            <a:extLst>
              <a:ext uri="{FF2B5EF4-FFF2-40B4-BE49-F238E27FC236}">
                <a16:creationId xmlns:a16="http://schemas.microsoft.com/office/drawing/2014/main" id="{41FFEEAA-E780-42AF-B85D-89F0A6E5BC95}"/>
              </a:ext>
            </a:extLst>
          </xdr:cNvPr>
          <xdr:cNvSpPr/>
        </xdr:nvSpPr>
        <xdr:spPr>
          <a:xfrm>
            <a:off x="3200400" y="311150"/>
            <a:ext cx="2377440" cy="914400"/>
          </a:xfrm>
          <a:prstGeom prst="rightArrow">
            <a:avLst>
              <a:gd name="adj1" fmla="val 100000"/>
              <a:gd name="adj2" fmla="val 50000"/>
            </a:avLst>
          </a:prstGeom>
          <a:gradFill>
            <a:gsLst>
              <a:gs pos="50000">
                <a:srgbClr val="008000"/>
              </a:gs>
              <a:gs pos="0">
                <a:srgbClr val="006400"/>
              </a:gs>
              <a:gs pos="100000">
                <a:srgbClr val="003300"/>
              </a:gs>
            </a:gsLst>
          </a:gra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lvl="0" algn="l"/>
            <a:r>
              <a:rPr lang="en-US" sz="2400" b="1" spc="-80" baseline="0">
                <a:solidFill>
                  <a:srgbClr val="CCFFCC"/>
                </a:solidFill>
                <a:latin typeface="Tahoma" panose="020B0604030504040204" pitchFamily="34" charset="0"/>
                <a:ea typeface="Tahoma" panose="020B0604030504040204" pitchFamily="34" charset="0"/>
                <a:cs typeface="Tahoma" panose="020B0604030504040204" pitchFamily="34" charset="0"/>
              </a:rPr>
              <a:t>OUTCOMES</a:t>
            </a:r>
          </a:p>
          <a:p>
            <a:pPr lvl="0" algn="l"/>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Assessments</a:t>
            </a:r>
            <a:endParaRPr lang="en-US" sz="2000" b="1">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8" name="Arrow: Right 17">
            <a:hlinkClick xmlns:r="http://schemas.openxmlformats.org/officeDocument/2006/relationships" r:id="rId3" tooltip="to Weathering (IMPACTS)"/>
            <a:extLst>
              <a:ext uri="{FF2B5EF4-FFF2-40B4-BE49-F238E27FC236}">
                <a16:creationId xmlns:a16="http://schemas.microsoft.com/office/drawing/2014/main" id="{CDA6DF9E-726B-0E21-7877-844A0C8A444C}"/>
              </a:ext>
            </a:extLst>
          </xdr:cNvPr>
          <xdr:cNvSpPr/>
        </xdr:nvSpPr>
        <xdr:spPr>
          <a:xfrm>
            <a:off x="5822950" y="311150"/>
            <a:ext cx="2377440" cy="914400"/>
          </a:xfrm>
          <a:prstGeom prst="rightArrow">
            <a:avLst>
              <a:gd name="adj1" fmla="val 100000"/>
              <a:gd name="adj2" fmla="val 50000"/>
            </a:avLst>
          </a:prstGeom>
          <a:gradFill>
            <a:gsLst>
              <a:gs pos="50000">
                <a:srgbClr val="008000"/>
              </a:gs>
              <a:gs pos="0">
                <a:srgbClr val="006400"/>
              </a:gs>
              <a:gs pos="100000">
                <a:srgbClr val="003300"/>
              </a:gs>
            </a:gsLst>
          </a:gra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lvl="0" indent="0" algn="l"/>
            <a:r>
              <a:rPr lang="en-US" sz="2400" b="1" spc="-80" baseline="0">
                <a:solidFill>
                  <a:srgbClr val="CCFFCC"/>
                </a:solidFill>
                <a:latin typeface="Tahoma" panose="020B0604030504040204" pitchFamily="34" charset="0"/>
                <a:ea typeface="Tahoma" panose="020B0604030504040204" pitchFamily="34" charset="0"/>
                <a:cs typeface="Tahoma" panose="020B0604030504040204" pitchFamily="34" charset="0"/>
              </a:rPr>
              <a:t>IMPACTS</a:t>
            </a:r>
          </a:p>
          <a:p>
            <a:pPr marL="0" lvl="0" indent="0" algn="l"/>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Weathering</a:t>
            </a:r>
          </a:p>
        </xdr:txBody>
      </xdr:sp>
    </xdr:grpSp>
    <xdr:clientData/>
  </xdr:twoCellAnchor>
  <xdr:twoCellAnchor>
    <xdr:from>
      <xdr:col>2</xdr:col>
      <xdr:colOff>400050</xdr:colOff>
      <xdr:row>4</xdr:row>
      <xdr:rowOff>127000</xdr:rowOff>
    </xdr:from>
    <xdr:to>
      <xdr:col>12</xdr:col>
      <xdr:colOff>501650</xdr:colOff>
      <xdr:row>5</xdr:row>
      <xdr:rowOff>406400</xdr:rowOff>
    </xdr:to>
    <xdr:sp macro="" textlink="">
      <xdr:nvSpPr>
        <xdr:cNvPr id="27" name="Rectangle: Single Corner Rounded 26">
          <a:hlinkClick xmlns:r="http://schemas.openxmlformats.org/officeDocument/2006/relationships" r:id="rId4" tooltip="to Correlation Analysis (EVALUATION)"/>
          <a:extLst>
            <a:ext uri="{FF2B5EF4-FFF2-40B4-BE49-F238E27FC236}">
              <a16:creationId xmlns:a16="http://schemas.microsoft.com/office/drawing/2014/main" id="{6F23E602-5A89-FE93-B16C-0AD12705FDCC}"/>
            </a:ext>
          </a:extLst>
        </xdr:cNvPr>
        <xdr:cNvSpPr/>
      </xdr:nvSpPr>
      <xdr:spPr>
        <a:xfrm>
          <a:off x="838200" y="2235200"/>
          <a:ext cx="6858000" cy="457200"/>
        </a:xfrm>
        <a:prstGeom prst="round1Rect">
          <a:avLst>
            <a:gd name="adj" fmla="val 50000"/>
          </a:avLst>
        </a:prstGeom>
        <a:gradFill>
          <a:gsLst>
            <a:gs pos="50000">
              <a:srgbClr val="008000"/>
            </a:gs>
            <a:gs pos="0">
              <a:srgbClr val="006400"/>
            </a:gs>
            <a:gs pos="100000">
              <a:srgbClr val="003300"/>
            </a:gs>
          </a:gsLst>
        </a:gradFill>
        <a:ln/>
      </xdr:spPr>
      <xdr:style>
        <a:lnRef idx="0">
          <a:schemeClr val="accent6"/>
        </a:lnRef>
        <a:fillRef idx="3">
          <a:schemeClr val="accent6"/>
        </a:fillRef>
        <a:effectRef idx="3">
          <a:schemeClr val="accent6"/>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lvl="0" indent="0" algn="ctr"/>
          <a:r>
            <a:rPr lang="en-US" sz="2400" b="1" spc="-80" baseline="0">
              <a:solidFill>
                <a:srgbClr val="CCFFCC"/>
              </a:solidFill>
              <a:latin typeface="Tahoma" panose="020B0604030504040204" pitchFamily="34" charset="0"/>
              <a:ea typeface="Tahoma" panose="020B0604030504040204" pitchFamily="34" charset="0"/>
              <a:cs typeface="Tahoma" panose="020B0604030504040204" pitchFamily="34" charset="0"/>
            </a:rPr>
            <a:t>Evaluation: Correlation Analysis</a:t>
          </a:r>
        </a:p>
      </xdr:txBody>
    </xdr:sp>
    <xdr:clientData/>
  </xdr:twoCellAnchor>
  <xdr:twoCellAnchor>
    <xdr:from>
      <xdr:col>28</xdr:col>
      <xdr:colOff>203200</xdr:colOff>
      <xdr:row>13</xdr:row>
      <xdr:rowOff>158750</xdr:rowOff>
    </xdr:from>
    <xdr:to>
      <xdr:col>32</xdr:col>
      <xdr:colOff>438150</xdr:colOff>
      <xdr:row>15</xdr:row>
      <xdr:rowOff>152400</xdr:rowOff>
    </xdr:to>
    <xdr:sp macro="" textlink="">
      <xdr:nvSpPr>
        <xdr:cNvPr id="29" name="TextBox 28">
          <a:extLst>
            <a:ext uri="{FF2B5EF4-FFF2-40B4-BE49-F238E27FC236}">
              <a16:creationId xmlns:a16="http://schemas.microsoft.com/office/drawing/2014/main" id="{252A261A-7CC9-026F-85CC-15EB568E2E61}"/>
            </a:ext>
          </a:extLst>
        </xdr:cNvPr>
        <xdr:cNvSpPr txBox="1"/>
      </xdr:nvSpPr>
      <xdr:spPr>
        <a:xfrm>
          <a:off x="16656050" y="4648200"/>
          <a:ext cx="2673350" cy="387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=IF(AND(enrolled</a:t>
          </a:r>
          <a:r>
            <a:rPr lang="en-US" sz="1100" baseline="0"/>
            <a:t> SC,trust&lt;##),##,"")</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18626</xdr:colOff>
      <xdr:row>99</xdr:row>
      <xdr:rowOff>131336</xdr:rowOff>
    </xdr:from>
    <xdr:to>
      <xdr:col>28</xdr:col>
      <xdr:colOff>74254</xdr:colOff>
      <xdr:row>120</xdr:row>
      <xdr:rowOff>42662</xdr:rowOff>
    </xdr:to>
    <xdr:pic>
      <xdr:nvPicPr>
        <xdr:cNvPr id="2" name="value frame PNP" hidden="1">
          <a:extLst>
            <a:ext uri="{FF2B5EF4-FFF2-40B4-BE49-F238E27FC236}">
              <a16:creationId xmlns:a16="http://schemas.microsoft.com/office/drawing/2014/main" id="{1F01190B-978C-41B1-804D-D0984491EC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8833336"/>
          <a:ext cx="6627878" cy="3403826"/>
        </a:xfrm>
        <a:prstGeom prst="rect">
          <a:avLst/>
        </a:prstGeom>
      </xdr:spPr>
    </xdr:pic>
    <xdr:clientData/>
  </xdr:twoCellAnchor>
  <xdr:twoCellAnchor editAs="oneCell">
    <xdr:from>
      <xdr:col>14</xdr:col>
      <xdr:colOff>110067</xdr:colOff>
      <xdr:row>90</xdr:row>
      <xdr:rowOff>0</xdr:rowOff>
    </xdr:from>
    <xdr:to>
      <xdr:col>27</xdr:col>
      <xdr:colOff>14661</xdr:colOff>
      <xdr:row>96</xdr:row>
      <xdr:rowOff>117861</xdr:rowOff>
    </xdr:to>
    <xdr:pic>
      <xdr:nvPicPr>
        <xdr:cNvPr id="3" name="Picture 2" hidden="1">
          <a:extLst>
            <a:ext uri="{FF2B5EF4-FFF2-40B4-BE49-F238E27FC236}">
              <a16:creationId xmlns:a16="http://schemas.microsoft.com/office/drawing/2014/main" id="{C4459E5F-91BD-46DD-AC07-4E9E76EB836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26860500"/>
          <a:ext cx="6260944" cy="1514861"/>
        </a:xfrm>
        <a:prstGeom prst="rect">
          <a:avLst/>
        </a:prstGeom>
      </xdr:spPr>
    </xdr:pic>
    <xdr:clientData/>
  </xdr:twoCellAnchor>
  <xdr:twoCellAnchor editAs="oneCell">
    <xdr:from>
      <xdr:col>31</xdr:col>
      <xdr:colOff>426720</xdr:colOff>
      <xdr:row>661</xdr:row>
      <xdr:rowOff>0</xdr:rowOff>
    </xdr:from>
    <xdr:to>
      <xdr:col>33</xdr:col>
      <xdr:colOff>55932</xdr:colOff>
      <xdr:row>662</xdr:row>
      <xdr:rowOff>42364</xdr:rowOff>
    </xdr:to>
    <xdr:pic>
      <xdr:nvPicPr>
        <xdr:cNvPr id="4" name="thumbs down, light red" hidden="1">
          <a:extLst>
            <a:ext uri="{FF2B5EF4-FFF2-40B4-BE49-F238E27FC236}">
              <a16:creationId xmlns:a16="http://schemas.microsoft.com/office/drawing/2014/main" id="{1DEAF310-DD5A-4485-8ED3-7BC7ECB452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5170" y="150685500"/>
          <a:ext cx="861112" cy="867864"/>
        </a:xfrm>
        <a:prstGeom prst="rect">
          <a:avLst/>
        </a:prstGeom>
      </xdr:spPr>
    </xdr:pic>
    <xdr:clientData/>
  </xdr:twoCellAnchor>
  <xdr:twoCellAnchor editAs="oneCell">
    <xdr:from>
      <xdr:col>24</xdr:col>
      <xdr:colOff>231420</xdr:colOff>
      <xdr:row>90</xdr:row>
      <xdr:rowOff>0</xdr:rowOff>
    </xdr:from>
    <xdr:to>
      <xdr:col>26</xdr:col>
      <xdr:colOff>73992</xdr:colOff>
      <xdr:row>94</xdr:row>
      <xdr:rowOff>41275</xdr:rowOff>
    </xdr:to>
    <xdr:pic>
      <xdr:nvPicPr>
        <xdr:cNvPr id="5" name="thumbs up, light green" hidden="1">
          <a:extLst>
            <a:ext uri="{FF2B5EF4-FFF2-40B4-BE49-F238E27FC236}">
              <a16:creationId xmlns:a16="http://schemas.microsoft.com/office/drawing/2014/main" id="{C03B97AF-840F-49E9-8766-1C59865761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26860500"/>
          <a:ext cx="883972" cy="930275"/>
        </a:xfrm>
        <a:prstGeom prst="rect">
          <a:avLst/>
        </a:prstGeom>
      </xdr:spPr>
    </xdr:pic>
    <xdr:clientData/>
  </xdr:twoCellAnchor>
  <xdr:oneCellAnchor>
    <xdr:from>
      <xdr:col>15</xdr:col>
      <xdr:colOff>22860</xdr:colOff>
      <xdr:row>90</xdr:row>
      <xdr:rowOff>0</xdr:rowOff>
    </xdr:from>
    <xdr:ext cx="5943600" cy="3110484"/>
    <xdr:pic>
      <xdr:nvPicPr>
        <xdr:cNvPr id="6" name="Picture 5" hidden="1">
          <a:extLst>
            <a:ext uri="{FF2B5EF4-FFF2-40B4-BE49-F238E27FC236}">
              <a16:creationId xmlns:a16="http://schemas.microsoft.com/office/drawing/2014/main" id="{57096FE7-38E3-4FE8-8F91-B8CD3A534BB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26860500"/>
          <a:ext cx="5943600" cy="3110484"/>
        </a:xfrm>
        <a:prstGeom prst="rect">
          <a:avLst/>
        </a:prstGeom>
      </xdr:spPr>
    </xdr:pic>
    <xdr:clientData/>
  </xdr:oneCellAnchor>
  <xdr:oneCellAnchor>
    <xdr:from>
      <xdr:col>13</xdr:col>
      <xdr:colOff>18626</xdr:colOff>
      <xdr:row>173</xdr:row>
      <xdr:rowOff>0</xdr:rowOff>
    </xdr:from>
    <xdr:ext cx="6450078" cy="3417161"/>
    <xdr:pic>
      <xdr:nvPicPr>
        <xdr:cNvPr id="7" name="value frame PNP" hidden="1">
          <a:extLst>
            <a:ext uri="{FF2B5EF4-FFF2-40B4-BE49-F238E27FC236}">
              <a16:creationId xmlns:a16="http://schemas.microsoft.com/office/drawing/2014/main" id="{9DA7E306-A45D-45B6-8D38-AC4959842C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4767500"/>
          <a:ext cx="6450078" cy="3417161"/>
        </a:xfrm>
        <a:prstGeom prst="rect">
          <a:avLst/>
        </a:prstGeom>
      </xdr:spPr>
    </xdr:pic>
    <xdr:clientData/>
  </xdr:oneCellAnchor>
  <xdr:oneCellAnchor>
    <xdr:from>
      <xdr:col>0</xdr:col>
      <xdr:colOff>110067</xdr:colOff>
      <xdr:row>173</xdr:row>
      <xdr:rowOff>0</xdr:rowOff>
    </xdr:from>
    <xdr:ext cx="6055204" cy="1548516"/>
    <xdr:pic>
      <xdr:nvPicPr>
        <xdr:cNvPr id="8" name="Picture 7" hidden="1">
          <a:extLst>
            <a:ext uri="{FF2B5EF4-FFF2-40B4-BE49-F238E27FC236}">
              <a16:creationId xmlns:a16="http://schemas.microsoft.com/office/drawing/2014/main" id="{73358C13-8634-48FC-B372-ACE2BC70C30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4767500"/>
          <a:ext cx="6055204" cy="1548516"/>
        </a:xfrm>
        <a:prstGeom prst="rect">
          <a:avLst/>
        </a:prstGeom>
      </xdr:spPr>
    </xdr:pic>
    <xdr:clientData/>
  </xdr:oneCellAnchor>
  <xdr:oneCellAnchor>
    <xdr:from>
      <xdr:col>2</xdr:col>
      <xdr:colOff>426720</xdr:colOff>
      <xdr:row>173</xdr:row>
      <xdr:rowOff>0</xdr:rowOff>
    </xdr:from>
    <xdr:ext cx="848412" cy="914400"/>
    <xdr:pic>
      <xdr:nvPicPr>
        <xdr:cNvPr id="9" name="thumbs down, light red" hidden="1">
          <a:extLst>
            <a:ext uri="{FF2B5EF4-FFF2-40B4-BE49-F238E27FC236}">
              <a16:creationId xmlns:a16="http://schemas.microsoft.com/office/drawing/2014/main" id="{B1C38ABF-8178-42FB-9843-8A517DF267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5370" y="44767500"/>
          <a:ext cx="848412" cy="914400"/>
        </a:xfrm>
        <a:prstGeom prst="rect">
          <a:avLst/>
        </a:prstGeom>
      </xdr:spPr>
    </xdr:pic>
    <xdr:clientData/>
  </xdr:oneCellAnchor>
  <xdr:oneCellAnchor>
    <xdr:from>
      <xdr:col>10</xdr:col>
      <xdr:colOff>231420</xdr:colOff>
      <xdr:row>173</xdr:row>
      <xdr:rowOff>0</xdr:rowOff>
    </xdr:from>
    <xdr:ext cx="848412" cy="914400"/>
    <xdr:pic>
      <xdr:nvPicPr>
        <xdr:cNvPr id="10" name="thumbs up, light green" hidden="1">
          <a:extLst>
            <a:ext uri="{FF2B5EF4-FFF2-40B4-BE49-F238E27FC236}">
              <a16:creationId xmlns:a16="http://schemas.microsoft.com/office/drawing/2014/main" id="{A532C82D-18B1-47F2-936C-AB59A3FE8F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025670" y="44767500"/>
          <a:ext cx="848412" cy="914400"/>
        </a:xfrm>
        <a:prstGeom prst="rect">
          <a:avLst/>
        </a:prstGeom>
      </xdr:spPr>
    </xdr:pic>
    <xdr:clientData/>
  </xdr:oneCellAnchor>
  <xdr:oneCellAnchor>
    <xdr:from>
      <xdr:col>1</xdr:col>
      <xdr:colOff>22860</xdr:colOff>
      <xdr:row>173</xdr:row>
      <xdr:rowOff>0</xdr:rowOff>
    </xdr:from>
    <xdr:ext cx="5943600" cy="3110484"/>
    <xdr:pic>
      <xdr:nvPicPr>
        <xdr:cNvPr id="11" name="Picture 10" hidden="1">
          <a:extLst>
            <a:ext uri="{FF2B5EF4-FFF2-40B4-BE49-F238E27FC236}">
              <a16:creationId xmlns:a16="http://schemas.microsoft.com/office/drawing/2014/main" id="{1B9837FC-4158-40B1-9615-857D4F3465E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08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2" name="value frame PNP" hidden="1">
          <a:extLst>
            <a:ext uri="{FF2B5EF4-FFF2-40B4-BE49-F238E27FC236}">
              <a16:creationId xmlns:a16="http://schemas.microsoft.com/office/drawing/2014/main" id="{FF13DDC8-448C-4240-B08E-9F5FB104E3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3" name="Picture 12" hidden="1">
          <a:extLst>
            <a:ext uri="{FF2B5EF4-FFF2-40B4-BE49-F238E27FC236}">
              <a16:creationId xmlns:a16="http://schemas.microsoft.com/office/drawing/2014/main" id="{64AD32A1-B73E-44CB-94E9-58C2A77777D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4" name="thumbs up, light green" hidden="1">
          <a:extLst>
            <a:ext uri="{FF2B5EF4-FFF2-40B4-BE49-F238E27FC236}">
              <a16:creationId xmlns:a16="http://schemas.microsoft.com/office/drawing/2014/main" id="{DFAB2F41-6823-41AA-A68F-FB98A163A6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5" name="Picture 14" hidden="1">
          <a:extLst>
            <a:ext uri="{FF2B5EF4-FFF2-40B4-BE49-F238E27FC236}">
              <a16:creationId xmlns:a16="http://schemas.microsoft.com/office/drawing/2014/main" id="{84396B01-9068-41EC-82A7-D46178483F2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6" name="value frame PNP" hidden="1">
          <a:extLst>
            <a:ext uri="{FF2B5EF4-FFF2-40B4-BE49-F238E27FC236}">
              <a16:creationId xmlns:a16="http://schemas.microsoft.com/office/drawing/2014/main" id="{655FD644-7E93-4460-9BBE-5065C55977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7" name="Picture 16" hidden="1">
          <a:extLst>
            <a:ext uri="{FF2B5EF4-FFF2-40B4-BE49-F238E27FC236}">
              <a16:creationId xmlns:a16="http://schemas.microsoft.com/office/drawing/2014/main" id="{22DF74C9-788D-4DE4-8EB3-78107BFBBD3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8" name="thumbs up, light green" hidden="1">
          <a:extLst>
            <a:ext uri="{FF2B5EF4-FFF2-40B4-BE49-F238E27FC236}">
              <a16:creationId xmlns:a16="http://schemas.microsoft.com/office/drawing/2014/main" id="{D6BC0A2B-FD88-4E2C-9BB1-E52109067E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9" name="Picture 18" hidden="1">
          <a:extLst>
            <a:ext uri="{FF2B5EF4-FFF2-40B4-BE49-F238E27FC236}">
              <a16:creationId xmlns:a16="http://schemas.microsoft.com/office/drawing/2014/main" id="{390248CF-6E56-4D07-9C15-EE4F162F2DD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0" name="value frame PNP" hidden="1">
          <a:extLst>
            <a:ext uri="{FF2B5EF4-FFF2-40B4-BE49-F238E27FC236}">
              <a16:creationId xmlns:a16="http://schemas.microsoft.com/office/drawing/2014/main" id="{01880517-15C4-4C50-8F52-E1EE597FE9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1" name="Picture 20" hidden="1">
          <a:extLst>
            <a:ext uri="{FF2B5EF4-FFF2-40B4-BE49-F238E27FC236}">
              <a16:creationId xmlns:a16="http://schemas.microsoft.com/office/drawing/2014/main" id="{D3D63AFA-9AA0-4D0C-9358-E732D82E6F8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2" name="thumbs up, light green" hidden="1">
          <a:extLst>
            <a:ext uri="{FF2B5EF4-FFF2-40B4-BE49-F238E27FC236}">
              <a16:creationId xmlns:a16="http://schemas.microsoft.com/office/drawing/2014/main" id="{F59D4635-3216-4B0C-9F8E-9B601EECA5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3" name="Picture 22" hidden="1">
          <a:extLst>
            <a:ext uri="{FF2B5EF4-FFF2-40B4-BE49-F238E27FC236}">
              <a16:creationId xmlns:a16="http://schemas.microsoft.com/office/drawing/2014/main" id="{C96ED7C5-3789-499B-8523-A3D1C79A84A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4" name="value frame PNP" hidden="1">
          <a:extLst>
            <a:ext uri="{FF2B5EF4-FFF2-40B4-BE49-F238E27FC236}">
              <a16:creationId xmlns:a16="http://schemas.microsoft.com/office/drawing/2014/main" id="{A0252F50-CC82-4393-97E3-EEE4715CEA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5" name="Picture 24" hidden="1">
          <a:extLst>
            <a:ext uri="{FF2B5EF4-FFF2-40B4-BE49-F238E27FC236}">
              <a16:creationId xmlns:a16="http://schemas.microsoft.com/office/drawing/2014/main" id="{90996ADE-2160-4F00-BCA9-6ACD1D4DAE5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6" name="thumbs up, light green" hidden="1">
          <a:extLst>
            <a:ext uri="{FF2B5EF4-FFF2-40B4-BE49-F238E27FC236}">
              <a16:creationId xmlns:a16="http://schemas.microsoft.com/office/drawing/2014/main" id="{C3050E28-C9EF-4897-B57D-5524DBB56E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7" name="Picture 26" hidden="1">
          <a:extLst>
            <a:ext uri="{FF2B5EF4-FFF2-40B4-BE49-F238E27FC236}">
              <a16:creationId xmlns:a16="http://schemas.microsoft.com/office/drawing/2014/main" id="{1F461417-EC14-4204-A2F3-70D8E35AC16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8" name="value frame PNP" hidden="1">
          <a:extLst>
            <a:ext uri="{FF2B5EF4-FFF2-40B4-BE49-F238E27FC236}">
              <a16:creationId xmlns:a16="http://schemas.microsoft.com/office/drawing/2014/main" id="{16D620CA-1C1A-4839-989A-EF776CA93A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9" name="Picture 28" hidden="1">
          <a:extLst>
            <a:ext uri="{FF2B5EF4-FFF2-40B4-BE49-F238E27FC236}">
              <a16:creationId xmlns:a16="http://schemas.microsoft.com/office/drawing/2014/main" id="{3E3EDBA6-F20A-4D9A-90D3-A8D5C90E4EE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0" name="thumbs up, light green" hidden="1">
          <a:extLst>
            <a:ext uri="{FF2B5EF4-FFF2-40B4-BE49-F238E27FC236}">
              <a16:creationId xmlns:a16="http://schemas.microsoft.com/office/drawing/2014/main" id="{47D81418-3049-4B55-9440-D4BDF26947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1" name="Picture 30" hidden="1">
          <a:extLst>
            <a:ext uri="{FF2B5EF4-FFF2-40B4-BE49-F238E27FC236}">
              <a16:creationId xmlns:a16="http://schemas.microsoft.com/office/drawing/2014/main" id="{B6B0693F-EBAF-4E5B-8703-CA8C35B66FF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2" name="value frame PNP" hidden="1">
          <a:extLst>
            <a:ext uri="{FF2B5EF4-FFF2-40B4-BE49-F238E27FC236}">
              <a16:creationId xmlns:a16="http://schemas.microsoft.com/office/drawing/2014/main" id="{3ADAA025-2292-4742-B5D9-F33C9F1B0C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3" name="Picture 32" hidden="1">
          <a:extLst>
            <a:ext uri="{FF2B5EF4-FFF2-40B4-BE49-F238E27FC236}">
              <a16:creationId xmlns:a16="http://schemas.microsoft.com/office/drawing/2014/main" id="{ACF676C2-335E-4835-B586-122CF339DB7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4" name="thumbs up, light green" hidden="1">
          <a:extLst>
            <a:ext uri="{FF2B5EF4-FFF2-40B4-BE49-F238E27FC236}">
              <a16:creationId xmlns:a16="http://schemas.microsoft.com/office/drawing/2014/main" id="{029F5406-D430-4CDF-B6B6-738FFD1784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5" name="Picture 34" hidden="1">
          <a:extLst>
            <a:ext uri="{FF2B5EF4-FFF2-40B4-BE49-F238E27FC236}">
              <a16:creationId xmlns:a16="http://schemas.microsoft.com/office/drawing/2014/main" id="{46F075C4-79B9-4ACF-B863-85EC03DE7F9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6" name="value frame PNP" hidden="1">
          <a:extLst>
            <a:ext uri="{FF2B5EF4-FFF2-40B4-BE49-F238E27FC236}">
              <a16:creationId xmlns:a16="http://schemas.microsoft.com/office/drawing/2014/main" id="{F14C2B54-C750-460B-A398-E399D2B409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7" name="Picture 36" hidden="1">
          <a:extLst>
            <a:ext uri="{FF2B5EF4-FFF2-40B4-BE49-F238E27FC236}">
              <a16:creationId xmlns:a16="http://schemas.microsoft.com/office/drawing/2014/main" id="{47469D87-F337-4126-B5B3-D7457F6673A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8" name="thumbs up, light green" hidden="1">
          <a:extLst>
            <a:ext uri="{FF2B5EF4-FFF2-40B4-BE49-F238E27FC236}">
              <a16:creationId xmlns:a16="http://schemas.microsoft.com/office/drawing/2014/main" id="{91251D9D-F303-493E-8B18-544115D341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9" name="Picture 38" hidden="1">
          <a:extLst>
            <a:ext uri="{FF2B5EF4-FFF2-40B4-BE49-F238E27FC236}">
              <a16:creationId xmlns:a16="http://schemas.microsoft.com/office/drawing/2014/main" id="{164D13AE-416D-4B21-BA5A-2B0A26B04DA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0" name="value frame PNP" hidden="1">
          <a:extLst>
            <a:ext uri="{FF2B5EF4-FFF2-40B4-BE49-F238E27FC236}">
              <a16:creationId xmlns:a16="http://schemas.microsoft.com/office/drawing/2014/main" id="{C2F90BC9-4646-492F-859C-2CAB88CB17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1" name="Picture 40" hidden="1">
          <a:extLst>
            <a:ext uri="{FF2B5EF4-FFF2-40B4-BE49-F238E27FC236}">
              <a16:creationId xmlns:a16="http://schemas.microsoft.com/office/drawing/2014/main" id="{59A69338-4AAA-4788-BED9-C7CB63D3221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2" name="thumbs up, light green" hidden="1">
          <a:extLst>
            <a:ext uri="{FF2B5EF4-FFF2-40B4-BE49-F238E27FC236}">
              <a16:creationId xmlns:a16="http://schemas.microsoft.com/office/drawing/2014/main" id="{F56EB03C-137C-4374-8CEE-F65BB84F3F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3" name="Picture 42" hidden="1">
          <a:extLst>
            <a:ext uri="{FF2B5EF4-FFF2-40B4-BE49-F238E27FC236}">
              <a16:creationId xmlns:a16="http://schemas.microsoft.com/office/drawing/2014/main" id="{DF1C34C2-0A5F-4A7A-9C9D-C419B6A85BD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4" name="value frame PNP" hidden="1">
          <a:extLst>
            <a:ext uri="{FF2B5EF4-FFF2-40B4-BE49-F238E27FC236}">
              <a16:creationId xmlns:a16="http://schemas.microsoft.com/office/drawing/2014/main" id="{C0B315E8-B029-4BB2-8A4A-EFEB107351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5" name="Picture 44" hidden="1">
          <a:extLst>
            <a:ext uri="{FF2B5EF4-FFF2-40B4-BE49-F238E27FC236}">
              <a16:creationId xmlns:a16="http://schemas.microsoft.com/office/drawing/2014/main" id="{E311F7A3-69FE-4B3B-B798-7918CDF92C5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6" name="thumbs up, light green" hidden="1">
          <a:extLst>
            <a:ext uri="{FF2B5EF4-FFF2-40B4-BE49-F238E27FC236}">
              <a16:creationId xmlns:a16="http://schemas.microsoft.com/office/drawing/2014/main" id="{5FADD59F-4FBC-4372-B43E-FC31E9EFFD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7" name="Picture 46" hidden="1">
          <a:extLst>
            <a:ext uri="{FF2B5EF4-FFF2-40B4-BE49-F238E27FC236}">
              <a16:creationId xmlns:a16="http://schemas.microsoft.com/office/drawing/2014/main" id="{3EE372AE-1E7D-413C-8C58-622E71B66E6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8" name="value frame PNP" hidden="1">
          <a:extLst>
            <a:ext uri="{FF2B5EF4-FFF2-40B4-BE49-F238E27FC236}">
              <a16:creationId xmlns:a16="http://schemas.microsoft.com/office/drawing/2014/main" id="{B25F5883-6CDA-4FB3-AD1E-C4F6D65919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9" name="Picture 48" hidden="1">
          <a:extLst>
            <a:ext uri="{FF2B5EF4-FFF2-40B4-BE49-F238E27FC236}">
              <a16:creationId xmlns:a16="http://schemas.microsoft.com/office/drawing/2014/main" id="{359A5A2E-D942-4859-B72F-DC8DAF8866D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0" name="thumbs up, light green" hidden="1">
          <a:extLst>
            <a:ext uri="{FF2B5EF4-FFF2-40B4-BE49-F238E27FC236}">
              <a16:creationId xmlns:a16="http://schemas.microsoft.com/office/drawing/2014/main" id="{BAC41426-EB20-476A-9F3D-6C8BE6E5ED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1" name="Picture 50" hidden="1">
          <a:extLst>
            <a:ext uri="{FF2B5EF4-FFF2-40B4-BE49-F238E27FC236}">
              <a16:creationId xmlns:a16="http://schemas.microsoft.com/office/drawing/2014/main" id="{C9A9085C-32F4-47EE-AFBF-8B63834369E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2" name="value frame PNP" hidden="1">
          <a:extLst>
            <a:ext uri="{FF2B5EF4-FFF2-40B4-BE49-F238E27FC236}">
              <a16:creationId xmlns:a16="http://schemas.microsoft.com/office/drawing/2014/main" id="{17D098ED-F849-49DF-B41D-E4F9BB14F2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3" name="Picture 52" hidden="1">
          <a:extLst>
            <a:ext uri="{FF2B5EF4-FFF2-40B4-BE49-F238E27FC236}">
              <a16:creationId xmlns:a16="http://schemas.microsoft.com/office/drawing/2014/main" id="{F6ADA45F-81E4-4D14-8099-0F0A9BC1E3C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4" name="thumbs up, light green" hidden="1">
          <a:extLst>
            <a:ext uri="{FF2B5EF4-FFF2-40B4-BE49-F238E27FC236}">
              <a16:creationId xmlns:a16="http://schemas.microsoft.com/office/drawing/2014/main" id="{183A9372-8DF8-4AD5-B70E-39A5788DA6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5" name="Picture 54" hidden="1">
          <a:extLst>
            <a:ext uri="{FF2B5EF4-FFF2-40B4-BE49-F238E27FC236}">
              <a16:creationId xmlns:a16="http://schemas.microsoft.com/office/drawing/2014/main" id="{2AA8317D-4D75-4AC8-9A56-A654357E994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6" name="value frame PNP" hidden="1">
          <a:extLst>
            <a:ext uri="{FF2B5EF4-FFF2-40B4-BE49-F238E27FC236}">
              <a16:creationId xmlns:a16="http://schemas.microsoft.com/office/drawing/2014/main" id="{343F3E18-930C-417B-9042-1C93E259E2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7" name="Picture 56" hidden="1">
          <a:extLst>
            <a:ext uri="{FF2B5EF4-FFF2-40B4-BE49-F238E27FC236}">
              <a16:creationId xmlns:a16="http://schemas.microsoft.com/office/drawing/2014/main" id="{6B89D649-427C-4E5B-94BB-B1180155B9B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8" name="thumbs up, light green" hidden="1">
          <a:extLst>
            <a:ext uri="{FF2B5EF4-FFF2-40B4-BE49-F238E27FC236}">
              <a16:creationId xmlns:a16="http://schemas.microsoft.com/office/drawing/2014/main" id="{BA15AF4F-4567-4F8F-A219-96A1E0E9DE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9" name="Picture 58" hidden="1">
          <a:extLst>
            <a:ext uri="{FF2B5EF4-FFF2-40B4-BE49-F238E27FC236}">
              <a16:creationId xmlns:a16="http://schemas.microsoft.com/office/drawing/2014/main" id="{8E5015EF-8734-4B99-A1D5-58024ACA166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0" name="value frame PNP" hidden="1">
          <a:extLst>
            <a:ext uri="{FF2B5EF4-FFF2-40B4-BE49-F238E27FC236}">
              <a16:creationId xmlns:a16="http://schemas.microsoft.com/office/drawing/2014/main" id="{7027A0B8-8FCA-499F-921A-DEDF575F0C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1" name="Picture 60" hidden="1">
          <a:extLst>
            <a:ext uri="{FF2B5EF4-FFF2-40B4-BE49-F238E27FC236}">
              <a16:creationId xmlns:a16="http://schemas.microsoft.com/office/drawing/2014/main" id="{B72CB79B-60C3-4F0E-BECC-305FC79EFA4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2" name="thumbs up, light green" hidden="1">
          <a:extLst>
            <a:ext uri="{FF2B5EF4-FFF2-40B4-BE49-F238E27FC236}">
              <a16:creationId xmlns:a16="http://schemas.microsoft.com/office/drawing/2014/main" id="{9DB712DD-FD1E-4631-8678-7F3C2621D7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3" name="Picture 62" hidden="1">
          <a:extLst>
            <a:ext uri="{FF2B5EF4-FFF2-40B4-BE49-F238E27FC236}">
              <a16:creationId xmlns:a16="http://schemas.microsoft.com/office/drawing/2014/main" id="{E550C224-FC3E-4D55-A653-D50B2A0CB94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4" name="value frame PNP" hidden="1">
          <a:extLst>
            <a:ext uri="{FF2B5EF4-FFF2-40B4-BE49-F238E27FC236}">
              <a16:creationId xmlns:a16="http://schemas.microsoft.com/office/drawing/2014/main" id="{38B31D93-F3EE-47FF-AC01-9B526DFC86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5" name="Picture 64" hidden="1">
          <a:extLst>
            <a:ext uri="{FF2B5EF4-FFF2-40B4-BE49-F238E27FC236}">
              <a16:creationId xmlns:a16="http://schemas.microsoft.com/office/drawing/2014/main" id="{63834865-6456-4D24-BA51-EB492B98B45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6" name="thumbs up, light green" hidden="1">
          <a:extLst>
            <a:ext uri="{FF2B5EF4-FFF2-40B4-BE49-F238E27FC236}">
              <a16:creationId xmlns:a16="http://schemas.microsoft.com/office/drawing/2014/main" id="{92158534-0FA5-4939-A8A0-D6F7968E33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7" name="Picture 66" hidden="1">
          <a:extLst>
            <a:ext uri="{FF2B5EF4-FFF2-40B4-BE49-F238E27FC236}">
              <a16:creationId xmlns:a16="http://schemas.microsoft.com/office/drawing/2014/main" id="{2A847617-5DAB-49A3-A12A-FBCB6BAD34F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8" name="value frame PNP" hidden="1">
          <a:extLst>
            <a:ext uri="{FF2B5EF4-FFF2-40B4-BE49-F238E27FC236}">
              <a16:creationId xmlns:a16="http://schemas.microsoft.com/office/drawing/2014/main" id="{D3814577-F327-489E-B260-1A4569D19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9" name="Picture 68" hidden="1">
          <a:extLst>
            <a:ext uri="{FF2B5EF4-FFF2-40B4-BE49-F238E27FC236}">
              <a16:creationId xmlns:a16="http://schemas.microsoft.com/office/drawing/2014/main" id="{A085AA21-0375-402C-994B-2551E213A1B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0" name="thumbs up, light green" hidden="1">
          <a:extLst>
            <a:ext uri="{FF2B5EF4-FFF2-40B4-BE49-F238E27FC236}">
              <a16:creationId xmlns:a16="http://schemas.microsoft.com/office/drawing/2014/main" id="{8E728715-DE0A-4A60-BBF7-92400251D8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1" name="Picture 70" hidden="1">
          <a:extLst>
            <a:ext uri="{FF2B5EF4-FFF2-40B4-BE49-F238E27FC236}">
              <a16:creationId xmlns:a16="http://schemas.microsoft.com/office/drawing/2014/main" id="{B5AC6FFD-35B1-44F9-AC45-EE399F1EFF1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72" name="value frame PNP" hidden="1">
          <a:extLst>
            <a:ext uri="{FF2B5EF4-FFF2-40B4-BE49-F238E27FC236}">
              <a16:creationId xmlns:a16="http://schemas.microsoft.com/office/drawing/2014/main" id="{68FF4BF1-93E8-4778-BF22-24D566F98A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73" name="Picture 72" hidden="1">
          <a:extLst>
            <a:ext uri="{FF2B5EF4-FFF2-40B4-BE49-F238E27FC236}">
              <a16:creationId xmlns:a16="http://schemas.microsoft.com/office/drawing/2014/main" id="{C6D4C963-A6E0-489A-800F-3370F5EEA62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4" name="thumbs up, light green" hidden="1">
          <a:extLst>
            <a:ext uri="{FF2B5EF4-FFF2-40B4-BE49-F238E27FC236}">
              <a16:creationId xmlns:a16="http://schemas.microsoft.com/office/drawing/2014/main" id="{A7EA0046-DE04-4C1C-AC84-6A9A4F21C0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5" name="Picture 74" hidden="1">
          <a:extLst>
            <a:ext uri="{FF2B5EF4-FFF2-40B4-BE49-F238E27FC236}">
              <a16:creationId xmlns:a16="http://schemas.microsoft.com/office/drawing/2014/main" id="{5EE5275C-2C8E-4E29-8225-0D1FEC31870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141</xdr:row>
      <xdr:rowOff>131336</xdr:rowOff>
    </xdr:from>
    <xdr:ext cx="6564378" cy="3362551"/>
    <xdr:pic>
      <xdr:nvPicPr>
        <xdr:cNvPr id="76" name="value frame PNP" hidden="1">
          <a:extLst>
            <a:ext uri="{FF2B5EF4-FFF2-40B4-BE49-F238E27FC236}">
              <a16:creationId xmlns:a16="http://schemas.microsoft.com/office/drawing/2014/main" id="{048E647B-5DFE-451E-83D5-939B735FB3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564378" cy="3362551"/>
        </a:xfrm>
        <a:prstGeom prst="rect">
          <a:avLst/>
        </a:prstGeom>
      </xdr:spPr>
    </xdr:pic>
    <xdr:clientData/>
  </xdr:oneCellAnchor>
  <xdr:oneCellAnchor>
    <xdr:from>
      <xdr:col>14</xdr:col>
      <xdr:colOff>110067</xdr:colOff>
      <xdr:row>132</xdr:row>
      <xdr:rowOff>0</xdr:rowOff>
    </xdr:from>
    <xdr:ext cx="6184744" cy="1505336"/>
    <xdr:pic>
      <xdr:nvPicPr>
        <xdr:cNvPr id="77" name="Picture 76" hidden="1">
          <a:extLst>
            <a:ext uri="{FF2B5EF4-FFF2-40B4-BE49-F238E27FC236}">
              <a16:creationId xmlns:a16="http://schemas.microsoft.com/office/drawing/2014/main" id="{1A3AEB46-4F2E-46A8-9E5A-1DC0A324E51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35814000"/>
          <a:ext cx="6184744" cy="1505336"/>
        </a:xfrm>
        <a:prstGeom prst="rect">
          <a:avLst/>
        </a:prstGeom>
      </xdr:spPr>
    </xdr:pic>
    <xdr:clientData/>
  </xdr:oneCellAnchor>
  <xdr:oneCellAnchor>
    <xdr:from>
      <xdr:col>24</xdr:col>
      <xdr:colOff>231420</xdr:colOff>
      <xdr:row>132</xdr:row>
      <xdr:rowOff>0</xdr:rowOff>
    </xdr:from>
    <xdr:ext cx="871272" cy="927100"/>
    <xdr:pic>
      <xdr:nvPicPr>
        <xdr:cNvPr id="78" name="thumbs up, light green" hidden="1">
          <a:extLst>
            <a:ext uri="{FF2B5EF4-FFF2-40B4-BE49-F238E27FC236}">
              <a16:creationId xmlns:a16="http://schemas.microsoft.com/office/drawing/2014/main" id="{B260408A-F70B-4650-AA8B-0E99B5713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35814000"/>
          <a:ext cx="871272" cy="927100"/>
        </a:xfrm>
        <a:prstGeom prst="rect">
          <a:avLst/>
        </a:prstGeom>
      </xdr:spPr>
    </xdr:pic>
    <xdr:clientData/>
  </xdr:oneCellAnchor>
  <xdr:oneCellAnchor>
    <xdr:from>
      <xdr:col>15</xdr:col>
      <xdr:colOff>22860</xdr:colOff>
      <xdr:row>132</xdr:row>
      <xdr:rowOff>0</xdr:rowOff>
    </xdr:from>
    <xdr:ext cx="5943600" cy="3110484"/>
    <xdr:pic>
      <xdr:nvPicPr>
        <xdr:cNvPr id="79" name="Picture 78" hidden="1">
          <a:extLst>
            <a:ext uri="{FF2B5EF4-FFF2-40B4-BE49-F238E27FC236}">
              <a16:creationId xmlns:a16="http://schemas.microsoft.com/office/drawing/2014/main" id="{77F60913-B345-40DE-A792-68B5FA6D68E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35814000"/>
          <a:ext cx="5943600" cy="3110484"/>
        </a:xfrm>
        <a:prstGeom prst="rect">
          <a:avLst/>
        </a:prstGeom>
      </xdr:spPr>
    </xdr:pic>
    <xdr:clientData/>
  </xdr:oneCellAnchor>
  <xdr:oneCellAnchor>
    <xdr:from>
      <xdr:col>13</xdr:col>
      <xdr:colOff>18626</xdr:colOff>
      <xdr:row>61</xdr:row>
      <xdr:rowOff>131336</xdr:rowOff>
    </xdr:from>
    <xdr:ext cx="6564378" cy="3362551"/>
    <xdr:pic>
      <xdr:nvPicPr>
        <xdr:cNvPr id="80" name="value frame PNP" hidden="1">
          <a:extLst>
            <a:ext uri="{FF2B5EF4-FFF2-40B4-BE49-F238E27FC236}">
              <a16:creationId xmlns:a16="http://schemas.microsoft.com/office/drawing/2014/main" id="{4A8CD9E4-9965-4E8F-BFB6-1B3CD7C00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0197336"/>
          <a:ext cx="6564378" cy="3362551"/>
        </a:xfrm>
        <a:prstGeom prst="rect">
          <a:avLst/>
        </a:prstGeom>
      </xdr:spPr>
    </xdr:pic>
    <xdr:clientData/>
  </xdr:oneCellAnchor>
  <xdr:oneCellAnchor>
    <xdr:from>
      <xdr:col>14</xdr:col>
      <xdr:colOff>110067</xdr:colOff>
      <xdr:row>50</xdr:row>
      <xdr:rowOff>0</xdr:rowOff>
    </xdr:from>
    <xdr:ext cx="6184744" cy="1505336"/>
    <xdr:pic>
      <xdr:nvPicPr>
        <xdr:cNvPr id="81" name="Picture 80" hidden="1">
          <a:extLst>
            <a:ext uri="{FF2B5EF4-FFF2-40B4-BE49-F238E27FC236}">
              <a16:creationId xmlns:a16="http://schemas.microsoft.com/office/drawing/2014/main" id="{AC174D08-05D9-4CB8-A204-EC8B1420DE9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7907000"/>
          <a:ext cx="6184744" cy="1505336"/>
        </a:xfrm>
        <a:prstGeom prst="rect">
          <a:avLst/>
        </a:prstGeom>
      </xdr:spPr>
    </xdr:pic>
    <xdr:clientData/>
  </xdr:oneCellAnchor>
  <xdr:oneCellAnchor>
    <xdr:from>
      <xdr:col>24</xdr:col>
      <xdr:colOff>231420</xdr:colOff>
      <xdr:row>50</xdr:row>
      <xdr:rowOff>0</xdr:rowOff>
    </xdr:from>
    <xdr:ext cx="871272" cy="927100"/>
    <xdr:pic>
      <xdr:nvPicPr>
        <xdr:cNvPr id="82" name="thumbs up, light green" hidden="1">
          <a:extLst>
            <a:ext uri="{FF2B5EF4-FFF2-40B4-BE49-F238E27FC236}">
              <a16:creationId xmlns:a16="http://schemas.microsoft.com/office/drawing/2014/main" id="{F37146AD-85CC-4E92-BE44-957CD788FC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7907000"/>
          <a:ext cx="871272" cy="927100"/>
        </a:xfrm>
        <a:prstGeom prst="rect">
          <a:avLst/>
        </a:prstGeom>
      </xdr:spPr>
    </xdr:pic>
    <xdr:clientData/>
  </xdr:oneCellAnchor>
  <xdr:oneCellAnchor>
    <xdr:from>
      <xdr:col>15</xdr:col>
      <xdr:colOff>22860</xdr:colOff>
      <xdr:row>50</xdr:row>
      <xdr:rowOff>0</xdr:rowOff>
    </xdr:from>
    <xdr:ext cx="5943600" cy="3110484"/>
    <xdr:pic>
      <xdr:nvPicPr>
        <xdr:cNvPr id="83" name="Picture 82" hidden="1">
          <a:extLst>
            <a:ext uri="{FF2B5EF4-FFF2-40B4-BE49-F238E27FC236}">
              <a16:creationId xmlns:a16="http://schemas.microsoft.com/office/drawing/2014/main" id="{0286526F-CF46-468B-B2D5-8A3853D8A9A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7907000"/>
          <a:ext cx="5943600" cy="3110484"/>
        </a:xfrm>
        <a:prstGeom prst="rect">
          <a:avLst/>
        </a:prstGeom>
      </xdr:spPr>
    </xdr:pic>
    <xdr:clientData/>
  </xdr:oneCellAnchor>
  <xdr:oneCellAnchor>
    <xdr:from>
      <xdr:col>13</xdr:col>
      <xdr:colOff>18626</xdr:colOff>
      <xdr:row>223</xdr:row>
      <xdr:rowOff>131336</xdr:rowOff>
    </xdr:from>
    <xdr:ext cx="6564378" cy="3362551"/>
    <xdr:pic>
      <xdr:nvPicPr>
        <xdr:cNvPr id="84" name="value frame PNP" hidden="1">
          <a:extLst>
            <a:ext uri="{FF2B5EF4-FFF2-40B4-BE49-F238E27FC236}">
              <a16:creationId xmlns:a16="http://schemas.microsoft.com/office/drawing/2014/main" id="{4CCB175B-D6F0-45D2-AC14-17357EFF4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564378" cy="3362551"/>
        </a:xfrm>
        <a:prstGeom prst="rect">
          <a:avLst/>
        </a:prstGeom>
      </xdr:spPr>
    </xdr:pic>
    <xdr:clientData/>
  </xdr:oneCellAnchor>
  <xdr:oneCellAnchor>
    <xdr:from>
      <xdr:col>14</xdr:col>
      <xdr:colOff>110067</xdr:colOff>
      <xdr:row>214</xdr:row>
      <xdr:rowOff>0</xdr:rowOff>
    </xdr:from>
    <xdr:ext cx="6184744" cy="1505336"/>
    <xdr:pic>
      <xdr:nvPicPr>
        <xdr:cNvPr id="85" name="Picture 84" hidden="1">
          <a:extLst>
            <a:ext uri="{FF2B5EF4-FFF2-40B4-BE49-F238E27FC236}">
              <a16:creationId xmlns:a16="http://schemas.microsoft.com/office/drawing/2014/main" id="{1D2CA7F2-E4CC-4D44-9926-D35AE0B3F40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53721000"/>
          <a:ext cx="6184744" cy="1505336"/>
        </a:xfrm>
        <a:prstGeom prst="rect">
          <a:avLst/>
        </a:prstGeom>
      </xdr:spPr>
    </xdr:pic>
    <xdr:clientData/>
  </xdr:oneCellAnchor>
  <xdr:oneCellAnchor>
    <xdr:from>
      <xdr:col>24</xdr:col>
      <xdr:colOff>231420</xdr:colOff>
      <xdr:row>214</xdr:row>
      <xdr:rowOff>0</xdr:rowOff>
    </xdr:from>
    <xdr:ext cx="871272" cy="927100"/>
    <xdr:pic>
      <xdr:nvPicPr>
        <xdr:cNvPr id="86" name="thumbs up, light green" hidden="1">
          <a:extLst>
            <a:ext uri="{FF2B5EF4-FFF2-40B4-BE49-F238E27FC236}">
              <a16:creationId xmlns:a16="http://schemas.microsoft.com/office/drawing/2014/main" id="{61DD3DCB-CCD5-4CBB-9E5C-34CCF86C76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53721000"/>
          <a:ext cx="871272" cy="927100"/>
        </a:xfrm>
        <a:prstGeom prst="rect">
          <a:avLst/>
        </a:prstGeom>
      </xdr:spPr>
    </xdr:pic>
    <xdr:clientData/>
  </xdr:oneCellAnchor>
  <xdr:oneCellAnchor>
    <xdr:from>
      <xdr:col>15</xdr:col>
      <xdr:colOff>22860</xdr:colOff>
      <xdr:row>214</xdr:row>
      <xdr:rowOff>0</xdr:rowOff>
    </xdr:from>
    <xdr:ext cx="5943600" cy="3110484"/>
    <xdr:pic>
      <xdr:nvPicPr>
        <xdr:cNvPr id="87" name="Picture 86" hidden="1">
          <a:extLst>
            <a:ext uri="{FF2B5EF4-FFF2-40B4-BE49-F238E27FC236}">
              <a16:creationId xmlns:a16="http://schemas.microsoft.com/office/drawing/2014/main" id="{4FF56C04-4CEF-4800-8B93-9921E4F6AD0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53721000"/>
          <a:ext cx="5943600" cy="3110484"/>
        </a:xfrm>
        <a:prstGeom prst="rect">
          <a:avLst/>
        </a:prstGeom>
      </xdr:spPr>
    </xdr:pic>
    <xdr:clientData/>
  </xdr:oneCellAnchor>
  <xdr:oneCellAnchor>
    <xdr:from>
      <xdr:col>13</xdr:col>
      <xdr:colOff>18626</xdr:colOff>
      <xdr:row>264</xdr:row>
      <xdr:rowOff>131336</xdr:rowOff>
    </xdr:from>
    <xdr:ext cx="6564378" cy="3362551"/>
    <xdr:pic>
      <xdr:nvPicPr>
        <xdr:cNvPr id="88" name="value frame PNP" hidden="1">
          <a:extLst>
            <a:ext uri="{FF2B5EF4-FFF2-40B4-BE49-F238E27FC236}">
              <a16:creationId xmlns:a16="http://schemas.microsoft.com/office/drawing/2014/main" id="{3C57B041-8877-44C8-AB5B-347327FE85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564378" cy="3362551"/>
        </a:xfrm>
        <a:prstGeom prst="rect">
          <a:avLst/>
        </a:prstGeom>
      </xdr:spPr>
    </xdr:pic>
    <xdr:clientData/>
  </xdr:oneCellAnchor>
  <xdr:oneCellAnchor>
    <xdr:from>
      <xdr:col>14</xdr:col>
      <xdr:colOff>110067</xdr:colOff>
      <xdr:row>255</xdr:row>
      <xdr:rowOff>0</xdr:rowOff>
    </xdr:from>
    <xdr:ext cx="6184744" cy="1505336"/>
    <xdr:pic>
      <xdr:nvPicPr>
        <xdr:cNvPr id="89" name="Picture 88" hidden="1">
          <a:extLst>
            <a:ext uri="{FF2B5EF4-FFF2-40B4-BE49-F238E27FC236}">
              <a16:creationId xmlns:a16="http://schemas.microsoft.com/office/drawing/2014/main" id="{ECA0B667-F901-455B-ABB2-07976C12D52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62674500"/>
          <a:ext cx="6184744" cy="1505336"/>
        </a:xfrm>
        <a:prstGeom prst="rect">
          <a:avLst/>
        </a:prstGeom>
      </xdr:spPr>
    </xdr:pic>
    <xdr:clientData/>
  </xdr:oneCellAnchor>
  <xdr:oneCellAnchor>
    <xdr:from>
      <xdr:col>24</xdr:col>
      <xdr:colOff>231420</xdr:colOff>
      <xdr:row>255</xdr:row>
      <xdr:rowOff>0</xdr:rowOff>
    </xdr:from>
    <xdr:ext cx="871272" cy="927100"/>
    <xdr:pic>
      <xdr:nvPicPr>
        <xdr:cNvPr id="90" name="thumbs up, light green" hidden="1">
          <a:extLst>
            <a:ext uri="{FF2B5EF4-FFF2-40B4-BE49-F238E27FC236}">
              <a16:creationId xmlns:a16="http://schemas.microsoft.com/office/drawing/2014/main" id="{83D5D741-496A-4E73-9174-99E5904537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62674500"/>
          <a:ext cx="871272" cy="927100"/>
        </a:xfrm>
        <a:prstGeom prst="rect">
          <a:avLst/>
        </a:prstGeom>
      </xdr:spPr>
    </xdr:pic>
    <xdr:clientData/>
  </xdr:oneCellAnchor>
  <xdr:oneCellAnchor>
    <xdr:from>
      <xdr:col>15</xdr:col>
      <xdr:colOff>22860</xdr:colOff>
      <xdr:row>255</xdr:row>
      <xdr:rowOff>0</xdr:rowOff>
    </xdr:from>
    <xdr:ext cx="5943600" cy="3110484"/>
    <xdr:pic>
      <xdr:nvPicPr>
        <xdr:cNvPr id="91" name="Picture 90" hidden="1">
          <a:extLst>
            <a:ext uri="{FF2B5EF4-FFF2-40B4-BE49-F238E27FC236}">
              <a16:creationId xmlns:a16="http://schemas.microsoft.com/office/drawing/2014/main" id="{3CC71364-CBC0-4DE8-A883-9C4DFF1A55C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62674500"/>
          <a:ext cx="5943600" cy="3110484"/>
        </a:xfrm>
        <a:prstGeom prst="rect">
          <a:avLst/>
        </a:prstGeom>
      </xdr:spPr>
    </xdr:pic>
    <xdr:clientData/>
  </xdr:oneCellAnchor>
  <xdr:oneCellAnchor>
    <xdr:from>
      <xdr:col>13</xdr:col>
      <xdr:colOff>18626</xdr:colOff>
      <xdr:row>305</xdr:row>
      <xdr:rowOff>131336</xdr:rowOff>
    </xdr:from>
    <xdr:ext cx="6564378" cy="3362551"/>
    <xdr:pic>
      <xdr:nvPicPr>
        <xdr:cNvPr id="92" name="value frame PNP" hidden="1">
          <a:extLst>
            <a:ext uri="{FF2B5EF4-FFF2-40B4-BE49-F238E27FC236}">
              <a16:creationId xmlns:a16="http://schemas.microsoft.com/office/drawing/2014/main" id="{7B78DE59-CD7D-4668-B99A-9F9805A139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564378" cy="3362551"/>
        </a:xfrm>
        <a:prstGeom prst="rect">
          <a:avLst/>
        </a:prstGeom>
      </xdr:spPr>
    </xdr:pic>
    <xdr:clientData/>
  </xdr:oneCellAnchor>
  <xdr:oneCellAnchor>
    <xdr:from>
      <xdr:col>14</xdr:col>
      <xdr:colOff>110067</xdr:colOff>
      <xdr:row>296</xdr:row>
      <xdr:rowOff>0</xdr:rowOff>
    </xdr:from>
    <xdr:ext cx="6184744" cy="1505336"/>
    <xdr:pic>
      <xdr:nvPicPr>
        <xdr:cNvPr id="93" name="Picture 92" hidden="1">
          <a:extLst>
            <a:ext uri="{FF2B5EF4-FFF2-40B4-BE49-F238E27FC236}">
              <a16:creationId xmlns:a16="http://schemas.microsoft.com/office/drawing/2014/main" id="{A5149EF1-44C8-4647-ACA2-3BCA6B8E164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1628000"/>
          <a:ext cx="6184744" cy="1505336"/>
        </a:xfrm>
        <a:prstGeom prst="rect">
          <a:avLst/>
        </a:prstGeom>
      </xdr:spPr>
    </xdr:pic>
    <xdr:clientData/>
  </xdr:oneCellAnchor>
  <xdr:oneCellAnchor>
    <xdr:from>
      <xdr:col>24</xdr:col>
      <xdr:colOff>231420</xdr:colOff>
      <xdr:row>296</xdr:row>
      <xdr:rowOff>0</xdr:rowOff>
    </xdr:from>
    <xdr:ext cx="871272" cy="927100"/>
    <xdr:pic>
      <xdr:nvPicPr>
        <xdr:cNvPr id="94" name="thumbs up, light green" hidden="1">
          <a:extLst>
            <a:ext uri="{FF2B5EF4-FFF2-40B4-BE49-F238E27FC236}">
              <a16:creationId xmlns:a16="http://schemas.microsoft.com/office/drawing/2014/main" id="{43F10D1B-7AB3-49AA-BFF0-BFB0F33C82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1628000"/>
          <a:ext cx="871272" cy="927100"/>
        </a:xfrm>
        <a:prstGeom prst="rect">
          <a:avLst/>
        </a:prstGeom>
      </xdr:spPr>
    </xdr:pic>
    <xdr:clientData/>
  </xdr:oneCellAnchor>
  <xdr:oneCellAnchor>
    <xdr:from>
      <xdr:col>15</xdr:col>
      <xdr:colOff>22860</xdr:colOff>
      <xdr:row>296</xdr:row>
      <xdr:rowOff>0</xdr:rowOff>
    </xdr:from>
    <xdr:ext cx="5943600" cy="3110484"/>
    <xdr:pic>
      <xdr:nvPicPr>
        <xdr:cNvPr id="95" name="Picture 94" hidden="1">
          <a:extLst>
            <a:ext uri="{FF2B5EF4-FFF2-40B4-BE49-F238E27FC236}">
              <a16:creationId xmlns:a16="http://schemas.microsoft.com/office/drawing/2014/main" id="{C27CE6BB-6591-4CCB-BB8C-1F6108B74FA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1628000"/>
          <a:ext cx="5943600" cy="3110484"/>
        </a:xfrm>
        <a:prstGeom prst="rect">
          <a:avLst/>
        </a:prstGeom>
      </xdr:spPr>
    </xdr:pic>
    <xdr:clientData/>
  </xdr:oneCellAnchor>
  <xdr:oneCellAnchor>
    <xdr:from>
      <xdr:col>13</xdr:col>
      <xdr:colOff>18626</xdr:colOff>
      <xdr:row>346</xdr:row>
      <xdr:rowOff>131336</xdr:rowOff>
    </xdr:from>
    <xdr:ext cx="6564378" cy="3362551"/>
    <xdr:pic>
      <xdr:nvPicPr>
        <xdr:cNvPr id="96" name="value frame PNP" hidden="1">
          <a:extLst>
            <a:ext uri="{FF2B5EF4-FFF2-40B4-BE49-F238E27FC236}">
              <a16:creationId xmlns:a16="http://schemas.microsoft.com/office/drawing/2014/main" id="{3DE1B5C7-15CF-4414-8358-B54399BB8D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564378" cy="3362551"/>
        </a:xfrm>
        <a:prstGeom prst="rect">
          <a:avLst/>
        </a:prstGeom>
      </xdr:spPr>
    </xdr:pic>
    <xdr:clientData/>
  </xdr:oneCellAnchor>
  <xdr:oneCellAnchor>
    <xdr:from>
      <xdr:col>14</xdr:col>
      <xdr:colOff>110067</xdr:colOff>
      <xdr:row>337</xdr:row>
      <xdr:rowOff>0</xdr:rowOff>
    </xdr:from>
    <xdr:ext cx="6184744" cy="1505336"/>
    <xdr:pic>
      <xdr:nvPicPr>
        <xdr:cNvPr id="97" name="Picture 96" hidden="1">
          <a:extLst>
            <a:ext uri="{FF2B5EF4-FFF2-40B4-BE49-F238E27FC236}">
              <a16:creationId xmlns:a16="http://schemas.microsoft.com/office/drawing/2014/main" id="{DAAFFFD8-A997-4C56-ADFD-69EE50D6A9B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0581500"/>
          <a:ext cx="6184744" cy="1505336"/>
        </a:xfrm>
        <a:prstGeom prst="rect">
          <a:avLst/>
        </a:prstGeom>
      </xdr:spPr>
    </xdr:pic>
    <xdr:clientData/>
  </xdr:oneCellAnchor>
  <xdr:oneCellAnchor>
    <xdr:from>
      <xdr:col>24</xdr:col>
      <xdr:colOff>231420</xdr:colOff>
      <xdr:row>337</xdr:row>
      <xdr:rowOff>0</xdr:rowOff>
    </xdr:from>
    <xdr:ext cx="871272" cy="927100"/>
    <xdr:pic>
      <xdr:nvPicPr>
        <xdr:cNvPr id="98" name="thumbs up, light green" hidden="1">
          <a:extLst>
            <a:ext uri="{FF2B5EF4-FFF2-40B4-BE49-F238E27FC236}">
              <a16:creationId xmlns:a16="http://schemas.microsoft.com/office/drawing/2014/main" id="{E7CEA7FD-E167-4315-8356-4AE3E0A418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0581500"/>
          <a:ext cx="871272" cy="927100"/>
        </a:xfrm>
        <a:prstGeom prst="rect">
          <a:avLst/>
        </a:prstGeom>
      </xdr:spPr>
    </xdr:pic>
    <xdr:clientData/>
  </xdr:oneCellAnchor>
  <xdr:oneCellAnchor>
    <xdr:from>
      <xdr:col>15</xdr:col>
      <xdr:colOff>22860</xdr:colOff>
      <xdr:row>337</xdr:row>
      <xdr:rowOff>0</xdr:rowOff>
    </xdr:from>
    <xdr:ext cx="5943600" cy="3110484"/>
    <xdr:pic>
      <xdr:nvPicPr>
        <xdr:cNvPr id="99" name="Picture 98" hidden="1">
          <a:extLst>
            <a:ext uri="{FF2B5EF4-FFF2-40B4-BE49-F238E27FC236}">
              <a16:creationId xmlns:a16="http://schemas.microsoft.com/office/drawing/2014/main" id="{5AA34A44-1466-4577-82BD-1FF6FBF8D1B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0581500"/>
          <a:ext cx="5943600" cy="3110484"/>
        </a:xfrm>
        <a:prstGeom prst="rect">
          <a:avLst/>
        </a:prstGeom>
      </xdr:spPr>
    </xdr:pic>
    <xdr:clientData/>
  </xdr:oneCellAnchor>
  <xdr:oneCellAnchor>
    <xdr:from>
      <xdr:col>13</xdr:col>
      <xdr:colOff>18626</xdr:colOff>
      <xdr:row>387</xdr:row>
      <xdr:rowOff>131336</xdr:rowOff>
    </xdr:from>
    <xdr:ext cx="6564378" cy="3362551"/>
    <xdr:pic>
      <xdr:nvPicPr>
        <xdr:cNvPr id="100" name="value frame PNP" hidden="1">
          <a:extLst>
            <a:ext uri="{FF2B5EF4-FFF2-40B4-BE49-F238E27FC236}">
              <a16:creationId xmlns:a16="http://schemas.microsoft.com/office/drawing/2014/main" id="{6238BC66-E568-45AB-9D73-46767143DA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564378" cy="3362551"/>
        </a:xfrm>
        <a:prstGeom prst="rect">
          <a:avLst/>
        </a:prstGeom>
      </xdr:spPr>
    </xdr:pic>
    <xdr:clientData/>
  </xdr:oneCellAnchor>
  <xdr:oneCellAnchor>
    <xdr:from>
      <xdr:col>14</xdr:col>
      <xdr:colOff>110067</xdr:colOff>
      <xdr:row>378</xdr:row>
      <xdr:rowOff>0</xdr:rowOff>
    </xdr:from>
    <xdr:ext cx="6184744" cy="1505336"/>
    <xdr:pic>
      <xdr:nvPicPr>
        <xdr:cNvPr id="101" name="Picture 100" hidden="1">
          <a:extLst>
            <a:ext uri="{FF2B5EF4-FFF2-40B4-BE49-F238E27FC236}">
              <a16:creationId xmlns:a16="http://schemas.microsoft.com/office/drawing/2014/main" id="{0871173F-5487-4EF8-97E4-62998B1D0C2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9535000"/>
          <a:ext cx="6184744" cy="1505336"/>
        </a:xfrm>
        <a:prstGeom prst="rect">
          <a:avLst/>
        </a:prstGeom>
      </xdr:spPr>
    </xdr:pic>
    <xdr:clientData/>
  </xdr:oneCellAnchor>
  <xdr:oneCellAnchor>
    <xdr:from>
      <xdr:col>24</xdr:col>
      <xdr:colOff>231420</xdr:colOff>
      <xdr:row>378</xdr:row>
      <xdr:rowOff>0</xdr:rowOff>
    </xdr:from>
    <xdr:ext cx="871272" cy="927100"/>
    <xdr:pic>
      <xdr:nvPicPr>
        <xdr:cNvPr id="102" name="thumbs up, light green" hidden="1">
          <a:extLst>
            <a:ext uri="{FF2B5EF4-FFF2-40B4-BE49-F238E27FC236}">
              <a16:creationId xmlns:a16="http://schemas.microsoft.com/office/drawing/2014/main" id="{8398B970-B1C0-46B2-889F-58486E1C52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9535000"/>
          <a:ext cx="871272" cy="927100"/>
        </a:xfrm>
        <a:prstGeom prst="rect">
          <a:avLst/>
        </a:prstGeom>
      </xdr:spPr>
    </xdr:pic>
    <xdr:clientData/>
  </xdr:oneCellAnchor>
  <xdr:oneCellAnchor>
    <xdr:from>
      <xdr:col>15</xdr:col>
      <xdr:colOff>22860</xdr:colOff>
      <xdr:row>378</xdr:row>
      <xdr:rowOff>0</xdr:rowOff>
    </xdr:from>
    <xdr:ext cx="5943600" cy="3110484"/>
    <xdr:pic>
      <xdr:nvPicPr>
        <xdr:cNvPr id="103" name="Picture 102" hidden="1">
          <a:extLst>
            <a:ext uri="{FF2B5EF4-FFF2-40B4-BE49-F238E27FC236}">
              <a16:creationId xmlns:a16="http://schemas.microsoft.com/office/drawing/2014/main" id="{A8729FF1-888B-4FFA-914D-E3D5DD82289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9535000"/>
          <a:ext cx="5943600" cy="3110484"/>
        </a:xfrm>
        <a:prstGeom prst="rect">
          <a:avLst/>
        </a:prstGeom>
      </xdr:spPr>
    </xdr:pic>
    <xdr:clientData/>
  </xdr:oneCellAnchor>
  <xdr:oneCellAnchor>
    <xdr:from>
      <xdr:col>13</xdr:col>
      <xdr:colOff>18626</xdr:colOff>
      <xdr:row>428</xdr:row>
      <xdr:rowOff>131336</xdr:rowOff>
    </xdr:from>
    <xdr:ext cx="6564378" cy="3362551"/>
    <xdr:pic>
      <xdr:nvPicPr>
        <xdr:cNvPr id="104" name="value frame PNP" hidden="1">
          <a:extLst>
            <a:ext uri="{FF2B5EF4-FFF2-40B4-BE49-F238E27FC236}">
              <a16:creationId xmlns:a16="http://schemas.microsoft.com/office/drawing/2014/main" id="{A6D994F2-D485-4555-B54B-46CD20A09C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564378" cy="3362551"/>
        </a:xfrm>
        <a:prstGeom prst="rect">
          <a:avLst/>
        </a:prstGeom>
      </xdr:spPr>
    </xdr:pic>
    <xdr:clientData/>
  </xdr:oneCellAnchor>
  <xdr:oneCellAnchor>
    <xdr:from>
      <xdr:col>14</xdr:col>
      <xdr:colOff>110067</xdr:colOff>
      <xdr:row>419</xdr:row>
      <xdr:rowOff>0</xdr:rowOff>
    </xdr:from>
    <xdr:ext cx="6184744" cy="1505336"/>
    <xdr:pic>
      <xdr:nvPicPr>
        <xdr:cNvPr id="105" name="Picture 104" hidden="1">
          <a:extLst>
            <a:ext uri="{FF2B5EF4-FFF2-40B4-BE49-F238E27FC236}">
              <a16:creationId xmlns:a16="http://schemas.microsoft.com/office/drawing/2014/main" id="{DEE235A7-4AD4-423C-8887-7023BC29754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98488500"/>
          <a:ext cx="6184744" cy="1505336"/>
        </a:xfrm>
        <a:prstGeom prst="rect">
          <a:avLst/>
        </a:prstGeom>
      </xdr:spPr>
    </xdr:pic>
    <xdr:clientData/>
  </xdr:oneCellAnchor>
  <xdr:oneCellAnchor>
    <xdr:from>
      <xdr:col>24</xdr:col>
      <xdr:colOff>231420</xdr:colOff>
      <xdr:row>419</xdr:row>
      <xdr:rowOff>0</xdr:rowOff>
    </xdr:from>
    <xdr:ext cx="871272" cy="927100"/>
    <xdr:pic>
      <xdr:nvPicPr>
        <xdr:cNvPr id="106" name="thumbs up, light green" hidden="1">
          <a:extLst>
            <a:ext uri="{FF2B5EF4-FFF2-40B4-BE49-F238E27FC236}">
              <a16:creationId xmlns:a16="http://schemas.microsoft.com/office/drawing/2014/main" id="{4CC102A0-9240-4A70-BE0A-25E587BEAE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98488500"/>
          <a:ext cx="871272" cy="927100"/>
        </a:xfrm>
        <a:prstGeom prst="rect">
          <a:avLst/>
        </a:prstGeom>
      </xdr:spPr>
    </xdr:pic>
    <xdr:clientData/>
  </xdr:oneCellAnchor>
  <xdr:oneCellAnchor>
    <xdr:from>
      <xdr:col>15</xdr:col>
      <xdr:colOff>22860</xdr:colOff>
      <xdr:row>419</xdr:row>
      <xdr:rowOff>0</xdr:rowOff>
    </xdr:from>
    <xdr:ext cx="5943600" cy="3110484"/>
    <xdr:pic>
      <xdr:nvPicPr>
        <xdr:cNvPr id="107" name="Picture 106" hidden="1">
          <a:extLst>
            <a:ext uri="{FF2B5EF4-FFF2-40B4-BE49-F238E27FC236}">
              <a16:creationId xmlns:a16="http://schemas.microsoft.com/office/drawing/2014/main" id="{A5A16DFE-CF8A-4150-BCBC-726B626AEA3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98488500"/>
          <a:ext cx="5943600" cy="3110484"/>
        </a:xfrm>
        <a:prstGeom prst="rect">
          <a:avLst/>
        </a:prstGeom>
      </xdr:spPr>
    </xdr:pic>
    <xdr:clientData/>
  </xdr:oneCellAnchor>
  <xdr:oneCellAnchor>
    <xdr:from>
      <xdr:col>13</xdr:col>
      <xdr:colOff>18626</xdr:colOff>
      <xdr:row>469</xdr:row>
      <xdr:rowOff>131336</xdr:rowOff>
    </xdr:from>
    <xdr:ext cx="6564378" cy="3362551"/>
    <xdr:pic>
      <xdr:nvPicPr>
        <xdr:cNvPr id="108" name="value frame PNP" hidden="1">
          <a:extLst>
            <a:ext uri="{FF2B5EF4-FFF2-40B4-BE49-F238E27FC236}">
              <a16:creationId xmlns:a16="http://schemas.microsoft.com/office/drawing/2014/main" id="{2A02F720-7FD1-447B-8440-D279AA550C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564378" cy="3362551"/>
        </a:xfrm>
        <a:prstGeom prst="rect">
          <a:avLst/>
        </a:prstGeom>
      </xdr:spPr>
    </xdr:pic>
    <xdr:clientData/>
  </xdr:oneCellAnchor>
  <xdr:oneCellAnchor>
    <xdr:from>
      <xdr:col>14</xdr:col>
      <xdr:colOff>110067</xdr:colOff>
      <xdr:row>460</xdr:row>
      <xdr:rowOff>0</xdr:rowOff>
    </xdr:from>
    <xdr:ext cx="6184744" cy="1505336"/>
    <xdr:pic>
      <xdr:nvPicPr>
        <xdr:cNvPr id="109" name="Picture 108" hidden="1">
          <a:extLst>
            <a:ext uri="{FF2B5EF4-FFF2-40B4-BE49-F238E27FC236}">
              <a16:creationId xmlns:a16="http://schemas.microsoft.com/office/drawing/2014/main" id="{3BFBCADD-72D6-4D55-9E6C-0158B02DE41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07442000"/>
          <a:ext cx="6184744" cy="1505336"/>
        </a:xfrm>
        <a:prstGeom prst="rect">
          <a:avLst/>
        </a:prstGeom>
      </xdr:spPr>
    </xdr:pic>
    <xdr:clientData/>
  </xdr:oneCellAnchor>
  <xdr:oneCellAnchor>
    <xdr:from>
      <xdr:col>24</xdr:col>
      <xdr:colOff>231420</xdr:colOff>
      <xdr:row>460</xdr:row>
      <xdr:rowOff>0</xdr:rowOff>
    </xdr:from>
    <xdr:ext cx="871272" cy="927100"/>
    <xdr:pic>
      <xdr:nvPicPr>
        <xdr:cNvPr id="110" name="thumbs up, light green" hidden="1">
          <a:extLst>
            <a:ext uri="{FF2B5EF4-FFF2-40B4-BE49-F238E27FC236}">
              <a16:creationId xmlns:a16="http://schemas.microsoft.com/office/drawing/2014/main" id="{86795349-188A-412F-A10B-6DB29116BD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07442000"/>
          <a:ext cx="871272" cy="927100"/>
        </a:xfrm>
        <a:prstGeom prst="rect">
          <a:avLst/>
        </a:prstGeom>
      </xdr:spPr>
    </xdr:pic>
    <xdr:clientData/>
  </xdr:oneCellAnchor>
  <xdr:oneCellAnchor>
    <xdr:from>
      <xdr:col>15</xdr:col>
      <xdr:colOff>22860</xdr:colOff>
      <xdr:row>460</xdr:row>
      <xdr:rowOff>0</xdr:rowOff>
    </xdr:from>
    <xdr:ext cx="5943600" cy="3110484"/>
    <xdr:pic>
      <xdr:nvPicPr>
        <xdr:cNvPr id="111" name="Picture 110" hidden="1">
          <a:extLst>
            <a:ext uri="{FF2B5EF4-FFF2-40B4-BE49-F238E27FC236}">
              <a16:creationId xmlns:a16="http://schemas.microsoft.com/office/drawing/2014/main" id="{68C57A3F-D6FC-45F2-8F6C-B53FA6E5582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07442000"/>
          <a:ext cx="5943600" cy="3110484"/>
        </a:xfrm>
        <a:prstGeom prst="rect">
          <a:avLst/>
        </a:prstGeom>
      </xdr:spPr>
    </xdr:pic>
    <xdr:clientData/>
  </xdr:oneCellAnchor>
  <xdr:oneCellAnchor>
    <xdr:from>
      <xdr:col>13</xdr:col>
      <xdr:colOff>18626</xdr:colOff>
      <xdr:row>510</xdr:row>
      <xdr:rowOff>131336</xdr:rowOff>
    </xdr:from>
    <xdr:ext cx="6564378" cy="3362551"/>
    <xdr:pic>
      <xdr:nvPicPr>
        <xdr:cNvPr id="112" name="value frame PNP" hidden="1">
          <a:extLst>
            <a:ext uri="{FF2B5EF4-FFF2-40B4-BE49-F238E27FC236}">
              <a16:creationId xmlns:a16="http://schemas.microsoft.com/office/drawing/2014/main" id="{083F00F8-3391-4CE3-8FB8-5D0040718B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564378" cy="3362551"/>
        </a:xfrm>
        <a:prstGeom prst="rect">
          <a:avLst/>
        </a:prstGeom>
      </xdr:spPr>
    </xdr:pic>
    <xdr:clientData/>
  </xdr:oneCellAnchor>
  <xdr:oneCellAnchor>
    <xdr:from>
      <xdr:col>14</xdr:col>
      <xdr:colOff>110067</xdr:colOff>
      <xdr:row>501</xdr:row>
      <xdr:rowOff>0</xdr:rowOff>
    </xdr:from>
    <xdr:ext cx="6184744" cy="1505336"/>
    <xdr:pic>
      <xdr:nvPicPr>
        <xdr:cNvPr id="113" name="Picture 112" hidden="1">
          <a:extLst>
            <a:ext uri="{FF2B5EF4-FFF2-40B4-BE49-F238E27FC236}">
              <a16:creationId xmlns:a16="http://schemas.microsoft.com/office/drawing/2014/main" id="{D7295751-E069-4BBD-B641-12E7FD0AC47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16395500"/>
          <a:ext cx="6184744" cy="1505336"/>
        </a:xfrm>
        <a:prstGeom prst="rect">
          <a:avLst/>
        </a:prstGeom>
      </xdr:spPr>
    </xdr:pic>
    <xdr:clientData/>
  </xdr:oneCellAnchor>
  <xdr:oneCellAnchor>
    <xdr:from>
      <xdr:col>24</xdr:col>
      <xdr:colOff>231420</xdr:colOff>
      <xdr:row>501</xdr:row>
      <xdr:rowOff>0</xdr:rowOff>
    </xdr:from>
    <xdr:ext cx="871272" cy="927100"/>
    <xdr:pic>
      <xdr:nvPicPr>
        <xdr:cNvPr id="114" name="thumbs up, light green" hidden="1">
          <a:extLst>
            <a:ext uri="{FF2B5EF4-FFF2-40B4-BE49-F238E27FC236}">
              <a16:creationId xmlns:a16="http://schemas.microsoft.com/office/drawing/2014/main" id="{A33D98DE-1B9E-4B46-9AA8-8AEC21D1A9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16395500"/>
          <a:ext cx="871272" cy="927100"/>
        </a:xfrm>
        <a:prstGeom prst="rect">
          <a:avLst/>
        </a:prstGeom>
      </xdr:spPr>
    </xdr:pic>
    <xdr:clientData/>
  </xdr:oneCellAnchor>
  <xdr:oneCellAnchor>
    <xdr:from>
      <xdr:col>15</xdr:col>
      <xdr:colOff>22860</xdr:colOff>
      <xdr:row>501</xdr:row>
      <xdr:rowOff>0</xdr:rowOff>
    </xdr:from>
    <xdr:ext cx="5943600" cy="3110484"/>
    <xdr:pic>
      <xdr:nvPicPr>
        <xdr:cNvPr id="115" name="Picture 114" hidden="1">
          <a:extLst>
            <a:ext uri="{FF2B5EF4-FFF2-40B4-BE49-F238E27FC236}">
              <a16:creationId xmlns:a16="http://schemas.microsoft.com/office/drawing/2014/main" id="{497A5D36-481C-4249-8A0C-8C7C9EC705E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16395500"/>
          <a:ext cx="5943600" cy="3110484"/>
        </a:xfrm>
        <a:prstGeom prst="rect">
          <a:avLst/>
        </a:prstGeom>
      </xdr:spPr>
    </xdr:pic>
    <xdr:clientData/>
  </xdr:oneCellAnchor>
  <xdr:oneCellAnchor>
    <xdr:from>
      <xdr:col>13</xdr:col>
      <xdr:colOff>18626</xdr:colOff>
      <xdr:row>551</xdr:row>
      <xdr:rowOff>131336</xdr:rowOff>
    </xdr:from>
    <xdr:ext cx="6564378" cy="3362551"/>
    <xdr:pic>
      <xdr:nvPicPr>
        <xdr:cNvPr id="116" name="value frame PNP" hidden="1">
          <a:extLst>
            <a:ext uri="{FF2B5EF4-FFF2-40B4-BE49-F238E27FC236}">
              <a16:creationId xmlns:a16="http://schemas.microsoft.com/office/drawing/2014/main" id="{4701C1C5-F0F1-4C7C-BB4B-49D3E84269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564378" cy="3362551"/>
        </a:xfrm>
        <a:prstGeom prst="rect">
          <a:avLst/>
        </a:prstGeom>
      </xdr:spPr>
    </xdr:pic>
    <xdr:clientData/>
  </xdr:oneCellAnchor>
  <xdr:oneCellAnchor>
    <xdr:from>
      <xdr:col>14</xdr:col>
      <xdr:colOff>110067</xdr:colOff>
      <xdr:row>542</xdr:row>
      <xdr:rowOff>0</xdr:rowOff>
    </xdr:from>
    <xdr:ext cx="6184744" cy="1505336"/>
    <xdr:pic>
      <xdr:nvPicPr>
        <xdr:cNvPr id="117" name="Picture 116" hidden="1">
          <a:extLst>
            <a:ext uri="{FF2B5EF4-FFF2-40B4-BE49-F238E27FC236}">
              <a16:creationId xmlns:a16="http://schemas.microsoft.com/office/drawing/2014/main" id="{1B792305-2DBF-4FEF-BC06-E2F6DB97AE7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25349000"/>
          <a:ext cx="6184744" cy="1505336"/>
        </a:xfrm>
        <a:prstGeom prst="rect">
          <a:avLst/>
        </a:prstGeom>
      </xdr:spPr>
    </xdr:pic>
    <xdr:clientData/>
  </xdr:oneCellAnchor>
  <xdr:oneCellAnchor>
    <xdr:from>
      <xdr:col>24</xdr:col>
      <xdr:colOff>231420</xdr:colOff>
      <xdr:row>542</xdr:row>
      <xdr:rowOff>0</xdr:rowOff>
    </xdr:from>
    <xdr:ext cx="871272" cy="927100"/>
    <xdr:pic>
      <xdr:nvPicPr>
        <xdr:cNvPr id="118" name="thumbs up, light green" hidden="1">
          <a:extLst>
            <a:ext uri="{FF2B5EF4-FFF2-40B4-BE49-F238E27FC236}">
              <a16:creationId xmlns:a16="http://schemas.microsoft.com/office/drawing/2014/main" id="{EC520E2B-1988-4DEB-8BE2-4C877221C6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25349000"/>
          <a:ext cx="871272" cy="927100"/>
        </a:xfrm>
        <a:prstGeom prst="rect">
          <a:avLst/>
        </a:prstGeom>
      </xdr:spPr>
    </xdr:pic>
    <xdr:clientData/>
  </xdr:oneCellAnchor>
  <xdr:oneCellAnchor>
    <xdr:from>
      <xdr:col>15</xdr:col>
      <xdr:colOff>22860</xdr:colOff>
      <xdr:row>542</xdr:row>
      <xdr:rowOff>0</xdr:rowOff>
    </xdr:from>
    <xdr:ext cx="5943600" cy="3110484"/>
    <xdr:pic>
      <xdr:nvPicPr>
        <xdr:cNvPr id="119" name="Picture 118" hidden="1">
          <a:extLst>
            <a:ext uri="{FF2B5EF4-FFF2-40B4-BE49-F238E27FC236}">
              <a16:creationId xmlns:a16="http://schemas.microsoft.com/office/drawing/2014/main" id="{BDE06861-3423-40CC-8506-DC38A6ACC74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25349000"/>
          <a:ext cx="5943600" cy="3110484"/>
        </a:xfrm>
        <a:prstGeom prst="rect">
          <a:avLst/>
        </a:prstGeom>
      </xdr:spPr>
    </xdr:pic>
    <xdr:clientData/>
  </xdr:oneCellAnchor>
  <xdr:oneCellAnchor>
    <xdr:from>
      <xdr:col>13</xdr:col>
      <xdr:colOff>18626</xdr:colOff>
      <xdr:row>592</xdr:row>
      <xdr:rowOff>131336</xdr:rowOff>
    </xdr:from>
    <xdr:ext cx="6564378" cy="3362551"/>
    <xdr:pic>
      <xdr:nvPicPr>
        <xdr:cNvPr id="120" name="value frame PNP" hidden="1">
          <a:extLst>
            <a:ext uri="{FF2B5EF4-FFF2-40B4-BE49-F238E27FC236}">
              <a16:creationId xmlns:a16="http://schemas.microsoft.com/office/drawing/2014/main" id="{442F545E-1560-46B0-A87C-720D840517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564378" cy="3362551"/>
        </a:xfrm>
        <a:prstGeom prst="rect">
          <a:avLst/>
        </a:prstGeom>
      </xdr:spPr>
    </xdr:pic>
    <xdr:clientData/>
  </xdr:oneCellAnchor>
  <xdr:oneCellAnchor>
    <xdr:from>
      <xdr:col>14</xdr:col>
      <xdr:colOff>110067</xdr:colOff>
      <xdr:row>583</xdr:row>
      <xdr:rowOff>0</xdr:rowOff>
    </xdr:from>
    <xdr:ext cx="6184744" cy="1505336"/>
    <xdr:pic>
      <xdr:nvPicPr>
        <xdr:cNvPr id="121" name="Picture 120" hidden="1">
          <a:extLst>
            <a:ext uri="{FF2B5EF4-FFF2-40B4-BE49-F238E27FC236}">
              <a16:creationId xmlns:a16="http://schemas.microsoft.com/office/drawing/2014/main" id="{F22DFC32-B4E3-4B39-8E5E-5594353BEC0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4302500"/>
          <a:ext cx="6184744" cy="1505336"/>
        </a:xfrm>
        <a:prstGeom prst="rect">
          <a:avLst/>
        </a:prstGeom>
      </xdr:spPr>
    </xdr:pic>
    <xdr:clientData/>
  </xdr:oneCellAnchor>
  <xdr:oneCellAnchor>
    <xdr:from>
      <xdr:col>24</xdr:col>
      <xdr:colOff>231420</xdr:colOff>
      <xdr:row>583</xdr:row>
      <xdr:rowOff>0</xdr:rowOff>
    </xdr:from>
    <xdr:ext cx="871272" cy="927100"/>
    <xdr:pic>
      <xdr:nvPicPr>
        <xdr:cNvPr id="122" name="thumbs up, light green" hidden="1">
          <a:extLst>
            <a:ext uri="{FF2B5EF4-FFF2-40B4-BE49-F238E27FC236}">
              <a16:creationId xmlns:a16="http://schemas.microsoft.com/office/drawing/2014/main" id="{72D2A978-0F0C-4B4E-9014-CA6A93CAB4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4302500"/>
          <a:ext cx="871272" cy="927100"/>
        </a:xfrm>
        <a:prstGeom prst="rect">
          <a:avLst/>
        </a:prstGeom>
      </xdr:spPr>
    </xdr:pic>
    <xdr:clientData/>
  </xdr:oneCellAnchor>
  <xdr:oneCellAnchor>
    <xdr:from>
      <xdr:col>15</xdr:col>
      <xdr:colOff>22860</xdr:colOff>
      <xdr:row>583</xdr:row>
      <xdr:rowOff>0</xdr:rowOff>
    </xdr:from>
    <xdr:ext cx="5943600" cy="3110484"/>
    <xdr:pic>
      <xdr:nvPicPr>
        <xdr:cNvPr id="123" name="Picture 122" hidden="1">
          <a:extLst>
            <a:ext uri="{FF2B5EF4-FFF2-40B4-BE49-F238E27FC236}">
              <a16:creationId xmlns:a16="http://schemas.microsoft.com/office/drawing/2014/main" id="{D189E99C-4D97-47A3-80C9-DBDE0D63E18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4302500"/>
          <a:ext cx="5943600" cy="3110484"/>
        </a:xfrm>
        <a:prstGeom prst="rect">
          <a:avLst/>
        </a:prstGeom>
      </xdr:spPr>
    </xdr:pic>
    <xdr:clientData/>
  </xdr:oneCellAnchor>
  <xdr:oneCellAnchor>
    <xdr:from>
      <xdr:col>13</xdr:col>
      <xdr:colOff>18626</xdr:colOff>
      <xdr:row>633</xdr:row>
      <xdr:rowOff>131336</xdr:rowOff>
    </xdr:from>
    <xdr:ext cx="6564378" cy="3362551"/>
    <xdr:pic>
      <xdr:nvPicPr>
        <xdr:cNvPr id="124" name="value frame PNP" hidden="1">
          <a:extLst>
            <a:ext uri="{FF2B5EF4-FFF2-40B4-BE49-F238E27FC236}">
              <a16:creationId xmlns:a16="http://schemas.microsoft.com/office/drawing/2014/main" id="{18071CAC-2115-4897-881F-D9511A4FBF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564378" cy="3362551"/>
        </a:xfrm>
        <a:prstGeom prst="rect">
          <a:avLst/>
        </a:prstGeom>
      </xdr:spPr>
    </xdr:pic>
    <xdr:clientData/>
  </xdr:oneCellAnchor>
  <xdr:oneCellAnchor>
    <xdr:from>
      <xdr:col>14</xdr:col>
      <xdr:colOff>110067</xdr:colOff>
      <xdr:row>624</xdr:row>
      <xdr:rowOff>0</xdr:rowOff>
    </xdr:from>
    <xdr:ext cx="6184744" cy="1505336"/>
    <xdr:pic>
      <xdr:nvPicPr>
        <xdr:cNvPr id="125" name="Picture 124" hidden="1">
          <a:extLst>
            <a:ext uri="{FF2B5EF4-FFF2-40B4-BE49-F238E27FC236}">
              <a16:creationId xmlns:a16="http://schemas.microsoft.com/office/drawing/2014/main" id="{3FCD1A32-4A13-47D2-8914-BC24E3AF39B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43256000"/>
          <a:ext cx="6184744" cy="1505336"/>
        </a:xfrm>
        <a:prstGeom prst="rect">
          <a:avLst/>
        </a:prstGeom>
      </xdr:spPr>
    </xdr:pic>
    <xdr:clientData/>
  </xdr:oneCellAnchor>
  <xdr:oneCellAnchor>
    <xdr:from>
      <xdr:col>24</xdr:col>
      <xdr:colOff>231420</xdr:colOff>
      <xdr:row>624</xdr:row>
      <xdr:rowOff>0</xdr:rowOff>
    </xdr:from>
    <xdr:ext cx="871272" cy="927100"/>
    <xdr:pic>
      <xdr:nvPicPr>
        <xdr:cNvPr id="126" name="thumbs up, light green" hidden="1">
          <a:extLst>
            <a:ext uri="{FF2B5EF4-FFF2-40B4-BE49-F238E27FC236}">
              <a16:creationId xmlns:a16="http://schemas.microsoft.com/office/drawing/2014/main" id="{FC4F02E3-3570-45FF-9814-2FEFEBD658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43256000"/>
          <a:ext cx="871272" cy="927100"/>
        </a:xfrm>
        <a:prstGeom prst="rect">
          <a:avLst/>
        </a:prstGeom>
      </xdr:spPr>
    </xdr:pic>
    <xdr:clientData/>
  </xdr:oneCellAnchor>
  <xdr:oneCellAnchor>
    <xdr:from>
      <xdr:col>15</xdr:col>
      <xdr:colOff>22860</xdr:colOff>
      <xdr:row>624</xdr:row>
      <xdr:rowOff>0</xdr:rowOff>
    </xdr:from>
    <xdr:ext cx="5943600" cy="3110484"/>
    <xdr:pic>
      <xdr:nvPicPr>
        <xdr:cNvPr id="127" name="Picture 126" hidden="1">
          <a:extLst>
            <a:ext uri="{FF2B5EF4-FFF2-40B4-BE49-F238E27FC236}">
              <a16:creationId xmlns:a16="http://schemas.microsoft.com/office/drawing/2014/main" id="{0E991688-EFB9-4071-926E-65A099B41E0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43256000"/>
          <a:ext cx="5943600" cy="3110484"/>
        </a:xfrm>
        <a:prstGeom prst="rect">
          <a:avLst/>
        </a:prstGeom>
      </xdr:spPr>
    </xdr:pic>
    <xdr:clientData/>
  </xdr:oneCellAnchor>
  <xdr:oneCellAnchor>
    <xdr:from>
      <xdr:col>13</xdr:col>
      <xdr:colOff>18626</xdr:colOff>
      <xdr:row>674</xdr:row>
      <xdr:rowOff>131336</xdr:rowOff>
    </xdr:from>
    <xdr:ext cx="6564378" cy="3362551"/>
    <xdr:pic>
      <xdr:nvPicPr>
        <xdr:cNvPr id="128" name="value frame PNP" hidden="1">
          <a:extLst>
            <a:ext uri="{FF2B5EF4-FFF2-40B4-BE49-F238E27FC236}">
              <a16:creationId xmlns:a16="http://schemas.microsoft.com/office/drawing/2014/main" id="{ABB5A226-27B8-4DDB-A522-D1175C0AE3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564378" cy="3362551"/>
        </a:xfrm>
        <a:prstGeom prst="rect">
          <a:avLst/>
        </a:prstGeom>
      </xdr:spPr>
    </xdr:pic>
    <xdr:clientData/>
  </xdr:oneCellAnchor>
  <xdr:oneCellAnchor>
    <xdr:from>
      <xdr:col>14</xdr:col>
      <xdr:colOff>110067</xdr:colOff>
      <xdr:row>665</xdr:row>
      <xdr:rowOff>0</xdr:rowOff>
    </xdr:from>
    <xdr:ext cx="6184744" cy="1505336"/>
    <xdr:pic>
      <xdr:nvPicPr>
        <xdr:cNvPr id="129" name="Picture 128" hidden="1">
          <a:extLst>
            <a:ext uri="{FF2B5EF4-FFF2-40B4-BE49-F238E27FC236}">
              <a16:creationId xmlns:a16="http://schemas.microsoft.com/office/drawing/2014/main" id="{FA259352-1E26-434A-8B9E-353151A760A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52209500"/>
          <a:ext cx="6184744" cy="1505336"/>
        </a:xfrm>
        <a:prstGeom prst="rect">
          <a:avLst/>
        </a:prstGeom>
      </xdr:spPr>
    </xdr:pic>
    <xdr:clientData/>
  </xdr:oneCellAnchor>
  <xdr:oneCellAnchor>
    <xdr:from>
      <xdr:col>24</xdr:col>
      <xdr:colOff>231420</xdr:colOff>
      <xdr:row>665</xdr:row>
      <xdr:rowOff>0</xdr:rowOff>
    </xdr:from>
    <xdr:ext cx="871272" cy="927100"/>
    <xdr:pic>
      <xdr:nvPicPr>
        <xdr:cNvPr id="130" name="thumbs up, light green" hidden="1">
          <a:extLst>
            <a:ext uri="{FF2B5EF4-FFF2-40B4-BE49-F238E27FC236}">
              <a16:creationId xmlns:a16="http://schemas.microsoft.com/office/drawing/2014/main" id="{F4ED7CFA-F9FB-45DC-9D93-6EE5BA684C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52209500"/>
          <a:ext cx="871272" cy="927100"/>
        </a:xfrm>
        <a:prstGeom prst="rect">
          <a:avLst/>
        </a:prstGeom>
      </xdr:spPr>
    </xdr:pic>
    <xdr:clientData/>
  </xdr:oneCellAnchor>
  <xdr:oneCellAnchor>
    <xdr:from>
      <xdr:col>15</xdr:col>
      <xdr:colOff>22860</xdr:colOff>
      <xdr:row>665</xdr:row>
      <xdr:rowOff>0</xdr:rowOff>
    </xdr:from>
    <xdr:ext cx="5943600" cy="3110484"/>
    <xdr:pic>
      <xdr:nvPicPr>
        <xdr:cNvPr id="131" name="Picture 130" hidden="1">
          <a:extLst>
            <a:ext uri="{FF2B5EF4-FFF2-40B4-BE49-F238E27FC236}">
              <a16:creationId xmlns:a16="http://schemas.microsoft.com/office/drawing/2014/main" id="{FB1D9B43-8CB0-4E0C-88CE-C3E714FC045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52209500"/>
          <a:ext cx="5943600" cy="3110484"/>
        </a:xfrm>
        <a:prstGeom prst="rect">
          <a:avLst/>
        </a:prstGeom>
      </xdr:spPr>
    </xdr:pic>
    <xdr:clientData/>
  </xdr:oneCellAnchor>
  <xdr:twoCellAnchor editAs="oneCell">
    <xdr:from>
      <xdr:col>29</xdr:col>
      <xdr:colOff>317500</xdr:colOff>
      <xdr:row>1093</xdr:row>
      <xdr:rowOff>31750</xdr:rowOff>
    </xdr:from>
    <xdr:to>
      <xdr:col>35</xdr:col>
      <xdr:colOff>301625</xdr:colOff>
      <xdr:row>1819</xdr:row>
      <xdr:rowOff>60248</xdr:rowOff>
    </xdr:to>
    <xdr:pic>
      <xdr:nvPicPr>
        <xdr:cNvPr id="132" name="Picture 131">
          <a:hlinkClick xmlns:r="http://schemas.openxmlformats.org/officeDocument/2006/relationships" r:id="rId6"/>
          <a:extLst>
            <a:ext uri="{FF2B5EF4-FFF2-40B4-BE49-F238E27FC236}">
              <a16:creationId xmlns:a16="http://schemas.microsoft.com/office/drawing/2014/main" id="{79140589-2133-412E-BA33-D5B30A81E72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54050" y="225190050"/>
          <a:ext cx="3679825" cy="4321098"/>
        </a:xfrm>
        <a:prstGeom prst="rect">
          <a:avLst/>
        </a:prstGeom>
      </xdr:spPr>
    </xdr:pic>
    <xdr:clientData/>
  </xdr:twoCellAnchor>
  <xdr:oneCellAnchor>
    <xdr:from>
      <xdr:col>13</xdr:col>
      <xdr:colOff>18626</xdr:colOff>
      <xdr:row>141</xdr:row>
      <xdr:rowOff>131336</xdr:rowOff>
    </xdr:from>
    <xdr:ext cx="6323078" cy="3289526"/>
    <xdr:pic>
      <xdr:nvPicPr>
        <xdr:cNvPr id="133" name="value frame PNP" hidden="1">
          <a:extLst>
            <a:ext uri="{FF2B5EF4-FFF2-40B4-BE49-F238E27FC236}">
              <a16:creationId xmlns:a16="http://schemas.microsoft.com/office/drawing/2014/main" id="{8CBB3928-7363-44A9-B611-02E447C035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323078" cy="3289526"/>
        </a:xfrm>
        <a:prstGeom prst="rect">
          <a:avLst/>
        </a:prstGeom>
      </xdr:spPr>
    </xdr:pic>
    <xdr:clientData/>
  </xdr:oneCellAnchor>
  <xdr:oneCellAnchor>
    <xdr:from>
      <xdr:col>13</xdr:col>
      <xdr:colOff>18626</xdr:colOff>
      <xdr:row>182</xdr:row>
      <xdr:rowOff>131336</xdr:rowOff>
    </xdr:from>
    <xdr:ext cx="6323078" cy="3289526"/>
    <xdr:pic>
      <xdr:nvPicPr>
        <xdr:cNvPr id="134" name="value frame PNP" hidden="1">
          <a:extLst>
            <a:ext uri="{FF2B5EF4-FFF2-40B4-BE49-F238E27FC236}">
              <a16:creationId xmlns:a16="http://schemas.microsoft.com/office/drawing/2014/main" id="{5E43E851-A65F-4C23-AA84-88A0FB298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323078" cy="3289526"/>
        </a:xfrm>
        <a:prstGeom prst="rect">
          <a:avLst/>
        </a:prstGeom>
      </xdr:spPr>
    </xdr:pic>
    <xdr:clientData/>
  </xdr:oneCellAnchor>
  <xdr:oneCellAnchor>
    <xdr:from>
      <xdr:col>13</xdr:col>
      <xdr:colOff>18626</xdr:colOff>
      <xdr:row>223</xdr:row>
      <xdr:rowOff>131336</xdr:rowOff>
    </xdr:from>
    <xdr:ext cx="6323078" cy="3289526"/>
    <xdr:pic>
      <xdr:nvPicPr>
        <xdr:cNvPr id="135" name="value frame PNP" hidden="1">
          <a:extLst>
            <a:ext uri="{FF2B5EF4-FFF2-40B4-BE49-F238E27FC236}">
              <a16:creationId xmlns:a16="http://schemas.microsoft.com/office/drawing/2014/main" id="{800AD02A-5740-4088-B79B-17524DC28B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323078" cy="3289526"/>
        </a:xfrm>
        <a:prstGeom prst="rect">
          <a:avLst/>
        </a:prstGeom>
      </xdr:spPr>
    </xdr:pic>
    <xdr:clientData/>
  </xdr:oneCellAnchor>
  <xdr:oneCellAnchor>
    <xdr:from>
      <xdr:col>13</xdr:col>
      <xdr:colOff>18626</xdr:colOff>
      <xdr:row>264</xdr:row>
      <xdr:rowOff>131336</xdr:rowOff>
    </xdr:from>
    <xdr:ext cx="6323078" cy="3289526"/>
    <xdr:pic>
      <xdr:nvPicPr>
        <xdr:cNvPr id="136" name="value frame PNP" hidden="1">
          <a:extLst>
            <a:ext uri="{FF2B5EF4-FFF2-40B4-BE49-F238E27FC236}">
              <a16:creationId xmlns:a16="http://schemas.microsoft.com/office/drawing/2014/main" id="{3D0308A9-61BC-4BC1-A09A-8F1D93C4F5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323078" cy="3289526"/>
        </a:xfrm>
        <a:prstGeom prst="rect">
          <a:avLst/>
        </a:prstGeom>
      </xdr:spPr>
    </xdr:pic>
    <xdr:clientData/>
  </xdr:oneCellAnchor>
  <xdr:oneCellAnchor>
    <xdr:from>
      <xdr:col>13</xdr:col>
      <xdr:colOff>18626</xdr:colOff>
      <xdr:row>305</xdr:row>
      <xdr:rowOff>131336</xdr:rowOff>
    </xdr:from>
    <xdr:ext cx="6323078" cy="3289526"/>
    <xdr:pic>
      <xdr:nvPicPr>
        <xdr:cNvPr id="137" name="value frame PNP" hidden="1">
          <a:extLst>
            <a:ext uri="{FF2B5EF4-FFF2-40B4-BE49-F238E27FC236}">
              <a16:creationId xmlns:a16="http://schemas.microsoft.com/office/drawing/2014/main" id="{F52D697D-BBA1-416D-9085-116B33D75E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323078" cy="3289526"/>
        </a:xfrm>
        <a:prstGeom prst="rect">
          <a:avLst/>
        </a:prstGeom>
      </xdr:spPr>
    </xdr:pic>
    <xdr:clientData/>
  </xdr:oneCellAnchor>
  <xdr:oneCellAnchor>
    <xdr:from>
      <xdr:col>13</xdr:col>
      <xdr:colOff>18626</xdr:colOff>
      <xdr:row>346</xdr:row>
      <xdr:rowOff>131336</xdr:rowOff>
    </xdr:from>
    <xdr:ext cx="6323078" cy="3289526"/>
    <xdr:pic>
      <xdr:nvPicPr>
        <xdr:cNvPr id="138" name="value frame PNP" hidden="1">
          <a:extLst>
            <a:ext uri="{FF2B5EF4-FFF2-40B4-BE49-F238E27FC236}">
              <a16:creationId xmlns:a16="http://schemas.microsoft.com/office/drawing/2014/main" id="{5D06C15E-6799-47B8-AB2F-B50C7E09F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323078" cy="3289526"/>
        </a:xfrm>
        <a:prstGeom prst="rect">
          <a:avLst/>
        </a:prstGeom>
      </xdr:spPr>
    </xdr:pic>
    <xdr:clientData/>
  </xdr:oneCellAnchor>
  <xdr:oneCellAnchor>
    <xdr:from>
      <xdr:col>13</xdr:col>
      <xdr:colOff>18626</xdr:colOff>
      <xdr:row>387</xdr:row>
      <xdr:rowOff>131336</xdr:rowOff>
    </xdr:from>
    <xdr:ext cx="6323078" cy="3289526"/>
    <xdr:pic>
      <xdr:nvPicPr>
        <xdr:cNvPr id="139" name="value frame PNP" hidden="1">
          <a:extLst>
            <a:ext uri="{FF2B5EF4-FFF2-40B4-BE49-F238E27FC236}">
              <a16:creationId xmlns:a16="http://schemas.microsoft.com/office/drawing/2014/main" id="{3A76D261-A022-437F-89A9-4CE11DA6F6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323078" cy="3289526"/>
        </a:xfrm>
        <a:prstGeom prst="rect">
          <a:avLst/>
        </a:prstGeom>
      </xdr:spPr>
    </xdr:pic>
    <xdr:clientData/>
  </xdr:oneCellAnchor>
  <xdr:oneCellAnchor>
    <xdr:from>
      <xdr:col>13</xdr:col>
      <xdr:colOff>18626</xdr:colOff>
      <xdr:row>428</xdr:row>
      <xdr:rowOff>131336</xdr:rowOff>
    </xdr:from>
    <xdr:ext cx="6323078" cy="3289526"/>
    <xdr:pic>
      <xdr:nvPicPr>
        <xdr:cNvPr id="140" name="value frame PNP" hidden="1">
          <a:extLst>
            <a:ext uri="{FF2B5EF4-FFF2-40B4-BE49-F238E27FC236}">
              <a16:creationId xmlns:a16="http://schemas.microsoft.com/office/drawing/2014/main" id="{DEA8FD6F-FEF3-4B18-B68B-CDC02DD0D1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323078" cy="3289526"/>
        </a:xfrm>
        <a:prstGeom prst="rect">
          <a:avLst/>
        </a:prstGeom>
      </xdr:spPr>
    </xdr:pic>
    <xdr:clientData/>
  </xdr:oneCellAnchor>
  <xdr:oneCellAnchor>
    <xdr:from>
      <xdr:col>13</xdr:col>
      <xdr:colOff>18626</xdr:colOff>
      <xdr:row>469</xdr:row>
      <xdr:rowOff>131336</xdr:rowOff>
    </xdr:from>
    <xdr:ext cx="6323078" cy="3289526"/>
    <xdr:pic>
      <xdr:nvPicPr>
        <xdr:cNvPr id="141" name="value frame PNP" hidden="1">
          <a:extLst>
            <a:ext uri="{FF2B5EF4-FFF2-40B4-BE49-F238E27FC236}">
              <a16:creationId xmlns:a16="http://schemas.microsoft.com/office/drawing/2014/main" id="{4D0D673B-8681-4E99-84B5-73181EFB75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323078" cy="3289526"/>
        </a:xfrm>
        <a:prstGeom prst="rect">
          <a:avLst/>
        </a:prstGeom>
      </xdr:spPr>
    </xdr:pic>
    <xdr:clientData/>
  </xdr:oneCellAnchor>
  <xdr:oneCellAnchor>
    <xdr:from>
      <xdr:col>13</xdr:col>
      <xdr:colOff>18626</xdr:colOff>
      <xdr:row>510</xdr:row>
      <xdr:rowOff>131336</xdr:rowOff>
    </xdr:from>
    <xdr:ext cx="6323078" cy="3289526"/>
    <xdr:pic>
      <xdr:nvPicPr>
        <xdr:cNvPr id="142" name="value frame PNP" hidden="1">
          <a:extLst>
            <a:ext uri="{FF2B5EF4-FFF2-40B4-BE49-F238E27FC236}">
              <a16:creationId xmlns:a16="http://schemas.microsoft.com/office/drawing/2014/main" id="{F3D56DBD-52F8-4C01-ACA9-9EB728B874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323078" cy="3289526"/>
        </a:xfrm>
        <a:prstGeom prst="rect">
          <a:avLst/>
        </a:prstGeom>
      </xdr:spPr>
    </xdr:pic>
    <xdr:clientData/>
  </xdr:oneCellAnchor>
  <xdr:oneCellAnchor>
    <xdr:from>
      <xdr:col>13</xdr:col>
      <xdr:colOff>18626</xdr:colOff>
      <xdr:row>551</xdr:row>
      <xdr:rowOff>131336</xdr:rowOff>
    </xdr:from>
    <xdr:ext cx="6323078" cy="3289526"/>
    <xdr:pic>
      <xdr:nvPicPr>
        <xdr:cNvPr id="143" name="value frame PNP" hidden="1">
          <a:extLst>
            <a:ext uri="{FF2B5EF4-FFF2-40B4-BE49-F238E27FC236}">
              <a16:creationId xmlns:a16="http://schemas.microsoft.com/office/drawing/2014/main" id="{66CE1C19-0A11-4973-916F-3667311AFE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323078" cy="3289526"/>
        </a:xfrm>
        <a:prstGeom prst="rect">
          <a:avLst/>
        </a:prstGeom>
      </xdr:spPr>
    </xdr:pic>
    <xdr:clientData/>
  </xdr:oneCellAnchor>
  <xdr:oneCellAnchor>
    <xdr:from>
      <xdr:col>13</xdr:col>
      <xdr:colOff>18626</xdr:colOff>
      <xdr:row>592</xdr:row>
      <xdr:rowOff>131336</xdr:rowOff>
    </xdr:from>
    <xdr:ext cx="6323078" cy="3289526"/>
    <xdr:pic>
      <xdr:nvPicPr>
        <xdr:cNvPr id="144" name="value frame PNP" hidden="1">
          <a:extLst>
            <a:ext uri="{FF2B5EF4-FFF2-40B4-BE49-F238E27FC236}">
              <a16:creationId xmlns:a16="http://schemas.microsoft.com/office/drawing/2014/main" id="{89EECF11-AFCD-47D4-A185-6389ED2B0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323078" cy="3289526"/>
        </a:xfrm>
        <a:prstGeom prst="rect">
          <a:avLst/>
        </a:prstGeom>
      </xdr:spPr>
    </xdr:pic>
    <xdr:clientData/>
  </xdr:oneCellAnchor>
  <xdr:oneCellAnchor>
    <xdr:from>
      <xdr:col>13</xdr:col>
      <xdr:colOff>18626</xdr:colOff>
      <xdr:row>633</xdr:row>
      <xdr:rowOff>131336</xdr:rowOff>
    </xdr:from>
    <xdr:ext cx="6323078" cy="3289526"/>
    <xdr:pic>
      <xdr:nvPicPr>
        <xdr:cNvPr id="145" name="value frame PNP" hidden="1">
          <a:extLst>
            <a:ext uri="{FF2B5EF4-FFF2-40B4-BE49-F238E27FC236}">
              <a16:creationId xmlns:a16="http://schemas.microsoft.com/office/drawing/2014/main" id="{9CF13D88-EF20-4104-985F-592C6661B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323078" cy="3289526"/>
        </a:xfrm>
        <a:prstGeom prst="rect">
          <a:avLst/>
        </a:prstGeom>
      </xdr:spPr>
    </xdr:pic>
    <xdr:clientData/>
  </xdr:oneCellAnchor>
  <xdr:oneCellAnchor>
    <xdr:from>
      <xdr:col>13</xdr:col>
      <xdr:colOff>18626</xdr:colOff>
      <xdr:row>674</xdr:row>
      <xdr:rowOff>131336</xdr:rowOff>
    </xdr:from>
    <xdr:ext cx="6323078" cy="3289526"/>
    <xdr:pic>
      <xdr:nvPicPr>
        <xdr:cNvPr id="146" name="value frame PNP" hidden="1">
          <a:extLst>
            <a:ext uri="{FF2B5EF4-FFF2-40B4-BE49-F238E27FC236}">
              <a16:creationId xmlns:a16="http://schemas.microsoft.com/office/drawing/2014/main" id="{D7467F07-3E71-4543-B9CC-4C6CB3E91E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323078" cy="3289526"/>
        </a:xfrm>
        <a:prstGeom prst="rect">
          <a:avLst/>
        </a:prstGeom>
      </xdr:spPr>
    </xdr:pic>
    <xdr:clientData/>
  </xdr:oneCellAnchor>
  <xdr:twoCellAnchor>
    <xdr:from>
      <xdr:col>1</xdr:col>
      <xdr:colOff>296635</xdr:colOff>
      <xdr:row>1</xdr:row>
      <xdr:rowOff>217712</xdr:rowOff>
    </xdr:from>
    <xdr:to>
      <xdr:col>12</xdr:col>
      <xdr:colOff>291646</xdr:colOff>
      <xdr:row>5</xdr:row>
      <xdr:rowOff>236762</xdr:rowOff>
    </xdr:to>
    <xdr:sp macro="" textlink="">
      <xdr:nvSpPr>
        <xdr:cNvPr id="147" name="Rectangle: Rounded Corners 146">
          <a:extLst>
            <a:ext uri="{FF2B5EF4-FFF2-40B4-BE49-F238E27FC236}">
              <a16:creationId xmlns:a16="http://schemas.microsoft.com/office/drawing/2014/main" id="{1A3EB1C2-BBFC-403C-A902-B9639C98BBEB}"/>
            </a:ext>
          </a:extLst>
        </xdr:cNvPr>
        <xdr:cNvSpPr/>
      </xdr:nvSpPr>
      <xdr:spPr>
        <a:xfrm>
          <a:off x="404585" y="408212"/>
          <a:ext cx="5722711" cy="2686050"/>
        </a:xfrm>
        <a:prstGeom prst="roundRect">
          <a:avLst/>
        </a:prstGeom>
        <a:noFill/>
        <a:ln w="76200">
          <a:solidFill>
            <a:srgbClr val="CCFFCC"/>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330200</xdr:colOff>
      <xdr:row>36</xdr:row>
      <xdr:rowOff>19056</xdr:rowOff>
    </xdr:from>
    <xdr:to>
      <xdr:col>12</xdr:col>
      <xdr:colOff>88900</xdr:colOff>
      <xdr:row>46</xdr:row>
      <xdr:rowOff>222256</xdr:rowOff>
    </xdr:to>
    <xdr:graphicFrame macro="">
      <xdr:nvGraphicFramePr>
        <xdr:cNvPr id="148" name="Chart 147">
          <a:extLst>
            <a:ext uri="{FF2B5EF4-FFF2-40B4-BE49-F238E27FC236}">
              <a16:creationId xmlns:a16="http://schemas.microsoft.com/office/drawing/2014/main" id="{2A1A4314-AC37-4E06-847B-63C491F9E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18</xdr:row>
      <xdr:rowOff>0</xdr:rowOff>
    </xdr:from>
    <xdr:to>
      <xdr:col>9</xdr:col>
      <xdr:colOff>44450</xdr:colOff>
      <xdr:row>35</xdr:row>
      <xdr:rowOff>44450</xdr:rowOff>
    </xdr:to>
    <xdr:sp macro="" textlink="">
      <xdr:nvSpPr>
        <xdr:cNvPr id="149" name="navigation" hidden="1">
          <a:extLst>
            <a:ext uri="{FF2B5EF4-FFF2-40B4-BE49-F238E27FC236}">
              <a16:creationId xmlns:a16="http://schemas.microsoft.com/office/drawing/2014/main" id="{F939E5CB-1874-41BC-9291-5BC4644BFEF6}"/>
            </a:ext>
          </a:extLst>
        </xdr:cNvPr>
        <xdr:cNvSpPr txBox="1"/>
      </xdr:nvSpPr>
      <xdr:spPr>
        <a:xfrm>
          <a:off x="2711450" y="10223500"/>
          <a:ext cx="1606550" cy="436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endParaRPr lang="en-US" sz="1100"/>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twoCellAnchor>
    <xdr:from>
      <xdr:col>16</xdr:col>
      <xdr:colOff>38100</xdr:colOff>
      <xdr:row>657</xdr:row>
      <xdr:rowOff>666750</xdr:rowOff>
    </xdr:from>
    <xdr:to>
      <xdr:col>19</xdr:col>
      <xdr:colOff>82550</xdr:colOff>
      <xdr:row>670</xdr:row>
      <xdr:rowOff>12700</xdr:rowOff>
    </xdr:to>
    <xdr:sp macro="" textlink="">
      <xdr:nvSpPr>
        <xdr:cNvPr id="150" name="navigation  2" hidden="1">
          <a:extLst>
            <a:ext uri="{FF2B5EF4-FFF2-40B4-BE49-F238E27FC236}">
              <a16:creationId xmlns:a16="http://schemas.microsoft.com/office/drawing/2014/main" id="{773A8444-DB46-4C13-8C54-6C978DCB34D7}"/>
            </a:ext>
          </a:extLst>
        </xdr:cNvPr>
        <xdr:cNvSpPr txBox="1"/>
      </xdr:nvSpPr>
      <xdr:spPr>
        <a:xfrm>
          <a:off x="7131050" y="150145750"/>
          <a:ext cx="1606550"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r>
            <a:rPr lang="en-US" sz="1100"/>
            <a:t>0   A14:N50</a:t>
          </a:r>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18626</xdr:colOff>
      <xdr:row>99</xdr:row>
      <xdr:rowOff>131336</xdr:rowOff>
    </xdr:from>
    <xdr:to>
      <xdr:col>28</xdr:col>
      <xdr:colOff>74254</xdr:colOff>
      <xdr:row>120</xdr:row>
      <xdr:rowOff>42662</xdr:rowOff>
    </xdr:to>
    <xdr:pic>
      <xdr:nvPicPr>
        <xdr:cNvPr id="2" name="value frame PNP" hidden="1">
          <a:extLst>
            <a:ext uri="{FF2B5EF4-FFF2-40B4-BE49-F238E27FC236}">
              <a16:creationId xmlns:a16="http://schemas.microsoft.com/office/drawing/2014/main" id="{949A6B7B-730A-43BF-A39C-6252B52A02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8833336"/>
          <a:ext cx="6627878" cy="3403826"/>
        </a:xfrm>
        <a:prstGeom prst="rect">
          <a:avLst/>
        </a:prstGeom>
      </xdr:spPr>
    </xdr:pic>
    <xdr:clientData/>
  </xdr:twoCellAnchor>
  <xdr:twoCellAnchor editAs="oneCell">
    <xdr:from>
      <xdr:col>14</xdr:col>
      <xdr:colOff>110067</xdr:colOff>
      <xdr:row>90</xdr:row>
      <xdr:rowOff>0</xdr:rowOff>
    </xdr:from>
    <xdr:to>
      <xdr:col>27</xdr:col>
      <xdr:colOff>14661</xdr:colOff>
      <xdr:row>96</xdr:row>
      <xdr:rowOff>117861</xdr:rowOff>
    </xdr:to>
    <xdr:pic>
      <xdr:nvPicPr>
        <xdr:cNvPr id="3" name="Picture 2" hidden="1">
          <a:extLst>
            <a:ext uri="{FF2B5EF4-FFF2-40B4-BE49-F238E27FC236}">
              <a16:creationId xmlns:a16="http://schemas.microsoft.com/office/drawing/2014/main" id="{BC242EC3-F9CC-4511-A72A-5B1C6CB3B80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26860500"/>
          <a:ext cx="6260944" cy="1514861"/>
        </a:xfrm>
        <a:prstGeom prst="rect">
          <a:avLst/>
        </a:prstGeom>
      </xdr:spPr>
    </xdr:pic>
    <xdr:clientData/>
  </xdr:twoCellAnchor>
  <xdr:twoCellAnchor editAs="oneCell">
    <xdr:from>
      <xdr:col>31</xdr:col>
      <xdr:colOff>426720</xdr:colOff>
      <xdr:row>661</xdr:row>
      <xdr:rowOff>0</xdr:rowOff>
    </xdr:from>
    <xdr:to>
      <xdr:col>33</xdr:col>
      <xdr:colOff>55932</xdr:colOff>
      <xdr:row>662</xdr:row>
      <xdr:rowOff>42364</xdr:rowOff>
    </xdr:to>
    <xdr:pic>
      <xdr:nvPicPr>
        <xdr:cNvPr id="4" name="thumbs down, light red" hidden="1">
          <a:extLst>
            <a:ext uri="{FF2B5EF4-FFF2-40B4-BE49-F238E27FC236}">
              <a16:creationId xmlns:a16="http://schemas.microsoft.com/office/drawing/2014/main" id="{46E45EFF-207E-4322-A11D-23019446B3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5170" y="150685500"/>
          <a:ext cx="861112" cy="867864"/>
        </a:xfrm>
        <a:prstGeom prst="rect">
          <a:avLst/>
        </a:prstGeom>
      </xdr:spPr>
    </xdr:pic>
    <xdr:clientData/>
  </xdr:twoCellAnchor>
  <xdr:twoCellAnchor editAs="oneCell">
    <xdr:from>
      <xdr:col>24</xdr:col>
      <xdr:colOff>231420</xdr:colOff>
      <xdr:row>90</xdr:row>
      <xdr:rowOff>0</xdr:rowOff>
    </xdr:from>
    <xdr:to>
      <xdr:col>26</xdr:col>
      <xdr:colOff>73992</xdr:colOff>
      <xdr:row>94</xdr:row>
      <xdr:rowOff>41275</xdr:rowOff>
    </xdr:to>
    <xdr:pic>
      <xdr:nvPicPr>
        <xdr:cNvPr id="5" name="thumbs up, light green" hidden="1">
          <a:extLst>
            <a:ext uri="{FF2B5EF4-FFF2-40B4-BE49-F238E27FC236}">
              <a16:creationId xmlns:a16="http://schemas.microsoft.com/office/drawing/2014/main" id="{AFEFC7D9-94D8-4CCE-A08C-AC9760F21B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26860500"/>
          <a:ext cx="883972" cy="930275"/>
        </a:xfrm>
        <a:prstGeom prst="rect">
          <a:avLst/>
        </a:prstGeom>
      </xdr:spPr>
    </xdr:pic>
    <xdr:clientData/>
  </xdr:twoCellAnchor>
  <xdr:oneCellAnchor>
    <xdr:from>
      <xdr:col>15</xdr:col>
      <xdr:colOff>22860</xdr:colOff>
      <xdr:row>90</xdr:row>
      <xdr:rowOff>0</xdr:rowOff>
    </xdr:from>
    <xdr:ext cx="5943600" cy="3110484"/>
    <xdr:pic>
      <xdr:nvPicPr>
        <xdr:cNvPr id="6" name="Picture 5" hidden="1">
          <a:extLst>
            <a:ext uri="{FF2B5EF4-FFF2-40B4-BE49-F238E27FC236}">
              <a16:creationId xmlns:a16="http://schemas.microsoft.com/office/drawing/2014/main" id="{AB41F8F1-77F5-4776-8D1B-2287D0B4F07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26860500"/>
          <a:ext cx="5943600" cy="3110484"/>
        </a:xfrm>
        <a:prstGeom prst="rect">
          <a:avLst/>
        </a:prstGeom>
      </xdr:spPr>
    </xdr:pic>
    <xdr:clientData/>
  </xdr:oneCellAnchor>
  <xdr:oneCellAnchor>
    <xdr:from>
      <xdr:col>13</xdr:col>
      <xdr:colOff>18626</xdr:colOff>
      <xdr:row>173</xdr:row>
      <xdr:rowOff>0</xdr:rowOff>
    </xdr:from>
    <xdr:ext cx="6450078" cy="3417161"/>
    <xdr:pic>
      <xdr:nvPicPr>
        <xdr:cNvPr id="7" name="value frame PNP" hidden="1">
          <a:extLst>
            <a:ext uri="{FF2B5EF4-FFF2-40B4-BE49-F238E27FC236}">
              <a16:creationId xmlns:a16="http://schemas.microsoft.com/office/drawing/2014/main" id="{0BCB315A-2FB5-43E3-9507-F49B2ECC6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4767500"/>
          <a:ext cx="6450078" cy="3417161"/>
        </a:xfrm>
        <a:prstGeom prst="rect">
          <a:avLst/>
        </a:prstGeom>
      </xdr:spPr>
    </xdr:pic>
    <xdr:clientData/>
  </xdr:oneCellAnchor>
  <xdr:oneCellAnchor>
    <xdr:from>
      <xdr:col>0</xdr:col>
      <xdr:colOff>110067</xdr:colOff>
      <xdr:row>173</xdr:row>
      <xdr:rowOff>0</xdr:rowOff>
    </xdr:from>
    <xdr:ext cx="6055204" cy="1548516"/>
    <xdr:pic>
      <xdr:nvPicPr>
        <xdr:cNvPr id="8" name="Picture 7" hidden="1">
          <a:extLst>
            <a:ext uri="{FF2B5EF4-FFF2-40B4-BE49-F238E27FC236}">
              <a16:creationId xmlns:a16="http://schemas.microsoft.com/office/drawing/2014/main" id="{F2EC388E-4682-4AE7-ADF4-63FF6C31242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4767500"/>
          <a:ext cx="6055204" cy="1548516"/>
        </a:xfrm>
        <a:prstGeom prst="rect">
          <a:avLst/>
        </a:prstGeom>
      </xdr:spPr>
    </xdr:pic>
    <xdr:clientData/>
  </xdr:oneCellAnchor>
  <xdr:oneCellAnchor>
    <xdr:from>
      <xdr:col>2</xdr:col>
      <xdr:colOff>426720</xdr:colOff>
      <xdr:row>173</xdr:row>
      <xdr:rowOff>0</xdr:rowOff>
    </xdr:from>
    <xdr:ext cx="848412" cy="914400"/>
    <xdr:pic>
      <xdr:nvPicPr>
        <xdr:cNvPr id="9" name="thumbs down, light red" hidden="1">
          <a:extLst>
            <a:ext uri="{FF2B5EF4-FFF2-40B4-BE49-F238E27FC236}">
              <a16:creationId xmlns:a16="http://schemas.microsoft.com/office/drawing/2014/main" id="{3B6E0A3A-4EA2-4E79-B5AC-ACE79A4EA71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5370" y="44767500"/>
          <a:ext cx="848412" cy="914400"/>
        </a:xfrm>
        <a:prstGeom prst="rect">
          <a:avLst/>
        </a:prstGeom>
      </xdr:spPr>
    </xdr:pic>
    <xdr:clientData/>
  </xdr:oneCellAnchor>
  <xdr:oneCellAnchor>
    <xdr:from>
      <xdr:col>10</xdr:col>
      <xdr:colOff>231420</xdr:colOff>
      <xdr:row>173</xdr:row>
      <xdr:rowOff>0</xdr:rowOff>
    </xdr:from>
    <xdr:ext cx="848412" cy="914400"/>
    <xdr:pic>
      <xdr:nvPicPr>
        <xdr:cNvPr id="10" name="thumbs up, light green" hidden="1">
          <a:extLst>
            <a:ext uri="{FF2B5EF4-FFF2-40B4-BE49-F238E27FC236}">
              <a16:creationId xmlns:a16="http://schemas.microsoft.com/office/drawing/2014/main" id="{2DD1F994-45B0-495B-A9BA-0184481CE6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025670" y="44767500"/>
          <a:ext cx="848412" cy="914400"/>
        </a:xfrm>
        <a:prstGeom prst="rect">
          <a:avLst/>
        </a:prstGeom>
      </xdr:spPr>
    </xdr:pic>
    <xdr:clientData/>
  </xdr:oneCellAnchor>
  <xdr:oneCellAnchor>
    <xdr:from>
      <xdr:col>1</xdr:col>
      <xdr:colOff>22860</xdr:colOff>
      <xdr:row>173</xdr:row>
      <xdr:rowOff>0</xdr:rowOff>
    </xdr:from>
    <xdr:ext cx="5943600" cy="3110484"/>
    <xdr:pic>
      <xdr:nvPicPr>
        <xdr:cNvPr id="11" name="Picture 10" hidden="1">
          <a:extLst>
            <a:ext uri="{FF2B5EF4-FFF2-40B4-BE49-F238E27FC236}">
              <a16:creationId xmlns:a16="http://schemas.microsoft.com/office/drawing/2014/main" id="{EE4AE7C0-DD84-4747-81DE-80C43248ECE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08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2" name="value frame PNP" hidden="1">
          <a:extLst>
            <a:ext uri="{FF2B5EF4-FFF2-40B4-BE49-F238E27FC236}">
              <a16:creationId xmlns:a16="http://schemas.microsoft.com/office/drawing/2014/main" id="{AE104647-8D95-4ED7-B5D7-BFC4004902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3" name="Picture 12" hidden="1">
          <a:extLst>
            <a:ext uri="{FF2B5EF4-FFF2-40B4-BE49-F238E27FC236}">
              <a16:creationId xmlns:a16="http://schemas.microsoft.com/office/drawing/2014/main" id="{0057EC0D-4A15-425D-97BA-EF8A832DA3D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4" name="thumbs up, light green" hidden="1">
          <a:extLst>
            <a:ext uri="{FF2B5EF4-FFF2-40B4-BE49-F238E27FC236}">
              <a16:creationId xmlns:a16="http://schemas.microsoft.com/office/drawing/2014/main" id="{FAA767C1-0962-448D-9A09-C0486556FE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5" name="Picture 14" hidden="1">
          <a:extLst>
            <a:ext uri="{FF2B5EF4-FFF2-40B4-BE49-F238E27FC236}">
              <a16:creationId xmlns:a16="http://schemas.microsoft.com/office/drawing/2014/main" id="{7A398018-D47A-40FF-B7B6-FA6A0124D54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6" name="value frame PNP" hidden="1">
          <a:extLst>
            <a:ext uri="{FF2B5EF4-FFF2-40B4-BE49-F238E27FC236}">
              <a16:creationId xmlns:a16="http://schemas.microsoft.com/office/drawing/2014/main" id="{36BB6506-C231-41EF-8531-3E4DB77270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7" name="Picture 16" hidden="1">
          <a:extLst>
            <a:ext uri="{FF2B5EF4-FFF2-40B4-BE49-F238E27FC236}">
              <a16:creationId xmlns:a16="http://schemas.microsoft.com/office/drawing/2014/main" id="{30C45B68-39AD-45A9-9FA2-8B3F3C254EC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8" name="thumbs up, light green" hidden="1">
          <a:extLst>
            <a:ext uri="{FF2B5EF4-FFF2-40B4-BE49-F238E27FC236}">
              <a16:creationId xmlns:a16="http://schemas.microsoft.com/office/drawing/2014/main" id="{077E4369-8CFF-463B-B7EA-B904C980F7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9" name="Picture 18" hidden="1">
          <a:extLst>
            <a:ext uri="{FF2B5EF4-FFF2-40B4-BE49-F238E27FC236}">
              <a16:creationId xmlns:a16="http://schemas.microsoft.com/office/drawing/2014/main" id="{BAA2A388-DEDA-43E8-BA6A-A1757199BD6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0" name="value frame PNP" hidden="1">
          <a:extLst>
            <a:ext uri="{FF2B5EF4-FFF2-40B4-BE49-F238E27FC236}">
              <a16:creationId xmlns:a16="http://schemas.microsoft.com/office/drawing/2014/main" id="{4EB0F00C-A1A1-4D84-AD7F-5C362B3521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1" name="Picture 20" hidden="1">
          <a:extLst>
            <a:ext uri="{FF2B5EF4-FFF2-40B4-BE49-F238E27FC236}">
              <a16:creationId xmlns:a16="http://schemas.microsoft.com/office/drawing/2014/main" id="{33560F52-5A28-4884-A908-915F03E71BB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2" name="thumbs up, light green" hidden="1">
          <a:extLst>
            <a:ext uri="{FF2B5EF4-FFF2-40B4-BE49-F238E27FC236}">
              <a16:creationId xmlns:a16="http://schemas.microsoft.com/office/drawing/2014/main" id="{78761773-5AA9-43ED-BBB3-78CF68C2BF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3" name="Picture 22" hidden="1">
          <a:extLst>
            <a:ext uri="{FF2B5EF4-FFF2-40B4-BE49-F238E27FC236}">
              <a16:creationId xmlns:a16="http://schemas.microsoft.com/office/drawing/2014/main" id="{017A4F91-71AF-4248-BD2E-C345A999540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4" name="value frame PNP" hidden="1">
          <a:extLst>
            <a:ext uri="{FF2B5EF4-FFF2-40B4-BE49-F238E27FC236}">
              <a16:creationId xmlns:a16="http://schemas.microsoft.com/office/drawing/2014/main" id="{8B2F6286-3185-4CD8-AD9E-8B96B5C576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5" name="Picture 24" hidden="1">
          <a:extLst>
            <a:ext uri="{FF2B5EF4-FFF2-40B4-BE49-F238E27FC236}">
              <a16:creationId xmlns:a16="http://schemas.microsoft.com/office/drawing/2014/main" id="{7E2B54D8-32D1-4649-A9B5-0163C18F481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6" name="thumbs up, light green" hidden="1">
          <a:extLst>
            <a:ext uri="{FF2B5EF4-FFF2-40B4-BE49-F238E27FC236}">
              <a16:creationId xmlns:a16="http://schemas.microsoft.com/office/drawing/2014/main" id="{3BED6360-5E44-45F5-B39E-120D46DF68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7" name="Picture 26" hidden="1">
          <a:extLst>
            <a:ext uri="{FF2B5EF4-FFF2-40B4-BE49-F238E27FC236}">
              <a16:creationId xmlns:a16="http://schemas.microsoft.com/office/drawing/2014/main" id="{6D21D5A9-E0DC-4ED9-BF5F-597BB282D31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8" name="value frame PNP" hidden="1">
          <a:extLst>
            <a:ext uri="{FF2B5EF4-FFF2-40B4-BE49-F238E27FC236}">
              <a16:creationId xmlns:a16="http://schemas.microsoft.com/office/drawing/2014/main" id="{84033C94-148E-4C00-865A-5CF946C8FB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9" name="Picture 28" hidden="1">
          <a:extLst>
            <a:ext uri="{FF2B5EF4-FFF2-40B4-BE49-F238E27FC236}">
              <a16:creationId xmlns:a16="http://schemas.microsoft.com/office/drawing/2014/main" id="{4F57B33D-409B-4CDA-A6FE-90E8CCB2C78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0" name="thumbs up, light green" hidden="1">
          <a:extLst>
            <a:ext uri="{FF2B5EF4-FFF2-40B4-BE49-F238E27FC236}">
              <a16:creationId xmlns:a16="http://schemas.microsoft.com/office/drawing/2014/main" id="{74AF883A-1831-404C-A8C7-0F27B32A49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1" name="Picture 30" hidden="1">
          <a:extLst>
            <a:ext uri="{FF2B5EF4-FFF2-40B4-BE49-F238E27FC236}">
              <a16:creationId xmlns:a16="http://schemas.microsoft.com/office/drawing/2014/main" id="{E40B66C6-9200-4006-B962-DC2869CD41F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2" name="value frame PNP" hidden="1">
          <a:extLst>
            <a:ext uri="{FF2B5EF4-FFF2-40B4-BE49-F238E27FC236}">
              <a16:creationId xmlns:a16="http://schemas.microsoft.com/office/drawing/2014/main" id="{171A0B1E-A0E8-4FD9-99C7-8AFDDFCC6A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3" name="Picture 32" hidden="1">
          <a:extLst>
            <a:ext uri="{FF2B5EF4-FFF2-40B4-BE49-F238E27FC236}">
              <a16:creationId xmlns:a16="http://schemas.microsoft.com/office/drawing/2014/main" id="{97903F1D-21A1-4D63-9479-60D619996B4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4" name="thumbs up, light green" hidden="1">
          <a:extLst>
            <a:ext uri="{FF2B5EF4-FFF2-40B4-BE49-F238E27FC236}">
              <a16:creationId xmlns:a16="http://schemas.microsoft.com/office/drawing/2014/main" id="{9ABDD2BB-2563-4DC2-A709-6B3241E109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5" name="Picture 34" hidden="1">
          <a:extLst>
            <a:ext uri="{FF2B5EF4-FFF2-40B4-BE49-F238E27FC236}">
              <a16:creationId xmlns:a16="http://schemas.microsoft.com/office/drawing/2014/main" id="{3D63EB8D-8420-48FF-A2D5-D47625B2822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6" name="value frame PNP" hidden="1">
          <a:extLst>
            <a:ext uri="{FF2B5EF4-FFF2-40B4-BE49-F238E27FC236}">
              <a16:creationId xmlns:a16="http://schemas.microsoft.com/office/drawing/2014/main" id="{A69E0010-E0A2-46E1-8FAD-C98FF6141F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7" name="Picture 36" hidden="1">
          <a:extLst>
            <a:ext uri="{FF2B5EF4-FFF2-40B4-BE49-F238E27FC236}">
              <a16:creationId xmlns:a16="http://schemas.microsoft.com/office/drawing/2014/main" id="{6ADB907A-42DC-46D5-8AED-65B573D0D35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8" name="thumbs up, light green" hidden="1">
          <a:extLst>
            <a:ext uri="{FF2B5EF4-FFF2-40B4-BE49-F238E27FC236}">
              <a16:creationId xmlns:a16="http://schemas.microsoft.com/office/drawing/2014/main" id="{3AE952CB-9E93-4767-8DAD-C01EB55005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9" name="Picture 38" hidden="1">
          <a:extLst>
            <a:ext uri="{FF2B5EF4-FFF2-40B4-BE49-F238E27FC236}">
              <a16:creationId xmlns:a16="http://schemas.microsoft.com/office/drawing/2014/main" id="{068CD9E5-52D2-406B-A15B-B3BABF43167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0" name="value frame PNP" hidden="1">
          <a:extLst>
            <a:ext uri="{FF2B5EF4-FFF2-40B4-BE49-F238E27FC236}">
              <a16:creationId xmlns:a16="http://schemas.microsoft.com/office/drawing/2014/main" id="{FC1AD35F-E63C-428E-94EB-E54F3709C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1" name="Picture 40" hidden="1">
          <a:extLst>
            <a:ext uri="{FF2B5EF4-FFF2-40B4-BE49-F238E27FC236}">
              <a16:creationId xmlns:a16="http://schemas.microsoft.com/office/drawing/2014/main" id="{9901E6DA-FB7C-43A2-872F-8C680348126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2" name="thumbs up, light green" hidden="1">
          <a:extLst>
            <a:ext uri="{FF2B5EF4-FFF2-40B4-BE49-F238E27FC236}">
              <a16:creationId xmlns:a16="http://schemas.microsoft.com/office/drawing/2014/main" id="{D3176E08-7B44-4795-815A-1C9C4F67A14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3" name="Picture 42" hidden="1">
          <a:extLst>
            <a:ext uri="{FF2B5EF4-FFF2-40B4-BE49-F238E27FC236}">
              <a16:creationId xmlns:a16="http://schemas.microsoft.com/office/drawing/2014/main" id="{9470917C-65E1-44D6-96F4-3A5D12317E9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4" name="value frame PNP" hidden="1">
          <a:extLst>
            <a:ext uri="{FF2B5EF4-FFF2-40B4-BE49-F238E27FC236}">
              <a16:creationId xmlns:a16="http://schemas.microsoft.com/office/drawing/2014/main" id="{E29A80F0-5EAE-48B5-AEC8-77511A51F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5" name="Picture 44" hidden="1">
          <a:extLst>
            <a:ext uri="{FF2B5EF4-FFF2-40B4-BE49-F238E27FC236}">
              <a16:creationId xmlns:a16="http://schemas.microsoft.com/office/drawing/2014/main" id="{2E540675-A738-4519-8ABE-BAEC396DBD3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6" name="thumbs up, light green" hidden="1">
          <a:extLst>
            <a:ext uri="{FF2B5EF4-FFF2-40B4-BE49-F238E27FC236}">
              <a16:creationId xmlns:a16="http://schemas.microsoft.com/office/drawing/2014/main" id="{20CA0F51-2D2E-4224-B314-D30EF63542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7" name="Picture 46" hidden="1">
          <a:extLst>
            <a:ext uri="{FF2B5EF4-FFF2-40B4-BE49-F238E27FC236}">
              <a16:creationId xmlns:a16="http://schemas.microsoft.com/office/drawing/2014/main" id="{9F60BD81-054D-4A00-A102-FAC958D4DB2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8" name="value frame PNP" hidden="1">
          <a:extLst>
            <a:ext uri="{FF2B5EF4-FFF2-40B4-BE49-F238E27FC236}">
              <a16:creationId xmlns:a16="http://schemas.microsoft.com/office/drawing/2014/main" id="{B6645D5E-4598-4AC2-9976-D676604B9B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9" name="Picture 48" hidden="1">
          <a:extLst>
            <a:ext uri="{FF2B5EF4-FFF2-40B4-BE49-F238E27FC236}">
              <a16:creationId xmlns:a16="http://schemas.microsoft.com/office/drawing/2014/main" id="{DAED4827-3589-49C8-9F73-90A0EEB66EB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0" name="thumbs up, light green" hidden="1">
          <a:extLst>
            <a:ext uri="{FF2B5EF4-FFF2-40B4-BE49-F238E27FC236}">
              <a16:creationId xmlns:a16="http://schemas.microsoft.com/office/drawing/2014/main" id="{461A8622-20B0-45ED-A0CE-351266A108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1" name="Picture 50" hidden="1">
          <a:extLst>
            <a:ext uri="{FF2B5EF4-FFF2-40B4-BE49-F238E27FC236}">
              <a16:creationId xmlns:a16="http://schemas.microsoft.com/office/drawing/2014/main" id="{12454B52-08CB-4EB5-9A66-CCA9CD19E28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2" name="value frame PNP" hidden="1">
          <a:extLst>
            <a:ext uri="{FF2B5EF4-FFF2-40B4-BE49-F238E27FC236}">
              <a16:creationId xmlns:a16="http://schemas.microsoft.com/office/drawing/2014/main" id="{532E8528-79BC-47C0-90E9-4C623955B2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3" name="Picture 52" hidden="1">
          <a:extLst>
            <a:ext uri="{FF2B5EF4-FFF2-40B4-BE49-F238E27FC236}">
              <a16:creationId xmlns:a16="http://schemas.microsoft.com/office/drawing/2014/main" id="{4C614013-1B99-4A89-B94C-A30708444D4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4" name="thumbs up, light green" hidden="1">
          <a:extLst>
            <a:ext uri="{FF2B5EF4-FFF2-40B4-BE49-F238E27FC236}">
              <a16:creationId xmlns:a16="http://schemas.microsoft.com/office/drawing/2014/main" id="{1A00D8E6-5FD3-49AB-B538-26B8489373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5" name="Picture 54" hidden="1">
          <a:extLst>
            <a:ext uri="{FF2B5EF4-FFF2-40B4-BE49-F238E27FC236}">
              <a16:creationId xmlns:a16="http://schemas.microsoft.com/office/drawing/2014/main" id="{D9F69B24-827D-43E1-B1B5-1DDAAD3AC2B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6" name="value frame PNP" hidden="1">
          <a:extLst>
            <a:ext uri="{FF2B5EF4-FFF2-40B4-BE49-F238E27FC236}">
              <a16:creationId xmlns:a16="http://schemas.microsoft.com/office/drawing/2014/main" id="{78621ED2-057A-4473-845B-93A81D8268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7" name="Picture 56" hidden="1">
          <a:extLst>
            <a:ext uri="{FF2B5EF4-FFF2-40B4-BE49-F238E27FC236}">
              <a16:creationId xmlns:a16="http://schemas.microsoft.com/office/drawing/2014/main" id="{2542F54C-748C-426C-A9E3-CD333FE5BCD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8" name="thumbs up, light green" hidden="1">
          <a:extLst>
            <a:ext uri="{FF2B5EF4-FFF2-40B4-BE49-F238E27FC236}">
              <a16:creationId xmlns:a16="http://schemas.microsoft.com/office/drawing/2014/main" id="{589FCC42-896A-436E-AEE6-855DD8262E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9" name="Picture 58" hidden="1">
          <a:extLst>
            <a:ext uri="{FF2B5EF4-FFF2-40B4-BE49-F238E27FC236}">
              <a16:creationId xmlns:a16="http://schemas.microsoft.com/office/drawing/2014/main" id="{24B40926-1DFA-4F5E-A52B-E350CD2C9D4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0" name="value frame PNP" hidden="1">
          <a:extLst>
            <a:ext uri="{FF2B5EF4-FFF2-40B4-BE49-F238E27FC236}">
              <a16:creationId xmlns:a16="http://schemas.microsoft.com/office/drawing/2014/main" id="{54B5830A-53BB-400E-B267-17C15673BF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1" name="Picture 60" hidden="1">
          <a:extLst>
            <a:ext uri="{FF2B5EF4-FFF2-40B4-BE49-F238E27FC236}">
              <a16:creationId xmlns:a16="http://schemas.microsoft.com/office/drawing/2014/main" id="{5C36B788-3A87-4D38-8F3B-7F032DACAA0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2" name="thumbs up, light green" hidden="1">
          <a:extLst>
            <a:ext uri="{FF2B5EF4-FFF2-40B4-BE49-F238E27FC236}">
              <a16:creationId xmlns:a16="http://schemas.microsoft.com/office/drawing/2014/main" id="{3181E4C0-3076-4AB5-A803-14F2AEBE27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3" name="Picture 62" hidden="1">
          <a:extLst>
            <a:ext uri="{FF2B5EF4-FFF2-40B4-BE49-F238E27FC236}">
              <a16:creationId xmlns:a16="http://schemas.microsoft.com/office/drawing/2014/main" id="{19F7B039-E12B-4379-A2DC-ACE184A185D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4" name="value frame PNP" hidden="1">
          <a:extLst>
            <a:ext uri="{FF2B5EF4-FFF2-40B4-BE49-F238E27FC236}">
              <a16:creationId xmlns:a16="http://schemas.microsoft.com/office/drawing/2014/main" id="{C26D4DA5-D9B4-4875-A7E5-0FE8C6DAAE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5" name="Picture 64" hidden="1">
          <a:extLst>
            <a:ext uri="{FF2B5EF4-FFF2-40B4-BE49-F238E27FC236}">
              <a16:creationId xmlns:a16="http://schemas.microsoft.com/office/drawing/2014/main" id="{5E454518-83FF-4D3E-839D-C91802CB2CC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6" name="thumbs up, light green" hidden="1">
          <a:extLst>
            <a:ext uri="{FF2B5EF4-FFF2-40B4-BE49-F238E27FC236}">
              <a16:creationId xmlns:a16="http://schemas.microsoft.com/office/drawing/2014/main" id="{96905422-031B-4298-9A6C-405B98029F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7" name="Picture 66" hidden="1">
          <a:extLst>
            <a:ext uri="{FF2B5EF4-FFF2-40B4-BE49-F238E27FC236}">
              <a16:creationId xmlns:a16="http://schemas.microsoft.com/office/drawing/2014/main" id="{E16807E2-1C16-4B51-B6CF-D9280481E93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8" name="value frame PNP" hidden="1">
          <a:extLst>
            <a:ext uri="{FF2B5EF4-FFF2-40B4-BE49-F238E27FC236}">
              <a16:creationId xmlns:a16="http://schemas.microsoft.com/office/drawing/2014/main" id="{4AB93A22-8108-465D-84E5-204AEE8989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9" name="Picture 68" hidden="1">
          <a:extLst>
            <a:ext uri="{FF2B5EF4-FFF2-40B4-BE49-F238E27FC236}">
              <a16:creationId xmlns:a16="http://schemas.microsoft.com/office/drawing/2014/main" id="{F8C3A898-7F97-4FB1-A97F-62EA2EF08C9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0" name="thumbs up, light green" hidden="1">
          <a:extLst>
            <a:ext uri="{FF2B5EF4-FFF2-40B4-BE49-F238E27FC236}">
              <a16:creationId xmlns:a16="http://schemas.microsoft.com/office/drawing/2014/main" id="{54FF6432-74BC-40B1-884E-C8B77BF2E7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1" name="Picture 70" hidden="1">
          <a:extLst>
            <a:ext uri="{FF2B5EF4-FFF2-40B4-BE49-F238E27FC236}">
              <a16:creationId xmlns:a16="http://schemas.microsoft.com/office/drawing/2014/main" id="{FF412914-209E-4E08-9DCD-8893886D3DB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72" name="value frame PNP" hidden="1">
          <a:extLst>
            <a:ext uri="{FF2B5EF4-FFF2-40B4-BE49-F238E27FC236}">
              <a16:creationId xmlns:a16="http://schemas.microsoft.com/office/drawing/2014/main" id="{5EC69D74-EF5D-4E60-A965-25C41994D0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73" name="Picture 72" hidden="1">
          <a:extLst>
            <a:ext uri="{FF2B5EF4-FFF2-40B4-BE49-F238E27FC236}">
              <a16:creationId xmlns:a16="http://schemas.microsoft.com/office/drawing/2014/main" id="{FE41F3DD-3D23-48A3-BAF7-DB783B043DD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4" name="thumbs up, light green" hidden="1">
          <a:extLst>
            <a:ext uri="{FF2B5EF4-FFF2-40B4-BE49-F238E27FC236}">
              <a16:creationId xmlns:a16="http://schemas.microsoft.com/office/drawing/2014/main" id="{4D0A40BB-E289-4E76-ABED-0A36574DB0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5" name="Picture 74" hidden="1">
          <a:extLst>
            <a:ext uri="{FF2B5EF4-FFF2-40B4-BE49-F238E27FC236}">
              <a16:creationId xmlns:a16="http://schemas.microsoft.com/office/drawing/2014/main" id="{2285083E-0F42-45B7-B469-47BF8FB2743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141</xdr:row>
      <xdr:rowOff>131336</xdr:rowOff>
    </xdr:from>
    <xdr:ext cx="6564378" cy="3362551"/>
    <xdr:pic>
      <xdr:nvPicPr>
        <xdr:cNvPr id="76" name="value frame PNP" hidden="1">
          <a:extLst>
            <a:ext uri="{FF2B5EF4-FFF2-40B4-BE49-F238E27FC236}">
              <a16:creationId xmlns:a16="http://schemas.microsoft.com/office/drawing/2014/main" id="{90E1FF84-6919-4EEB-AF51-F0161C3B4D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564378" cy="3362551"/>
        </a:xfrm>
        <a:prstGeom prst="rect">
          <a:avLst/>
        </a:prstGeom>
      </xdr:spPr>
    </xdr:pic>
    <xdr:clientData/>
  </xdr:oneCellAnchor>
  <xdr:oneCellAnchor>
    <xdr:from>
      <xdr:col>14</xdr:col>
      <xdr:colOff>110067</xdr:colOff>
      <xdr:row>132</xdr:row>
      <xdr:rowOff>0</xdr:rowOff>
    </xdr:from>
    <xdr:ext cx="6184744" cy="1505336"/>
    <xdr:pic>
      <xdr:nvPicPr>
        <xdr:cNvPr id="77" name="Picture 76" hidden="1">
          <a:extLst>
            <a:ext uri="{FF2B5EF4-FFF2-40B4-BE49-F238E27FC236}">
              <a16:creationId xmlns:a16="http://schemas.microsoft.com/office/drawing/2014/main" id="{141C2547-5965-4EC3-8B81-12BDC1E1B4C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35814000"/>
          <a:ext cx="6184744" cy="1505336"/>
        </a:xfrm>
        <a:prstGeom prst="rect">
          <a:avLst/>
        </a:prstGeom>
      </xdr:spPr>
    </xdr:pic>
    <xdr:clientData/>
  </xdr:oneCellAnchor>
  <xdr:oneCellAnchor>
    <xdr:from>
      <xdr:col>24</xdr:col>
      <xdr:colOff>231420</xdr:colOff>
      <xdr:row>132</xdr:row>
      <xdr:rowOff>0</xdr:rowOff>
    </xdr:from>
    <xdr:ext cx="871272" cy="927100"/>
    <xdr:pic>
      <xdr:nvPicPr>
        <xdr:cNvPr id="78" name="thumbs up, light green" hidden="1">
          <a:extLst>
            <a:ext uri="{FF2B5EF4-FFF2-40B4-BE49-F238E27FC236}">
              <a16:creationId xmlns:a16="http://schemas.microsoft.com/office/drawing/2014/main" id="{1067B850-2804-4CD2-92BE-DE1AB25A7F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35814000"/>
          <a:ext cx="871272" cy="927100"/>
        </a:xfrm>
        <a:prstGeom prst="rect">
          <a:avLst/>
        </a:prstGeom>
      </xdr:spPr>
    </xdr:pic>
    <xdr:clientData/>
  </xdr:oneCellAnchor>
  <xdr:oneCellAnchor>
    <xdr:from>
      <xdr:col>15</xdr:col>
      <xdr:colOff>22860</xdr:colOff>
      <xdr:row>132</xdr:row>
      <xdr:rowOff>0</xdr:rowOff>
    </xdr:from>
    <xdr:ext cx="5943600" cy="3110484"/>
    <xdr:pic>
      <xdr:nvPicPr>
        <xdr:cNvPr id="79" name="Picture 78" hidden="1">
          <a:extLst>
            <a:ext uri="{FF2B5EF4-FFF2-40B4-BE49-F238E27FC236}">
              <a16:creationId xmlns:a16="http://schemas.microsoft.com/office/drawing/2014/main" id="{743FCEF5-E922-41FD-B254-0BA16E64522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35814000"/>
          <a:ext cx="5943600" cy="3110484"/>
        </a:xfrm>
        <a:prstGeom prst="rect">
          <a:avLst/>
        </a:prstGeom>
      </xdr:spPr>
    </xdr:pic>
    <xdr:clientData/>
  </xdr:oneCellAnchor>
  <xdr:oneCellAnchor>
    <xdr:from>
      <xdr:col>13</xdr:col>
      <xdr:colOff>18626</xdr:colOff>
      <xdr:row>61</xdr:row>
      <xdr:rowOff>131336</xdr:rowOff>
    </xdr:from>
    <xdr:ext cx="6564378" cy="3362551"/>
    <xdr:pic>
      <xdr:nvPicPr>
        <xdr:cNvPr id="80" name="value frame PNP" hidden="1">
          <a:extLst>
            <a:ext uri="{FF2B5EF4-FFF2-40B4-BE49-F238E27FC236}">
              <a16:creationId xmlns:a16="http://schemas.microsoft.com/office/drawing/2014/main" id="{32105220-31FA-4672-AB9F-95648F70E6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0197336"/>
          <a:ext cx="6564378" cy="3362551"/>
        </a:xfrm>
        <a:prstGeom prst="rect">
          <a:avLst/>
        </a:prstGeom>
      </xdr:spPr>
    </xdr:pic>
    <xdr:clientData/>
  </xdr:oneCellAnchor>
  <xdr:oneCellAnchor>
    <xdr:from>
      <xdr:col>14</xdr:col>
      <xdr:colOff>110067</xdr:colOff>
      <xdr:row>50</xdr:row>
      <xdr:rowOff>0</xdr:rowOff>
    </xdr:from>
    <xdr:ext cx="6184744" cy="1505336"/>
    <xdr:pic>
      <xdr:nvPicPr>
        <xdr:cNvPr id="81" name="Picture 80" hidden="1">
          <a:extLst>
            <a:ext uri="{FF2B5EF4-FFF2-40B4-BE49-F238E27FC236}">
              <a16:creationId xmlns:a16="http://schemas.microsoft.com/office/drawing/2014/main" id="{845125E9-A126-48BF-B26F-7780E5D6A7F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7907000"/>
          <a:ext cx="6184744" cy="1505336"/>
        </a:xfrm>
        <a:prstGeom prst="rect">
          <a:avLst/>
        </a:prstGeom>
      </xdr:spPr>
    </xdr:pic>
    <xdr:clientData/>
  </xdr:oneCellAnchor>
  <xdr:oneCellAnchor>
    <xdr:from>
      <xdr:col>24</xdr:col>
      <xdr:colOff>231420</xdr:colOff>
      <xdr:row>50</xdr:row>
      <xdr:rowOff>0</xdr:rowOff>
    </xdr:from>
    <xdr:ext cx="871272" cy="927100"/>
    <xdr:pic>
      <xdr:nvPicPr>
        <xdr:cNvPr id="82" name="thumbs up, light green" hidden="1">
          <a:extLst>
            <a:ext uri="{FF2B5EF4-FFF2-40B4-BE49-F238E27FC236}">
              <a16:creationId xmlns:a16="http://schemas.microsoft.com/office/drawing/2014/main" id="{1F7A9AB8-74B5-40A0-BC4B-6F3D5BE5FC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7907000"/>
          <a:ext cx="871272" cy="927100"/>
        </a:xfrm>
        <a:prstGeom prst="rect">
          <a:avLst/>
        </a:prstGeom>
      </xdr:spPr>
    </xdr:pic>
    <xdr:clientData/>
  </xdr:oneCellAnchor>
  <xdr:oneCellAnchor>
    <xdr:from>
      <xdr:col>15</xdr:col>
      <xdr:colOff>22860</xdr:colOff>
      <xdr:row>50</xdr:row>
      <xdr:rowOff>0</xdr:rowOff>
    </xdr:from>
    <xdr:ext cx="5943600" cy="3110484"/>
    <xdr:pic>
      <xdr:nvPicPr>
        <xdr:cNvPr id="83" name="Picture 82" hidden="1">
          <a:extLst>
            <a:ext uri="{FF2B5EF4-FFF2-40B4-BE49-F238E27FC236}">
              <a16:creationId xmlns:a16="http://schemas.microsoft.com/office/drawing/2014/main" id="{AC14E776-82E6-4EDD-AD74-23D77FF4125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7907000"/>
          <a:ext cx="5943600" cy="3110484"/>
        </a:xfrm>
        <a:prstGeom prst="rect">
          <a:avLst/>
        </a:prstGeom>
      </xdr:spPr>
    </xdr:pic>
    <xdr:clientData/>
  </xdr:oneCellAnchor>
  <xdr:oneCellAnchor>
    <xdr:from>
      <xdr:col>13</xdr:col>
      <xdr:colOff>18626</xdr:colOff>
      <xdr:row>223</xdr:row>
      <xdr:rowOff>131336</xdr:rowOff>
    </xdr:from>
    <xdr:ext cx="6564378" cy="3362551"/>
    <xdr:pic>
      <xdr:nvPicPr>
        <xdr:cNvPr id="84" name="value frame PNP" hidden="1">
          <a:extLst>
            <a:ext uri="{FF2B5EF4-FFF2-40B4-BE49-F238E27FC236}">
              <a16:creationId xmlns:a16="http://schemas.microsoft.com/office/drawing/2014/main" id="{85B10663-27DC-4472-AD40-6878DE603C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564378" cy="3362551"/>
        </a:xfrm>
        <a:prstGeom prst="rect">
          <a:avLst/>
        </a:prstGeom>
      </xdr:spPr>
    </xdr:pic>
    <xdr:clientData/>
  </xdr:oneCellAnchor>
  <xdr:oneCellAnchor>
    <xdr:from>
      <xdr:col>14</xdr:col>
      <xdr:colOff>110067</xdr:colOff>
      <xdr:row>214</xdr:row>
      <xdr:rowOff>0</xdr:rowOff>
    </xdr:from>
    <xdr:ext cx="6184744" cy="1505336"/>
    <xdr:pic>
      <xdr:nvPicPr>
        <xdr:cNvPr id="85" name="Picture 84" hidden="1">
          <a:extLst>
            <a:ext uri="{FF2B5EF4-FFF2-40B4-BE49-F238E27FC236}">
              <a16:creationId xmlns:a16="http://schemas.microsoft.com/office/drawing/2014/main" id="{0B565BD5-845F-4AC0-AF60-0F219A1DD77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53721000"/>
          <a:ext cx="6184744" cy="1505336"/>
        </a:xfrm>
        <a:prstGeom prst="rect">
          <a:avLst/>
        </a:prstGeom>
      </xdr:spPr>
    </xdr:pic>
    <xdr:clientData/>
  </xdr:oneCellAnchor>
  <xdr:oneCellAnchor>
    <xdr:from>
      <xdr:col>24</xdr:col>
      <xdr:colOff>231420</xdr:colOff>
      <xdr:row>214</xdr:row>
      <xdr:rowOff>0</xdr:rowOff>
    </xdr:from>
    <xdr:ext cx="871272" cy="927100"/>
    <xdr:pic>
      <xdr:nvPicPr>
        <xdr:cNvPr id="86" name="thumbs up, light green" hidden="1">
          <a:extLst>
            <a:ext uri="{FF2B5EF4-FFF2-40B4-BE49-F238E27FC236}">
              <a16:creationId xmlns:a16="http://schemas.microsoft.com/office/drawing/2014/main" id="{F6FDC3FD-FC91-4816-B7F6-6D03D84119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53721000"/>
          <a:ext cx="871272" cy="927100"/>
        </a:xfrm>
        <a:prstGeom prst="rect">
          <a:avLst/>
        </a:prstGeom>
      </xdr:spPr>
    </xdr:pic>
    <xdr:clientData/>
  </xdr:oneCellAnchor>
  <xdr:oneCellAnchor>
    <xdr:from>
      <xdr:col>15</xdr:col>
      <xdr:colOff>22860</xdr:colOff>
      <xdr:row>214</xdr:row>
      <xdr:rowOff>0</xdr:rowOff>
    </xdr:from>
    <xdr:ext cx="5943600" cy="3110484"/>
    <xdr:pic>
      <xdr:nvPicPr>
        <xdr:cNvPr id="87" name="Picture 86" hidden="1">
          <a:extLst>
            <a:ext uri="{FF2B5EF4-FFF2-40B4-BE49-F238E27FC236}">
              <a16:creationId xmlns:a16="http://schemas.microsoft.com/office/drawing/2014/main" id="{13B20C0C-E4F3-4CC4-835C-EB711C31546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53721000"/>
          <a:ext cx="5943600" cy="3110484"/>
        </a:xfrm>
        <a:prstGeom prst="rect">
          <a:avLst/>
        </a:prstGeom>
      </xdr:spPr>
    </xdr:pic>
    <xdr:clientData/>
  </xdr:oneCellAnchor>
  <xdr:oneCellAnchor>
    <xdr:from>
      <xdr:col>13</xdr:col>
      <xdr:colOff>18626</xdr:colOff>
      <xdr:row>264</xdr:row>
      <xdr:rowOff>131336</xdr:rowOff>
    </xdr:from>
    <xdr:ext cx="6564378" cy="3362551"/>
    <xdr:pic>
      <xdr:nvPicPr>
        <xdr:cNvPr id="88" name="value frame PNP" hidden="1">
          <a:extLst>
            <a:ext uri="{FF2B5EF4-FFF2-40B4-BE49-F238E27FC236}">
              <a16:creationId xmlns:a16="http://schemas.microsoft.com/office/drawing/2014/main" id="{8B47EB03-B178-4E23-B741-9348E3D350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564378" cy="3362551"/>
        </a:xfrm>
        <a:prstGeom prst="rect">
          <a:avLst/>
        </a:prstGeom>
      </xdr:spPr>
    </xdr:pic>
    <xdr:clientData/>
  </xdr:oneCellAnchor>
  <xdr:oneCellAnchor>
    <xdr:from>
      <xdr:col>14</xdr:col>
      <xdr:colOff>110067</xdr:colOff>
      <xdr:row>255</xdr:row>
      <xdr:rowOff>0</xdr:rowOff>
    </xdr:from>
    <xdr:ext cx="6184744" cy="1505336"/>
    <xdr:pic>
      <xdr:nvPicPr>
        <xdr:cNvPr id="89" name="Picture 88" hidden="1">
          <a:extLst>
            <a:ext uri="{FF2B5EF4-FFF2-40B4-BE49-F238E27FC236}">
              <a16:creationId xmlns:a16="http://schemas.microsoft.com/office/drawing/2014/main" id="{EFE5C98C-4EAA-4928-8A84-91609652916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62674500"/>
          <a:ext cx="6184744" cy="1505336"/>
        </a:xfrm>
        <a:prstGeom prst="rect">
          <a:avLst/>
        </a:prstGeom>
      </xdr:spPr>
    </xdr:pic>
    <xdr:clientData/>
  </xdr:oneCellAnchor>
  <xdr:oneCellAnchor>
    <xdr:from>
      <xdr:col>24</xdr:col>
      <xdr:colOff>231420</xdr:colOff>
      <xdr:row>255</xdr:row>
      <xdr:rowOff>0</xdr:rowOff>
    </xdr:from>
    <xdr:ext cx="871272" cy="927100"/>
    <xdr:pic>
      <xdr:nvPicPr>
        <xdr:cNvPr id="90" name="thumbs up, light green" hidden="1">
          <a:extLst>
            <a:ext uri="{FF2B5EF4-FFF2-40B4-BE49-F238E27FC236}">
              <a16:creationId xmlns:a16="http://schemas.microsoft.com/office/drawing/2014/main" id="{426E74C2-F1F7-4E3E-9046-A4A759475B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62674500"/>
          <a:ext cx="871272" cy="927100"/>
        </a:xfrm>
        <a:prstGeom prst="rect">
          <a:avLst/>
        </a:prstGeom>
      </xdr:spPr>
    </xdr:pic>
    <xdr:clientData/>
  </xdr:oneCellAnchor>
  <xdr:oneCellAnchor>
    <xdr:from>
      <xdr:col>15</xdr:col>
      <xdr:colOff>22860</xdr:colOff>
      <xdr:row>255</xdr:row>
      <xdr:rowOff>0</xdr:rowOff>
    </xdr:from>
    <xdr:ext cx="5943600" cy="3110484"/>
    <xdr:pic>
      <xdr:nvPicPr>
        <xdr:cNvPr id="91" name="Picture 90" hidden="1">
          <a:extLst>
            <a:ext uri="{FF2B5EF4-FFF2-40B4-BE49-F238E27FC236}">
              <a16:creationId xmlns:a16="http://schemas.microsoft.com/office/drawing/2014/main" id="{1D42C61E-091C-463F-AEA5-F173A626D53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62674500"/>
          <a:ext cx="5943600" cy="3110484"/>
        </a:xfrm>
        <a:prstGeom prst="rect">
          <a:avLst/>
        </a:prstGeom>
      </xdr:spPr>
    </xdr:pic>
    <xdr:clientData/>
  </xdr:oneCellAnchor>
  <xdr:oneCellAnchor>
    <xdr:from>
      <xdr:col>13</xdr:col>
      <xdr:colOff>18626</xdr:colOff>
      <xdr:row>305</xdr:row>
      <xdr:rowOff>131336</xdr:rowOff>
    </xdr:from>
    <xdr:ext cx="6564378" cy="3362551"/>
    <xdr:pic>
      <xdr:nvPicPr>
        <xdr:cNvPr id="92" name="value frame PNP" hidden="1">
          <a:extLst>
            <a:ext uri="{FF2B5EF4-FFF2-40B4-BE49-F238E27FC236}">
              <a16:creationId xmlns:a16="http://schemas.microsoft.com/office/drawing/2014/main" id="{3C713FA4-31D4-4834-9626-CB12337AC3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564378" cy="3362551"/>
        </a:xfrm>
        <a:prstGeom prst="rect">
          <a:avLst/>
        </a:prstGeom>
      </xdr:spPr>
    </xdr:pic>
    <xdr:clientData/>
  </xdr:oneCellAnchor>
  <xdr:oneCellAnchor>
    <xdr:from>
      <xdr:col>14</xdr:col>
      <xdr:colOff>110067</xdr:colOff>
      <xdr:row>296</xdr:row>
      <xdr:rowOff>0</xdr:rowOff>
    </xdr:from>
    <xdr:ext cx="6184744" cy="1505336"/>
    <xdr:pic>
      <xdr:nvPicPr>
        <xdr:cNvPr id="93" name="Picture 92" hidden="1">
          <a:extLst>
            <a:ext uri="{FF2B5EF4-FFF2-40B4-BE49-F238E27FC236}">
              <a16:creationId xmlns:a16="http://schemas.microsoft.com/office/drawing/2014/main" id="{953D49FF-EA0D-4789-85E7-1D4977BE2E3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1628000"/>
          <a:ext cx="6184744" cy="1505336"/>
        </a:xfrm>
        <a:prstGeom prst="rect">
          <a:avLst/>
        </a:prstGeom>
      </xdr:spPr>
    </xdr:pic>
    <xdr:clientData/>
  </xdr:oneCellAnchor>
  <xdr:oneCellAnchor>
    <xdr:from>
      <xdr:col>24</xdr:col>
      <xdr:colOff>231420</xdr:colOff>
      <xdr:row>296</xdr:row>
      <xdr:rowOff>0</xdr:rowOff>
    </xdr:from>
    <xdr:ext cx="871272" cy="927100"/>
    <xdr:pic>
      <xdr:nvPicPr>
        <xdr:cNvPr id="94" name="thumbs up, light green" hidden="1">
          <a:extLst>
            <a:ext uri="{FF2B5EF4-FFF2-40B4-BE49-F238E27FC236}">
              <a16:creationId xmlns:a16="http://schemas.microsoft.com/office/drawing/2014/main" id="{82406DED-F7BD-49C4-858F-85A98FBEDD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1628000"/>
          <a:ext cx="871272" cy="927100"/>
        </a:xfrm>
        <a:prstGeom prst="rect">
          <a:avLst/>
        </a:prstGeom>
      </xdr:spPr>
    </xdr:pic>
    <xdr:clientData/>
  </xdr:oneCellAnchor>
  <xdr:oneCellAnchor>
    <xdr:from>
      <xdr:col>15</xdr:col>
      <xdr:colOff>22860</xdr:colOff>
      <xdr:row>296</xdr:row>
      <xdr:rowOff>0</xdr:rowOff>
    </xdr:from>
    <xdr:ext cx="5943600" cy="3110484"/>
    <xdr:pic>
      <xdr:nvPicPr>
        <xdr:cNvPr id="95" name="Picture 94" hidden="1">
          <a:extLst>
            <a:ext uri="{FF2B5EF4-FFF2-40B4-BE49-F238E27FC236}">
              <a16:creationId xmlns:a16="http://schemas.microsoft.com/office/drawing/2014/main" id="{0319A4D9-6177-447B-A5F9-3EFE555F33F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1628000"/>
          <a:ext cx="5943600" cy="3110484"/>
        </a:xfrm>
        <a:prstGeom prst="rect">
          <a:avLst/>
        </a:prstGeom>
      </xdr:spPr>
    </xdr:pic>
    <xdr:clientData/>
  </xdr:oneCellAnchor>
  <xdr:oneCellAnchor>
    <xdr:from>
      <xdr:col>13</xdr:col>
      <xdr:colOff>18626</xdr:colOff>
      <xdr:row>346</xdr:row>
      <xdr:rowOff>131336</xdr:rowOff>
    </xdr:from>
    <xdr:ext cx="6564378" cy="3362551"/>
    <xdr:pic>
      <xdr:nvPicPr>
        <xdr:cNvPr id="96" name="value frame PNP" hidden="1">
          <a:extLst>
            <a:ext uri="{FF2B5EF4-FFF2-40B4-BE49-F238E27FC236}">
              <a16:creationId xmlns:a16="http://schemas.microsoft.com/office/drawing/2014/main" id="{029ACA09-7BD1-4402-AE4D-70100EAEC6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564378" cy="3362551"/>
        </a:xfrm>
        <a:prstGeom prst="rect">
          <a:avLst/>
        </a:prstGeom>
      </xdr:spPr>
    </xdr:pic>
    <xdr:clientData/>
  </xdr:oneCellAnchor>
  <xdr:oneCellAnchor>
    <xdr:from>
      <xdr:col>14</xdr:col>
      <xdr:colOff>110067</xdr:colOff>
      <xdr:row>337</xdr:row>
      <xdr:rowOff>0</xdr:rowOff>
    </xdr:from>
    <xdr:ext cx="6184744" cy="1505336"/>
    <xdr:pic>
      <xdr:nvPicPr>
        <xdr:cNvPr id="97" name="Picture 96" hidden="1">
          <a:extLst>
            <a:ext uri="{FF2B5EF4-FFF2-40B4-BE49-F238E27FC236}">
              <a16:creationId xmlns:a16="http://schemas.microsoft.com/office/drawing/2014/main" id="{472A10E2-7317-4969-B287-2216DBB7E9C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0581500"/>
          <a:ext cx="6184744" cy="1505336"/>
        </a:xfrm>
        <a:prstGeom prst="rect">
          <a:avLst/>
        </a:prstGeom>
      </xdr:spPr>
    </xdr:pic>
    <xdr:clientData/>
  </xdr:oneCellAnchor>
  <xdr:oneCellAnchor>
    <xdr:from>
      <xdr:col>24</xdr:col>
      <xdr:colOff>231420</xdr:colOff>
      <xdr:row>337</xdr:row>
      <xdr:rowOff>0</xdr:rowOff>
    </xdr:from>
    <xdr:ext cx="871272" cy="927100"/>
    <xdr:pic>
      <xdr:nvPicPr>
        <xdr:cNvPr id="98" name="thumbs up, light green" hidden="1">
          <a:extLst>
            <a:ext uri="{FF2B5EF4-FFF2-40B4-BE49-F238E27FC236}">
              <a16:creationId xmlns:a16="http://schemas.microsoft.com/office/drawing/2014/main" id="{99B7AB00-2A40-43F9-A49E-913C3F2C6D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0581500"/>
          <a:ext cx="871272" cy="927100"/>
        </a:xfrm>
        <a:prstGeom prst="rect">
          <a:avLst/>
        </a:prstGeom>
      </xdr:spPr>
    </xdr:pic>
    <xdr:clientData/>
  </xdr:oneCellAnchor>
  <xdr:oneCellAnchor>
    <xdr:from>
      <xdr:col>15</xdr:col>
      <xdr:colOff>22860</xdr:colOff>
      <xdr:row>337</xdr:row>
      <xdr:rowOff>0</xdr:rowOff>
    </xdr:from>
    <xdr:ext cx="5943600" cy="3110484"/>
    <xdr:pic>
      <xdr:nvPicPr>
        <xdr:cNvPr id="99" name="Picture 98" hidden="1">
          <a:extLst>
            <a:ext uri="{FF2B5EF4-FFF2-40B4-BE49-F238E27FC236}">
              <a16:creationId xmlns:a16="http://schemas.microsoft.com/office/drawing/2014/main" id="{A2FBECE0-930D-457C-BE9A-570C8561091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0581500"/>
          <a:ext cx="5943600" cy="3110484"/>
        </a:xfrm>
        <a:prstGeom prst="rect">
          <a:avLst/>
        </a:prstGeom>
      </xdr:spPr>
    </xdr:pic>
    <xdr:clientData/>
  </xdr:oneCellAnchor>
  <xdr:oneCellAnchor>
    <xdr:from>
      <xdr:col>13</xdr:col>
      <xdr:colOff>18626</xdr:colOff>
      <xdr:row>387</xdr:row>
      <xdr:rowOff>131336</xdr:rowOff>
    </xdr:from>
    <xdr:ext cx="6564378" cy="3362551"/>
    <xdr:pic>
      <xdr:nvPicPr>
        <xdr:cNvPr id="100" name="value frame PNP" hidden="1">
          <a:extLst>
            <a:ext uri="{FF2B5EF4-FFF2-40B4-BE49-F238E27FC236}">
              <a16:creationId xmlns:a16="http://schemas.microsoft.com/office/drawing/2014/main" id="{AE86BD21-92C2-4C94-B491-79F7B33451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564378" cy="3362551"/>
        </a:xfrm>
        <a:prstGeom prst="rect">
          <a:avLst/>
        </a:prstGeom>
      </xdr:spPr>
    </xdr:pic>
    <xdr:clientData/>
  </xdr:oneCellAnchor>
  <xdr:oneCellAnchor>
    <xdr:from>
      <xdr:col>14</xdr:col>
      <xdr:colOff>110067</xdr:colOff>
      <xdr:row>378</xdr:row>
      <xdr:rowOff>0</xdr:rowOff>
    </xdr:from>
    <xdr:ext cx="6184744" cy="1505336"/>
    <xdr:pic>
      <xdr:nvPicPr>
        <xdr:cNvPr id="101" name="Picture 100" hidden="1">
          <a:extLst>
            <a:ext uri="{FF2B5EF4-FFF2-40B4-BE49-F238E27FC236}">
              <a16:creationId xmlns:a16="http://schemas.microsoft.com/office/drawing/2014/main" id="{360FC414-28E5-4FB8-BE75-58ADFB754ED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9535000"/>
          <a:ext cx="6184744" cy="1505336"/>
        </a:xfrm>
        <a:prstGeom prst="rect">
          <a:avLst/>
        </a:prstGeom>
      </xdr:spPr>
    </xdr:pic>
    <xdr:clientData/>
  </xdr:oneCellAnchor>
  <xdr:oneCellAnchor>
    <xdr:from>
      <xdr:col>24</xdr:col>
      <xdr:colOff>231420</xdr:colOff>
      <xdr:row>378</xdr:row>
      <xdr:rowOff>0</xdr:rowOff>
    </xdr:from>
    <xdr:ext cx="871272" cy="927100"/>
    <xdr:pic>
      <xdr:nvPicPr>
        <xdr:cNvPr id="102" name="thumbs up, light green" hidden="1">
          <a:extLst>
            <a:ext uri="{FF2B5EF4-FFF2-40B4-BE49-F238E27FC236}">
              <a16:creationId xmlns:a16="http://schemas.microsoft.com/office/drawing/2014/main" id="{66B01C69-44AA-43EE-BFDF-5A9A4B804C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9535000"/>
          <a:ext cx="871272" cy="927100"/>
        </a:xfrm>
        <a:prstGeom prst="rect">
          <a:avLst/>
        </a:prstGeom>
      </xdr:spPr>
    </xdr:pic>
    <xdr:clientData/>
  </xdr:oneCellAnchor>
  <xdr:oneCellAnchor>
    <xdr:from>
      <xdr:col>15</xdr:col>
      <xdr:colOff>22860</xdr:colOff>
      <xdr:row>378</xdr:row>
      <xdr:rowOff>0</xdr:rowOff>
    </xdr:from>
    <xdr:ext cx="5943600" cy="3110484"/>
    <xdr:pic>
      <xdr:nvPicPr>
        <xdr:cNvPr id="103" name="Picture 102" hidden="1">
          <a:extLst>
            <a:ext uri="{FF2B5EF4-FFF2-40B4-BE49-F238E27FC236}">
              <a16:creationId xmlns:a16="http://schemas.microsoft.com/office/drawing/2014/main" id="{E1AC1B1A-98A4-42E6-8A83-C3B6DE3AC65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9535000"/>
          <a:ext cx="5943600" cy="3110484"/>
        </a:xfrm>
        <a:prstGeom prst="rect">
          <a:avLst/>
        </a:prstGeom>
      </xdr:spPr>
    </xdr:pic>
    <xdr:clientData/>
  </xdr:oneCellAnchor>
  <xdr:oneCellAnchor>
    <xdr:from>
      <xdr:col>13</xdr:col>
      <xdr:colOff>18626</xdr:colOff>
      <xdr:row>428</xdr:row>
      <xdr:rowOff>131336</xdr:rowOff>
    </xdr:from>
    <xdr:ext cx="6564378" cy="3362551"/>
    <xdr:pic>
      <xdr:nvPicPr>
        <xdr:cNvPr id="104" name="value frame PNP" hidden="1">
          <a:extLst>
            <a:ext uri="{FF2B5EF4-FFF2-40B4-BE49-F238E27FC236}">
              <a16:creationId xmlns:a16="http://schemas.microsoft.com/office/drawing/2014/main" id="{BA92245C-7C87-48C9-9679-7B0F3845C2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564378" cy="3362551"/>
        </a:xfrm>
        <a:prstGeom prst="rect">
          <a:avLst/>
        </a:prstGeom>
      </xdr:spPr>
    </xdr:pic>
    <xdr:clientData/>
  </xdr:oneCellAnchor>
  <xdr:oneCellAnchor>
    <xdr:from>
      <xdr:col>14</xdr:col>
      <xdr:colOff>110067</xdr:colOff>
      <xdr:row>419</xdr:row>
      <xdr:rowOff>0</xdr:rowOff>
    </xdr:from>
    <xdr:ext cx="6184744" cy="1505336"/>
    <xdr:pic>
      <xdr:nvPicPr>
        <xdr:cNvPr id="105" name="Picture 104" hidden="1">
          <a:extLst>
            <a:ext uri="{FF2B5EF4-FFF2-40B4-BE49-F238E27FC236}">
              <a16:creationId xmlns:a16="http://schemas.microsoft.com/office/drawing/2014/main" id="{8DF07E66-5072-470F-A1E6-3CB6C12FD86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98488500"/>
          <a:ext cx="6184744" cy="1505336"/>
        </a:xfrm>
        <a:prstGeom prst="rect">
          <a:avLst/>
        </a:prstGeom>
      </xdr:spPr>
    </xdr:pic>
    <xdr:clientData/>
  </xdr:oneCellAnchor>
  <xdr:oneCellAnchor>
    <xdr:from>
      <xdr:col>24</xdr:col>
      <xdr:colOff>231420</xdr:colOff>
      <xdr:row>419</xdr:row>
      <xdr:rowOff>0</xdr:rowOff>
    </xdr:from>
    <xdr:ext cx="871272" cy="927100"/>
    <xdr:pic>
      <xdr:nvPicPr>
        <xdr:cNvPr id="106" name="thumbs up, light green" hidden="1">
          <a:extLst>
            <a:ext uri="{FF2B5EF4-FFF2-40B4-BE49-F238E27FC236}">
              <a16:creationId xmlns:a16="http://schemas.microsoft.com/office/drawing/2014/main" id="{09C0377C-0E69-418D-8DE7-9700A252B4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98488500"/>
          <a:ext cx="871272" cy="927100"/>
        </a:xfrm>
        <a:prstGeom prst="rect">
          <a:avLst/>
        </a:prstGeom>
      </xdr:spPr>
    </xdr:pic>
    <xdr:clientData/>
  </xdr:oneCellAnchor>
  <xdr:oneCellAnchor>
    <xdr:from>
      <xdr:col>15</xdr:col>
      <xdr:colOff>22860</xdr:colOff>
      <xdr:row>419</xdr:row>
      <xdr:rowOff>0</xdr:rowOff>
    </xdr:from>
    <xdr:ext cx="5943600" cy="3110484"/>
    <xdr:pic>
      <xdr:nvPicPr>
        <xdr:cNvPr id="107" name="Picture 106" hidden="1">
          <a:extLst>
            <a:ext uri="{FF2B5EF4-FFF2-40B4-BE49-F238E27FC236}">
              <a16:creationId xmlns:a16="http://schemas.microsoft.com/office/drawing/2014/main" id="{3D25CEEA-7CCF-4FBE-A8BE-C21F0AFA2FB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98488500"/>
          <a:ext cx="5943600" cy="3110484"/>
        </a:xfrm>
        <a:prstGeom prst="rect">
          <a:avLst/>
        </a:prstGeom>
      </xdr:spPr>
    </xdr:pic>
    <xdr:clientData/>
  </xdr:oneCellAnchor>
  <xdr:oneCellAnchor>
    <xdr:from>
      <xdr:col>13</xdr:col>
      <xdr:colOff>18626</xdr:colOff>
      <xdr:row>469</xdr:row>
      <xdr:rowOff>131336</xdr:rowOff>
    </xdr:from>
    <xdr:ext cx="6564378" cy="3362551"/>
    <xdr:pic>
      <xdr:nvPicPr>
        <xdr:cNvPr id="108" name="value frame PNP" hidden="1">
          <a:extLst>
            <a:ext uri="{FF2B5EF4-FFF2-40B4-BE49-F238E27FC236}">
              <a16:creationId xmlns:a16="http://schemas.microsoft.com/office/drawing/2014/main" id="{DE168C53-7830-4753-93D1-792AE84991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564378" cy="3362551"/>
        </a:xfrm>
        <a:prstGeom prst="rect">
          <a:avLst/>
        </a:prstGeom>
      </xdr:spPr>
    </xdr:pic>
    <xdr:clientData/>
  </xdr:oneCellAnchor>
  <xdr:oneCellAnchor>
    <xdr:from>
      <xdr:col>14</xdr:col>
      <xdr:colOff>110067</xdr:colOff>
      <xdr:row>460</xdr:row>
      <xdr:rowOff>0</xdr:rowOff>
    </xdr:from>
    <xdr:ext cx="6184744" cy="1505336"/>
    <xdr:pic>
      <xdr:nvPicPr>
        <xdr:cNvPr id="109" name="Picture 108" hidden="1">
          <a:extLst>
            <a:ext uri="{FF2B5EF4-FFF2-40B4-BE49-F238E27FC236}">
              <a16:creationId xmlns:a16="http://schemas.microsoft.com/office/drawing/2014/main" id="{5C9574D3-B5EA-4889-B15A-549AC4359E6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07442000"/>
          <a:ext cx="6184744" cy="1505336"/>
        </a:xfrm>
        <a:prstGeom prst="rect">
          <a:avLst/>
        </a:prstGeom>
      </xdr:spPr>
    </xdr:pic>
    <xdr:clientData/>
  </xdr:oneCellAnchor>
  <xdr:oneCellAnchor>
    <xdr:from>
      <xdr:col>24</xdr:col>
      <xdr:colOff>231420</xdr:colOff>
      <xdr:row>460</xdr:row>
      <xdr:rowOff>0</xdr:rowOff>
    </xdr:from>
    <xdr:ext cx="871272" cy="927100"/>
    <xdr:pic>
      <xdr:nvPicPr>
        <xdr:cNvPr id="110" name="thumbs up, light green" hidden="1">
          <a:extLst>
            <a:ext uri="{FF2B5EF4-FFF2-40B4-BE49-F238E27FC236}">
              <a16:creationId xmlns:a16="http://schemas.microsoft.com/office/drawing/2014/main" id="{A2B998C0-AE69-43C4-BE69-F044405131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07442000"/>
          <a:ext cx="871272" cy="927100"/>
        </a:xfrm>
        <a:prstGeom prst="rect">
          <a:avLst/>
        </a:prstGeom>
      </xdr:spPr>
    </xdr:pic>
    <xdr:clientData/>
  </xdr:oneCellAnchor>
  <xdr:oneCellAnchor>
    <xdr:from>
      <xdr:col>15</xdr:col>
      <xdr:colOff>22860</xdr:colOff>
      <xdr:row>460</xdr:row>
      <xdr:rowOff>0</xdr:rowOff>
    </xdr:from>
    <xdr:ext cx="5943600" cy="3110484"/>
    <xdr:pic>
      <xdr:nvPicPr>
        <xdr:cNvPr id="111" name="Picture 110" hidden="1">
          <a:extLst>
            <a:ext uri="{FF2B5EF4-FFF2-40B4-BE49-F238E27FC236}">
              <a16:creationId xmlns:a16="http://schemas.microsoft.com/office/drawing/2014/main" id="{F05CF522-28C2-4488-B83B-6E6BEE91B45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07442000"/>
          <a:ext cx="5943600" cy="3110484"/>
        </a:xfrm>
        <a:prstGeom prst="rect">
          <a:avLst/>
        </a:prstGeom>
      </xdr:spPr>
    </xdr:pic>
    <xdr:clientData/>
  </xdr:oneCellAnchor>
  <xdr:oneCellAnchor>
    <xdr:from>
      <xdr:col>13</xdr:col>
      <xdr:colOff>18626</xdr:colOff>
      <xdr:row>510</xdr:row>
      <xdr:rowOff>131336</xdr:rowOff>
    </xdr:from>
    <xdr:ext cx="6564378" cy="3362551"/>
    <xdr:pic>
      <xdr:nvPicPr>
        <xdr:cNvPr id="112" name="value frame PNP" hidden="1">
          <a:extLst>
            <a:ext uri="{FF2B5EF4-FFF2-40B4-BE49-F238E27FC236}">
              <a16:creationId xmlns:a16="http://schemas.microsoft.com/office/drawing/2014/main" id="{95B5B86E-5ED2-4D41-B063-7385EED33E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564378" cy="3362551"/>
        </a:xfrm>
        <a:prstGeom prst="rect">
          <a:avLst/>
        </a:prstGeom>
      </xdr:spPr>
    </xdr:pic>
    <xdr:clientData/>
  </xdr:oneCellAnchor>
  <xdr:oneCellAnchor>
    <xdr:from>
      <xdr:col>14</xdr:col>
      <xdr:colOff>110067</xdr:colOff>
      <xdr:row>501</xdr:row>
      <xdr:rowOff>0</xdr:rowOff>
    </xdr:from>
    <xdr:ext cx="6184744" cy="1505336"/>
    <xdr:pic>
      <xdr:nvPicPr>
        <xdr:cNvPr id="113" name="Picture 112" hidden="1">
          <a:extLst>
            <a:ext uri="{FF2B5EF4-FFF2-40B4-BE49-F238E27FC236}">
              <a16:creationId xmlns:a16="http://schemas.microsoft.com/office/drawing/2014/main" id="{65ABA045-5E83-42BF-8C8A-BB8B936D6BD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16395500"/>
          <a:ext cx="6184744" cy="1505336"/>
        </a:xfrm>
        <a:prstGeom prst="rect">
          <a:avLst/>
        </a:prstGeom>
      </xdr:spPr>
    </xdr:pic>
    <xdr:clientData/>
  </xdr:oneCellAnchor>
  <xdr:oneCellAnchor>
    <xdr:from>
      <xdr:col>24</xdr:col>
      <xdr:colOff>231420</xdr:colOff>
      <xdr:row>501</xdr:row>
      <xdr:rowOff>0</xdr:rowOff>
    </xdr:from>
    <xdr:ext cx="871272" cy="927100"/>
    <xdr:pic>
      <xdr:nvPicPr>
        <xdr:cNvPr id="114" name="thumbs up, light green" hidden="1">
          <a:extLst>
            <a:ext uri="{FF2B5EF4-FFF2-40B4-BE49-F238E27FC236}">
              <a16:creationId xmlns:a16="http://schemas.microsoft.com/office/drawing/2014/main" id="{7D6B3B09-2814-487D-840A-258B72EB47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16395500"/>
          <a:ext cx="871272" cy="927100"/>
        </a:xfrm>
        <a:prstGeom prst="rect">
          <a:avLst/>
        </a:prstGeom>
      </xdr:spPr>
    </xdr:pic>
    <xdr:clientData/>
  </xdr:oneCellAnchor>
  <xdr:oneCellAnchor>
    <xdr:from>
      <xdr:col>15</xdr:col>
      <xdr:colOff>22860</xdr:colOff>
      <xdr:row>501</xdr:row>
      <xdr:rowOff>0</xdr:rowOff>
    </xdr:from>
    <xdr:ext cx="5943600" cy="3110484"/>
    <xdr:pic>
      <xdr:nvPicPr>
        <xdr:cNvPr id="115" name="Picture 114" hidden="1">
          <a:extLst>
            <a:ext uri="{FF2B5EF4-FFF2-40B4-BE49-F238E27FC236}">
              <a16:creationId xmlns:a16="http://schemas.microsoft.com/office/drawing/2014/main" id="{4D77CAD0-5A33-4C38-9394-22D88B4EC28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16395500"/>
          <a:ext cx="5943600" cy="3110484"/>
        </a:xfrm>
        <a:prstGeom prst="rect">
          <a:avLst/>
        </a:prstGeom>
      </xdr:spPr>
    </xdr:pic>
    <xdr:clientData/>
  </xdr:oneCellAnchor>
  <xdr:oneCellAnchor>
    <xdr:from>
      <xdr:col>13</xdr:col>
      <xdr:colOff>18626</xdr:colOff>
      <xdr:row>551</xdr:row>
      <xdr:rowOff>131336</xdr:rowOff>
    </xdr:from>
    <xdr:ext cx="6564378" cy="3362551"/>
    <xdr:pic>
      <xdr:nvPicPr>
        <xdr:cNvPr id="116" name="value frame PNP" hidden="1">
          <a:extLst>
            <a:ext uri="{FF2B5EF4-FFF2-40B4-BE49-F238E27FC236}">
              <a16:creationId xmlns:a16="http://schemas.microsoft.com/office/drawing/2014/main" id="{D591DB8B-38BE-4737-8202-2A3E8F29E5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564378" cy="3362551"/>
        </a:xfrm>
        <a:prstGeom prst="rect">
          <a:avLst/>
        </a:prstGeom>
      </xdr:spPr>
    </xdr:pic>
    <xdr:clientData/>
  </xdr:oneCellAnchor>
  <xdr:oneCellAnchor>
    <xdr:from>
      <xdr:col>14</xdr:col>
      <xdr:colOff>110067</xdr:colOff>
      <xdr:row>542</xdr:row>
      <xdr:rowOff>0</xdr:rowOff>
    </xdr:from>
    <xdr:ext cx="6184744" cy="1505336"/>
    <xdr:pic>
      <xdr:nvPicPr>
        <xdr:cNvPr id="117" name="Picture 116" hidden="1">
          <a:extLst>
            <a:ext uri="{FF2B5EF4-FFF2-40B4-BE49-F238E27FC236}">
              <a16:creationId xmlns:a16="http://schemas.microsoft.com/office/drawing/2014/main" id="{31ACBE7E-1AD5-4B25-B8A1-9E333D0530D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25349000"/>
          <a:ext cx="6184744" cy="1505336"/>
        </a:xfrm>
        <a:prstGeom prst="rect">
          <a:avLst/>
        </a:prstGeom>
      </xdr:spPr>
    </xdr:pic>
    <xdr:clientData/>
  </xdr:oneCellAnchor>
  <xdr:oneCellAnchor>
    <xdr:from>
      <xdr:col>24</xdr:col>
      <xdr:colOff>231420</xdr:colOff>
      <xdr:row>542</xdr:row>
      <xdr:rowOff>0</xdr:rowOff>
    </xdr:from>
    <xdr:ext cx="871272" cy="927100"/>
    <xdr:pic>
      <xdr:nvPicPr>
        <xdr:cNvPr id="118" name="thumbs up, light green" hidden="1">
          <a:extLst>
            <a:ext uri="{FF2B5EF4-FFF2-40B4-BE49-F238E27FC236}">
              <a16:creationId xmlns:a16="http://schemas.microsoft.com/office/drawing/2014/main" id="{52AF5AF7-029B-4479-A2E0-DC52C70F6E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25349000"/>
          <a:ext cx="871272" cy="927100"/>
        </a:xfrm>
        <a:prstGeom prst="rect">
          <a:avLst/>
        </a:prstGeom>
      </xdr:spPr>
    </xdr:pic>
    <xdr:clientData/>
  </xdr:oneCellAnchor>
  <xdr:oneCellAnchor>
    <xdr:from>
      <xdr:col>15</xdr:col>
      <xdr:colOff>22860</xdr:colOff>
      <xdr:row>542</xdr:row>
      <xdr:rowOff>0</xdr:rowOff>
    </xdr:from>
    <xdr:ext cx="5943600" cy="3110484"/>
    <xdr:pic>
      <xdr:nvPicPr>
        <xdr:cNvPr id="119" name="Picture 118" hidden="1">
          <a:extLst>
            <a:ext uri="{FF2B5EF4-FFF2-40B4-BE49-F238E27FC236}">
              <a16:creationId xmlns:a16="http://schemas.microsoft.com/office/drawing/2014/main" id="{62A231C0-76D8-4D4E-801E-B1D902B463D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25349000"/>
          <a:ext cx="5943600" cy="3110484"/>
        </a:xfrm>
        <a:prstGeom prst="rect">
          <a:avLst/>
        </a:prstGeom>
      </xdr:spPr>
    </xdr:pic>
    <xdr:clientData/>
  </xdr:oneCellAnchor>
  <xdr:oneCellAnchor>
    <xdr:from>
      <xdr:col>13</xdr:col>
      <xdr:colOff>18626</xdr:colOff>
      <xdr:row>592</xdr:row>
      <xdr:rowOff>131336</xdr:rowOff>
    </xdr:from>
    <xdr:ext cx="6564378" cy="3362551"/>
    <xdr:pic>
      <xdr:nvPicPr>
        <xdr:cNvPr id="120" name="value frame PNP" hidden="1">
          <a:extLst>
            <a:ext uri="{FF2B5EF4-FFF2-40B4-BE49-F238E27FC236}">
              <a16:creationId xmlns:a16="http://schemas.microsoft.com/office/drawing/2014/main" id="{B88F8C95-2271-43E0-8E55-11CF78A23B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564378" cy="3362551"/>
        </a:xfrm>
        <a:prstGeom prst="rect">
          <a:avLst/>
        </a:prstGeom>
      </xdr:spPr>
    </xdr:pic>
    <xdr:clientData/>
  </xdr:oneCellAnchor>
  <xdr:oneCellAnchor>
    <xdr:from>
      <xdr:col>14</xdr:col>
      <xdr:colOff>110067</xdr:colOff>
      <xdr:row>583</xdr:row>
      <xdr:rowOff>0</xdr:rowOff>
    </xdr:from>
    <xdr:ext cx="6184744" cy="1505336"/>
    <xdr:pic>
      <xdr:nvPicPr>
        <xdr:cNvPr id="121" name="Picture 120" hidden="1">
          <a:extLst>
            <a:ext uri="{FF2B5EF4-FFF2-40B4-BE49-F238E27FC236}">
              <a16:creationId xmlns:a16="http://schemas.microsoft.com/office/drawing/2014/main" id="{34123F2A-9338-42A5-BD3B-D6C44051926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4302500"/>
          <a:ext cx="6184744" cy="1505336"/>
        </a:xfrm>
        <a:prstGeom prst="rect">
          <a:avLst/>
        </a:prstGeom>
      </xdr:spPr>
    </xdr:pic>
    <xdr:clientData/>
  </xdr:oneCellAnchor>
  <xdr:oneCellAnchor>
    <xdr:from>
      <xdr:col>24</xdr:col>
      <xdr:colOff>231420</xdr:colOff>
      <xdr:row>583</xdr:row>
      <xdr:rowOff>0</xdr:rowOff>
    </xdr:from>
    <xdr:ext cx="871272" cy="927100"/>
    <xdr:pic>
      <xdr:nvPicPr>
        <xdr:cNvPr id="122" name="thumbs up, light green" hidden="1">
          <a:extLst>
            <a:ext uri="{FF2B5EF4-FFF2-40B4-BE49-F238E27FC236}">
              <a16:creationId xmlns:a16="http://schemas.microsoft.com/office/drawing/2014/main" id="{0485E1D4-E32B-4E91-920C-8B3C7EA606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4302500"/>
          <a:ext cx="871272" cy="927100"/>
        </a:xfrm>
        <a:prstGeom prst="rect">
          <a:avLst/>
        </a:prstGeom>
      </xdr:spPr>
    </xdr:pic>
    <xdr:clientData/>
  </xdr:oneCellAnchor>
  <xdr:oneCellAnchor>
    <xdr:from>
      <xdr:col>15</xdr:col>
      <xdr:colOff>22860</xdr:colOff>
      <xdr:row>583</xdr:row>
      <xdr:rowOff>0</xdr:rowOff>
    </xdr:from>
    <xdr:ext cx="5943600" cy="3110484"/>
    <xdr:pic>
      <xdr:nvPicPr>
        <xdr:cNvPr id="123" name="Picture 122" hidden="1">
          <a:extLst>
            <a:ext uri="{FF2B5EF4-FFF2-40B4-BE49-F238E27FC236}">
              <a16:creationId xmlns:a16="http://schemas.microsoft.com/office/drawing/2014/main" id="{54A274BC-BEC3-4955-8845-4E0E0668BFC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4302500"/>
          <a:ext cx="5943600" cy="3110484"/>
        </a:xfrm>
        <a:prstGeom prst="rect">
          <a:avLst/>
        </a:prstGeom>
      </xdr:spPr>
    </xdr:pic>
    <xdr:clientData/>
  </xdr:oneCellAnchor>
  <xdr:oneCellAnchor>
    <xdr:from>
      <xdr:col>13</xdr:col>
      <xdr:colOff>18626</xdr:colOff>
      <xdr:row>633</xdr:row>
      <xdr:rowOff>131336</xdr:rowOff>
    </xdr:from>
    <xdr:ext cx="6564378" cy="3362551"/>
    <xdr:pic>
      <xdr:nvPicPr>
        <xdr:cNvPr id="124" name="value frame PNP" hidden="1">
          <a:extLst>
            <a:ext uri="{FF2B5EF4-FFF2-40B4-BE49-F238E27FC236}">
              <a16:creationId xmlns:a16="http://schemas.microsoft.com/office/drawing/2014/main" id="{18B8DE1E-78DE-4FE1-BCEA-77A85FA12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564378" cy="3362551"/>
        </a:xfrm>
        <a:prstGeom prst="rect">
          <a:avLst/>
        </a:prstGeom>
      </xdr:spPr>
    </xdr:pic>
    <xdr:clientData/>
  </xdr:oneCellAnchor>
  <xdr:oneCellAnchor>
    <xdr:from>
      <xdr:col>14</xdr:col>
      <xdr:colOff>110067</xdr:colOff>
      <xdr:row>624</xdr:row>
      <xdr:rowOff>0</xdr:rowOff>
    </xdr:from>
    <xdr:ext cx="6184744" cy="1505336"/>
    <xdr:pic>
      <xdr:nvPicPr>
        <xdr:cNvPr id="125" name="Picture 124" hidden="1">
          <a:extLst>
            <a:ext uri="{FF2B5EF4-FFF2-40B4-BE49-F238E27FC236}">
              <a16:creationId xmlns:a16="http://schemas.microsoft.com/office/drawing/2014/main" id="{AE6BDD93-4B44-461B-9615-D26AE7043A4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43256000"/>
          <a:ext cx="6184744" cy="1505336"/>
        </a:xfrm>
        <a:prstGeom prst="rect">
          <a:avLst/>
        </a:prstGeom>
      </xdr:spPr>
    </xdr:pic>
    <xdr:clientData/>
  </xdr:oneCellAnchor>
  <xdr:oneCellAnchor>
    <xdr:from>
      <xdr:col>24</xdr:col>
      <xdr:colOff>231420</xdr:colOff>
      <xdr:row>624</xdr:row>
      <xdr:rowOff>0</xdr:rowOff>
    </xdr:from>
    <xdr:ext cx="871272" cy="927100"/>
    <xdr:pic>
      <xdr:nvPicPr>
        <xdr:cNvPr id="126" name="thumbs up, light green" hidden="1">
          <a:extLst>
            <a:ext uri="{FF2B5EF4-FFF2-40B4-BE49-F238E27FC236}">
              <a16:creationId xmlns:a16="http://schemas.microsoft.com/office/drawing/2014/main" id="{113A2DF0-FF8A-4431-AE4A-7006233420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43256000"/>
          <a:ext cx="871272" cy="927100"/>
        </a:xfrm>
        <a:prstGeom prst="rect">
          <a:avLst/>
        </a:prstGeom>
      </xdr:spPr>
    </xdr:pic>
    <xdr:clientData/>
  </xdr:oneCellAnchor>
  <xdr:oneCellAnchor>
    <xdr:from>
      <xdr:col>15</xdr:col>
      <xdr:colOff>22860</xdr:colOff>
      <xdr:row>624</xdr:row>
      <xdr:rowOff>0</xdr:rowOff>
    </xdr:from>
    <xdr:ext cx="5943600" cy="3110484"/>
    <xdr:pic>
      <xdr:nvPicPr>
        <xdr:cNvPr id="127" name="Picture 126" hidden="1">
          <a:extLst>
            <a:ext uri="{FF2B5EF4-FFF2-40B4-BE49-F238E27FC236}">
              <a16:creationId xmlns:a16="http://schemas.microsoft.com/office/drawing/2014/main" id="{871594C1-7A04-41E0-BD63-303B551D4C0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43256000"/>
          <a:ext cx="5943600" cy="3110484"/>
        </a:xfrm>
        <a:prstGeom prst="rect">
          <a:avLst/>
        </a:prstGeom>
      </xdr:spPr>
    </xdr:pic>
    <xdr:clientData/>
  </xdr:oneCellAnchor>
  <xdr:oneCellAnchor>
    <xdr:from>
      <xdr:col>13</xdr:col>
      <xdr:colOff>18626</xdr:colOff>
      <xdr:row>674</xdr:row>
      <xdr:rowOff>131336</xdr:rowOff>
    </xdr:from>
    <xdr:ext cx="6564378" cy="3362551"/>
    <xdr:pic>
      <xdr:nvPicPr>
        <xdr:cNvPr id="128" name="value frame PNP" hidden="1">
          <a:extLst>
            <a:ext uri="{FF2B5EF4-FFF2-40B4-BE49-F238E27FC236}">
              <a16:creationId xmlns:a16="http://schemas.microsoft.com/office/drawing/2014/main" id="{999963FA-B6C9-4C69-9A85-323E6A78DC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564378" cy="3362551"/>
        </a:xfrm>
        <a:prstGeom prst="rect">
          <a:avLst/>
        </a:prstGeom>
      </xdr:spPr>
    </xdr:pic>
    <xdr:clientData/>
  </xdr:oneCellAnchor>
  <xdr:oneCellAnchor>
    <xdr:from>
      <xdr:col>14</xdr:col>
      <xdr:colOff>110067</xdr:colOff>
      <xdr:row>665</xdr:row>
      <xdr:rowOff>0</xdr:rowOff>
    </xdr:from>
    <xdr:ext cx="6184744" cy="1505336"/>
    <xdr:pic>
      <xdr:nvPicPr>
        <xdr:cNvPr id="129" name="Picture 128" hidden="1">
          <a:extLst>
            <a:ext uri="{FF2B5EF4-FFF2-40B4-BE49-F238E27FC236}">
              <a16:creationId xmlns:a16="http://schemas.microsoft.com/office/drawing/2014/main" id="{93BC0218-3514-4F1A-BE38-94086840A07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52209500"/>
          <a:ext cx="6184744" cy="1505336"/>
        </a:xfrm>
        <a:prstGeom prst="rect">
          <a:avLst/>
        </a:prstGeom>
      </xdr:spPr>
    </xdr:pic>
    <xdr:clientData/>
  </xdr:oneCellAnchor>
  <xdr:oneCellAnchor>
    <xdr:from>
      <xdr:col>24</xdr:col>
      <xdr:colOff>231420</xdr:colOff>
      <xdr:row>665</xdr:row>
      <xdr:rowOff>0</xdr:rowOff>
    </xdr:from>
    <xdr:ext cx="871272" cy="927100"/>
    <xdr:pic>
      <xdr:nvPicPr>
        <xdr:cNvPr id="130" name="thumbs up, light green" hidden="1">
          <a:extLst>
            <a:ext uri="{FF2B5EF4-FFF2-40B4-BE49-F238E27FC236}">
              <a16:creationId xmlns:a16="http://schemas.microsoft.com/office/drawing/2014/main" id="{6011568D-8052-4AA5-BA5D-18C441A9542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52209500"/>
          <a:ext cx="871272" cy="927100"/>
        </a:xfrm>
        <a:prstGeom prst="rect">
          <a:avLst/>
        </a:prstGeom>
      </xdr:spPr>
    </xdr:pic>
    <xdr:clientData/>
  </xdr:oneCellAnchor>
  <xdr:oneCellAnchor>
    <xdr:from>
      <xdr:col>15</xdr:col>
      <xdr:colOff>22860</xdr:colOff>
      <xdr:row>665</xdr:row>
      <xdr:rowOff>0</xdr:rowOff>
    </xdr:from>
    <xdr:ext cx="5943600" cy="3110484"/>
    <xdr:pic>
      <xdr:nvPicPr>
        <xdr:cNvPr id="131" name="Picture 130" hidden="1">
          <a:extLst>
            <a:ext uri="{FF2B5EF4-FFF2-40B4-BE49-F238E27FC236}">
              <a16:creationId xmlns:a16="http://schemas.microsoft.com/office/drawing/2014/main" id="{F279A240-C29F-4F33-9840-96130A6E2E9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52209500"/>
          <a:ext cx="5943600" cy="3110484"/>
        </a:xfrm>
        <a:prstGeom prst="rect">
          <a:avLst/>
        </a:prstGeom>
      </xdr:spPr>
    </xdr:pic>
    <xdr:clientData/>
  </xdr:oneCellAnchor>
  <xdr:twoCellAnchor editAs="oneCell">
    <xdr:from>
      <xdr:col>29</xdr:col>
      <xdr:colOff>317500</xdr:colOff>
      <xdr:row>1093</xdr:row>
      <xdr:rowOff>31750</xdr:rowOff>
    </xdr:from>
    <xdr:to>
      <xdr:col>35</xdr:col>
      <xdr:colOff>301625</xdr:colOff>
      <xdr:row>1819</xdr:row>
      <xdr:rowOff>60248</xdr:rowOff>
    </xdr:to>
    <xdr:pic>
      <xdr:nvPicPr>
        <xdr:cNvPr id="132" name="Picture 131">
          <a:hlinkClick xmlns:r="http://schemas.openxmlformats.org/officeDocument/2006/relationships" r:id="rId6"/>
          <a:extLst>
            <a:ext uri="{FF2B5EF4-FFF2-40B4-BE49-F238E27FC236}">
              <a16:creationId xmlns:a16="http://schemas.microsoft.com/office/drawing/2014/main" id="{92F1137E-025B-4419-97C7-4A80CCBDDCE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54050" y="225190050"/>
          <a:ext cx="3679825" cy="4321098"/>
        </a:xfrm>
        <a:prstGeom prst="rect">
          <a:avLst/>
        </a:prstGeom>
      </xdr:spPr>
    </xdr:pic>
    <xdr:clientData/>
  </xdr:twoCellAnchor>
  <xdr:oneCellAnchor>
    <xdr:from>
      <xdr:col>13</xdr:col>
      <xdr:colOff>18626</xdr:colOff>
      <xdr:row>141</xdr:row>
      <xdr:rowOff>131336</xdr:rowOff>
    </xdr:from>
    <xdr:ext cx="6323078" cy="3289526"/>
    <xdr:pic>
      <xdr:nvPicPr>
        <xdr:cNvPr id="133" name="value frame PNP" hidden="1">
          <a:extLst>
            <a:ext uri="{FF2B5EF4-FFF2-40B4-BE49-F238E27FC236}">
              <a16:creationId xmlns:a16="http://schemas.microsoft.com/office/drawing/2014/main" id="{235B0166-84D8-4859-A4D7-3EE711AEBB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323078" cy="3289526"/>
        </a:xfrm>
        <a:prstGeom prst="rect">
          <a:avLst/>
        </a:prstGeom>
      </xdr:spPr>
    </xdr:pic>
    <xdr:clientData/>
  </xdr:oneCellAnchor>
  <xdr:oneCellAnchor>
    <xdr:from>
      <xdr:col>13</xdr:col>
      <xdr:colOff>18626</xdr:colOff>
      <xdr:row>182</xdr:row>
      <xdr:rowOff>131336</xdr:rowOff>
    </xdr:from>
    <xdr:ext cx="6323078" cy="3289526"/>
    <xdr:pic>
      <xdr:nvPicPr>
        <xdr:cNvPr id="134" name="value frame PNP" hidden="1">
          <a:extLst>
            <a:ext uri="{FF2B5EF4-FFF2-40B4-BE49-F238E27FC236}">
              <a16:creationId xmlns:a16="http://schemas.microsoft.com/office/drawing/2014/main" id="{1B9AF81B-FDAE-4CDB-87E6-615E8A4EF8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323078" cy="3289526"/>
        </a:xfrm>
        <a:prstGeom prst="rect">
          <a:avLst/>
        </a:prstGeom>
      </xdr:spPr>
    </xdr:pic>
    <xdr:clientData/>
  </xdr:oneCellAnchor>
  <xdr:oneCellAnchor>
    <xdr:from>
      <xdr:col>13</xdr:col>
      <xdr:colOff>18626</xdr:colOff>
      <xdr:row>223</xdr:row>
      <xdr:rowOff>131336</xdr:rowOff>
    </xdr:from>
    <xdr:ext cx="6323078" cy="3289526"/>
    <xdr:pic>
      <xdr:nvPicPr>
        <xdr:cNvPr id="135" name="value frame PNP" hidden="1">
          <a:extLst>
            <a:ext uri="{FF2B5EF4-FFF2-40B4-BE49-F238E27FC236}">
              <a16:creationId xmlns:a16="http://schemas.microsoft.com/office/drawing/2014/main" id="{6A256A38-2BC7-460E-A834-46CA69F13D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323078" cy="3289526"/>
        </a:xfrm>
        <a:prstGeom prst="rect">
          <a:avLst/>
        </a:prstGeom>
      </xdr:spPr>
    </xdr:pic>
    <xdr:clientData/>
  </xdr:oneCellAnchor>
  <xdr:oneCellAnchor>
    <xdr:from>
      <xdr:col>13</xdr:col>
      <xdr:colOff>18626</xdr:colOff>
      <xdr:row>264</xdr:row>
      <xdr:rowOff>131336</xdr:rowOff>
    </xdr:from>
    <xdr:ext cx="6323078" cy="3289526"/>
    <xdr:pic>
      <xdr:nvPicPr>
        <xdr:cNvPr id="136" name="value frame PNP" hidden="1">
          <a:extLst>
            <a:ext uri="{FF2B5EF4-FFF2-40B4-BE49-F238E27FC236}">
              <a16:creationId xmlns:a16="http://schemas.microsoft.com/office/drawing/2014/main" id="{FE0BF531-BE86-4569-B354-3B273C48C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323078" cy="3289526"/>
        </a:xfrm>
        <a:prstGeom prst="rect">
          <a:avLst/>
        </a:prstGeom>
      </xdr:spPr>
    </xdr:pic>
    <xdr:clientData/>
  </xdr:oneCellAnchor>
  <xdr:oneCellAnchor>
    <xdr:from>
      <xdr:col>13</xdr:col>
      <xdr:colOff>18626</xdr:colOff>
      <xdr:row>305</xdr:row>
      <xdr:rowOff>131336</xdr:rowOff>
    </xdr:from>
    <xdr:ext cx="6323078" cy="3289526"/>
    <xdr:pic>
      <xdr:nvPicPr>
        <xdr:cNvPr id="137" name="value frame PNP" hidden="1">
          <a:extLst>
            <a:ext uri="{FF2B5EF4-FFF2-40B4-BE49-F238E27FC236}">
              <a16:creationId xmlns:a16="http://schemas.microsoft.com/office/drawing/2014/main" id="{FE2E2350-211A-4445-9010-D6F0CB5634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323078" cy="3289526"/>
        </a:xfrm>
        <a:prstGeom prst="rect">
          <a:avLst/>
        </a:prstGeom>
      </xdr:spPr>
    </xdr:pic>
    <xdr:clientData/>
  </xdr:oneCellAnchor>
  <xdr:oneCellAnchor>
    <xdr:from>
      <xdr:col>13</xdr:col>
      <xdr:colOff>18626</xdr:colOff>
      <xdr:row>346</xdr:row>
      <xdr:rowOff>131336</xdr:rowOff>
    </xdr:from>
    <xdr:ext cx="6323078" cy="3289526"/>
    <xdr:pic>
      <xdr:nvPicPr>
        <xdr:cNvPr id="138" name="value frame PNP" hidden="1">
          <a:extLst>
            <a:ext uri="{FF2B5EF4-FFF2-40B4-BE49-F238E27FC236}">
              <a16:creationId xmlns:a16="http://schemas.microsoft.com/office/drawing/2014/main" id="{F4A2BBB6-6F3D-4654-87E6-82DDD2E18D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323078" cy="3289526"/>
        </a:xfrm>
        <a:prstGeom prst="rect">
          <a:avLst/>
        </a:prstGeom>
      </xdr:spPr>
    </xdr:pic>
    <xdr:clientData/>
  </xdr:oneCellAnchor>
  <xdr:oneCellAnchor>
    <xdr:from>
      <xdr:col>13</xdr:col>
      <xdr:colOff>18626</xdr:colOff>
      <xdr:row>387</xdr:row>
      <xdr:rowOff>131336</xdr:rowOff>
    </xdr:from>
    <xdr:ext cx="6323078" cy="3289526"/>
    <xdr:pic>
      <xdr:nvPicPr>
        <xdr:cNvPr id="139" name="value frame PNP" hidden="1">
          <a:extLst>
            <a:ext uri="{FF2B5EF4-FFF2-40B4-BE49-F238E27FC236}">
              <a16:creationId xmlns:a16="http://schemas.microsoft.com/office/drawing/2014/main" id="{06C245C7-D553-4991-9E89-EFC099EAA7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323078" cy="3289526"/>
        </a:xfrm>
        <a:prstGeom prst="rect">
          <a:avLst/>
        </a:prstGeom>
      </xdr:spPr>
    </xdr:pic>
    <xdr:clientData/>
  </xdr:oneCellAnchor>
  <xdr:oneCellAnchor>
    <xdr:from>
      <xdr:col>13</xdr:col>
      <xdr:colOff>18626</xdr:colOff>
      <xdr:row>428</xdr:row>
      <xdr:rowOff>131336</xdr:rowOff>
    </xdr:from>
    <xdr:ext cx="6323078" cy="3289526"/>
    <xdr:pic>
      <xdr:nvPicPr>
        <xdr:cNvPr id="140" name="value frame PNP" hidden="1">
          <a:extLst>
            <a:ext uri="{FF2B5EF4-FFF2-40B4-BE49-F238E27FC236}">
              <a16:creationId xmlns:a16="http://schemas.microsoft.com/office/drawing/2014/main" id="{37F7FECF-124B-46E7-89AC-35CAAB508E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323078" cy="3289526"/>
        </a:xfrm>
        <a:prstGeom prst="rect">
          <a:avLst/>
        </a:prstGeom>
      </xdr:spPr>
    </xdr:pic>
    <xdr:clientData/>
  </xdr:oneCellAnchor>
  <xdr:oneCellAnchor>
    <xdr:from>
      <xdr:col>13</xdr:col>
      <xdr:colOff>18626</xdr:colOff>
      <xdr:row>469</xdr:row>
      <xdr:rowOff>131336</xdr:rowOff>
    </xdr:from>
    <xdr:ext cx="6323078" cy="3289526"/>
    <xdr:pic>
      <xdr:nvPicPr>
        <xdr:cNvPr id="141" name="value frame PNP" hidden="1">
          <a:extLst>
            <a:ext uri="{FF2B5EF4-FFF2-40B4-BE49-F238E27FC236}">
              <a16:creationId xmlns:a16="http://schemas.microsoft.com/office/drawing/2014/main" id="{DDA55733-9B2A-4D56-81B6-63A89800B9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323078" cy="3289526"/>
        </a:xfrm>
        <a:prstGeom prst="rect">
          <a:avLst/>
        </a:prstGeom>
      </xdr:spPr>
    </xdr:pic>
    <xdr:clientData/>
  </xdr:oneCellAnchor>
  <xdr:oneCellAnchor>
    <xdr:from>
      <xdr:col>13</xdr:col>
      <xdr:colOff>18626</xdr:colOff>
      <xdr:row>510</xdr:row>
      <xdr:rowOff>131336</xdr:rowOff>
    </xdr:from>
    <xdr:ext cx="6323078" cy="3289526"/>
    <xdr:pic>
      <xdr:nvPicPr>
        <xdr:cNvPr id="142" name="value frame PNP" hidden="1">
          <a:extLst>
            <a:ext uri="{FF2B5EF4-FFF2-40B4-BE49-F238E27FC236}">
              <a16:creationId xmlns:a16="http://schemas.microsoft.com/office/drawing/2014/main" id="{281AC12A-5295-41C5-B3A5-654504061C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323078" cy="3289526"/>
        </a:xfrm>
        <a:prstGeom prst="rect">
          <a:avLst/>
        </a:prstGeom>
      </xdr:spPr>
    </xdr:pic>
    <xdr:clientData/>
  </xdr:oneCellAnchor>
  <xdr:oneCellAnchor>
    <xdr:from>
      <xdr:col>13</xdr:col>
      <xdr:colOff>18626</xdr:colOff>
      <xdr:row>551</xdr:row>
      <xdr:rowOff>131336</xdr:rowOff>
    </xdr:from>
    <xdr:ext cx="6323078" cy="3289526"/>
    <xdr:pic>
      <xdr:nvPicPr>
        <xdr:cNvPr id="143" name="value frame PNP" hidden="1">
          <a:extLst>
            <a:ext uri="{FF2B5EF4-FFF2-40B4-BE49-F238E27FC236}">
              <a16:creationId xmlns:a16="http://schemas.microsoft.com/office/drawing/2014/main" id="{98CB500B-9A0F-4D30-8E0E-8BD77F52AC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323078" cy="3289526"/>
        </a:xfrm>
        <a:prstGeom prst="rect">
          <a:avLst/>
        </a:prstGeom>
      </xdr:spPr>
    </xdr:pic>
    <xdr:clientData/>
  </xdr:oneCellAnchor>
  <xdr:oneCellAnchor>
    <xdr:from>
      <xdr:col>13</xdr:col>
      <xdr:colOff>18626</xdr:colOff>
      <xdr:row>592</xdr:row>
      <xdr:rowOff>131336</xdr:rowOff>
    </xdr:from>
    <xdr:ext cx="6323078" cy="3289526"/>
    <xdr:pic>
      <xdr:nvPicPr>
        <xdr:cNvPr id="144" name="value frame PNP" hidden="1">
          <a:extLst>
            <a:ext uri="{FF2B5EF4-FFF2-40B4-BE49-F238E27FC236}">
              <a16:creationId xmlns:a16="http://schemas.microsoft.com/office/drawing/2014/main" id="{8F39C2EA-E893-4010-8C58-E636CBBD6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323078" cy="3289526"/>
        </a:xfrm>
        <a:prstGeom prst="rect">
          <a:avLst/>
        </a:prstGeom>
      </xdr:spPr>
    </xdr:pic>
    <xdr:clientData/>
  </xdr:oneCellAnchor>
  <xdr:oneCellAnchor>
    <xdr:from>
      <xdr:col>13</xdr:col>
      <xdr:colOff>18626</xdr:colOff>
      <xdr:row>633</xdr:row>
      <xdr:rowOff>131336</xdr:rowOff>
    </xdr:from>
    <xdr:ext cx="6323078" cy="3289526"/>
    <xdr:pic>
      <xdr:nvPicPr>
        <xdr:cNvPr id="145" name="value frame PNP" hidden="1">
          <a:extLst>
            <a:ext uri="{FF2B5EF4-FFF2-40B4-BE49-F238E27FC236}">
              <a16:creationId xmlns:a16="http://schemas.microsoft.com/office/drawing/2014/main" id="{06461F66-B7C6-4C2F-9932-7D9F2CCFE7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323078" cy="3289526"/>
        </a:xfrm>
        <a:prstGeom prst="rect">
          <a:avLst/>
        </a:prstGeom>
      </xdr:spPr>
    </xdr:pic>
    <xdr:clientData/>
  </xdr:oneCellAnchor>
  <xdr:oneCellAnchor>
    <xdr:from>
      <xdr:col>13</xdr:col>
      <xdr:colOff>18626</xdr:colOff>
      <xdr:row>674</xdr:row>
      <xdr:rowOff>131336</xdr:rowOff>
    </xdr:from>
    <xdr:ext cx="6323078" cy="3289526"/>
    <xdr:pic>
      <xdr:nvPicPr>
        <xdr:cNvPr id="146" name="value frame PNP" hidden="1">
          <a:extLst>
            <a:ext uri="{FF2B5EF4-FFF2-40B4-BE49-F238E27FC236}">
              <a16:creationId xmlns:a16="http://schemas.microsoft.com/office/drawing/2014/main" id="{A98A4DD4-7D19-49A2-8F75-1C07184F31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323078" cy="3289526"/>
        </a:xfrm>
        <a:prstGeom prst="rect">
          <a:avLst/>
        </a:prstGeom>
      </xdr:spPr>
    </xdr:pic>
    <xdr:clientData/>
  </xdr:oneCellAnchor>
  <xdr:twoCellAnchor>
    <xdr:from>
      <xdr:col>1</xdr:col>
      <xdr:colOff>296635</xdr:colOff>
      <xdr:row>1</xdr:row>
      <xdr:rowOff>217712</xdr:rowOff>
    </xdr:from>
    <xdr:to>
      <xdr:col>12</xdr:col>
      <xdr:colOff>291646</xdr:colOff>
      <xdr:row>5</xdr:row>
      <xdr:rowOff>236762</xdr:rowOff>
    </xdr:to>
    <xdr:sp macro="" textlink="">
      <xdr:nvSpPr>
        <xdr:cNvPr id="147" name="Rectangle: Rounded Corners 146">
          <a:extLst>
            <a:ext uri="{FF2B5EF4-FFF2-40B4-BE49-F238E27FC236}">
              <a16:creationId xmlns:a16="http://schemas.microsoft.com/office/drawing/2014/main" id="{FE0F833E-3FD1-49E3-8A5B-86EB94214ABD}"/>
            </a:ext>
          </a:extLst>
        </xdr:cNvPr>
        <xdr:cNvSpPr/>
      </xdr:nvSpPr>
      <xdr:spPr>
        <a:xfrm>
          <a:off x="404585" y="408212"/>
          <a:ext cx="5722711" cy="2686050"/>
        </a:xfrm>
        <a:prstGeom prst="roundRect">
          <a:avLst/>
        </a:prstGeom>
        <a:noFill/>
        <a:ln w="76200">
          <a:solidFill>
            <a:srgbClr val="CCFFCC"/>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330200</xdr:colOff>
      <xdr:row>36</xdr:row>
      <xdr:rowOff>19056</xdr:rowOff>
    </xdr:from>
    <xdr:to>
      <xdr:col>12</xdr:col>
      <xdr:colOff>88900</xdr:colOff>
      <xdr:row>46</xdr:row>
      <xdr:rowOff>222256</xdr:rowOff>
    </xdr:to>
    <xdr:graphicFrame macro="">
      <xdr:nvGraphicFramePr>
        <xdr:cNvPr id="148" name="Chart 147">
          <a:extLst>
            <a:ext uri="{FF2B5EF4-FFF2-40B4-BE49-F238E27FC236}">
              <a16:creationId xmlns:a16="http://schemas.microsoft.com/office/drawing/2014/main" id="{1D39F40D-57F6-4E24-89B9-207F908E5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18</xdr:row>
      <xdr:rowOff>0</xdr:rowOff>
    </xdr:from>
    <xdr:to>
      <xdr:col>9</xdr:col>
      <xdr:colOff>44450</xdr:colOff>
      <xdr:row>35</xdr:row>
      <xdr:rowOff>44450</xdr:rowOff>
    </xdr:to>
    <xdr:sp macro="" textlink="">
      <xdr:nvSpPr>
        <xdr:cNvPr id="149" name="navigation" hidden="1">
          <a:extLst>
            <a:ext uri="{FF2B5EF4-FFF2-40B4-BE49-F238E27FC236}">
              <a16:creationId xmlns:a16="http://schemas.microsoft.com/office/drawing/2014/main" id="{ECCB40B5-4338-4667-873E-C1A3C7873033}"/>
            </a:ext>
          </a:extLst>
        </xdr:cNvPr>
        <xdr:cNvSpPr txBox="1"/>
      </xdr:nvSpPr>
      <xdr:spPr>
        <a:xfrm>
          <a:off x="2711450" y="10223500"/>
          <a:ext cx="1606550" cy="436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endParaRPr lang="en-US" sz="1100"/>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twoCellAnchor>
    <xdr:from>
      <xdr:col>16</xdr:col>
      <xdr:colOff>38100</xdr:colOff>
      <xdr:row>657</xdr:row>
      <xdr:rowOff>666750</xdr:rowOff>
    </xdr:from>
    <xdr:to>
      <xdr:col>19</xdr:col>
      <xdr:colOff>82550</xdr:colOff>
      <xdr:row>670</xdr:row>
      <xdr:rowOff>12700</xdr:rowOff>
    </xdr:to>
    <xdr:sp macro="" textlink="">
      <xdr:nvSpPr>
        <xdr:cNvPr id="150" name="navigation  2" hidden="1">
          <a:extLst>
            <a:ext uri="{FF2B5EF4-FFF2-40B4-BE49-F238E27FC236}">
              <a16:creationId xmlns:a16="http://schemas.microsoft.com/office/drawing/2014/main" id="{1B3B54EB-30B6-40FA-B0D4-AF88F6840C56}"/>
            </a:ext>
          </a:extLst>
        </xdr:cNvPr>
        <xdr:cNvSpPr txBox="1"/>
      </xdr:nvSpPr>
      <xdr:spPr>
        <a:xfrm>
          <a:off x="7131050" y="150145750"/>
          <a:ext cx="1606550"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r>
            <a:rPr lang="en-US" sz="1100"/>
            <a:t>0   A14:N50</a:t>
          </a:r>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18626</xdr:colOff>
      <xdr:row>99</xdr:row>
      <xdr:rowOff>131336</xdr:rowOff>
    </xdr:from>
    <xdr:to>
      <xdr:col>28</xdr:col>
      <xdr:colOff>74254</xdr:colOff>
      <xdr:row>120</xdr:row>
      <xdr:rowOff>42662</xdr:rowOff>
    </xdr:to>
    <xdr:pic>
      <xdr:nvPicPr>
        <xdr:cNvPr id="2" name="value frame PNP" hidden="1">
          <a:extLst>
            <a:ext uri="{FF2B5EF4-FFF2-40B4-BE49-F238E27FC236}">
              <a16:creationId xmlns:a16="http://schemas.microsoft.com/office/drawing/2014/main" id="{AA551503-67F1-417E-A9D4-822F0DE127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8833336"/>
          <a:ext cx="6627878" cy="3403826"/>
        </a:xfrm>
        <a:prstGeom prst="rect">
          <a:avLst/>
        </a:prstGeom>
      </xdr:spPr>
    </xdr:pic>
    <xdr:clientData/>
  </xdr:twoCellAnchor>
  <xdr:twoCellAnchor editAs="oneCell">
    <xdr:from>
      <xdr:col>14</xdr:col>
      <xdr:colOff>110067</xdr:colOff>
      <xdr:row>90</xdr:row>
      <xdr:rowOff>0</xdr:rowOff>
    </xdr:from>
    <xdr:to>
      <xdr:col>27</xdr:col>
      <xdr:colOff>14661</xdr:colOff>
      <xdr:row>96</xdr:row>
      <xdr:rowOff>117861</xdr:rowOff>
    </xdr:to>
    <xdr:pic>
      <xdr:nvPicPr>
        <xdr:cNvPr id="3" name="Picture 2" hidden="1">
          <a:extLst>
            <a:ext uri="{FF2B5EF4-FFF2-40B4-BE49-F238E27FC236}">
              <a16:creationId xmlns:a16="http://schemas.microsoft.com/office/drawing/2014/main" id="{027A5606-669E-4D88-8C3D-25CE2CF73C5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26860500"/>
          <a:ext cx="6260944" cy="1514861"/>
        </a:xfrm>
        <a:prstGeom prst="rect">
          <a:avLst/>
        </a:prstGeom>
      </xdr:spPr>
    </xdr:pic>
    <xdr:clientData/>
  </xdr:twoCellAnchor>
  <xdr:twoCellAnchor editAs="oneCell">
    <xdr:from>
      <xdr:col>31</xdr:col>
      <xdr:colOff>426720</xdr:colOff>
      <xdr:row>661</xdr:row>
      <xdr:rowOff>0</xdr:rowOff>
    </xdr:from>
    <xdr:to>
      <xdr:col>33</xdr:col>
      <xdr:colOff>55932</xdr:colOff>
      <xdr:row>662</xdr:row>
      <xdr:rowOff>42364</xdr:rowOff>
    </xdr:to>
    <xdr:pic>
      <xdr:nvPicPr>
        <xdr:cNvPr id="4" name="thumbs down, light red" hidden="1">
          <a:extLst>
            <a:ext uri="{FF2B5EF4-FFF2-40B4-BE49-F238E27FC236}">
              <a16:creationId xmlns:a16="http://schemas.microsoft.com/office/drawing/2014/main" id="{59B08508-5CFC-4B54-AACC-6FF95C6B12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5170" y="150685500"/>
          <a:ext cx="861112" cy="867864"/>
        </a:xfrm>
        <a:prstGeom prst="rect">
          <a:avLst/>
        </a:prstGeom>
      </xdr:spPr>
    </xdr:pic>
    <xdr:clientData/>
  </xdr:twoCellAnchor>
  <xdr:twoCellAnchor editAs="oneCell">
    <xdr:from>
      <xdr:col>24</xdr:col>
      <xdr:colOff>231420</xdr:colOff>
      <xdr:row>90</xdr:row>
      <xdr:rowOff>0</xdr:rowOff>
    </xdr:from>
    <xdr:to>
      <xdr:col>26</xdr:col>
      <xdr:colOff>73992</xdr:colOff>
      <xdr:row>94</xdr:row>
      <xdr:rowOff>41275</xdr:rowOff>
    </xdr:to>
    <xdr:pic>
      <xdr:nvPicPr>
        <xdr:cNvPr id="5" name="thumbs up, light green" hidden="1">
          <a:extLst>
            <a:ext uri="{FF2B5EF4-FFF2-40B4-BE49-F238E27FC236}">
              <a16:creationId xmlns:a16="http://schemas.microsoft.com/office/drawing/2014/main" id="{013A0910-622F-47C1-99E9-53032AC2D2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26860500"/>
          <a:ext cx="883972" cy="930275"/>
        </a:xfrm>
        <a:prstGeom prst="rect">
          <a:avLst/>
        </a:prstGeom>
      </xdr:spPr>
    </xdr:pic>
    <xdr:clientData/>
  </xdr:twoCellAnchor>
  <xdr:oneCellAnchor>
    <xdr:from>
      <xdr:col>15</xdr:col>
      <xdr:colOff>22860</xdr:colOff>
      <xdr:row>90</xdr:row>
      <xdr:rowOff>0</xdr:rowOff>
    </xdr:from>
    <xdr:ext cx="5943600" cy="3110484"/>
    <xdr:pic>
      <xdr:nvPicPr>
        <xdr:cNvPr id="6" name="Picture 5" hidden="1">
          <a:extLst>
            <a:ext uri="{FF2B5EF4-FFF2-40B4-BE49-F238E27FC236}">
              <a16:creationId xmlns:a16="http://schemas.microsoft.com/office/drawing/2014/main" id="{74127521-3FCF-4B3A-B124-02E132FE157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26860500"/>
          <a:ext cx="5943600" cy="3110484"/>
        </a:xfrm>
        <a:prstGeom prst="rect">
          <a:avLst/>
        </a:prstGeom>
      </xdr:spPr>
    </xdr:pic>
    <xdr:clientData/>
  </xdr:oneCellAnchor>
  <xdr:oneCellAnchor>
    <xdr:from>
      <xdr:col>13</xdr:col>
      <xdr:colOff>18626</xdr:colOff>
      <xdr:row>173</xdr:row>
      <xdr:rowOff>0</xdr:rowOff>
    </xdr:from>
    <xdr:ext cx="6450078" cy="3417161"/>
    <xdr:pic>
      <xdr:nvPicPr>
        <xdr:cNvPr id="7" name="value frame PNP" hidden="1">
          <a:extLst>
            <a:ext uri="{FF2B5EF4-FFF2-40B4-BE49-F238E27FC236}">
              <a16:creationId xmlns:a16="http://schemas.microsoft.com/office/drawing/2014/main" id="{E7CC47CB-578A-44A0-A0C0-DD44CAA398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4767500"/>
          <a:ext cx="6450078" cy="3417161"/>
        </a:xfrm>
        <a:prstGeom prst="rect">
          <a:avLst/>
        </a:prstGeom>
      </xdr:spPr>
    </xdr:pic>
    <xdr:clientData/>
  </xdr:oneCellAnchor>
  <xdr:oneCellAnchor>
    <xdr:from>
      <xdr:col>0</xdr:col>
      <xdr:colOff>110067</xdr:colOff>
      <xdr:row>173</xdr:row>
      <xdr:rowOff>0</xdr:rowOff>
    </xdr:from>
    <xdr:ext cx="6055204" cy="1548516"/>
    <xdr:pic>
      <xdr:nvPicPr>
        <xdr:cNvPr id="8" name="Picture 7" hidden="1">
          <a:extLst>
            <a:ext uri="{FF2B5EF4-FFF2-40B4-BE49-F238E27FC236}">
              <a16:creationId xmlns:a16="http://schemas.microsoft.com/office/drawing/2014/main" id="{4088C93F-5557-4C8B-ABF1-3B25D27DEA3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4767500"/>
          <a:ext cx="6055204" cy="1548516"/>
        </a:xfrm>
        <a:prstGeom prst="rect">
          <a:avLst/>
        </a:prstGeom>
      </xdr:spPr>
    </xdr:pic>
    <xdr:clientData/>
  </xdr:oneCellAnchor>
  <xdr:oneCellAnchor>
    <xdr:from>
      <xdr:col>2</xdr:col>
      <xdr:colOff>426720</xdr:colOff>
      <xdr:row>173</xdr:row>
      <xdr:rowOff>0</xdr:rowOff>
    </xdr:from>
    <xdr:ext cx="848412" cy="914400"/>
    <xdr:pic>
      <xdr:nvPicPr>
        <xdr:cNvPr id="9" name="thumbs down, light red" hidden="1">
          <a:extLst>
            <a:ext uri="{FF2B5EF4-FFF2-40B4-BE49-F238E27FC236}">
              <a16:creationId xmlns:a16="http://schemas.microsoft.com/office/drawing/2014/main" id="{3DE1F9EB-AB27-437A-8C4F-A1CA4552FF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5370" y="44767500"/>
          <a:ext cx="848412" cy="914400"/>
        </a:xfrm>
        <a:prstGeom prst="rect">
          <a:avLst/>
        </a:prstGeom>
      </xdr:spPr>
    </xdr:pic>
    <xdr:clientData/>
  </xdr:oneCellAnchor>
  <xdr:oneCellAnchor>
    <xdr:from>
      <xdr:col>10</xdr:col>
      <xdr:colOff>231420</xdr:colOff>
      <xdr:row>173</xdr:row>
      <xdr:rowOff>0</xdr:rowOff>
    </xdr:from>
    <xdr:ext cx="848412" cy="914400"/>
    <xdr:pic>
      <xdr:nvPicPr>
        <xdr:cNvPr id="10" name="thumbs up, light green" hidden="1">
          <a:extLst>
            <a:ext uri="{FF2B5EF4-FFF2-40B4-BE49-F238E27FC236}">
              <a16:creationId xmlns:a16="http://schemas.microsoft.com/office/drawing/2014/main" id="{52630D44-D4B2-4B27-A2AB-15FE8712ED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025670" y="44767500"/>
          <a:ext cx="848412" cy="914400"/>
        </a:xfrm>
        <a:prstGeom prst="rect">
          <a:avLst/>
        </a:prstGeom>
      </xdr:spPr>
    </xdr:pic>
    <xdr:clientData/>
  </xdr:oneCellAnchor>
  <xdr:oneCellAnchor>
    <xdr:from>
      <xdr:col>1</xdr:col>
      <xdr:colOff>22860</xdr:colOff>
      <xdr:row>173</xdr:row>
      <xdr:rowOff>0</xdr:rowOff>
    </xdr:from>
    <xdr:ext cx="5943600" cy="3110484"/>
    <xdr:pic>
      <xdr:nvPicPr>
        <xdr:cNvPr id="11" name="Picture 10" hidden="1">
          <a:extLst>
            <a:ext uri="{FF2B5EF4-FFF2-40B4-BE49-F238E27FC236}">
              <a16:creationId xmlns:a16="http://schemas.microsoft.com/office/drawing/2014/main" id="{8E4BECAE-29FA-4EF6-AB29-3075F61A016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08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2" name="value frame PNP" hidden="1">
          <a:extLst>
            <a:ext uri="{FF2B5EF4-FFF2-40B4-BE49-F238E27FC236}">
              <a16:creationId xmlns:a16="http://schemas.microsoft.com/office/drawing/2014/main" id="{A37EE2B3-B206-412C-B77A-48E0186508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3" name="Picture 12" hidden="1">
          <a:extLst>
            <a:ext uri="{FF2B5EF4-FFF2-40B4-BE49-F238E27FC236}">
              <a16:creationId xmlns:a16="http://schemas.microsoft.com/office/drawing/2014/main" id="{DABA6D9C-7B11-4EFC-8B77-0039A6F3439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4" name="thumbs up, light green" hidden="1">
          <a:extLst>
            <a:ext uri="{FF2B5EF4-FFF2-40B4-BE49-F238E27FC236}">
              <a16:creationId xmlns:a16="http://schemas.microsoft.com/office/drawing/2014/main" id="{34554B17-C449-45F9-819B-642A7ED6E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5" name="Picture 14" hidden="1">
          <a:extLst>
            <a:ext uri="{FF2B5EF4-FFF2-40B4-BE49-F238E27FC236}">
              <a16:creationId xmlns:a16="http://schemas.microsoft.com/office/drawing/2014/main" id="{46AF9D22-EA49-4296-826F-6D41362BEFC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6" name="value frame PNP" hidden="1">
          <a:extLst>
            <a:ext uri="{FF2B5EF4-FFF2-40B4-BE49-F238E27FC236}">
              <a16:creationId xmlns:a16="http://schemas.microsoft.com/office/drawing/2014/main" id="{3532FA6A-367A-4206-8B99-F9844DF744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7" name="Picture 16" hidden="1">
          <a:extLst>
            <a:ext uri="{FF2B5EF4-FFF2-40B4-BE49-F238E27FC236}">
              <a16:creationId xmlns:a16="http://schemas.microsoft.com/office/drawing/2014/main" id="{5F56000D-BEFA-453B-BA31-28D94F535DA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8" name="thumbs up, light green" hidden="1">
          <a:extLst>
            <a:ext uri="{FF2B5EF4-FFF2-40B4-BE49-F238E27FC236}">
              <a16:creationId xmlns:a16="http://schemas.microsoft.com/office/drawing/2014/main" id="{DD4508D9-F16E-47E0-AE24-DC47C75A04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9" name="Picture 18" hidden="1">
          <a:extLst>
            <a:ext uri="{FF2B5EF4-FFF2-40B4-BE49-F238E27FC236}">
              <a16:creationId xmlns:a16="http://schemas.microsoft.com/office/drawing/2014/main" id="{A4B7B78B-C64C-409F-8892-DEB4FD62D3F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0" name="value frame PNP" hidden="1">
          <a:extLst>
            <a:ext uri="{FF2B5EF4-FFF2-40B4-BE49-F238E27FC236}">
              <a16:creationId xmlns:a16="http://schemas.microsoft.com/office/drawing/2014/main" id="{F34EE7DB-A211-4955-93E8-69F706652C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1" name="Picture 20" hidden="1">
          <a:extLst>
            <a:ext uri="{FF2B5EF4-FFF2-40B4-BE49-F238E27FC236}">
              <a16:creationId xmlns:a16="http://schemas.microsoft.com/office/drawing/2014/main" id="{4D1C05E9-8D99-499B-A6D4-25AF943BABF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2" name="thumbs up, light green" hidden="1">
          <a:extLst>
            <a:ext uri="{FF2B5EF4-FFF2-40B4-BE49-F238E27FC236}">
              <a16:creationId xmlns:a16="http://schemas.microsoft.com/office/drawing/2014/main" id="{8A759DAA-AE5C-4AAB-BF45-D558BCA1F5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3" name="Picture 22" hidden="1">
          <a:extLst>
            <a:ext uri="{FF2B5EF4-FFF2-40B4-BE49-F238E27FC236}">
              <a16:creationId xmlns:a16="http://schemas.microsoft.com/office/drawing/2014/main" id="{68F986DE-FDF5-4F1F-BF9B-1C7D597066C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4" name="value frame PNP" hidden="1">
          <a:extLst>
            <a:ext uri="{FF2B5EF4-FFF2-40B4-BE49-F238E27FC236}">
              <a16:creationId xmlns:a16="http://schemas.microsoft.com/office/drawing/2014/main" id="{A8ABCABA-507A-4EBC-B3C4-24F7F576E8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5" name="Picture 24" hidden="1">
          <a:extLst>
            <a:ext uri="{FF2B5EF4-FFF2-40B4-BE49-F238E27FC236}">
              <a16:creationId xmlns:a16="http://schemas.microsoft.com/office/drawing/2014/main" id="{1DA10FEC-4327-461F-BB7D-4A91F5DA1D7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6" name="thumbs up, light green" hidden="1">
          <a:extLst>
            <a:ext uri="{FF2B5EF4-FFF2-40B4-BE49-F238E27FC236}">
              <a16:creationId xmlns:a16="http://schemas.microsoft.com/office/drawing/2014/main" id="{1F42A934-BF7C-48C9-9C3F-F254EA6E7A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7" name="Picture 26" hidden="1">
          <a:extLst>
            <a:ext uri="{FF2B5EF4-FFF2-40B4-BE49-F238E27FC236}">
              <a16:creationId xmlns:a16="http://schemas.microsoft.com/office/drawing/2014/main" id="{0D580DC7-5438-4B37-BF1B-9E7D66B2A95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8" name="value frame PNP" hidden="1">
          <a:extLst>
            <a:ext uri="{FF2B5EF4-FFF2-40B4-BE49-F238E27FC236}">
              <a16:creationId xmlns:a16="http://schemas.microsoft.com/office/drawing/2014/main" id="{15279550-BEBE-4FEC-9932-ADDE776335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9" name="Picture 28" hidden="1">
          <a:extLst>
            <a:ext uri="{FF2B5EF4-FFF2-40B4-BE49-F238E27FC236}">
              <a16:creationId xmlns:a16="http://schemas.microsoft.com/office/drawing/2014/main" id="{FFFC1E42-692D-4364-A16D-18651B97AD9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0" name="thumbs up, light green" hidden="1">
          <a:extLst>
            <a:ext uri="{FF2B5EF4-FFF2-40B4-BE49-F238E27FC236}">
              <a16:creationId xmlns:a16="http://schemas.microsoft.com/office/drawing/2014/main" id="{73726C6D-255F-4DC9-986F-EECA0C6864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1" name="Picture 30" hidden="1">
          <a:extLst>
            <a:ext uri="{FF2B5EF4-FFF2-40B4-BE49-F238E27FC236}">
              <a16:creationId xmlns:a16="http://schemas.microsoft.com/office/drawing/2014/main" id="{3362DAF2-95D5-4BEB-91AD-785A354CE5C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2" name="value frame PNP" hidden="1">
          <a:extLst>
            <a:ext uri="{FF2B5EF4-FFF2-40B4-BE49-F238E27FC236}">
              <a16:creationId xmlns:a16="http://schemas.microsoft.com/office/drawing/2014/main" id="{967A148D-19F8-45C0-9FDF-308F340FC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3" name="Picture 32" hidden="1">
          <a:extLst>
            <a:ext uri="{FF2B5EF4-FFF2-40B4-BE49-F238E27FC236}">
              <a16:creationId xmlns:a16="http://schemas.microsoft.com/office/drawing/2014/main" id="{21496EAE-AEF8-426F-853E-7DCAB407DD4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4" name="thumbs up, light green" hidden="1">
          <a:extLst>
            <a:ext uri="{FF2B5EF4-FFF2-40B4-BE49-F238E27FC236}">
              <a16:creationId xmlns:a16="http://schemas.microsoft.com/office/drawing/2014/main" id="{9624B23D-D695-4EB9-B3CA-40D653665B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5" name="Picture 34" hidden="1">
          <a:extLst>
            <a:ext uri="{FF2B5EF4-FFF2-40B4-BE49-F238E27FC236}">
              <a16:creationId xmlns:a16="http://schemas.microsoft.com/office/drawing/2014/main" id="{6BD96031-1003-460A-8760-1D1DAF50D42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6" name="value frame PNP" hidden="1">
          <a:extLst>
            <a:ext uri="{FF2B5EF4-FFF2-40B4-BE49-F238E27FC236}">
              <a16:creationId xmlns:a16="http://schemas.microsoft.com/office/drawing/2014/main" id="{4AB60253-5B6C-4627-8FA5-4ADCD6FC7F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7" name="Picture 36" hidden="1">
          <a:extLst>
            <a:ext uri="{FF2B5EF4-FFF2-40B4-BE49-F238E27FC236}">
              <a16:creationId xmlns:a16="http://schemas.microsoft.com/office/drawing/2014/main" id="{CB8A0989-182D-40BE-8BB3-B15478FB9F5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8" name="thumbs up, light green" hidden="1">
          <a:extLst>
            <a:ext uri="{FF2B5EF4-FFF2-40B4-BE49-F238E27FC236}">
              <a16:creationId xmlns:a16="http://schemas.microsoft.com/office/drawing/2014/main" id="{E8B77520-36D5-4648-BA7B-8FBE4269F1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9" name="Picture 38" hidden="1">
          <a:extLst>
            <a:ext uri="{FF2B5EF4-FFF2-40B4-BE49-F238E27FC236}">
              <a16:creationId xmlns:a16="http://schemas.microsoft.com/office/drawing/2014/main" id="{580FC71F-4385-495C-8BDE-F92EFD6E3D6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0" name="value frame PNP" hidden="1">
          <a:extLst>
            <a:ext uri="{FF2B5EF4-FFF2-40B4-BE49-F238E27FC236}">
              <a16:creationId xmlns:a16="http://schemas.microsoft.com/office/drawing/2014/main" id="{E5A5ADA2-6063-4974-BAFD-C3F4D7BA23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1" name="Picture 40" hidden="1">
          <a:extLst>
            <a:ext uri="{FF2B5EF4-FFF2-40B4-BE49-F238E27FC236}">
              <a16:creationId xmlns:a16="http://schemas.microsoft.com/office/drawing/2014/main" id="{80AE2F8A-6CC0-4356-81B6-A529F7B3CD5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2" name="thumbs up, light green" hidden="1">
          <a:extLst>
            <a:ext uri="{FF2B5EF4-FFF2-40B4-BE49-F238E27FC236}">
              <a16:creationId xmlns:a16="http://schemas.microsoft.com/office/drawing/2014/main" id="{EB03E43D-614B-4252-88C9-B30445BC74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3" name="Picture 42" hidden="1">
          <a:extLst>
            <a:ext uri="{FF2B5EF4-FFF2-40B4-BE49-F238E27FC236}">
              <a16:creationId xmlns:a16="http://schemas.microsoft.com/office/drawing/2014/main" id="{A5DA04C7-A2F1-46C6-BC1E-3FF34994E3C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4" name="value frame PNP" hidden="1">
          <a:extLst>
            <a:ext uri="{FF2B5EF4-FFF2-40B4-BE49-F238E27FC236}">
              <a16:creationId xmlns:a16="http://schemas.microsoft.com/office/drawing/2014/main" id="{0E434E6E-1C5F-4606-9812-C417E1CF33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5" name="Picture 44" hidden="1">
          <a:extLst>
            <a:ext uri="{FF2B5EF4-FFF2-40B4-BE49-F238E27FC236}">
              <a16:creationId xmlns:a16="http://schemas.microsoft.com/office/drawing/2014/main" id="{687D9CF5-76AC-49A0-96C9-FA388285429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6" name="thumbs up, light green" hidden="1">
          <a:extLst>
            <a:ext uri="{FF2B5EF4-FFF2-40B4-BE49-F238E27FC236}">
              <a16:creationId xmlns:a16="http://schemas.microsoft.com/office/drawing/2014/main" id="{0C6E8953-87A0-492A-93AB-D82EED3EC0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7" name="Picture 46" hidden="1">
          <a:extLst>
            <a:ext uri="{FF2B5EF4-FFF2-40B4-BE49-F238E27FC236}">
              <a16:creationId xmlns:a16="http://schemas.microsoft.com/office/drawing/2014/main" id="{3E98F1F1-30B3-49EC-8A77-35483B1F938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8" name="value frame PNP" hidden="1">
          <a:extLst>
            <a:ext uri="{FF2B5EF4-FFF2-40B4-BE49-F238E27FC236}">
              <a16:creationId xmlns:a16="http://schemas.microsoft.com/office/drawing/2014/main" id="{83FD4F3A-D00C-423D-AE78-FE3E6B7D77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9" name="Picture 48" hidden="1">
          <a:extLst>
            <a:ext uri="{FF2B5EF4-FFF2-40B4-BE49-F238E27FC236}">
              <a16:creationId xmlns:a16="http://schemas.microsoft.com/office/drawing/2014/main" id="{21D87B27-534B-4B21-BE6F-91A2B5ED66A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0" name="thumbs up, light green" hidden="1">
          <a:extLst>
            <a:ext uri="{FF2B5EF4-FFF2-40B4-BE49-F238E27FC236}">
              <a16:creationId xmlns:a16="http://schemas.microsoft.com/office/drawing/2014/main" id="{66BA5B87-16A9-42C5-8465-8468794DD4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1" name="Picture 50" hidden="1">
          <a:extLst>
            <a:ext uri="{FF2B5EF4-FFF2-40B4-BE49-F238E27FC236}">
              <a16:creationId xmlns:a16="http://schemas.microsoft.com/office/drawing/2014/main" id="{1FF8BE5F-FC74-4D53-857D-922C931F37E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2" name="value frame PNP" hidden="1">
          <a:extLst>
            <a:ext uri="{FF2B5EF4-FFF2-40B4-BE49-F238E27FC236}">
              <a16:creationId xmlns:a16="http://schemas.microsoft.com/office/drawing/2014/main" id="{22041E7B-045C-48AF-B4CE-971E446563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3" name="Picture 52" hidden="1">
          <a:extLst>
            <a:ext uri="{FF2B5EF4-FFF2-40B4-BE49-F238E27FC236}">
              <a16:creationId xmlns:a16="http://schemas.microsoft.com/office/drawing/2014/main" id="{4C01BFEA-171E-4EA9-AE2F-660B086D979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4" name="thumbs up, light green" hidden="1">
          <a:extLst>
            <a:ext uri="{FF2B5EF4-FFF2-40B4-BE49-F238E27FC236}">
              <a16:creationId xmlns:a16="http://schemas.microsoft.com/office/drawing/2014/main" id="{3FFCB303-462B-4509-A5CA-855B2369FB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5" name="Picture 54" hidden="1">
          <a:extLst>
            <a:ext uri="{FF2B5EF4-FFF2-40B4-BE49-F238E27FC236}">
              <a16:creationId xmlns:a16="http://schemas.microsoft.com/office/drawing/2014/main" id="{E473494C-424E-4BEC-8A34-54E6FD02C01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6" name="value frame PNP" hidden="1">
          <a:extLst>
            <a:ext uri="{FF2B5EF4-FFF2-40B4-BE49-F238E27FC236}">
              <a16:creationId xmlns:a16="http://schemas.microsoft.com/office/drawing/2014/main" id="{EDB09F70-C262-4735-A7A3-DFA26FBD3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7" name="Picture 56" hidden="1">
          <a:extLst>
            <a:ext uri="{FF2B5EF4-FFF2-40B4-BE49-F238E27FC236}">
              <a16:creationId xmlns:a16="http://schemas.microsoft.com/office/drawing/2014/main" id="{4BA65252-E81F-44B8-B5DF-8A7EFF48050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8" name="thumbs up, light green" hidden="1">
          <a:extLst>
            <a:ext uri="{FF2B5EF4-FFF2-40B4-BE49-F238E27FC236}">
              <a16:creationId xmlns:a16="http://schemas.microsoft.com/office/drawing/2014/main" id="{FA0A1F04-FE87-443C-9F1D-BBBBBC32D0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9" name="Picture 58" hidden="1">
          <a:extLst>
            <a:ext uri="{FF2B5EF4-FFF2-40B4-BE49-F238E27FC236}">
              <a16:creationId xmlns:a16="http://schemas.microsoft.com/office/drawing/2014/main" id="{90C14384-4A15-411B-89EA-9375250281C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0" name="value frame PNP" hidden="1">
          <a:extLst>
            <a:ext uri="{FF2B5EF4-FFF2-40B4-BE49-F238E27FC236}">
              <a16:creationId xmlns:a16="http://schemas.microsoft.com/office/drawing/2014/main" id="{5B42E702-5191-435B-B47E-6512636D50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1" name="Picture 60" hidden="1">
          <a:extLst>
            <a:ext uri="{FF2B5EF4-FFF2-40B4-BE49-F238E27FC236}">
              <a16:creationId xmlns:a16="http://schemas.microsoft.com/office/drawing/2014/main" id="{704B21BF-831B-4EEA-BED9-5559AE94DC4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2" name="thumbs up, light green" hidden="1">
          <a:extLst>
            <a:ext uri="{FF2B5EF4-FFF2-40B4-BE49-F238E27FC236}">
              <a16:creationId xmlns:a16="http://schemas.microsoft.com/office/drawing/2014/main" id="{0C756030-D5A2-44CA-968F-7658425DF1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3" name="Picture 62" hidden="1">
          <a:extLst>
            <a:ext uri="{FF2B5EF4-FFF2-40B4-BE49-F238E27FC236}">
              <a16:creationId xmlns:a16="http://schemas.microsoft.com/office/drawing/2014/main" id="{93F843C9-F200-44E7-9200-B151DF54FDD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4" name="value frame PNP" hidden="1">
          <a:extLst>
            <a:ext uri="{FF2B5EF4-FFF2-40B4-BE49-F238E27FC236}">
              <a16:creationId xmlns:a16="http://schemas.microsoft.com/office/drawing/2014/main" id="{BEE936BE-ED94-4AD5-8C80-161A0B8E30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5" name="Picture 64" hidden="1">
          <a:extLst>
            <a:ext uri="{FF2B5EF4-FFF2-40B4-BE49-F238E27FC236}">
              <a16:creationId xmlns:a16="http://schemas.microsoft.com/office/drawing/2014/main" id="{E3D0E431-AE19-4311-A239-90D90A6D3D9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6" name="thumbs up, light green" hidden="1">
          <a:extLst>
            <a:ext uri="{FF2B5EF4-FFF2-40B4-BE49-F238E27FC236}">
              <a16:creationId xmlns:a16="http://schemas.microsoft.com/office/drawing/2014/main" id="{B08E242A-FB49-4401-8250-CD254503C4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7" name="Picture 66" hidden="1">
          <a:extLst>
            <a:ext uri="{FF2B5EF4-FFF2-40B4-BE49-F238E27FC236}">
              <a16:creationId xmlns:a16="http://schemas.microsoft.com/office/drawing/2014/main" id="{D7E326D3-BD46-4C91-9648-2F6F69219D2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8" name="value frame PNP" hidden="1">
          <a:extLst>
            <a:ext uri="{FF2B5EF4-FFF2-40B4-BE49-F238E27FC236}">
              <a16:creationId xmlns:a16="http://schemas.microsoft.com/office/drawing/2014/main" id="{5B9E9479-1E96-4FB8-9E07-DF709E8FEA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9" name="Picture 68" hidden="1">
          <a:extLst>
            <a:ext uri="{FF2B5EF4-FFF2-40B4-BE49-F238E27FC236}">
              <a16:creationId xmlns:a16="http://schemas.microsoft.com/office/drawing/2014/main" id="{A9A28A37-412F-408A-A05E-593F53641FB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0" name="thumbs up, light green" hidden="1">
          <a:extLst>
            <a:ext uri="{FF2B5EF4-FFF2-40B4-BE49-F238E27FC236}">
              <a16:creationId xmlns:a16="http://schemas.microsoft.com/office/drawing/2014/main" id="{A23E9444-3936-4FD6-8234-80848DD6EF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1" name="Picture 70" hidden="1">
          <a:extLst>
            <a:ext uri="{FF2B5EF4-FFF2-40B4-BE49-F238E27FC236}">
              <a16:creationId xmlns:a16="http://schemas.microsoft.com/office/drawing/2014/main" id="{6EFBC256-ABC6-40F7-B4FC-4CBEBD96D9A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72" name="value frame PNP" hidden="1">
          <a:extLst>
            <a:ext uri="{FF2B5EF4-FFF2-40B4-BE49-F238E27FC236}">
              <a16:creationId xmlns:a16="http://schemas.microsoft.com/office/drawing/2014/main" id="{74256D9F-E49F-4A63-80F4-C0C5A70BD4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73" name="Picture 72" hidden="1">
          <a:extLst>
            <a:ext uri="{FF2B5EF4-FFF2-40B4-BE49-F238E27FC236}">
              <a16:creationId xmlns:a16="http://schemas.microsoft.com/office/drawing/2014/main" id="{545AC5A0-296D-4D91-B8B3-8E4E079A7F5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4" name="thumbs up, light green" hidden="1">
          <a:extLst>
            <a:ext uri="{FF2B5EF4-FFF2-40B4-BE49-F238E27FC236}">
              <a16:creationId xmlns:a16="http://schemas.microsoft.com/office/drawing/2014/main" id="{FE666FE5-7903-49F7-8806-38D4F50E34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5" name="Picture 74" hidden="1">
          <a:extLst>
            <a:ext uri="{FF2B5EF4-FFF2-40B4-BE49-F238E27FC236}">
              <a16:creationId xmlns:a16="http://schemas.microsoft.com/office/drawing/2014/main" id="{4B65148F-4B0B-4312-A0EE-3C6A8084674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141</xdr:row>
      <xdr:rowOff>131336</xdr:rowOff>
    </xdr:from>
    <xdr:ext cx="6564378" cy="3362551"/>
    <xdr:pic>
      <xdr:nvPicPr>
        <xdr:cNvPr id="76" name="value frame PNP" hidden="1">
          <a:extLst>
            <a:ext uri="{FF2B5EF4-FFF2-40B4-BE49-F238E27FC236}">
              <a16:creationId xmlns:a16="http://schemas.microsoft.com/office/drawing/2014/main" id="{C89965BB-C8BA-46CC-8E9B-E33F8E6BC0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564378" cy="3362551"/>
        </a:xfrm>
        <a:prstGeom prst="rect">
          <a:avLst/>
        </a:prstGeom>
      </xdr:spPr>
    </xdr:pic>
    <xdr:clientData/>
  </xdr:oneCellAnchor>
  <xdr:oneCellAnchor>
    <xdr:from>
      <xdr:col>14</xdr:col>
      <xdr:colOff>110067</xdr:colOff>
      <xdr:row>132</xdr:row>
      <xdr:rowOff>0</xdr:rowOff>
    </xdr:from>
    <xdr:ext cx="6184744" cy="1505336"/>
    <xdr:pic>
      <xdr:nvPicPr>
        <xdr:cNvPr id="77" name="Picture 76" hidden="1">
          <a:extLst>
            <a:ext uri="{FF2B5EF4-FFF2-40B4-BE49-F238E27FC236}">
              <a16:creationId xmlns:a16="http://schemas.microsoft.com/office/drawing/2014/main" id="{64F7EEF7-28C3-4814-9C87-C0208AB25A7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35814000"/>
          <a:ext cx="6184744" cy="1505336"/>
        </a:xfrm>
        <a:prstGeom prst="rect">
          <a:avLst/>
        </a:prstGeom>
      </xdr:spPr>
    </xdr:pic>
    <xdr:clientData/>
  </xdr:oneCellAnchor>
  <xdr:oneCellAnchor>
    <xdr:from>
      <xdr:col>24</xdr:col>
      <xdr:colOff>231420</xdr:colOff>
      <xdr:row>132</xdr:row>
      <xdr:rowOff>0</xdr:rowOff>
    </xdr:from>
    <xdr:ext cx="871272" cy="927100"/>
    <xdr:pic>
      <xdr:nvPicPr>
        <xdr:cNvPr id="78" name="thumbs up, light green" hidden="1">
          <a:extLst>
            <a:ext uri="{FF2B5EF4-FFF2-40B4-BE49-F238E27FC236}">
              <a16:creationId xmlns:a16="http://schemas.microsoft.com/office/drawing/2014/main" id="{477B3682-EE65-4E89-90F0-45356484F4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35814000"/>
          <a:ext cx="871272" cy="927100"/>
        </a:xfrm>
        <a:prstGeom prst="rect">
          <a:avLst/>
        </a:prstGeom>
      </xdr:spPr>
    </xdr:pic>
    <xdr:clientData/>
  </xdr:oneCellAnchor>
  <xdr:oneCellAnchor>
    <xdr:from>
      <xdr:col>15</xdr:col>
      <xdr:colOff>22860</xdr:colOff>
      <xdr:row>132</xdr:row>
      <xdr:rowOff>0</xdr:rowOff>
    </xdr:from>
    <xdr:ext cx="5943600" cy="3110484"/>
    <xdr:pic>
      <xdr:nvPicPr>
        <xdr:cNvPr id="79" name="Picture 78" hidden="1">
          <a:extLst>
            <a:ext uri="{FF2B5EF4-FFF2-40B4-BE49-F238E27FC236}">
              <a16:creationId xmlns:a16="http://schemas.microsoft.com/office/drawing/2014/main" id="{51DE3E43-A008-4CB4-8792-F85722C52E1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35814000"/>
          <a:ext cx="5943600" cy="3110484"/>
        </a:xfrm>
        <a:prstGeom prst="rect">
          <a:avLst/>
        </a:prstGeom>
      </xdr:spPr>
    </xdr:pic>
    <xdr:clientData/>
  </xdr:oneCellAnchor>
  <xdr:oneCellAnchor>
    <xdr:from>
      <xdr:col>13</xdr:col>
      <xdr:colOff>18626</xdr:colOff>
      <xdr:row>61</xdr:row>
      <xdr:rowOff>131336</xdr:rowOff>
    </xdr:from>
    <xdr:ext cx="6564378" cy="3362551"/>
    <xdr:pic>
      <xdr:nvPicPr>
        <xdr:cNvPr id="80" name="value frame PNP" hidden="1">
          <a:extLst>
            <a:ext uri="{FF2B5EF4-FFF2-40B4-BE49-F238E27FC236}">
              <a16:creationId xmlns:a16="http://schemas.microsoft.com/office/drawing/2014/main" id="{2B390E82-2637-4E72-B226-91B8749B8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0197336"/>
          <a:ext cx="6564378" cy="3362551"/>
        </a:xfrm>
        <a:prstGeom prst="rect">
          <a:avLst/>
        </a:prstGeom>
      </xdr:spPr>
    </xdr:pic>
    <xdr:clientData/>
  </xdr:oneCellAnchor>
  <xdr:oneCellAnchor>
    <xdr:from>
      <xdr:col>14</xdr:col>
      <xdr:colOff>110067</xdr:colOff>
      <xdr:row>50</xdr:row>
      <xdr:rowOff>0</xdr:rowOff>
    </xdr:from>
    <xdr:ext cx="6184744" cy="1505336"/>
    <xdr:pic>
      <xdr:nvPicPr>
        <xdr:cNvPr id="81" name="Picture 80" hidden="1">
          <a:extLst>
            <a:ext uri="{FF2B5EF4-FFF2-40B4-BE49-F238E27FC236}">
              <a16:creationId xmlns:a16="http://schemas.microsoft.com/office/drawing/2014/main" id="{1A9039D1-4A18-4927-B8CF-D733D89010C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7907000"/>
          <a:ext cx="6184744" cy="1505336"/>
        </a:xfrm>
        <a:prstGeom prst="rect">
          <a:avLst/>
        </a:prstGeom>
      </xdr:spPr>
    </xdr:pic>
    <xdr:clientData/>
  </xdr:oneCellAnchor>
  <xdr:oneCellAnchor>
    <xdr:from>
      <xdr:col>24</xdr:col>
      <xdr:colOff>231420</xdr:colOff>
      <xdr:row>50</xdr:row>
      <xdr:rowOff>0</xdr:rowOff>
    </xdr:from>
    <xdr:ext cx="871272" cy="927100"/>
    <xdr:pic>
      <xdr:nvPicPr>
        <xdr:cNvPr id="82" name="thumbs up, light green" hidden="1">
          <a:extLst>
            <a:ext uri="{FF2B5EF4-FFF2-40B4-BE49-F238E27FC236}">
              <a16:creationId xmlns:a16="http://schemas.microsoft.com/office/drawing/2014/main" id="{20277FB1-254A-40F5-A867-09A0DED0F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7907000"/>
          <a:ext cx="871272" cy="927100"/>
        </a:xfrm>
        <a:prstGeom prst="rect">
          <a:avLst/>
        </a:prstGeom>
      </xdr:spPr>
    </xdr:pic>
    <xdr:clientData/>
  </xdr:oneCellAnchor>
  <xdr:oneCellAnchor>
    <xdr:from>
      <xdr:col>15</xdr:col>
      <xdr:colOff>22860</xdr:colOff>
      <xdr:row>50</xdr:row>
      <xdr:rowOff>0</xdr:rowOff>
    </xdr:from>
    <xdr:ext cx="5943600" cy="3110484"/>
    <xdr:pic>
      <xdr:nvPicPr>
        <xdr:cNvPr id="83" name="Picture 82" hidden="1">
          <a:extLst>
            <a:ext uri="{FF2B5EF4-FFF2-40B4-BE49-F238E27FC236}">
              <a16:creationId xmlns:a16="http://schemas.microsoft.com/office/drawing/2014/main" id="{C1D179F1-EF7F-4CF9-B03D-7CF67853570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7907000"/>
          <a:ext cx="5943600" cy="3110484"/>
        </a:xfrm>
        <a:prstGeom prst="rect">
          <a:avLst/>
        </a:prstGeom>
      </xdr:spPr>
    </xdr:pic>
    <xdr:clientData/>
  </xdr:oneCellAnchor>
  <xdr:oneCellAnchor>
    <xdr:from>
      <xdr:col>13</xdr:col>
      <xdr:colOff>18626</xdr:colOff>
      <xdr:row>223</xdr:row>
      <xdr:rowOff>131336</xdr:rowOff>
    </xdr:from>
    <xdr:ext cx="6564378" cy="3362551"/>
    <xdr:pic>
      <xdr:nvPicPr>
        <xdr:cNvPr id="84" name="value frame PNP" hidden="1">
          <a:extLst>
            <a:ext uri="{FF2B5EF4-FFF2-40B4-BE49-F238E27FC236}">
              <a16:creationId xmlns:a16="http://schemas.microsoft.com/office/drawing/2014/main" id="{1B619E66-E245-4FFC-A06D-005CD7DEF2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564378" cy="3362551"/>
        </a:xfrm>
        <a:prstGeom prst="rect">
          <a:avLst/>
        </a:prstGeom>
      </xdr:spPr>
    </xdr:pic>
    <xdr:clientData/>
  </xdr:oneCellAnchor>
  <xdr:oneCellAnchor>
    <xdr:from>
      <xdr:col>14</xdr:col>
      <xdr:colOff>110067</xdr:colOff>
      <xdr:row>214</xdr:row>
      <xdr:rowOff>0</xdr:rowOff>
    </xdr:from>
    <xdr:ext cx="6184744" cy="1505336"/>
    <xdr:pic>
      <xdr:nvPicPr>
        <xdr:cNvPr id="85" name="Picture 84" hidden="1">
          <a:extLst>
            <a:ext uri="{FF2B5EF4-FFF2-40B4-BE49-F238E27FC236}">
              <a16:creationId xmlns:a16="http://schemas.microsoft.com/office/drawing/2014/main" id="{F149D86D-B2D4-4F9B-87E6-81B46ACC499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53721000"/>
          <a:ext cx="6184744" cy="1505336"/>
        </a:xfrm>
        <a:prstGeom prst="rect">
          <a:avLst/>
        </a:prstGeom>
      </xdr:spPr>
    </xdr:pic>
    <xdr:clientData/>
  </xdr:oneCellAnchor>
  <xdr:oneCellAnchor>
    <xdr:from>
      <xdr:col>24</xdr:col>
      <xdr:colOff>231420</xdr:colOff>
      <xdr:row>214</xdr:row>
      <xdr:rowOff>0</xdr:rowOff>
    </xdr:from>
    <xdr:ext cx="871272" cy="927100"/>
    <xdr:pic>
      <xdr:nvPicPr>
        <xdr:cNvPr id="86" name="thumbs up, light green" hidden="1">
          <a:extLst>
            <a:ext uri="{FF2B5EF4-FFF2-40B4-BE49-F238E27FC236}">
              <a16:creationId xmlns:a16="http://schemas.microsoft.com/office/drawing/2014/main" id="{A16FAC35-BC77-4256-9ED4-5FDF98680B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53721000"/>
          <a:ext cx="871272" cy="927100"/>
        </a:xfrm>
        <a:prstGeom prst="rect">
          <a:avLst/>
        </a:prstGeom>
      </xdr:spPr>
    </xdr:pic>
    <xdr:clientData/>
  </xdr:oneCellAnchor>
  <xdr:oneCellAnchor>
    <xdr:from>
      <xdr:col>15</xdr:col>
      <xdr:colOff>22860</xdr:colOff>
      <xdr:row>214</xdr:row>
      <xdr:rowOff>0</xdr:rowOff>
    </xdr:from>
    <xdr:ext cx="5943600" cy="3110484"/>
    <xdr:pic>
      <xdr:nvPicPr>
        <xdr:cNvPr id="87" name="Picture 86" hidden="1">
          <a:extLst>
            <a:ext uri="{FF2B5EF4-FFF2-40B4-BE49-F238E27FC236}">
              <a16:creationId xmlns:a16="http://schemas.microsoft.com/office/drawing/2014/main" id="{1FDFC3A5-CE44-4197-BF3A-C68E8001FC0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53721000"/>
          <a:ext cx="5943600" cy="3110484"/>
        </a:xfrm>
        <a:prstGeom prst="rect">
          <a:avLst/>
        </a:prstGeom>
      </xdr:spPr>
    </xdr:pic>
    <xdr:clientData/>
  </xdr:oneCellAnchor>
  <xdr:oneCellAnchor>
    <xdr:from>
      <xdr:col>13</xdr:col>
      <xdr:colOff>18626</xdr:colOff>
      <xdr:row>264</xdr:row>
      <xdr:rowOff>131336</xdr:rowOff>
    </xdr:from>
    <xdr:ext cx="6564378" cy="3362551"/>
    <xdr:pic>
      <xdr:nvPicPr>
        <xdr:cNvPr id="88" name="value frame PNP" hidden="1">
          <a:extLst>
            <a:ext uri="{FF2B5EF4-FFF2-40B4-BE49-F238E27FC236}">
              <a16:creationId xmlns:a16="http://schemas.microsoft.com/office/drawing/2014/main" id="{8FA469CC-9650-453A-AAF0-B1100CA9D5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564378" cy="3362551"/>
        </a:xfrm>
        <a:prstGeom prst="rect">
          <a:avLst/>
        </a:prstGeom>
      </xdr:spPr>
    </xdr:pic>
    <xdr:clientData/>
  </xdr:oneCellAnchor>
  <xdr:oneCellAnchor>
    <xdr:from>
      <xdr:col>14</xdr:col>
      <xdr:colOff>110067</xdr:colOff>
      <xdr:row>255</xdr:row>
      <xdr:rowOff>0</xdr:rowOff>
    </xdr:from>
    <xdr:ext cx="6184744" cy="1505336"/>
    <xdr:pic>
      <xdr:nvPicPr>
        <xdr:cNvPr id="89" name="Picture 88" hidden="1">
          <a:extLst>
            <a:ext uri="{FF2B5EF4-FFF2-40B4-BE49-F238E27FC236}">
              <a16:creationId xmlns:a16="http://schemas.microsoft.com/office/drawing/2014/main" id="{5B5B8441-A393-4B10-8507-EBED24A56F6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62674500"/>
          <a:ext cx="6184744" cy="1505336"/>
        </a:xfrm>
        <a:prstGeom prst="rect">
          <a:avLst/>
        </a:prstGeom>
      </xdr:spPr>
    </xdr:pic>
    <xdr:clientData/>
  </xdr:oneCellAnchor>
  <xdr:oneCellAnchor>
    <xdr:from>
      <xdr:col>24</xdr:col>
      <xdr:colOff>231420</xdr:colOff>
      <xdr:row>255</xdr:row>
      <xdr:rowOff>0</xdr:rowOff>
    </xdr:from>
    <xdr:ext cx="871272" cy="927100"/>
    <xdr:pic>
      <xdr:nvPicPr>
        <xdr:cNvPr id="90" name="thumbs up, light green" hidden="1">
          <a:extLst>
            <a:ext uri="{FF2B5EF4-FFF2-40B4-BE49-F238E27FC236}">
              <a16:creationId xmlns:a16="http://schemas.microsoft.com/office/drawing/2014/main" id="{4FC360D8-4618-444A-8A87-CBB0C05BC0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62674500"/>
          <a:ext cx="871272" cy="927100"/>
        </a:xfrm>
        <a:prstGeom prst="rect">
          <a:avLst/>
        </a:prstGeom>
      </xdr:spPr>
    </xdr:pic>
    <xdr:clientData/>
  </xdr:oneCellAnchor>
  <xdr:oneCellAnchor>
    <xdr:from>
      <xdr:col>15</xdr:col>
      <xdr:colOff>22860</xdr:colOff>
      <xdr:row>255</xdr:row>
      <xdr:rowOff>0</xdr:rowOff>
    </xdr:from>
    <xdr:ext cx="5943600" cy="3110484"/>
    <xdr:pic>
      <xdr:nvPicPr>
        <xdr:cNvPr id="91" name="Picture 90" hidden="1">
          <a:extLst>
            <a:ext uri="{FF2B5EF4-FFF2-40B4-BE49-F238E27FC236}">
              <a16:creationId xmlns:a16="http://schemas.microsoft.com/office/drawing/2014/main" id="{82400ED7-5917-48C0-A799-766DD1B966A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62674500"/>
          <a:ext cx="5943600" cy="3110484"/>
        </a:xfrm>
        <a:prstGeom prst="rect">
          <a:avLst/>
        </a:prstGeom>
      </xdr:spPr>
    </xdr:pic>
    <xdr:clientData/>
  </xdr:oneCellAnchor>
  <xdr:oneCellAnchor>
    <xdr:from>
      <xdr:col>13</xdr:col>
      <xdr:colOff>18626</xdr:colOff>
      <xdr:row>305</xdr:row>
      <xdr:rowOff>131336</xdr:rowOff>
    </xdr:from>
    <xdr:ext cx="6564378" cy="3362551"/>
    <xdr:pic>
      <xdr:nvPicPr>
        <xdr:cNvPr id="92" name="value frame PNP" hidden="1">
          <a:extLst>
            <a:ext uri="{FF2B5EF4-FFF2-40B4-BE49-F238E27FC236}">
              <a16:creationId xmlns:a16="http://schemas.microsoft.com/office/drawing/2014/main" id="{4E67FA04-A6C7-40AC-A169-FEDEBD9B5F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564378" cy="3362551"/>
        </a:xfrm>
        <a:prstGeom prst="rect">
          <a:avLst/>
        </a:prstGeom>
      </xdr:spPr>
    </xdr:pic>
    <xdr:clientData/>
  </xdr:oneCellAnchor>
  <xdr:oneCellAnchor>
    <xdr:from>
      <xdr:col>14</xdr:col>
      <xdr:colOff>110067</xdr:colOff>
      <xdr:row>296</xdr:row>
      <xdr:rowOff>0</xdr:rowOff>
    </xdr:from>
    <xdr:ext cx="6184744" cy="1505336"/>
    <xdr:pic>
      <xdr:nvPicPr>
        <xdr:cNvPr id="93" name="Picture 92" hidden="1">
          <a:extLst>
            <a:ext uri="{FF2B5EF4-FFF2-40B4-BE49-F238E27FC236}">
              <a16:creationId xmlns:a16="http://schemas.microsoft.com/office/drawing/2014/main" id="{0B9993E1-676A-484E-8DF9-635A80BE71E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1628000"/>
          <a:ext cx="6184744" cy="1505336"/>
        </a:xfrm>
        <a:prstGeom prst="rect">
          <a:avLst/>
        </a:prstGeom>
      </xdr:spPr>
    </xdr:pic>
    <xdr:clientData/>
  </xdr:oneCellAnchor>
  <xdr:oneCellAnchor>
    <xdr:from>
      <xdr:col>24</xdr:col>
      <xdr:colOff>231420</xdr:colOff>
      <xdr:row>296</xdr:row>
      <xdr:rowOff>0</xdr:rowOff>
    </xdr:from>
    <xdr:ext cx="871272" cy="927100"/>
    <xdr:pic>
      <xdr:nvPicPr>
        <xdr:cNvPr id="94" name="thumbs up, light green" hidden="1">
          <a:extLst>
            <a:ext uri="{FF2B5EF4-FFF2-40B4-BE49-F238E27FC236}">
              <a16:creationId xmlns:a16="http://schemas.microsoft.com/office/drawing/2014/main" id="{BD9AD01B-17D2-4A8C-B2BA-44E8003347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1628000"/>
          <a:ext cx="871272" cy="927100"/>
        </a:xfrm>
        <a:prstGeom prst="rect">
          <a:avLst/>
        </a:prstGeom>
      </xdr:spPr>
    </xdr:pic>
    <xdr:clientData/>
  </xdr:oneCellAnchor>
  <xdr:oneCellAnchor>
    <xdr:from>
      <xdr:col>15</xdr:col>
      <xdr:colOff>22860</xdr:colOff>
      <xdr:row>296</xdr:row>
      <xdr:rowOff>0</xdr:rowOff>
    </xdr:from>
    <xdr:ext cx="5943600" cy="3110484"/>
    <xdr:pic>
      <xdr:nvPicPr>
        <xdr:cNvPr id="95" name="Picture 94" hidden="1">
          <a:extLst>
            <a:ext uri="{FF2B5EF4-FFF2-40B4-BE49-F238E27FC236}">
              <a16:creationId xmlns:a16="http://schemas.microsoft.com/office/drawing/2014/main" id="{CA786FAA-7AD7-4F5E-820E-1654DE2E269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1628000"/>
          <a:ext cx="5943600" cy="3110484"/>
        </a:xfrm>
        <a:prstGeom prst="rect">
          <a:avLst/>
        </a:prstGeom>
      </xdr:spPr>
    </xdr:pic>
    <xdr:clientData/>
  </xdr:oneCellAnchor>
  <xdr:oneCellAnchor>
    <xdr:from>
      <xdr:col>13</xdr:col>
      <xdr:colOff>18626</xdr:colOff>
      <xdr:row>346</xdr:row>
      <xdr:rowOff>131336</xdr:rowOff>
    </xdr:from>
    <xdr:ext cx="6564378" cy="3362551"/>
    <xdr:pic>
      <xdr:nvPicPr>
        <xdr:cNvPr id="96" name="value frame PNP" hidden="1">
          <a:extLst>
            <a:ext uri="{FF2B5EF4-FFF2-40B4-BE49-F238E27FC236}">
              <a16:creationId xmlns:a16="http://schemas.microsoft.com/office/drawing/2014/main" id="{9BE48E9B-91B7-4A34-8B84-78196E648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564378" cy="3362551"/>
        </a:xfrm>
        <a:prstGeom prst="rect">
          <a:avLst/>
        </a:prstGeom>
      </xdr:spPr>
    </xdr:pic>
    <xdr:clientData/>
  </xdr:oneCellAnchor>
  <xdr:oneCellAnchor>
    <xdr:from>
      <xdr:col>14</xdr:col>
      <xdr:colOff>110067</xdr:colOff>
      <xdr:row>337</xdr:row>
      <xdr:rowOff>0</xdr:rowOff>
    </xdr:from>
    <xdr:ext cx="6184744" cy="1505336"/>
    <xdr:pic>
      <xdr:nvPicPr>
        <xdr:cNvPr id="97" name="Picture 96" hidden="1">
          <a:extLst>
            <a:ext uri="{FF2B5EF4-FFF2-40B4-BE49-F238E27FC236}">
              <a16:creationId xmlns:a16="http://schemas.microsoft.com/office/drawing/2014/main" id="{317044A7-E472-41D9-94BA-2CDA8A2B91E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0581500"/>
          <a:ext cx="6184744" cy="1505336"/>
        </a:xfrm>
        <a:prstGeom prst="rect">
          <a:avLst/>
        </a:prstGeom>
      </xdr:spPr>
    </xdr:pic>
    <xdr:clientData/>
  </xdr:oneCellAnchor>
  <xdr:oneCellAnchor>
    <xdr:from>
      <xdr:col>24</xdr:col>
      <xdr:colOff>231420</xdr:colOff>
      <xdr:row>337</xdr:row>
      <xdr:rowOff>0</xdr:rowOff>
    </xdr:from>
    <xdr:ext cx="871272" cy="927100"/>
    <xdr:pic>
      <xdr:nvPicPr>
        <xdr:cNvPr id="98" name="thumbs up, light green" hidden="1">
          <a:extLst>
            <a:ext uri="{FF2B5EF4-FFF2-40B4-BE49-F238E27FC236}">
              <a16:creationId xmlns:a16="http://schemas.microsoft.com/office/drawing/2014/main" id="{155A296F-DF96-4997-B1C0-7EF594D95D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0581500"/>
          <a:ext cx="871272" cy="927100"/>
        </a:xfrm>
        <a:prstGeom prst="rect">
          <a:avLst/>
        </a:prstGeom>
      </xdr:spPr>
    </xdr:pic>
    <xdr:clientData/>
  </xdr:oneCellAnchor>
  <xdr:oneCellAnchor>
    <xdr:from>
      <xdr:col>15</xdr:col>
      <xdr:colOff>22860</xdr:colOff>
      <xdr:row>337</xdr:row>
      <xdr:rowOff>0</xdr:rowOff>
    </xdr:from>
    <xdr:ext cx="5943600" cy="3110484"/>
    <xdr:pic>
      <xdr:nvPicPr>
        <xdr:cNvPr id="99" name="Picture 98" hidden="1">
          <a:extLst>
            <a:ext uri="{FF2B5EF4-FFF2-40B4-BE49-F238E27FC236}">
              <a16:creationId xmlns:a16="http://schemas.microsoft.com/office/drawing/2014/main" id="{A998576D-E1AB-4128-A73B-582D8E8E942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0581500"/>
          <a:ext cx="5943600" cy="3110484"/>
        </a:xfrm>
        <a:prstGeom prst="rect">
          <a:avLst/>
        </a:prstGeom>
      </xdr:spPr>
    </xdr:pic>
    <xdr:clientData/>
  </xdr:oneCellAnchor>
  <xdr:oneCellAnchor>
    <xdr:from>
      <xdr:col>13</xdr:col>
      <xdr:colOff>18626</xdr:colOff>
      <xdr:row>387</xdr:row>
      <xdr:rowOff>131336</xdr:rowOff>
    </xdr:from>
    <xdr:ext cx="6564378" cy="3362551"/>
    <xdr:pic>
      <xdr:nvPicPr>
        <xdr:cNvPr id="100" name="value frame PNP" hidden="1">
          <a:extLst>
            <a:ext uri="{FF2B5EF4-FFF2-40B4-BE49-F238E27FC236}">
              <a16:creationId xmlns:a16="http://schemas.microsoft.com/office/drawing/2014/main" id="{8580B0F3-48DF-48FA-9A49-D14F6362D8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564378" cy="3362551"/>
        </a:xfrm>
        <a:prstGeom prst="rect">
          <a:avLst/>
        </a:prstGeom>
      </xdr:spPr>
    </xdr:pic>
    <xdr:clientData/>
  </xdr:oneCellAnchor>
  <xdr:oneCellAnchor>
    <xdr:from>
      <xdr:col>14</xdr:col>
      <xdr:colOff>110067</xdr:colOff>
      <xdr:row>378</xdr:row>
      <xdr:rowOff>0</xdr:rowOff>
    </xdr:from>
    <xdr:ext cx="6184744" cy="1505336"/>
    <xdr:pic>
      <xdr:nvPicPr>
        <xdr:cNvPr id="101" name="Picture 100" hidden="1">
          <a:extLst>
            <a:ext uri="{FF2B5EF4-FFF2-40B4-BE49-F238E27FC236}">
              <a16:creationId xmlns:a16="http://schemas.microsoft.com/office/drawing/2014/main" id="{24536167-5904-4349-BBDD-2D77A157520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9535000"/>
          <a:ext cx="6184744" cy="1505336"/>
        </a:xfrm>
        <a:prstGeom prst="rect">
          <a:avLst/>
        </a:prstGeom>
      </xdr:spPr>
    </xdr:pic>
    <xdr:clientData/>
  </xdr:oneCellAnchor>
  <xdr:oneCellAnchor>
    <xdr:from>
      <xdr:col>24</xdr:col>
      <xdr:colOff>231420</xdr:colOff>
      <xdr:row>378</xdr:row>
      <xdr:rowOff>0</xdr:rowOff>
    </xdr:from>
    <xdr:ext cx="871272" cy="927100"/>
    <xdr:pic>
      <xdr:nvPicPr>
        <xdr:cNvPr id="102" name="thumbs up, light green" hidden="1">
          <a:extLst>
            <a:ext uri="{FF2B5EF4-FFF2-40B4-BE49-F238E27FC236}">
              <a16:creationId xmlns:a16="http://schemas.microsoft.com/office/drawing/2014/main" id="{7BC5B303-1C66-47CF-8655-53EB6E716B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9535000"/>
          <a:ext cx="871272" cy="927100"/>
        </a:xfrm>
        <a:prstGeom prst="rect">
          <a:avLst/>
        </a:prstGeom>
      </xdr:spPr>
    </xdr:pic>
    <xdr:clientData/>
  </xdr:oneCellAnchor>
  <xdr:oneCellAnchor>
    <xdr:from>
      <xdr:col>15</xdr:col>
      <xdr:colOff>22860</xdr:colOff>
      <xdr:row>378</xdr:row>
      <xdr:rowOff>0</xdr:rowOff>
    </xdr:from>
    <xdr:ext cx="5943600" cy="3110484"/>
    <xdr:pic>
      <xdr:nvPicPr>
        <xdr:cNvPr id="103" name="Picture 102" hidden="1">
          <a:extLst>
            <a:ext uri="{FF2B5EF4-FFF2-40B4-BE49-F238E27FC236}">
              <a16:creationId xmlns:a16="http://schemas.microsoft.com/office/drawing/2014/main" id="{35DFE162-461D-43FB-A479-90FBCBFD7BC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9535000"/>
          <a:ext cx="5943600" cy="3110484"/>
        </a:xfrm>
        <a:prstGeom prst="rect">
          <a:avLst/>
        </a:prstGeom>
      </xdr:spPr>
    </xdr:pic>
    <xdr:clientData/>
  </xdr:oneCellAnchor>
  <xdr:oneCellAnchor>
    <xdr:from>
      <xdr:col>13</xdr:col>
      <xdr:colOff>18626</xdr:colOff>
      <xdr:row>428</xdr:row>
      <xdr:rowOff>131336</xdr:rowOff>
    </xdr:from>
    <xdr:ext cx="6564378" cy="3362551"/>
    <xdr:pic>
      <xdr:nvPicPr>
        <xdr:cNvPr id="104" name="value frame PNP" hidden="1">
          <a:extLst>
            <a:ext uri="{FF2B5EF4-FFF2-40B4-BE49-F238E27FC236}">
              <a16:creationId xmlns:a16="http://schemas.microsoft.com/office/drawing/2014/main" id="{6B216A8F-F472-460F-9EB9-DC60C81994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564378" cy="3362551"/>
        </a:xfrm>
        <a:prstGeom prst="rect">
          <a:avLst/>
        </a:prstGeom>
      </xdr:spPr>
    </xdr:pic>
    <xdr:clientData/>
  </xdr:oneCellAnchor>
  <xdr:oneCellAnchor>
    <xdr:from>
      <xdr:col>14</xdr:col>
      <xdr:colOff>110067</xdr:colOff>
      <xdr:row>419</xdr:row>
      <xdr:rowOff>0</xdr:rowOff>
    </xdr:from>
    <xdr:ext cx="6184744" cy="1505336"/>
    <xdr:pic>
      <xdr:nvPicPr>
        <xdr:cNvPr id="105" name="Picture 104" hidden="1">
          <a:extLst>
            <a:ext uri="{FF2B5EF4-FFF2-40B4-BE49-F238E27FC236}">
              <a16:creationId xmlns:a16="http://schemas.microsoft.com/office/drawing/2014/main" id="{3C731E45-7F85-444E-9E70-C681A7E1267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98488500"/>
          <a:ext cx="6184744" cy="1505336"/>
        </a:xfrm>
        <a:prstGeom prst="rect">
          <a:avLst/>
        </a:prstGeom>
      </xdr:spPr>
    </xdr:pic>
    <xdr:clientData/>
  </xdr:oneCellAnchor>
  <xdr:oneCellAnchor>
    <xdr:from>
      <xdr:col>24</xdr:col>
      <xdr:colOff>231420</xdr:colOff>
      <xdr:row>419</xdr:row>
      <xdr:rowOff>0</xdr:rowOff>
    </xdr:from>
    <xdr:ext cx="871272" cy="927100"/>
    <xdr:pic>
      <xdr:nvPicPr>
        <xdr:cNvPr id="106" name="thumbs up, light green" hidden="1">
          <a:extLst>
            <a:ext uri="{FF2B5EF4-FFF2-40B4-BE49-F238E27FC236}">
              <a16:creationId xmlns:a16="http://schemas.microsoft.com/office/drawing/2014/main" id="{9CEF0109-9EEA-44A5-B3A7-FC265F2CC7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98488500"/>
          <a:ext cx="871272" cy="927100"/>
        </a:xfrm>
        <a:prstGeom prst="rect">
          <a:avLst/>
        </a:prstGeom>
      </xdr:spPr>
    </xdr:pic>
    <xdr:clientData/>
  </xdr:oneCellAnchor>
  <xdr:oneCellAnchor>
    <xdr:from>
      <xdr:col>15</xdr:col>
      <xdr:colOff>22860</xdr:colOff>
      <xdr:row>419</xdr:row>
      <xdr:rowOff>0</xdr:rowOff>
    </xdr:from>
    <xdr:ext cx="5943600" cy="3110484"/>
    <xdr:pic>
      <xdr:nvPicPr>
        <xdr:cNvPr id="107" name="Picture 106" hidden="1">
          <a:extLst>
            <a:ext uri="{FF2B5EF4-FFF2-40B4-BE49-F238E27FC236}">
              <a16:creationId xmlns:a16="http://schemas.microsoft.com/office/drawing/2014/main" id="{FCCBC7BD-B616-4BE6-AB38-7D12F532649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98488500"/>
          <a:ext cx="5943600" cy="3110484"/>
        </a:xfrm>
        <a:prstGeom prst="rect">
          <a:avLst/>
        </a:prstGeom>
      </xdr:spPr>
    </xdr:pic>
    <xdr:clientData/>
  </xdr:oneCellAnchor>
  <xdr:oneCellAnchor>
    <xdr:from>
      <xdr:col>13</xdr:col>
      <xdr:colOff>18626</xdr:colOff>
      <xdr:row>469</xdr:row>
      <xdr:rowOff>131336</xdr:rowOff>
    </xdr:from>
    <xdr:ext cx="6564378" cy="3362551"/>
    <xdr:pic>
      <xdr:nvPicPr>
        <xdr:cNvPr id="108" name="value frame PNP" hidden="1">
          <a:extLst>
            <a:ext uri="{FF2B5EF4-FFF2-40B4-BE49-F238E27FC236}">
              <a16:creationId xmlns:a16="http://schemas.microsoft.com/office/drawing/2014/main" id="{E00D795B-DEE7-4E5C-817A-E9AABDFCE8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564378" cy="3362551"/>
        </a:xfrm>
        <a:prstGeom prst="rect">
          <a:avLst/>
        </a:prstGeom>
      </xdr:spPr>
    </xdr:pic>
    <xdr:clientData/>
  </xdr:oneCellAnchor>
  <xdr:oneCellAnchor>
    <xdr:from>
      <xdr:col>14</xdr:col>
      <xdr:colOff>110067</xdr:colOff>
      <xdr:row>460</xdr:row>
      <xdr:rowOff>0</xdr:rowOff>
    </xdr:from>
    <xdr:ext cx="6184744" cy="1505336"/>
    <xdr:pic>
      <xdr:nvPicPr>
        <xdr:cNvPr id="109" name="Picture 108" hidden="1">
          <a:extLst>
            <a:ext uri="{FF2B5EF4-FFF2-40B4-BE49-F238E27FC236}">
              <a16:creationId xmlns:a16="http://schemas.microsoft.com/office/drawing/2014/main" id="{73BEF522-FD25-4C93-ACA3-030C8FC1C61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07442000"/>
          <a:ext cx="6184744" cy="1505336"/>
        </a:xfrm>
        <a:prstGeom prst="rect">
          <a:avLst/>
        </a:prstGeom>
      </xdr:spPr>
    </xdr:pic>
    <xdr:clientData/>
  </xdr:oneCellAnchor>
  <xdr:oneCellAnchor>
    <xdr:from>
      <xdr:col>24</xdr:col>
      <xdr:colOff>231420</xdr:colOff>
      <xdr:row>460</xdr:row>
      <xdr:rowOff>0</xdr:rowOff>
    </xdr:from>
    <xdr:ext cx="871272" cy="927100"/>
    <xdr:pic>
      <xdr:nvPicPr>
        <xdr:cNvPr id="110" name="thumbs up, light green" hidden="1">
          <a:extLst>
            <a:ext uri="{FF2B5EF4-FFF2-40B4-BE49-F238E27FC236}">
              <a16:creationId xmlns:a16="http://schemas.microsoft.com/office/drawing/2014/main" id="{F2B37987-DAB9-44BA-A2FB-30467DEFBC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07442000"/>
          <a:ext cx="871272" cy="927100"/>
        </a:xfrm>
        <a:prstGeom prst="rect">
          <a:avLst/>
        </a:prstGeom>
      </xdr:spPr>
    </xdr:pic>
    <xdr:clientData/>
  </xdr:oneCellAnchor>
  <xdr:oneCellAnchor>
    <xdr:from>
      <xdr:col>15</xdr:col>
      <xdr:colOff>22860</xdr:colOff>
      <xdr:row>460</xdr:row>
      <xdr:rowOff>0</xdr:rowOff>
    </xdr:from>
    <xdr:ext cx="5943600" cy="3110484"/>
    <xdr:pic>
      <xdr:nvPicPr>
        <xdr:cNvPr id="111" name="Picture 110" hidden="1">
          <a:extLst>
            <a:ext uri="{FF2B5EF4-FFF2-40B4-BE49-F238E27FC236}">
              <a16:creationId xmlns:a16="http://schemas.microsoft.com/office/drawing/2014/main" id="{D02633A3-07E4-4A8B-847C-B3EDCC178A0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07442000"/>
          <a:ext cx="5943600" cy="3110484"/>
        </a:xfrm>
        <a:prstGeom prst="rect">
          <a:avLst/>
        </a:prstGeom>
      </xdr:spPr>
    </xdr:pic>
    <xdr:clientData/>
  </xdr:oneCellAnchor>
  <xdr:oneCellAnchor>
    <xdr:from>
      <xdr:col>13</xdr:col>
      <xdr:colOff>18626</xdr:colOff>
      <xdr:row>510</xdr:row>
      <xdr:rowOff>131336</xdr:rowOff>
    </xdr:from>
    <xdr:ext cx="6564378" cy="3362551"/>
    <xdr:pic>
      <xdr:nvPicPr>
        <xdr:cNvPr id="112" name="value frame PNP" hidden="1">
          <a:extLst>
            <a:ext uri="{FF2B5EF4-FFF2-40B4-BE49-F238E27FC236}">
              <a16:creationId xmlns:a16="http://schemas.microsoft.com/office/drawing/2014/main" id="{A1CD26BF-3DE4-4658-99DC-479DDCC05A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564378" cy="3362551"/>
        </a:xfrm>
        <a:prstGeom prst="rect">
          <a:avLst/>
        </a:prstGeom>
      </xdr:spPr>
    </xdr:pic>
    <xdr:clientData/>
  </xdr:oneCellAnchor>
  <xdr:oneCellAnchor>
    <xdr:from>
      <xdr:col>14</xdr:col>
      <xdr:colOff>110067</xdr:colOff>
      <xdr:row>501</xdr:row>
      <xdr:rowOff>0</xdr:rowOff>
    </xdr:from>
    <xdr:ext cx="6184744" cy="1505336"/>
    <xdr:pic>
      <xdr:nvPicPr>
        <xdr:cNvPr id="113" name="Picture 112" hidden="1">
          <a:extLst>
            <a:ext uri="{FF2B5EF4-FFF2-40B4-BE49-F238E27FC236}">
              <a16:creationId xmlns:a16="http://schemas.microsoft.com/office/drawing/2014/main" id="{823F91D6-4A49-4E46-A355-B4E858FAE4A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16395500"/>
          <a:ext cx="6184744" cy="1505336"/>
        </a:xfrm>
        <a:prstGeom prst="rect">
          <a:avLst/>
        </a:prstGeom>
      </xdr:spPr>
    </xdr:pic>
    <xdr:clientData/>
  </xdr:oneCellAnchor>
  <xdr:oneCellAnchor>
    <xdr:from>
      <xdr:col>24</xdr:col>
      <xdr:colOff>231420</xdr:colOff>
      <xdr:row>501</xdr:row>
      <xdr:rowOff>0</xdr:rowOff>
    </xdr:from>
    <xdr:ext cx="871272" cy="927100"/>
    <xdr:pic>
      <xdr:nvPicPr>
        <xdr:cNvPr id="114" name="thumbs up, light green" hidden="1">
          <a:extLst>
            <a:ext uri="{FF2B5EF4-FFF2-40B4-BE49-F238E27FC236}">
              <a16:creationId xmlns:a16="http://schemas.microsoft.com/office/drawing/2014/main" id="{4651DB16-BEA5-479E-9960-A963A456C7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16395500"/>
          <a:ext cx="871272" cy="927100"/>
        </a:xfrm>
        <a:prstGeom prst="rect">
          <a:avLst/>
        </a:prstGeom>
      </xdr:spPr>
    </xdr:pic>
    <xdr:clientData/>
  </xdr:oneCellAnchor>
  <xdr:oneCellAnchor>
    <xdr:from>
      <xdr:col>15</xdr:col>
      <xdr:colOff>22860</xdr:colOff>
      <xdr:row>501</xdr:row>
      <xdr:rowOff>0</xdr:rowOff>
    </xdr:from>
    <xdr:ext cx="5943600" cy="3110484"/>
    <xdr:pic>
      <xdr:nvPicPr>
        <xdr:cNvPr id="115" name="Picture 114" hidden="1">
          <a:extLst>
            <a:ext uri="{FF2B5EF4-FFF2-40B4-BE49-F238E27FC236}">
              <a16:creationId xmlns:a16="http://schemas.microsoft.com/office/drawing/2014/main" id="{1561FBFC-253F-4ABF-B1EC-36B5CB34AC4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16395500"/>
          <a:ext cx="5943600" cy="3110484"/>
        </a:xfrm>
        <a:prstGeom prst="rect">
          <a:avLst/>
        </a:prstGeom>
      </xdr:spPr>
    </xdr:pic>
    <xdr:clientData/>
  </xdr:oneCellAnchor>
  <xdr:oneCellAnchor>
    <xdr:from>
      <xdr:col>13</xdr:col>
      <xdr:colOff>18626</xdr:colOff>
      <xdr:row>551</xdr:row>
      <xdr:rowOff>131336</xdr:rowOff>
    </xdr:from>
    <xdr:ext cx="6564378" cy="3362551"/>
    <xdr:pic>
      <xdr:nvPicPr>
        <xdr:cNvPr id="116" name="value frame PNP" hidden="1">
          <a:extLst>
            <a:ext uri="{FF2B5EF4-FFF2-40B4-BE49-F238E27FC236}">
              <a16:creationId xmlns:a16="http://schemas.microsoft.com/office/drawing/2014/main" id="{CA9D9ACF-DB77-4671-9F3B-C6E748CE0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564378" cy="3362551"/>
        </a:xfrm>
        <a:prstGeom prst="rect">
          <a:avLst/>
        </a:prstGeom>
      </xdr:spPr>
    </xdr:pic>
    <xdr:clientData/>
  </xdr:oneCellAnchor>
  <xdr:oneCellAnchor>
    <xdr:from>
      <xdr:col>14</xdr:col>
      <xdr:colOff>110067</xdr:colOff>
      <xdr:row>542</xdr:row>
      <xdr:rowOff>0</xdr:rowOff>
    </xdr:from>
    <xdr:ext cx="6184744" cy="1505336"/>
    <xdr:pic>
      <xdr:nvPicPr>
        <xdr:cNvPr id="117" name="Picture 116" hidden="1">
          <a:extLst>
            <a:ext uri="{FF2B5EF4-FFF2-40B4-BE49-F238E27FC236}">
              <a16:creationId xmlns:a16="http://schemas.microsoft.com/office/drawing/2014/main" id="{524BF1D6-693C-4CEF-B91D-C25B5BC7C7C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25349000"/>
          <a:ext cx="6184744" cy="1505336"/>
        </a:xfrm>
        <a:prstGeom prst="rect">
          <a:avLst/>
        </a:prstGeom>
      </xdr:spPr>
    </xdr:pic>
    <xdr:clientData/>
  </xdr:oneCellAnchor>
  <xdr:oneCellAnchor>
    <xdr:from>
      <xdr:col>24</xdr:col>
      <xdr:colOff>231420</xdr:colOff>
      <xdr:row>542</xdr:row>
      <xdr:rowOff>0</xdr:rowOff>
    </xdr:from>
    <xdr:ext cx="871272" cy="927100"/>
    <xdr:pic>
      <xdr:nvPicPr>
        <xdr:cNvPr id="118" name="thumbs up, light green" hidden="1">
          <a:extLst>
            <a:ext uri="{FF2B5EF4-FFF2-40B4-BE49-F238E27FC236}">
              <a16:creationId xmlns:a16="http://schemas.microsoft.com/office/drawing/2014/main" id="{4A070C85-D726-48EC-8B6E-9555B01E51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25349000"/>
          <a:ext cx="871272" cy="927100"/>
        </a:xfrm>
        <a:prstGeom prst="rect">
          <a:avLst/>
        </a:prstGeom>
      </xdr:spPr>
    </xdr:pic>
    <xdr:clientData/>
  </xdr:oneCellAnchor>
  <xdr:oneCellAnchor>
    <xdr:from>
      <xdr:col>15</xdr:col>
      <xdr:colOff>22860</xdr:colOff>
      <xdr:row>542</xdr:row>
      <xdr:rowOff>0</xdr:rowOff>
    </xdr:from>
    <xdr:ext cx="5943600" cy="3110484"/>
    <xdr:pic>
      <xdr:nvPicPr>
        <xdr:cNvPr id="119" name="Picture 118" hidden="1">
          <a:extLst>
            <a:ext uri="{FF2B5EF4-FFF2-40B4-BE49-F238E27FC236}">
              <a16:creationId xmlns:a16="http://schemas.microsoft.com/office/drawing/2014/main" id="{B6D5061D-881C-447A-A046-E39DD9DC5A0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25349000"/>
          <a:ext cx="5943600" cy="3110484"/>
        </a:xfrm>
        <a:prstGeom prst="rect">
          <a:avLst/>
        </a:prstGeom>
      </xdr:spPr>
    </xdr:pic>
    <xdr:clientData/>
  </xdr:oneCellAnchor>
  <xdr:oneCellAnchor>
    <xdr:from>
      <xdr:col>13</xdr:col>
      <xdr:colOff>18626</xdr:colOff>
      <xdr:row>592</xdr:row>
      <xdr:rowOff>131336</xdr:rowOff>
    </xdr:from>
    <xdr:ext cx="6564378" cy="3362551"/>
    <xdr:pic>
      <xdr:nvPicPr>
        <xdr:cNvPr id="120" name="value frame PNP" hidden="1">
          <a:extLst>
            <a:ext uri="{FF2B5EF4-FFF2-40B4-BE49-F238E27FC236}">
              <a16:creationId xmlns:a16="http://schemas.microsoft.com/office/drawing/2014/main" id="{C9972C7D-608D-43A0-9B86-E4E48A7D0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564378" cy="3362551"/>
        </a:xfrm>
        <a:prstGeom prst="rect">
          <a:avLst/>
        </a:prstGeom>
      </xdr:spPr>
    </xdr:pic>
    <xdr:clientData/>
  </xdr:oneCellAnchor>
  <xdr:oneCellAnchor>
    <xdr:from>
      <xdr:col>14</xdr:col>
      <xdr:colOff>110067</xdr:colOff>
      <xdr:row>583</xdr:row>
      <xdr:rowOff>0</xdr:rowOff>
    </xdr:from>
    <xdr:ext cx="6184744" cy="1505336"/>
    <xdr:pic>
      <xdr:nvPicPr>
        <xdr:cNvPr id="121" name="Picture 120" hidden="1">
          <a:extLst>
            <a:ext uri="{FF2B5EF4-FFF2-40B4-BE49-F238E27FC236}">
              <a16:creationId xmlns:a16="http://schemas.microsoft.com/office/drawing/2014/main" id="{51635243-0F04-4BBD-98CA-04AFCC1DEFD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4302500"/>
          <a:ext cx="6184744" cy="1505336"/>
        </a:xfrm>
        <a:prstGeom prst="rect">
          <a:avLst/>
        </a:prstGeom>
      </xdr:spPr>
    </xdr:pic>
    <xdr:clientData/>
  </xdr:oneCellAnchor>
  <xdr:oneCellAnchor>
    <xdr:from>
      <xdr:col>24</xdr:col>
      <xdr:colOff>231420</xdr:colOff>
      <xdr:row>583</xdr:row>
      <xdr:rowOff>0</xdr:rowOff>
    </xdr:from>
    <xdr:ext cx="871272" cy="927100"/>
    <xdr:pic>
      <xdr:nvPicPr>
        <xdr:cNvPr id="122" name="thumbs up, light green" hidden="1">
          <a:extLst>
            <a:ext uri="{FF2B5EF4-FFF2-40B4-BE49-F238E27FC236}">
              <a16:creationId xmlns:a16="http://schemas.microsoft.com/office/drawing/2014/main" id="{9EBDF356-DBA1-43AD-8635-ACB234A8CD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4302500"/>
          <a:ext cx="871272" cy="927100"/>
        </a:xfrm>
        <a:prstGeom prst="rect">
          <a:avLst/>
        </a:prstGeom>
      </xdr:spPr>
    </xdr:pic>
    <xdr:clientData/>
  </xdr:oneCellAnchor>
  <xdr:oneCellAnchor>
    <xdr:from>
      <xdr:col>15</xdr:col>
      <xdr:colOff>22860</xdr:colOff>
      <xdr:row>583</xdr:row>
      <xdr:rowOff>0</xdr:rowOff>
    </xdr:from>
    <xdr:ext cx="5943600" cy="3110484"/>
    <xdr:pic>
      <xdr:nvPicPr>
        <xdr:cNvPr id="123" name="Picture 122" hidden="1">
          <a:extLst>
            <a:ext uri="{FF2B5EF4-FFF2-40B4-BE49-F238E27FC236}">
              <a16:creationId xmlns:a16="http://schemas.microsoft.com/office/drawing/2014/main" id="{BCE4CF02-B1ED-4E08-8D2C-A8FAA37AE56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4302500"/>
          <a:ext cx="5943600" cy="3110484"/>
        </a:xfrm>
        <a:prstGeom prst="rect">
          <a:avLst/>
        </a:prstGeom>
      </xdr:spPr>
    </xdr:pic>
    <xdr:clientData/>
  </xdr:oneCellAnchor>
  <xdr:oneCellAnchor>
    <xdr:from>
      <xdr:col>13</xdr:col>
      <xdr:colOff>18626</xdr:colOff>
      <xdr:row>633</xdr:row>
      <xdr:rowOff>131336</xdr:rowOff>
    </xdr:from>
    <xdr:ext cx="6564378" cy="3362551"/>
    <xdr:pic>
      <xdr:nvPicPr>
        <xdr:cNvPr id="124" name="value frame PNP" hidden="1">
          <a:extLst>
            <a:ext uri="{FF2B5EF4-FFF2-40B4-BE49-F238E27FC236}">
              <a16:creationId xmlns:a16="http://schemas.microsoft.com/office/drawing/2014/main" id="{9FB69909-8132-4571-B66A-8EA609D282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564378" cy="3362551"/>
        </a:xfrm>
        <a:prstGeom prst="rect">
          <a:avLst/>
        </a:prstGeom>
      </xdr:spPr>
    </xdr:pic>
    <xdr:clientData/>
  </xdr:oneCellAnchor>
  <xdr:oneCellAnchor>
    <xdr:from>
      <xdr:col>14</xdr:col>
      <xdr:colOff>110067</xdr:colOff>
      <xdr:row>624</xdr:row>
      <xdr:rowOff>0</xdr:rowOff>
    </xdr:from>
    <xdr:ext cx="6184744" cy="1505336"/>
    <xdr:pic>
      <xdr:nvPicPr>
        <xdr:cNvPr id="125" name="Picture 124" hidden="1">
          <a:extLst>
            <a:ext uri="{FF2B5EF4-FFF2-40B4-BE49-F238E27FC236}">
              <a16:creationId xmlns:a16="http://schemas.microsoft.com/office/drawing/2014/main" id="{FA444DEB-1B65-457F-8238-F6404F7CC78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43256000"/>
          <a:ext cx="6184744" cy="1505336"/>
        </a:xfrm>
        <a:prstGeom prst="rect">
          <a:avLst/>
        </a:prstGeom>
      </xdr:spPr>
    </xdr:pic>
    <xdr:clientData/>
  </xdr:oneCellAnchor>
  <xdr:oneCellAnchor>
    <xdr:from>
      <xdr:col>24</xdr:col>
      <xdr:colOff>231420</xdr:colOff>
      <xdr:row>624</xdr:row>
      <xdr:rowOff>0</xdr:rowOff>
    </xdr:from>
    <xdr:ext cx="871272" cy="927100"/>
    <xdr:pic>
      <xdr:nvPicPr>
        <xdr:cNvPr id="126" name="thumbs up, light green" hidden="1">
          <a:extLst>
            <a:ext uri="{FF2B5EF4-FFF2-40B4-BE49-F238E27FC236}">
              <a16:creationId xmlns:a16="http://schemas.microsoft.com/office/drawing/2014/main" id="{A164EBA7-4305-4959-935E-63BC57492D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43256000"/>
          <a:ext cx="871272" cy="927100"/>
        </a:xfrm>
        <a:prstGeom prst="rect">
          <a:avLst/>
        </a:prstGeom>
      </xdr:spPr>
    </xdr:pic>
    <xdr:clientData/>
  </xdr:oneCellAnchor>
  <xdr:oneCellAnchor>
    <xdr:from>
      <xdr:col>15</xdr:col>
      <xdr:colOff>22860</xdr:colOff>
      <xdr:row>624</xdr:row>
      <xdr:rowOff>0</xdr:rowOff>
    </xdr:from>
    <xdr:ext cx="5943600" cy="3110484"/>
    <xdr:pic>
      <xdr:nvPicPr>
        <xdr:cNvPr id="127" name="Picture 126" hidden="1">
          <a:extLst>
            <a:ext uri="{FF2B5EF4-FFF2-40B4-BE49-F238E27FC236}">
              <a16:creationId xmlns:a16="http://schemas.microsoft.com/office/drawing/2014/main" id="{E4496C96-E2A5-4006-A26E-D2085B1E6D2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43256000"/>
          <a:ext cx="5943600" cy="3110484"/>
        </a:xfrm>
        <a:prstGeom prst="rect">
          <a:avLst/>
        </a:prstGeom>
      </xdr:spPr>
    </xdr:pic>
    <xdr:clientData/>
  </xdr:oneCellAnchor>
  <xdr:oneCellAnchor>
    <xdr:from>
      <xdr:col>13</xdr:col>
      <xdr:colOff>18626</xdr:colOff>
      <xdr:row>674</xdr:row>
      <xdr:rowOff>131336</xdr:rowOff>
    </xdr:from>
    <xdr:ext cx="6564378" cy="3362551"/>
    <xdr:pic>
      <xdr:nvPicPr>
        <xdr:cNvPr id="128" name="value frame PNP" hidden="1">
          <a:extLst>
            <a:ext uri="{FF2B5EF4-FFF2-40B4-BE49-F238E27FC236}">
              <a16:creationId xmlns:a16="http://schemas.microsoft.com/office/drawing/2014/main" id="{1DBBB275-FFAA-4EA4-9FD7-8038C653DA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564378" cy="3362551"/>
        </a:xfrm>
        <a:prstGeom prst="rect">
          <a:avLst/>
        </a:prstGeom>
      </xdr:spPr>
    </xdr:pic>
    <xdr:clientData/>
  </xdr:oneCellAnchor>
  <xdr:oneCellAnchor>
    <xdr:from>
      <xdr:col>14</xdr:col>
      <xdr:colOff>110067</xdr:colOff>
      <xdr:row>665</xdr:row>
      <xdr:rowOff>0</xdr:rowOff>
    </xdr:from>
    <xdr:ext cx="6184744" cy="1505336"/>
    <xdr:pic>
      <xdr:nvPicPr>
        <xdr:cNvPr id="129" name="Picture 128" hidden="1">
          <a:extLst>
            <a:ext uri="{FF2B5EF4-FFF2-40B4-BE49-F238E27FC236}">
              <a16:creationId xmlns:a16="http://schemas.microsoft.com/office/drawing/2014/main" id="{07B487B2-C783-4665-9D79-25B91FFA040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52209500"/>
          <a:ext cx="6184744" cy="1505336"/>
        </a:xfrm>
        <a:prstGeom prst="rect">
          <a:avLst/>
        </a:prstGeom>
      </xdr:spPr>
    </xdr:pic>
    <xdr:clientData/>
  </xdr:oneCellAnchor>
  <xdr:oneCellAnchor>
    <xdr:from>
      <xdr:col>24</xdr:col>
      <xdr:colOff>231420</xdr:colOff>
      <xdr:row>665</xdr:row>
      <xdr:rowOff>0</xdr:rowOff>
    </xdr:from>
    <xdr:ext cx="871272" cy="927100"/>
    <xdr:pic>
      <xdr:nvPicPr>
        <xdr:cNvPr id="130" name="thumbs up, light green" hidden="1">
          <a:extLst>
            <a:ext uri="{FF2B5EF4-FFF2-40B4-BE49-F238E27FC236}">
              <a16:creationId xmlns:a16="http://schemas.microsoft.com/office/drawing/2014/main" id="{FC77838E-9B80-4A3A-BADE-49D65C4B203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52209500"/>
          <a:ext cx="871272" cy="927100"/>
        </a:xfrm>
        <a:prstGeom prst="rect">
          <a:avLst/>
        </a:prstGeom>
      </xdr:spPr>
    </xdr:pic>
    <xdr:clientData/>
  </xdr:oneCellAnchor>
  <xdr:oneCellAnchor>
    <xdr:from>
      <xdr:col>15</xdr:col>
      <xdr:colOff>22860</xdr:colOff>
      <xdr:row>665</xdr:row>
      <xdr:rowOff>0</xdr:rowOff>
    </xdr:from>
    <xdr:ext cx="5943600" cy="3110484"/>
    <xdr:pic>
      <xdr:nvPicPr>
        <xdr:cNvPr id="131" name="Picture 130" hidden="1">
          <a:extLst>
            <a:ext uri="{FF2B5EF4-FFF2-40B4-BE49-F238E27FC236}">
              <a16:creationId xmlns:a16="http://schemas.microsoft.com/office/drawing/2014/main" id="{3E47DC07-5522-4670-A328-D2F853D1230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52209500"/>
          <a:ext cx="5943600" cy="3110484"/>
        </a:xfrm>
        <a:prstGeom prst="rect">
          <a:avLst/>
        </a:prstGeom>
      </xdr:spPr>
    </xdr:pic>
    <xdr:clientData/>
  </xdr:oneCellAnchor>
  <xdr:twoCellAnchor editAs="oneCell">
    <xdr:from>
      <xdr:col>29</xdr:col>
      <xdr:colOff>317500</xdr:colOff>
      <xdr:row>1093</xdr:row>
      <xdr:rowOff>31750</xdr:rowOff>
    </xdr:from>
    <xdr:to>
      <xdr:col>35</xdr:col>
      <xdr:colOff>301625</xdr:colOff>
      <xdr:row>1819</xdr:row>
      <xdr:rowOff>60248</xdr:rowOff>
    </xdr:to>
    <xdr:pic>
      <xdr:nvPicPr>
        <xdr:cNvPr id="132" name="Picture 131">
          <a:hlinkClick xmlns:r="http://schemas.openxmlformats.org/officeDocument/2006/relationships" r:id="rId6"/>
          <a:extLst>
            <a:ext uri="{FF2B5EF4-FFF2-40B4-BE49-F238E27FC236}">
              <a16:creationId xmlns:a16="http://schemas.microsoft.com/office/drawing/2014/main" id="{5D947E97-97DD-4E78-8EDC-0C86BCF841B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54050" y="225190050"/>
          <a:ext cx="3679825" cy="4321098"/>
        </a:xfrm>
        <a:prstGeom prst="rect">
          <a:avLst/>
        </a:prstGeom>
      </xdr:spPr>
    </xdr:pic>
    <xdr:clientData/>
  </xdr:twoCellAnchor>
  <xdr:oneCellAnchor>
    <xdr:from>
      <xdr:col>13</xdr:col>
      <xdr:colOff>18626</xdr:colOff>
      <xdr:row>141</xdr:row>
      <xdr:rowOff>131336</xdr:rowOff>
    </xdr:from>
    <xdr:ext cx="6323078" cy="3289526"/>
    <xdr:pic>
      <xdr:nvPicPr>
        <xdr:cNvPr id="133" name="value frame PNP" hidden="1">
          <a:extLst>
            <a:ext uri="{FF2B5EF4-FFF2-40B4-BE49-F238E27FC236}">
              <a16:creationId xmlns:a16="http://schemas.microsoft.com/office/drawing/2014/main" id="{6184CB1F-3747-45E7-BAF3-E660CDBA84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323078" cy="3289526"/>
        </a:xfrm>
        <a:prstGeom prst="rect">
          <a:avLst/>
        </a:prstGeom>
      </xdr:spPr>
    </xdr:pic>
    <xdr:clientData/>
  </xdr:oneCellAnchor>
  <xdr:oneCellAnchor>
    <xdr:from>
      <xdr:col>13</xdr:col>
      <xdr:colOff>18626</xdr:colOff>
      <xdr:row>182</xdr:row>
      <xdr:rowOff>131336</xdr:rowOff>
    </xdr:from>
    <xdr:ext cx="6323078" cy="3289526"/>
    <xdr:pic>
      <xdr:nvPicPr>
        <xdr:cNvPr id="134" name="value frame PNP" hidden="1">
          <a:extLst>
            <a:ext uri="{FF2B5EF4-FFF2-40B4-BE49-F238E27FC236}">
              <a16:creationId xmlns:a16="http://schemas.microsoft.com/office/drawing/2014/main" id="{7C6E4B35-2E1F-448E-AD08-7B91A6B498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323078" cy="3289526"/>
        </a:xfrm>
        <a:prstGeom prst="rect">
          <a:avLst/>
        </a:prstGeom>
      </xdr:spPr>
    </xdr:pic>
    <xdr:clientData/>
  </xdr:oneCellAnchor>
  <xdr:oneCellAnchor>
    <xdr:from>
      <xdr:col>13</xdr:col>
      <xdr:colOff>18626</xdr:colOff>
      <xdr:row>223</xdr:row>
      <xdr:rowOff>131336</xdr:rowOff>
    </xdr:from>
    <xdr:ext cx="6323078" cy="3289526"/>
    <xdr:pic>
      <xdr:nvPicPr>
        <xdr:cNvPr id="135" name="value frame PNP" hidden="1">
          <a:extLst>
            <a:ext uri="{FF2B5EF4-FFF2-40B4-BE49-F238E27FC236}">
              <a16:creationId xmlns:a16="http://schemas.microsoft.com/office/drawing/2014/main" id="{0F30CB7A-5B70-42F7-B922-050DEC1AA3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323078" cy="3289526"/>
        </a:xfrm>
        <a:prstGeom prst="rect">
          <a:avLst/>
        </a:prstGeom>
      </xdr:spPr>
    </xdr:pic>
    <xdr:clientData/>
  </xdr:oneCellAnchor>
  <xdr:oneCellAnchor>
    <xdr:from>
      <xdr:col>13</xdr:col>
      <xdr:colOff>18626</xdr:colOff>
      <xdr:row>264</xdr:row>
      <xdr:rowOff>131336</xdr:rowOff>
    </xdr:from>
    <xdr:ext cx="6323078" cy="3289526"/>
    <xdr:pic>
      <xdr:nvPicPr>
        <xdr:cNvPr id="136" name="value frame PNP" hidden="1">
          <a:extLst>
            <a:ext uri="{FF2B5EF4-FFF2-40B4-BE49-F238E27FC236}">
              <a16:creationId xmlns:a16="http://schemas.microsoft.com/office/drawing/2014/main" id="{2E605C83-7B33-4ED7-A1B3-F0A35742C5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323078" cy="3289526"/>
        </a:xfrm>
        <a:prstGeom prst="rect">
          <a:avLst/>
        </a:prstGeom>
      </xdr:spPr>
    </xdr:pic>
    <xdr:clientData/>
  </xdr:oneCellAnchor>
  <xdr:oneCellAnchor>
    <xdr:from>
      <xdr:col>13</xdr:col>
      <xdr:colOff>18626</xdr:colOff>
      <xdr:row>305</xdr:row>
      <xdr:rowOff>131336</xdr:rowOff>
    </xdr:from>
    <xdr:ext cx="6323078" cy="3289526"/>
    <xdr:pic>
      <xdr:nvPicPr>
        <xdr:cNvPr id="137" name="value frame PNP" hidden="1">
          <a:extLst>
            <a:ext uri="{FF2B5EF4-FFF2-40B4-BE49-F238E27FC236}">
              <a16:creationId xmlns:a16="http://schemas.microsoft.com/office/drawing/2014/main" id="{FDBE1C2C-6924-4277-B9A2-B6E1B5E5A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323078" cy="3289526"/>
        </a:xfrm>
        <a:prstGeom prst="rect">
          <a:avLst/>
        </a:prstGeom>
      </xdr:spPr>
    </xdr:pic>
    <xdr:clientData/>
  </xdr:oneCellAnchor>
  <xdr:oneCellAnchor>
    <xdr:from>
      <xdr:col>13</xdr:col>
      <xdr:colOff>18626</xdr:colOff>
      <xdr:row>346</xdr:row>
      <xdr:rowOff>131336</xdr:rowOff>
    </xdr:from>
    <xdr:ext cx="6323078" cy="3289526"/>
    <xdr:pic>
      <xdr:nvPicPr>
        <xdr:cNvPr id="138" name="value frame PNP" hidden="1">
          <a:extLst>
            <a:ext uri="{FF2B5EF4-FFF2-40B4-BE49-F238E27FC236}">
              <a16:creationId xmlns:a16="http://schemas.microsoft.com/office/drawing/2014/main" id="{D92FC60D-31CE-4560-B2E7-7D5FF00770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323078" cy="3289526"/>
        </a:xfrm>
        <a:prstGeom prst="rect">
          <a:avLst/>
        </a:prstGeom>
      </xdr:spPr>
    </xdr:pic>
    <xdr:clientData/>
  </xdr:oneCellAnchor>
  <xdr:oneCellAnchor>
    <xdr:from>
      <xdr:col>13</xdr:col>
      <xdr:colOff>18626</xdr:colOff>
      <xdr:row>387</xdr:row>
      <xdr:rowOff>131336</xdr:rowOff>
    </xdr:from>
    <xdr:ext cx="6323078" cy="3289526"/>
    <xdr:pic>
      <xdr:nvPicPr>
        <xdr:cNvPr id="139" name="value frame PNP" hidden="1">
          <a:extLst>
            <a:ext uri="{FF2B5EF4-FFF2-40B4-BE49-F238E27FC236}">
              <a16:creationId xmlns:a16="http://schemas.microsoft.com/office/drawing/2014/main" id="{74FCAADE-0808-4D0D-B0A1-F09CB5D658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323078" cy="3289526"/>
        </a:xfrm>
        <a:prstGeom prst="rect">
          <a:avLst/>
        </a:prstGeom>
      </xdr:spPr>
    </xdr:pic>
    <xdr:clientData/>
  </xdr:oneCellAnchor>
  <xdr:oneCellAnchor>
    <xdr:from>
      <xdr:col>13</xdr:col>
      <xdr:colOff>18626</xdr:colOff>
      <xdr:row>428</xdr:row>
      <xdr:rowOff>131336</xdr:rowOff>
    </xdr:from>
    <xdr:ext cx="6323078" cy="3289526"/>
    <xdr:pic>
      <xdr:nvPicPr>
        <xdr:cNvPr id="140" name="value frame PNP" hidden="1">
          <a:extLst>
            <a:ext uri="{FF2B5EF4-FFF2-40B4-BE49-F238E27FC236}">
              <a16:creationId xmlns:a16="http://schemas.microsoft.com/office/drawing/2014/main" id="{D393C609-9638-403E-8E0B-7A441170CC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323078" cy="3289526"/>
        </a:xfrm>
        <a:prstGeom prst="rect">
          <a:avLst/>
        </a:prstGeom>
      </xdr:spPr>
    </xdr:pic>
    <xdr:clientData/>
  </xdr:oneCellAnchor>
  <xdr:oneCellAnchor>
    <xdr:from>
      <xdr:col>13</xdr:col>
      <xdr:colOff>18626</xdr:colOff>
      <xdr:row>469</xdr:row>
      <xdr:rowOff>131336</xdr:rowOff>
    </xdr:from>
    <xdr:ext cx="6323078" cy="3289526"/>
    <xdr:pic>
      <xdr:nvPicPr>
        <xdr:cNvPr id="141" name="value frame PNP" hidden="1">
          <a:extLst>
            <a:ext uri="{FF2B5EF4-FFF2-40B4-BE49-F238E27FC236}">
              <a16:creationId xmlns:a16="http://schemas.microsoft.com/office/drawing/2014/main" id="{C4DF4EEC-3DC7-4A47-A299-7EE5E59561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323078" cy="3289526"/>
        </a:xfrm>
        <a:prstGeom prst="rect">
          <a:avLst/>
        </a:prstGeom>
      </xdr:spPr>
    </xdr:pic>
    <xdr:clientData/>
  </xdr:oneCellAnchor>
  <xdr:oneCellAnchor>
    <xdr:from>
      <xdr:col>13</xdr:col>
      <xdr:colOff>18626</xdr:colOff>
      <xdr:row>510</xdr:row>
      <xdr:rowOff>131336</xdr:rowOff>
    </xdr:from>
    <xdr:ext cx="6323078" cy="3289526"/>
    <xdr:pic>
      <xdr:nvPicPr>
        <xdr:cNvPr id="142" name="value frame PNP" hidden="1">
          <a:extLst>
            <a:ext uri="{FF2B5EF4-FFF2-40B4-BE49-F238E27FC236}">
              <a16:creationId xmlns:a16="http://schemas.microsoft.com/office/drawing/2014/main" id="{0802293A-90B7-4240-9BB5-5C431337B4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323078" cy="3289526"/>
        </a:xfrm>
        <a:prstGeom prst="rect">
          <a:avLst/>
        </a:prstGeom>
      </xdr:spPr>
    </xdr:pic>
    <xdr:clientData/>
  </xdr:oneCellAnchor>
  <xdr:oneCellAnchor>
    <xdr:from>
      <xdr:col>13</xdr:col>
      <xdr:colOff>18626</xdr:colOff>
      <xdr:row>551</xdr:row>
      <xdr:rowOff>131336</xdr:rowOff>
    </xdr:from>
    <xdr:ext cx="6323078" cy="3289526"/>
    <xdr:pic>
      <xdr:nvPicPr>
        <xdr:cNvPr id="143" name="value frame PNP" hidden="1">
          <a:extLst>
            <a:ext uri="{FF2B5EF4-FFF2-40B4-BE49-F238E27FC236}">
              <a16:creationId xmlns:a16="http://schemas.microsoft.com/office/drawing/2014/main" id="{380C8142-D1CE-40FA-90D2-5D5451B4A2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323078" cy="3289526"/>
        </a:xfrm>
        <a:prstGeom prst="rect">
          <a:avLst/>
        </a:prstGeom>
      </xdr:spPr>
    </xdr:pic>
    <xdr:clientData/>
  </xdr:oneCellAnchor>
  <xdr:oneCellAnchor>
    <xdr:from>
      <xdr:col>13</xdr:col>
      <xdr:colOff>18626</xdr:colOff>
      <xdr:row>592</xdr:row>
      <xdr:rowOff>131336</xdr:rowOff>
    </xdr:from>
    <xdr:ext cx="6323078" cy="3289526"/>
    <xdr:pic>
      <xdr:nvPicPr>
        <xdr:cNvPr id="144" name="value frame PNP" hidden="1">
          <a:extLst>
            <a:ext uri="{FF2B5EF4-FFF2-40B4-BE49-F238E27FC236}">
              <a16:creationId xmlns:a16="http://schemas.microsoft.com/office/drawing/2014/main" id="{9DF8FE05-D78F-4C58-8C85-3DC28E32D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323078" cy="3289526"/>
        </a:xfrm>
        <a:prstGeom prst="rect">
          <a:avLst/>
        </a:prstGeom>
      </xdr:spPr>
    </xdr:pic>
    <xdr:clientData/>
  </xdr:oneCellAnchor>
  <xdr:oneCellAnchor>
    <xdr:from>
      <xdr:col>13</xdr:col>
      <xdr:colOff>18626</xdr:colOff>
      <xdr:row>633</xdr:row>
      <xdr:rowOff>131336</xdr:rowOff>
    </xdr:from>
    <xdr:ext cx="6323078" cy="3289526"/>
    <xdr:pic>
      <xdr:nvPicPr>
        <xdr:cNvPr id="145" name="value frame PNP" hidden="1">
          <a:extLst>
            <a:ext uri="{FF2B5EF4-FFF2-40B4-BE49-F238E27FC236}">
              <a16:creationId xmlns:a16="http://schemas.microsoft.com/office/drawing/2014/main" id="{9CEA9023-E7AE-4C5E-B76A-00120075B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323078" cy="3289526"/>
        </a:xfrm>
        <a:prstGeom prst="rect">
          <a:avLst/>
        </a:prstGeom>
      </xdr:spPr>
    </xdr:pic>
    <xdr:clientData/>
  </xdr:oneCellAnchor>
  <xdr:oneCellAnchor>
    <xdr:from>
      <xdr:col>13</xdr:col>
      <xdr:colOff>18626</xdr:colOff>
      <xdr:row>674</xdr:row>
      <xdr:rowOff>131336</xdr:rowOff>
    </xdr:from>
    <xdr:ext cx="6323078" cy="3289526"/>
    <xdr:pic>
      <xdr:nvPicPr>
        <xdr:cNvPr id="146" name="value frame PNP" hidden="1">
          <a:extLst>
            <a:ext uri="{FF2B5EF4-FFF2-40B4-BE49-F238E27FC236}">
              <a16:creationId xmlns:a16="http://schemas.microsoft.com/office/drawing/2014/main" id="{708C5FE1-4AFA-4DBA-8342-9E5BF3AFBE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323078" cy="3289526"/>
        </a:xfrm>
        <a:prstGeom prst="rect">
          <a:avLst/>
        </a:prstGeom>
      </xdr:spPr>
    </xdr:pic>
    <xdr:clientData/>
  </xdr:oneCellAnchor>
  <xdr:twoCellAnchor>
    <xdr:from>
      <xdr:col>1</xdr:col>
      <xdr:colOff>296635</xdr:colOff>
      <xdr:row>1</xdr:row>
      <xdr:rowOff>217712</xdr:rowOff>
    </xdr:from>
    <xdr:to>
      <xdr:col>12</xdr:col>
      <xdr:colOff>291646</xdr:colOff>
      <xdr:row>5</xdr:row>
      <xdr:rowOff>236762</xdr:rowOff>
    </xdr:to>
    <xdr:sp macro="" textlink="">
      <xdr:nvSpPr>
        <xdr:cNvPr id="147" name="Rectangle: Rounded Corners 146">
          <a:extLst>
            <a:ext uri="{FF2B5EF4-FFF2-40B4-BE49-F238E27FC236}">
              <a16:creationId xmlns:a16="http://schemas.microsoft.com/office/drawing/2014/main" id="{2E7FA75D-5ADB-4F78-8985-DAE057A85A2B}"/>
            </a:ext>
          </a:extLst>
        </xdr:cNvPr>
        <xdr:cNvSpPr/>
      </xdr:nvSpPr>
      <xdr:spPr>
        <a:xfrm>
          <a:off x="404585" y="408212"/>
          <a:ext cx="5722711" cy="2686050"/>
        </a:xfrm>
        <a:prstGeom prst="roundRect">
          <a:avLst/>
        </a:prstGeom>
        <a:noFill/>
        <a:ln w="76200">
          <a:solidFill>
            <a:srgbClr val="CCFFCC"/>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330200</xdr:colOff>
      <xdr:row>36</xdr:row>
      <xdr:rowOff>19056</xdr:rowOff>
    </xdr:from>
    <xdr:to>
      <xdr:col>12</xdr:col>
      <xdr:colOff>88900</xdr:colOff>
      <xdr:row>46</xdr:row>
      <xdr:rowOff>222256</xdr:rowOff>
    </xdr:to>
    <xdr:graphicFrame macro="">
      <xdr:nvGraphicFramePr>
        <xdr:cNvPr id="148" name="Chart 147">
          <a:extLst>
            <a:ext uri="{FF2B5EF4-FFF2-40B4-BE49-F238E27FC236}">
              <a16:creationId xmlns:a16="http://schemas.microsoft.com/office/drawing/2014/main" id="{85B43767-8BCC-4681-85AD-3A7EFE2D9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18</xdr:row>
      <xdr:rowOff>0</xdr:rowOff>
    </xdr:from>
    <xdr:to>
      <xdr:col>9</xdr:col>
      <xdr:colOff>44450</xdr:colOff>
      <xdr:row>35</xdr:row>
      <xdr:rowOff>44450</xdr:rowOff>
    </xdr:to>
    <xdr:sp macro="" textlink="">
      <xdr:nvSpPr>
        <xdr:cNvPr id="149" name="navigation" hidden="1">
          <a:extLst>
            <a:ext uri="{FF2B5EF4-FFF2-40B4-BE49-F238E27FC236}">
              <a16:creationId xmlns:a16="http://schemas.microsoft.com/office/drawing/2014/main" id="{4EF6FDE5-DB96-4626-BD1E-069EF86F8440}"/>
            </a:ext>
          </a:extLst>
        </xdr:cNvPr>
        <xdr:cNvSpPr txBox="1"/>
      </xdr:nvSpPr>
      <xdr:spPr>
        <a:xfrm>
          <a:off x="2711450" y="10223500"/>
          <a:ext cx="1606550" cy="436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endParaRPr lang="en-US" sz="1100"/>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twoCellAnchor>
    <xdr:from>
      <xdr:col>16</xdr:col>
      <xdr:colOff>38100</xdr:colOff>
      <xdr:row>657</xdr:row>
      <xdr:rowOff>666750</xdr:rowOff>
    </xdr:from>
    <xdr:to>
      <xdr:col>19</xdr:col>
      <xdr:colOff>82550</xdr:colOff>
      <xdr:row>670</xdr:row>
      <xdr:rowOff>12700</xdr:rowOff>
    </xdr:to>
    <xdr:sp macro="" textlink="">
      <xdr:nvSpPr>
        <xdr:cNvPr id="150" name="navigation  2" hidden="1">
          <a:extLst>
            <a:ext uri="{FF2B5EF4-FFF2-40B4-BE49-F238E27FC236}">
              <a16:creationId xmlns:a16="http://schemas.microsoft.com/office/drawing/2014/main" id="{E153C597-18CF-4A26-9995-8D4C4790B4E8}"/>
            </a:ext>
          </a:extLst>
        </xdr:cNvPr>
        <xdr:cNvSpPr txBox="1"/>
      </xdr:nvSpPr>
      <xdr:spPr>
        <a:xfrm>
          <a:off x="7131050" y="150145750"/>
          <a:ext cx="1606550"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r>
            <a:rPr lang="en-US" sz="1100"/>
            <a:t>0   A14:N50</a:t>
          </a:r>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18626</xdr:colOff>
      <xdr:row>99</xdr:row>
      <xdr:rowOff>131336</xdr:rowOff>
    </xdr:from>
    <xdr:to>
      <xdr:col>28</xdr:col>
      <xdr:colOff>74254</xdr:colOff>
      <xdr:row>120</xdr:row>
      <xdr:rowOff>42662</xdr:rowOff>
    </xdr:to>
    <xdr:pic>
      <xdr:nvPicPr>
        <xdr:cNvPr id="2" name="value frame PNP" hidden="1">
          <a:extLst>
            <a:ext uri="{FF2B5EF4-FFF2-40B4-BE49-F238E27FC236}">
              <a16:creationId xmlns:a16="http://schemas.microsoft.com/office/drawing/2014/main" id="{D4D583DB-3D4E-45CE-9F3D-93581BACC2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8833336"/>
          <a:ext cx="6627878" cy="3403826"/>
        </a:xfrm>
        <a:prstGeom prst="rect">
          <a:avLst/>
        </a:prstGeom>
      </xdr:spPr>
    </xdr:pic>
    <xdr:clientData/>
  </xdr:twoCellAnchor>
  <xdr:twoCellAnchor editAs="oneCell">
    <xdr:from>
      <xdr:col>14</xdr:col>
      <xdr:colOff>110067</xdr:colOff>
      <xdr:row>90</xdr:row>
      <xdr:rowOff>0</xdr:rowOff>
    </xdr:from>
    <xdr:to>
      <xdr:col>27</xdr:col>
      <xdr:colOff>14661</xdr:colOff>
      <xdr:row>96</xdr:row>
      <xdr:rowOff>117861</xdr:rowOff>
    </xdr:to>
    <xdr:pic>
      <xdr:nvPicPr>
        <xdr:cNvPr id="3" name="Picture 2" hidden="1">
          <a:extLst>
            <a:ext uri="{FF2B5EF4-FFF2-40B4-BE49-F238E27FC236}">
              <a16:creationId xmlns:a16="http://schemas.microsoft.com/office/drawing/2014/main" id="{5D7315AA-2EEB-41EC-90AE-F9FBD96FB9B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26860500"/>
          <a:ext cx="6260944" cy="1514861"/>
        </a:xfrm>
        <a:prstGeom prst="rect">
          <a:avLst/>
        </a:prstGeom>
      </xdr:spPr>
    </xdr:pic>
    <xdr:clientData/>
  </xdr:twoCellAnchor>
  <xdr:twoCellAnchor editAs="oneCell">
    <xdr:from>
      <xdr:col>31</xdr:col>
      <xdr:colOff>426720</xdr:colOff>
      <xdr:row>661</xdr:row>
      <xdr:rowOff>0</xdr:rowOff>
    </xdr:from>
    <xdr:to>
      <xdr:col>33</xdr:col>
      <xdr:colOff>55932</xdr:colOff>
      <xdr:row>662</xdr:row>
      <xdr:rowOff>42364</xdr:rowOff>
    </xdr:to>
    <xdr:pic>
      <xdr:nvPicPr>
        <xdr:cNvPr id="4" name="thumbs down, light red" hidden="1">
          <a:extLst>
            <a:ext uri="{FF2B5EF4-FFF2-40B4-BE49-F238E27FC236}">
              <a16:creationId xmlns:a16="http://schemas.microsoft.com/office/drawing/2014/main" id="{8C549DD2-EA9B-410B-903F-2EA8ED1F44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5170" y="150685500"/>
          <a:ext cx="861112" cy="867864"/>
        </a:xfrm>
        <a:prstGeom prst="rect">
          <a:avLst/>
        </a:prstGeom>
      </xdr:spPr>
    </xdr:pic>
    <xdr:clientData/>
  </xdr:twoCellAnchor>
  <xdr:twoCellAnchor editAs="oneCell">
    <xdr:from>
      <xdr:col>24</xdr:col>
      <xdr:colOff>231420</xdr:colOff>
      <xdr:row>90</xdr:row>
      <xdr:rowOff>0</xdr:rowOff>
    </xdr:from>
    <xdr:to>
      <xdr:col>26</xdr:col>
      <xdr:colOff>73992</xdr:colOff>
      <xdr:row>94</xdr:row>
      <xdr:rowOff>41275</xdr:rowOff>
    </xdr:to>
    <xdr:pic>
      <xdr:nvPicPr>
        <xdr:cNvPr id="5" name="thumbs up, light green" hidden="1">
          <a:extLst>
            <a:ext uri="{FF2B5EF4-FFF2-40B4-BE49-F238E27FC236}">
              <a16:creationId xmlns:a16="http://schemas.microsoft.com/office/drawing/2014/main" id="{D4039EF8-952A-49A5-85AB-D7A70F5204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26860500"/>
          <a:ext cx="883972" cy="930275"/>
        </a:xfrm>
        <a:prstGeom prst="rect">
          <a:avLst/>
        </a:prstGeom>
      </xdr:spPr>
    </xdr:pic>
    <xdr:clientData/>
  </xdr:twoCellAnchor>
  <xdr:oneCellAnchor>
    <xdr:from>
      <xdr:col>15</xdr:col>
      <xdr:colOff>22860</xdr:colOff>
      <xdr:row>90</xdr:row>
      <xdr:rowOff>0</xdr:rowOff>
    </xdr:from>
    <xdr:ext cx="5943600" cy="3110484"/>
    <xdr:pic>
      <xdr:nvPicPr>
        <xdr:cNvPr id="6" name="Picture 5" hidden="1">
          <a:extLst>
            <a:ext uri="{FF2B5EF4-FFF2-40B4-BE49-F238E27FC236}">
              <a16:creationId xmlns:a16="http://schemas.microsoft.com/office/drawing/2014/main" id="{1087BCAB-2221-4ABA-A93F-349E4FEB783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26860500"/>
          <a:ext cx="5943600" cy="3110484"/>
        </a:xfrm>
        <a:prstGeom prst="rect">
          <a:avLst/>
        </a:prstGeom>
      </xdr:spPr>
    </xdr:pic>
    <xdr:clientData/>
  </xdr:oneCellAnchor>
  <xdr:oneCellAnchor>
    <xdr:from>
      <xdr:col>13</xdr:col>
      <xdr:colOff>18626</xdr:colOff>
      <xdr:row>173</xdr:row>
      <xdr:rowOff>0</xdr:rowOff>
    </xdr:from>
    <xdr:ext cx="6450078" cy="3417161"/>
    <xdr:pic>
      <xdr:nvPicPr>
        <xdr:cNvPr id="7" name="value frame PNP" hidden="1">
          <a:extLst>
            <a:ext uri="{FF2B5EF4-FFF2-40B4-BE49-F238E27FC236}">
              <a16:creationId xmlns:a16="http://schemas.microsoft.com/office/drawing/2014/main" id="{CD0C6177-A210-447A-B186-7892E7D58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4767500"/>
          <a:ext cx="6450078" cy="3417161"/>
        </a:xfrm>
        <a:prstGeom prst="rect">
          <a:avLst/>
        </a:prstGeom>
      </xdr:spPr>
    </xdr:pic>
    <xdr:clientData/>
  </xdr:oneCellAnchor>
  <xdr:oneCellAnchor>
    <xdr:from>
      <xdr:col>0</xdr:col>
      <xdr:colOff>110067</xdr:colOff>
      <xdr:row>173</xdr:row>
      <xdr:rowOff>0</xdr:rowOff>
    </xdr:from>
    <xdr:ext cx="6055204" cy="1548516"/>
    <xdr:pic>
      <xdr:nvPicPr>
        <xdr:cNvPr id="8" name="Picture 7" hidden="1">
          <a:extLst>
            <a:ext uri="{FF2B5EF4-FFF2-40B4-BE49-F238E27FC236}">
              <a16:creationId xmlns:a16="http://schemas.microsoft.com/office/drawing/2014/main" id="{96D08CD2-1752-41C3-9B37-CE77CED09EF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4767500"/>
          <a:ext cx="6055204" cy="1548516"/>
        </a:xfrm>
        <a:prstGeom prst="rect">
          <a:avLst/>
        </a:prstGeom>
      </xdr:spPr>
    </xdr:pic>
    <xdr:clientData/>
  </xdr:oneCellAnchor>
  <xdr:oneCellAnchor>
    <xdr:from>
      <xdr:col>2</xdr:col>
      <xdr:colOff>426720</xdr:colOff>
      <xdr:row>173</xdr:row>
      <xdr:rowOff>0</xdr:rowOff>
    </xdr:from>
    <xdr:ext cx="848412" cy="914400"/>
    <xdr:pic>
      <xdr:nvPicPr>
        <xdr:cNvPr id="9" name="thumbs down, light red" hidden="1">
          <a:extLst>
            <a:ext uri="{FF2B5EF4-FFF2-40B4-BE49-F238E27FC236}">
              <a16:creationId xmlns:a16="http://schemas.microsoft.com/office/drawing/2014/main" id="{5559297F-5B44-4B09-BBA1-393C0B9694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5370" y="44767500"/>
          <a:ext cx="848412" cy="914400"/>
        </a:xfrm>
        <a:prstGeom prst="rect">
          <a:avLst/>
        </a:prstGeom>
      </xdr:spPr>
    </xdr:pic>
    <xdr:clientData/>
  </xdr:oneCellAnchor>
  <xdr:oneCellAnchor>
    <xdr:from>
      <xdr:col>10</xdr:col>
      <xdr:colOff>231420</xdr:colOff>
      <xdr:row>173</xdr:row>
      <xdr:rowOff>0</xdr:rowOff>
    </xdr:from>
    <xdr:ext cx="848412" cy="914400"/>
    <xdr:pic>
      <xdr:nvPicPr>
        <xdr:cNvPr id="10" name="thumbs up, light green" hidden="1">
          <a:extLst>
            <a:ext uri="{FF2B5EF4-FFF2-40B4-BE49-F238E27FC236}">
              <a16:creationId xmlns:a16="http://schemas.microsoft.com/office/drawing/2014/main" id="{E8ACD989-73AE-4E11-8A82-2EE6ABA06D5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025670" y="44767500"/>
          <a:ext cx="848412" cy="914400"/>
        </a:xfrm>
        <a:prstGeom prst="rect">
          <a:avLst/>
        </a:prstGeom>
      </xdr:spPr>
    </xdr:pic>
    <xdr:clientData/>
  </xdr:oneCellAnchor>
  <xdr:oneCellAnchor>
    <xdr:from>
      <xdr:col>1</xdr:col>
      <xdr:colOff>22860</xdr:colOff>
      <xdr:row>173</xdr:row>
      <xdr:rowOff>0</xdr:rowOff>
    </xdr:from>
    <xdr:ext cx="5943600" cy="3110484"/>
    <xdr:pic>
      <xdr:nvPicPr>
        <xdr:cNvPr id="11" name="Picture 10" hidden="1">
          <a:extLst>
            <a:ext uri="{FF2B5EF4-FFF2-40B4-BE49-F238E27FC236}">
              <a16:creationId xmlns:a16="http://schemas.microsoft.com/office/drawing/2014/main" id="{2A69B005-54CE-48AD-B1EB-5AA1A349685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08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2" name="value frame PNP" hidden="1">
          <a:extLst>
            <a:ext uri="{FF2B5EF4-FFF2-40B4-BE49-F238E27FC236}">
              <a16:creationId xmlns:a16="http://schemas.microsoft.com/office/drawing/2014/main" id="{73EDC6FA-FEA2-48CE-8684-5982F223C4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3" name="Picture 12" hidden="1">
          <a:extLst>
            <a:ext uri="{FF2B5EF4-FFF2-40B4-BE49-F238E27FC236}">
              <a16:creationId xmlns:a16="http://schemas.microsoft.com/office/drawing/2014/main" id="{CB53D8D8-A4D9-4617-A54A-F7E1F8AE179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4" name="thumbs up, light green" hidden="1">
          <a:extLst>
            <a:ext uri="{FF2B5EF4-FFF2-40B4-BE49-F238E27FC236}">
              <a16:creationId xmlns:a16="http://schemas.microsoft.com/office/drawing/2014/main" id="{E259E67C-D1C3-497B-8E4B-6DA6E41BC8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5" name="Picture 14" hidden="1">
          <a:extLst>
            <a:ext uri="{FF2B5EF4-FFF2-40B4-BE49-F238E27FC236}">
              <a16:creationId xmlns:a16="http://schemas.microsoft.com/office/drawing/2014/main" id="{B65A21FE-63B1-430D-9726-9436BA1428C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6" name="value frame PNP" hidden="1">
          <a:extLst>
            <a:ext uri="{FF2B5EF4-FFF2-40B4-BE49-F238E27FC236}">
              <a16:creationId xmlns:a16="http://schemas.microsoft.com/office/drawing/2014/main" id="{51A9B781-1571-498A-B26A-E9EA1F22B2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7" name="Picture 16" hidden="1">
          <a:extLst>
            <a:ext uri="{FF2B5EF4-FFF2-40B4-BE49-F238E27FC236}">
              <a16:creationId xmlns:a16="http://schemas.microsoft.com/office/drawing/2014/main" id="{62D939C0-4F80-46D9-88DB-6F3FA88206A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8" name="thumbs up, light green" hidden="1">
          <a:extLst>
            <a:ext uri="{FF2B5EF4-FFF2-40B4-BE49-F238E27FC236}">
              <a16:creationId xmlns:a16="http://schemas.microsoft.com/office/drawing/2014/main" id="{5825B9F8-B476-4F1E-8DE3-375C6464DD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9" name="Picture 18" hidden="1">
          <a:extLst>
            <a:ext uri="{FF2B5EF4-FFF2-40B4-BE49-F238E27FC236}">
              <a16:creationId xmlns:a16="http://schemas.microsoft.com/office/drawing/2014/main" id="{669E6972-7D32-44EF-BCA2-9082325B3B2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0" name="value frame PNP" hidden="1">
          <a:extLst>
            <a:ext uri="{FF2B5EF4-FFF2-40B4-BE49-F238E27FC236}">
              <a16:creationId xmlns:a16="http://schemas.microsoft.com/office/drawing/2014/main" id="{863634DC-CC19-4F38-B30C-2579F825C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1" name="Picture 20" hidden="1">
          <a:extLst>
            <a:ext uri="{FF2B5EF4-FFF2-40B4-BE49-F238E27FC236}">
              <a16:creationId xmlns:a16="http://schemas.microsoft.com/office/drawing/2014/main" id="{1C2C205D-DE8F-4D22-BDF5-6AC9F8FBCA4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2" name="thumbs up, light green" hidden="1">
          <a:extLst>
            <a:ext uri="{FF2B5EF4-FFF2-40B4-BE49-F238E27FC236}">
              <a16:creationId xmlns:a16="http://schemas.microsoft.com/office/drawing/2014/main" id="{E27F09C4-7947-43B2-8764-7B5C8A97D1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3" name="Picture 22" hidden="1">
          <a:extLst>
            <a:ext uri="{FF2B5EF4-FFF2-40B4-BE49-F238E27FC236}">
              <a16:creationId xmlns:a16="http://schemas.microsoft.com/office/drawing/2014/main" id="{AC6A6586-4AC9-4CA5-8F71-B41544E3F9D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4" name="value frame PNP" hidden="1">
          <a:extLst>
            <a:ext uri="{FF2B5EF4-FFF2-40B4-BE49-F238E27FC236}">
              <a16:creationId xmlns:a16="http://schemas.microsoft.com/office/drawing/2014/main" id="{DCC01E2D-EEAD-4196-9907-A184CF7824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5" name="Picture 24" hidden="1">
          <a:extLst>
            <a:ext uri="{FF2B5EF4-FFF2-40B4-BE49-F238E27FC236}">
              <a16:creationId xmlns:a16="http://schemas.microsoft.com/office/drawing/2014/main" id="{0A366447-B002-4A95-923D-FA4369DBECF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6" name="thumbs up, light green" hidden="1">
          <a:extLst>
            <a:ext uri="{FF2B5EF4-FFF2-40B4-BE49-F238E27FC236}">
              <a16:creationId xmlns:a16="http://schemas.microsoft.com/office/drawing/2014/main" id="{C8B42D81-3DB3-494D-ADE7-7AE80AD06A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7" name="Picture 26" hidden="1">
          <a:extLst>
            <a:ext uri="{FF2B5EF4-FFF2-40B4-BE49-F238E27FC236}">
              <a16:creationId xmlns:a16="http://schemas.microsoft.com/office/drawing/2014/main" id="{6EC1E11F-1E58-48F6-8156-241DAE75E71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8" name="value frame PNP" hidden="1">
          <a:extLst>
            <a:ext uri="{FF2B5EF4-FFF2-40B4-BE49-F238E27FC236}">
              <a16:creationId xmlns:a16="http://schemas.microsoft.com/office/drawing/2014/main" id="{D61A5886-7DED-4F1C-8D55-9229B6C7C4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9" name="Picture 28" hidden="1">
          <a:extLst>
            <a:ext uri="{FF2B5EF4-FFF2-40B4-BE49-F238E27FC236}">
              <a16:creationId xmlns:a16="http://schemas.microsoft.com/office/drawing/2014/main" id="{0160862F-890B-47A1-BAEE-E90DE815A72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0" name="thumbs up, light green" hidden="1">
          <a:extLst>
            <a:ext uri="{FF2B5EF4-FFF2-40B4-BE49-F238E27FC236}">
              <a16:creationId xmlns:a16="http://schemas.microsoft.com/office/drawing/2014/main" id="{7FCA253D-E577-4E84-964B-43D31D9994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1" name="Picture 30" hidden="1">
          <a:extLst>
            <a:ext uri="{FF2B5EF4-FFF2-40B4-BE49-F238E27FC236}">
              <a16:creationId xmlns:a16="http://schemas.microsoft.com/office/drawing/2014/main" id="{EA9B55B8-0B2B-466D-B420-155DA5B8C72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2" name="value frame PNP" hidden="1">
          <a:extLst>
            <a:ext uri="{FF2B5EF4-FFF2-40B4-BE49-F238E27FC236}">
              <a16:creationId xmlns:a16="http://schemas.microsoft.com/office/drawing/2014/main" id="{B48613E5-438E-4777-9EB4-41AFA6EB8E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3" name="Picture 32" hidden="1">
          <a:extLst>
            <a:ext uri="{FF2B5EF4-FFF2-40B4-BE49-F238E27FC236}">
              <a16:creationId xmlns:a16="http://schemas.microsoft.com/office/drawing/2014/main" id="{7634D440-1AAC-401C-B76E-AE78F1FB985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4" name="thumbs up, light green" hidden="1">
          <a:extLst>
            <a:ext uri="{FF2B5EF4-FFF2-40B4-BE49-F238E27FC236}">
              <a16:creationId xmlns:a16="http://schemas.microsoft.com/office/drawing/2014/main" id="{C434EA01-A04F-462E-A57F-DB0408CA8D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5" name="Picture 34" hidden="1">
          <a:extLst>
            <a:ext uri="{FF2B5EF4-FFF2-40B4-BE49-F238E27FC236}">
              <a16:creationId xmlns:a16="http://schemas.microsoft.com/office/drawing/2014/main" id="{1FD4DDBD-52BE-4464-81C9-D29B238BDB3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6" name="value frame PNP" hidden="1">
          <a:extLst>
            <a:ext uri="{FF2B5EF4-FFF2-40B4-BE49-F238E27FC236}">
              <a16:creationId xmlns:a16="http://schemas.microsoft.com/office/drawing/2014/main" id="{718E3331-C966-44DA-8CF6-2A29636A28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7" name="Picture 36" hidden="1">
          <a:extLst>
            <a:ext uri="{FF2B5EF4-FFF2-40B4-BE49-F238E27FC236}">
              <a16:creationId xmlns:a16="http://schemas.microsoft.com/office/drawing/2014/main" id="{F7AFBC3A-77D5-4998-AD30-C15C03DD934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8" name="thumbs up, light green" hidden="1">
          <a:extLst>
            <a:ext uri="{FF2B5EF4-FFF2-40B4-BE49-F238E27FC236}">
              <a16:creationId xmlns:a16="http://schemas.microsoft.com/office/drawing/2014/main" id="{1983477B-0F0B-4F3C-9954-F1EE247974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9" name="Picture 38" hidden="1">
          <a:extLst>
            <a:ext uri="{FF2B5EF4-FFF2-40B4-BE49-F238E27FC236}">
              <a16:creationId xmlns:a16="http://schemas.microsoft.com/office/drawing/2014/main" id="{68367F4E-43FE-422E-A723-8A4D48B7FDD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0" name="value frame PNP" hidden="1">
          <a:extLst>
            <a:ext uri="{FF2B5EF4-FFF2-40B4-BE49-F238E27FC236}">
              <a16:creationId xmlns:a16="http://schemas.microsoft.com/office/drawing/2014/main" id="{9AC48A4F-5339-461B-B889-4C2A056E8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1" name="Picture 40" hidden="1">
          <a:extLst>
            <a:ext uri="{FF2B5EF4-FFF2-40B4-BE49-F238E27FC236}">
              <a16:creationId xmlns:a16="http://schemas.microsoft.com/office/drawing/2014/main" id="{3D603D1E-E9F1-4899-B899-68B11C3C015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2" name="thumbs up, light green" hidden="1">
          <a:extLst>
            <a:ext uri="{FF2B5EF4-FFF2-40B4-BE49-F238E27FC236}">
              <a16:creationId xmlns:a16="http://schemas.microsoft.com/office/drawing/2014/main" id="{4684398C-2C7B-4B5F-A33C-FEFB109BB8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3" name="Picture 42" hidden="1">
          <a:extLst>
            <a:ext uri="{FF2B5EF4-FFF2-40B4-BE49-F238E27FC236}">
              <a16:creationId xmlns:a16="http://schemas.microsoft.com/office/drawing/2014/main" id="{00BFEACA-39F8-4616-82A4-26F426396ED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4" name="value frame PNP" hidden="1">
          <a:extLst>
            <a:ext uri="{FF2B5EF4-FFF2-40B4-BE49-F238E27FC236}">
              <a16:creationId xmlns:a16="http://schemas.microsoft.com/office/drawing/2014/main" id="{1238B3EB-7B4E-4475-9C37-A713C9834D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5" name="Picture 44" hidden="1">
          <a:extLst>
            <a:ext uri="{FF2B5EF4-FFF2-40B4-BE49-F238E27FC236}">
              <a16:creationId xmlns:a16="http://schemas.microsoft.com/office/drawing/2014/main" id="{3F451460-6D07-4EF8-BBCD-B1AB4354C39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6" name="thumbs up, light green" hidden="1">
          <a:extLst>
            <a:ext uri="{FF2B5EF4-FFF2-40B4-BE49-F238E27FC236}">
              <a16:creationId xmlns:a16="http://schemas.microsoft.com/office/drawing/2014/main" id="{ED805B6D-5503-4582-9B3D-D85E69AD12E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7" name="Picture 46" hidden="1">
          <a:extLst>
            <a:ext uri="{FF2B5EF4-FFF2-40B4-BE49-F238E27FC236}">
              <a16:creationId xmlns:a16="http://schemas.microsoft.com/office/drawing/2014/main" id="{052CCBAA-CA7A-45D8-8D69-19F7763B03D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8" name="value frame PNP" hidden="1">
          <a:extLst>
            <a:ext uri="{FF2B5EF4-FFF2-40B4-BE49-F238E27FC236}">
              <a16:creationId xmlns:a16="http://schemas.microsoft.com/office/drawing/2014/main" id="{93397A4A-802A-4EBD-85F4-92437B986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9" name="Picture 48" hidden="1">
          <a:extLst>
            <a:ext uri="{FF2B5EF4-FFF2-40B4-BE49-F238E27FC236}">
              <a16:creationId xmlns:a16="http://schemas.microsoft.com/office/drawing/2014/main" id="{294EB790-9001-4EB0-91B8-9AB3229D23D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0" name="thumbs up, light green" hidden="1">
          <a:extLst>
            <a:ext uri="{FF2B5EF4-FFF2-40B4-BE49-F238E27FC236}">
              <a16:creationId xmlns:a16="http://schemas.microsoft.com/office/drawing/2014/main" id="{C07756D5-FAD9-4043-B83A-5039E82339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1" name="Picture 50" hidden="1">
          <a:extLst>
            <a:ext uri="{FF2B5EF4-FFF2-40B4-BE49-F238E27FC236}">
              <a16:creationId xmlns:a16="http://schemas.microsoft.com/office/drawing/2014/main" id="{00D88492-E4EC-4974-A678-FF1BB605900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2" name="value frame PNP" hidden="1">
          <a:extLst>
            <a:ext uri="{FF2B5EF4-FFF2-40B4-BE49-F238E27FC236}">
              <a16:creationId xmlns:a16="http://schemas.microsoft.com/office/drawing/2014/main" id="{9C7DC8BB-FB3D-4361-8525-40CB88CE2D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3" name="Picture 52" hidden="1">
          <a:extLst>
            <a:ext uri="{FF2B5EF4-FFF2-40B4-BE49-F238E27FC236}">
              <a16:creationId xmlns:a16="http://schemas.microsoft.com/office/drawing/2014/main" id="{EB7CA8E2-7131-4873-B1F9-86F4F068720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4" name="thumbs up, light green" hidden="1">
          <a:extLst>
            <a:ext uri="{FF2B5EF4-FFF2-40B4-BE49-F238E27FC236}">
              <a16:creationId xmlns:a16="http://schemas.microsoft.com/office/drawing/2014/main" id="{ADF83AE8-9564-4FA2-BDEE-3E83ED4770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5" name="Picture 54" hidden="1">
          <a:extLst>
            <a:ext uri="{FF2B5EF4-FFF2-40B4-BE49-F238E27FC236}">
              <a16:creationId xmlns:a16="http://schemas.microsoft.com/office/drawing/2014/main" id="{EBB690CD-FC21-481E-9D8D-FEE99B667F6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6" name="value frame PNP" hidden="1">
          <a:extLst>
            <a:ext uri="{FF2B5EF4-FFF2-40B4-BE49-F238E27FC236}">
              <a16:creationId xmlns:a16="http://schemas.microsoft.com/office/drawing/2014/main" id="{26892C8C-D670-4DE4-9E7F-8F946D5D1E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7" name="Picture 56" hidden="1">
          <a:extLst>
            <a:ext uri="{FF2B5EF4-FFF2-40B4-BE49-F238E27FC236}">
              <a16:creationId xmlns:a16="http://schemas.microsoft.com/office/drawing/2014/main" id="{2CECC5A3-7ED2-457A-8997-535192ADC20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8" name="thumbs up, light green" hidden="1">
          <a:extLst>
            <a:ext uri="{FF2B5EF4-FFF2-40B4-BE49-F238E27FC236}">
              <a16:creationId xmlns:a16="http://schemas.microsoft.com/office/drawing/2014/main" id="{EF3B8A32-8321-4DE7-B058-588B01BC00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9" name="Picture 58" hidden="1">
          <a:extLst>
            <a:ext uri="{FF2B5EF4-FFF2-40B4-BE49-F238E27FC236}">
              <a16:creationId xmlns:a16="http://schemas.microsoft.com/office/drawing/2014/main" id="{461E64FE-BA76-49FE-8D3A-D7D5798A407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0" name="value frame PNP" hidden="1">
          <a:extLst>
            <a:ext uri="{FF2B5EF4-FFF2-40B4-BE49-F238E27FC236}">
              <a16:creationId xmlns:a16="http://schemas.microsoft.com/office/drawing/2014/main" id="{9FC2C899-4B15-4012-B6D7-F10943EF2C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1" name="Picture 60" hidden="1">
          <a:extLst>
            <a:ext uri="{FF2B5EF4-FFF2-40B4-BE49-F238E27FC236}">
              <a16:creationId xmlns:a16="http://schemas.microsoft.com/office/drawing/2014/main" id="{306CC778-FB39-46E7-807E-4B5B90DBF47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2" name="thumbs up, light green" hidden="1">
          <a:extLst>
            <a:ext uri="{FF2B5EF4-FFF2-40B4-BE49-F238E27FC236}">
              <a16:creationId xmlns:a16="http://schemas.microsoft.com/office/drawing/2014/main" id="{3F9D7E8C-3DD1-4680-BE75-2BB752E89E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3" name="Picture 62" hidden="1">
          <a:extLst>
            <a:ext uri="{FF2B5EF4-FFF2-40B4-BE49-F238E27FC236}">
              <a16:creationId xmlns:a16="http://schemas.microsoft.com/office/drawing/2014/main" id="{3B25066B-F7C0-49F3-8F50-B81D0E64B2D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4" name="value frame PNP" hidden="1">
          <a:extLst>
            <a:ext uri="{FF2B5EF4-FFF2-40B4-BE49-F238E27FC236}">
              <a16:creationId xmlns:a16="http://schemas.microsoft.com/office/drawing/2014/main" id="{005FE728-CFD6-4361-930C-96121A1AA4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5" name="Picture 64" hidden="1">
          <a:extLst>
            <a:ext uri="{FF2B5EF4-FFF2-40B4-BE49-F238E27FC236}">
              <a16:creationId xmlns:a16="http://schemas.microsoft.com/office/drawing/2014/main" id="{FC977C66-E89B-4FCB-9E82-C504AAEA75C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6" name="thumbs up, light green" hidden="1">
          <a:extLst>
            <a:ext uri="{FF2B5EF4-FFF2-40B4-BE49-F238E27FC236}">
              <a16:creationId xmlns:a16="http://schemas.microsoft.com/office/drawing/2014/main" id="{B4E0C660-3F1C-457F-8EF1-47C318EF49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7" name="Picture 66" hidden="1">
          <a:extLst>
            <a:ext uri="{FF2B5EF4-FFF2-40B4-BE49-F238E27FC236}">
              <a16:creationId xmlns:a16="http://schemas.microsoft.com/office/drawing/2014/main" id="{C24EB0B9-93E5-4EB8-83F7-66FD80E9467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8" name="value frame PNP" hidden="1">
          <a:extLst>
            <a:ext uri="{FF2B5EF4-FFF2-40B4-BE49-F238E27FC236}">
              <a16:creationId xmlns:a16="http://schemas.microsoft.com/office/drawing/2014/main" id="{BFB8B9A8-8226-4DAD-90C6-0171A7025D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9" name="Picture 68" hidden="1">
          <a:extLst>
            <a:ext uri="{FF2B5EF4-FFF2-40B4-BE49-F238E27FC236}">
              <a16:creationId xmlns:a16="http://schemas.microsoft.com/office/drawing/2014/main" id="{74FCE972-1981-454A-A93B-F85E54A552C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0" name="thumbs up, light green" hidden="1">
          <a:extLst>
            <a:ext uri="{FF2B5EF4-FFF2-40B4-BE49-F238E27FC236}">
              <a16:creationId xmlns:a16="http://schemas.microsoft.com/office/drawing/2014/main" id="{E6F580AD-A152-4CB0-B5EF-08976E911B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1" name="Picture 70" hidden="1">
          <a:extLst>
            <a:ext uri="{FF2B5EF4-FFF2-40B4-BE49-F238E27FC236}">
              <a16:creationId xmlns:a16="http://schemas.microsoft.com/office/drawing/2014/main" id="{D1DA28F9-D48F-43FB-BDA2-269489066C6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72" name="value frame PNP" hidden="1">
          <a:extLst>
            <a:ext uri="{FF2B5EF4-FFF2-40B4-BE49-F238E27FC236}">
              <a16:creationId xmlns:a16="http://schemas.microsoft.com/office/drawing/2014/main" id="{BC01D582-DE8F-4A52-80C7-5299D59525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73" name="Picture 72" hidden="1">
          <a:extLst>
            <a:ext uri="{FF2B5EF4-FFF2-40B4-BE49-F238E27FC236}">
              <a16:creationId xmlns:a16="http://schemas.microsoft.com/office/drawing/2014/main" id="{D63AD991-84FB-4C6C-9DDA-33B47690F7D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4" name="thumbs up, light green" hidden="1">
          <a:extLst>
            <a:ext uri="{FF2B5EF4-FFF2-40B4-BE49-F238E27FC236}">
              <a16:creationId xmlns:a16="http://schemas.microsoft.com/office/drawing/2014/main" id="{D90B3687-B8E0-45E1-B3C8-82B21FBB97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5" name="Picture 74" hidden="1">
          <a:extLst>
            <a:ext uri="{FF2B5EF4-FFF2-40B4-BE49-F238E27FC236}">
              <a16:creationId xmlns:a16="http://schemas.microsoft.com/office/drawing/2014/main" id="{7471CB19-1C8E-45F5-B170-E3958D85FB3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141</xdr:row>
      <xdr:rowOff>131336</xdr:rowOff>
    </xdr:from>
    <xdr:ext cx="6564378" cy="3362551"/>
    <xdr:pic>
      <xdr:nvPicPr>
        <xdr:cNvPr id="76" name="value frame PNP" hidden="1">
          <a:extLst>
            <a:ext uri="{FF2B5EF4-FFF2-40B4-BE49-F238E27FC236}">
              <a16:creationId xmlns:a16="http://schemas.microsoft.com/office/drawing/2014/main" id="{0A6AFA72-8ED3-4838-8CEF-74114911F5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564378" cy="3362551"/>
        </a:xfrm>
        <a:prstGeom prst="rect">
          <a:avLst/>
        </a:prstGeom>
      </xdr:spPr>
    </xdr:pic>
    <xdr:clientData/>
  </xdr:oneCellAnchor>
  <xdr:oneCellAnchor>
    <xdr:from>
      <xdr:col>14</xdr:col>
      <xdr:colOff>110067</xdr:colOff>
      <xdr:row>132</xdr:row>
      <xdr:rowOff>0</xdr:rowOff>
    </xdr:from>
    <xdr:ext cx="6184744" cy="1505336"/>
    <xdr:pic>
      <xdr:nvPicPr>
        <xdr:cNvPr id="77" name="Picture 76" hidden="1">
          <a:extLst>
            <a:ext uri="{FF2B5EF4-FFF2-40B4-BE49-F238E27FC236}">
              <a16:creationId xmlns:a16="http://schemas.microsoft.com/office/drawing/2014/main" id="{ABFFB9BF-D072-49D4-BA7C-AE74535C2FE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35814000"/>
          <a:ext cx="6184744" cy="1505336"/>
        </a:xfrm>
        <a:prstGeom prst="rect">
          <a:avLst/>
        </a:prstGeom>
      </xdr:spPr>
    </xdr:pic>
    <xdr:clientData/>
  </xdr:oneCellAnchor>
  <xdr:oneCellAnchor>
    <xdr:from>
      <xdr:col>24</xdr:col>
      <xdr:colOff>231420</xdr:colOff>
      <xdr:row>132</xdr:row>
      <xdr:rowOff>0</xdr:rowOff>
    </xdr:from>
    <xdr:ext cx="871272" cy="927100"/>
    <xdr:pic>
      <xdr:nvPicPr>
        <xdr:cNvPr id="78" name="thumbs up, light green" hidden="1">
          <a:extLst>
            <a:ext uri="{FF2B5EF4-FFF2-40B4-BE49-F238E27FC236}">
              <a16:creationId xmlns:a16="http://schemas.microsoft.com/office/drawing/2014/main" id="{2976D4E3-D661-4FBA-911B-6838690097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35814000"/>
          <a:ext cx="871272" cy="927100"/>
        </a:xfrm>
        <a:prstGeom prst="rect">
          <a:avLst/>
        </a:prstGeom>
      </xdr:spPr>
    </xdr:pic>
    <xdr:clientData/>
  </xdr:oneCellAnchor>
  <xdr:oneCellAnchor>
    <xdr:from>
      <xdr:col>15</xdr:col>
      <xdr:colOff>22860</xdr:colOff>
      <xdr:row>132</xdr:row>
      <xdr:rowOff>0</xdr:rowOff>
    </xdr:from>
    <xdr:ext cx="5943600" cy="3110484"/>
    <xdr:pic>
      <xdr:nvPicPr>
        <xdr:cNvPr id="79" name="Picture 78" hidden="1">
          <a:extLst>
            <a:ext uri="{FF2B5EF4-FFF2-40B4-BE49-F238E27FC236}">
              <a16:creationId xmlns:a16="http://schemas.microsoft.com/office/drawing/2014/main" id="{3ACD190F-C859-40A9-B929-7F619D028C2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35814000"/>
          <a:ext cx="5943600" cy="3110484"/>
        </a:xfrm>
        <a:prstGeom prst="rect">
          <a:avLst/>
        </a:prstGeom>
      </xdr:spPr>
    </xdr:pic>
    <xdr:clientData/>
  </xdr:oneCellAnchor>
  <xdr:oneCellAnchor>
    <xdr:from>
      <xdr:col>13</xdr:col>
      <xdr:colOff>18626</xdr:colOff>
      <xdr:row>61</xdr:row>
      <xdr:rowOff>131336</xdr:rowOff>
    </xdr:from>
    <xdr:ext cx="6564378" cy="3362551"/>
    <xdr:pic>
      <xdr:nvPicPr>
        <xdr:cNvPr id="80" name="value frame PNP" hidden="1">
          <a:extLst>
            <a:ext uri="{FF2B5EF4-FFF2-40B4-BE49-F238E27FC236}">
              <a16:creationId xmlns:a16="http://schemas.microsoft.com/office/drawing/2014/main" id="{1560A948-7C3A-4A80-85D0-A8D1EF54B5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0197336"/>
          <a:ext cx="6564378" cy="3362551"/>
        </a:xfrm>
        <a:prstGeom prst="rect">
          <a:avLst/>
        </a:prstGeom>
      </xdr:spPr>
    </xdr:pic>
    <xdr:clientData/>
  </xdr:oneCellAnchor>
  <xdr:oneCellAnchor>
    <xdr:from>
      <xdr:col>14</xdr:col>
      <xdr:colOff>110067</xdr:colOff>
      <xdr:row>50</xdr:row>
      <xdr:rowOff>0</xdr:rowOff>
    </xdr:from>
    <xdr:ext cx="6184744" cy="1505336"/>
    <xdr:pic>
      <xdr:nvPicPr>
        <xdr:cNvPr id="81" name="Picture 80" hidden="1">
          <a:extLst>
            <a:ext uri="{FF2B5EF4-FFF2-40B4-BE49-F238E27FC236}">
              <a16:creationId xmlns:a16="http://schemas.microsoft.com/office/drawing/2014/main" id="{E1AA16A7-2875-4143-8311-72B35D4DAFD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7907000"/>
          <a:ext cx="6184744" cy="1505336"/>
        </a:xfrm>
        <a:prstGeom prst="rect">
          <a:avLst/>
        </a:prstGeom>
      </xdr:spPr>
    </xdr:pic>
    <xdr:clientData/>
  </xdr:oneCellAnchor>
  <xdr:oneCellAnchor>
    <xdr:from>
      <xdr:col>24</xdr:col>
      <xdr:colOff>231420</xdr:colOff>
      <xdr:row>50</xdr:row>
      <xdr:rowOff>0</xdr:rowOff>
    </xdr:from>
    <xdr:ext cx="871272" cy="927100"/>
    <xdr:pic>
      <xdr:nvPicPr>
        <xdr:cNvPr id="82" name="thumbs up, light green" hidden="1">
          <a:extLst>
            <a:ext uri="{FF2B5EF4-FFF2-40B4-BE49-F238E27FC236}">
              <a16:creationId xmlns:a16="http://schemas.microsoft.com/office/drawing/2014/main" id="{04FB9756-2643-4114-A6DC-DE1DA653C1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7907000"/>
          <a:ext cx="871272" cy="927100"/>
        </a:xfrm>
        <a:prstGeom prst="rect">
          <a:avLst/>
        </a:prstGeom>
      </xdr:spPr>
    </xdr:pic>
    <xdr:clientData/>
  </xdr:oneCellAnchor>
  <xdr:oneCellAnchor>
    <xdr:from>
      <xdr:col>15</xdr:col>
      <xdr:colOff>22860</xdr:colOff>
      <xdr:row>50</xdr:row>
      <xdr:rowOff>0</xdr:rowOff>
    </xdr:from>
    <xdr:ext cx="5943600" cy="3110484"/>
    <xdr:pic>
      <xdr:nvPicPr>
        <xdr:cNvPr id="83" name="Picture 82" hidden="1">
          <a:extLst>
            <a:ext uri="{FF2B5EF4-FFF2-40B4-BE49-F238E27FC236}">
              <a16:creationId xmlns:a16="http://schemas.microsoft.com/office/drawing/2014/main" id="{5158E481-5598-40BB-9046-FD2150A05ED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7907000"/>
          <a:ext cx="5943600" cy="3110484"/>
        </a:xfrm>
        <a:prstGeom prst="rect">
          <a:avLst/>
        </a:prstGeom>
      </xdr:spPr>
    </xdr:pic>
    <xdr:clientData/>
  </xdr:oneCellAnchor>
  <xdr:oneCellAnchor>
    <xdr:from>
      <xdr:col>13</xdr:col>
      <xdr:colOff>18626</xdr:colOff>
      <xdr:row>223</xdr:row>
      <xdr:rowOff>131336</xdr:rowOff>
    </xdr:from>
    <xdr:ext cx="6564378" cy="3362551"/>
    <xdr:pic>
      <xdr:nvPicPr>
        <xdr:cNvPr id="84" name="value frame PNP" hidden="1">
          <a:extLst>
            <a:ext uri="{FF2B5EF4-FFF2-40B4-BE49-F238E27FC236}">
              <a16:creationId xmlns:a16="http://schemas.microsoft.com/office/drawing/2014/main" id="{6F9535E4-C7E5-4AE5-B4F7-37BC651DB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564378" cy="3362551"/>
        </a:xfrm>
        <a:prstGeom prst="rect">
          <a:avLst/>
        </a:prstGeom>
      </xdr:spPr>
    </xdr:pic>
    <xdr:clientData/>
  </xdr:oneCellAnchor>
  <xdr:oneCellAnchor>
    <xdr:from>
      <xdr:col>14</xdr:col>
      <xdr:colOff>110067</xdr:colOff>
      <xdr:row>214</xdr:row>
      <xdr:rowOff>0</xdr:rowOff>
    </xdr:from>
    <xdr:ext cx="6184744" cy="1505336"/>
    <xdr:pic>
      <xdr:nvPicPr>
        <xdr:cNvPr id="85" name="Picture 84" hidden="1">
          <a:extLst>
            <a:ext uri="{FF2B5EF4-FFF2-40B4-BE49-F238E27FC236}">
              <a16:creationId xmlns:a16="http://schemas.microsoft.com/office/drawing/2014/main" id="{3AA8AB54-C18A-4F71-B3B9-795F1DC3CB1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53721000"/>
          <a:ext cx="6184744" cy="1505336"/>
        </a:xfrm>
        <a:prstGeom prst="rect">
          <a:avLst/>
        </a:prstGeom>
      </xdr:spPr>
    </xdr:pic>
    <xdr:clientData/>
  </xdr:oneCellAnchor>
  <xdr:oneCellAnchor>
    <xdr:from>
      <xdr:col>24</xdr:col>
      <xdr:colOff>231420</xdr:colOff>
      <xdr:row>214</xdr:row>
      <xdr:rowOff>0</xdr:rowOff>
    </xdr:from>
    <xdr:ext cx="871272" cy="927100"/>
    <xdr:pic>
      <xdr:nvPicPr>
        <xdr:cNvPr id="86" name="thumbs up, light green" hidden="1">
          <a:extLst>
            <a:ext uri="{FF2B5EF4-FFF2-40B4-BE49-F238E27FC236}">
              <a16:creationId xmlns:a16="http://schemas.microsoft.com/office/drawing/2014/main" id="{5F029E2D-8EBE-48F9-9CE8-855A2CEEC8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53721000"/>
          <a:ext cx="871272" cy="927100"/>
        </a:xfrm>
        <a:prstGeom prst="rect">
          <a:avLst/>
        </a:prstGeom>
      </xdr:spPr>
    </xdr:pic>
    <xdr:clientData/>
  </xdr:oneCellAnchor>
  <xdr:oneCellAnchor>
    <xdr:from>
      <xdr:col>15</xdr:col>
      <xdr:colOff>22860</xdr:colOff>
      <xdr:row>214</xdr:row>
      <xdr:rowOff>0</xdr:rowOff>
    </xdr:from>
    <xdr:ext cx="5943600" cy="3110484"/>
    <xdr:pic>
      <xdr:nvPicPr>
        <xdr:cNvPr id="87" name="Picture 86" hidden="1">
          <a:extLst>
            <a:ext uri="{FF2B5EF4-FFF2-40B4-BE49-F238E27FC236}">
              <a16:creationId xmlns:a16="http://schemas.microsoft.com/office/drawing/2014/main" id="{1EE67615-468A-469B-8104-BEA1DBEF06A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53721000"/>
          <a:ext cx="5943600" cy="3110484"/>
        </a:xfrm>
        <a:prstGeom prst="rect">
          <a:avLst/>
        </a:prstGeom>
      </xdr:spPr>
    </xdr:pic>
    <xdr:clientData/>
  </xdr:oneCellAnchor>
  <xdr:oneCellAnchor>
    <xdr:from>
      <xdr:col>13</xdr:col>
      <xdr:colOff>18626</xdr:colOff>
      <xdr:row>264</xdr:row>
      <xdr:rowOff>131336</xdr:rowOff>
    </xdr:from>
    <xdr:ext cx="6564378" cy="3362551"/>
    <xdr:pic>
      <xdr:nvPicPr>
        <xdr:cNvPr id="88" name="value frame PNP" hidden="1">
          <a:extLst>
            <a:ext uri="{FF2B5EF4-FFF2-40B4-BE49-F238E27FC236}">
              <a16:creationId xmlns:a16="http://schemas.microsoft.com/office/drawing/2014/main" id="{652CD1FB-B196-41DA-BB3E-DC8242EAF1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564378" cy="3362551"/>
        </a:xfrm>
        <a:prstGeom prst="rect">
          <a:avLst/>
        </a:prstGeom>
      </xdr:spPr>
    </xdr:pic>
    <xdr:clientData/>
  </xdr:oneCellAnchor>
  <xdr:oneCellAnchor>
    <xdr:from>
      <xdr:col>14</xdr:col>
      <xdr:colOff>110067</xdr:colOff>
      <xdr:row>255</xdr:row>
      <xdr:rowOff>0</xdr:rowOff>
    </xdr:from>
    <xdr:ext cx="6184744" cy="1505336"/>
    <xdr:pic>
      <xdr:nvPicPr>
        <xdr:cNvPr id="89" name="Picture 88" hidden="1">
          <a:extLst>
            <a:ext uri="{FF2B5EF4-FFF2-40B4-BE49-F238E27FC236}">
              <a16:creationId xmlns:a16="http://schemas.microsoft.com/office/drawing/2014/main" id="{BDA38D32-9620-4B23-BD19-F067BA14F9F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62674500"/>
          <a:ext cx="6184744" cy="1505336"/>
        </a:xfrm>
        <a:prstGeom prst="rect">
          <a:avLst/>
        </a:prstGeom>
      </xdr:spPr>
    </xdr:pic>
    <xdr:clientData/>
  </xdr:oneCellAnchor>
  <xdr:oneCellAnchor>
    <xdr:from>
      <xdr:col>24</xdr:col>
      <xdr:colOff>231420</xdr:colOff>
      <xdr:row>255</xdr:row>
      <xdr:rowOff>0</xdr:rowOff>
    </xdr:from>
    <xdr:ext cx="871272" cy="927100"/>
    <xdr:pic>
      <xdr:nvPicPr>
        <xdr:cNvPr id="90" name="thumbs up, light green" hidden="1">
          <a:extLst>
            <a:ext uri="{FF2B5EF4-FFF2-40B4-BE49-F238E27FC236}">
              <a16:creationId xmlns:a16="http://schemas.microsoft.com/office/drawing/2014/main" id="{4BE41910-082A-4366-B4A6-0E6AF17630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62674500"/>
          <a:ext cx="871272" cy="927100"/>
        </a:xfrm>
        <a:prstGeom prst="rect">
          <a:avLst/>
        </a:prstGeom>
      </xdr:spPr>
    </xdr:pic>
    <xdr:clientData/>
  </xdr:oneCellAnchor>
  <xdr:oneCellAnchor>
    <xdr:from>
      <xdr:col>15</xdr:col>
      <xdr:colOff>22860</xdr:colOff>
      <xdr:row>255</xdr:row>
      <xdr:rowOff>0</xdr:rowOff>
    </xdr:from>
    <xdr:ext cx="5943600" cy="3110484"/>
    <xdr:pic>
      <xdr:nvPicPr>
        <xdr:cNvPr id="91" name="Picture 90" hidden="1">
          <a:extLst>
            <a:ext uri="{FF2B5EF4-FFF2-40B4-BE49-F238E27FC236}">
              <a16:creationId xmlns:a16="http://schemas.microsoft.com/office/drawing/2014/main" id="{B7E4E0DC-8A4F-4DF1-8BFB-BA470C3EA6E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62674500"/>
          <a:ext cx="5943600" cy="3110484"/>
        </a:xfrm>
        <a:prstGeom prst="rect">
          <a:avLst/>
        </a:prstGeom>
      </xdr:spPr>
    </xdr:pic>
    <xdr:clientData/>
  </xdr:oneCellAnchor>
  <xdr:oneCellAnchor>
    <xdr:from>
      <xdr:col>13</xdr:col>
      <xdr:colOff>18626</xdr:colOff>
      <xdr:row>305</xdr:row>
      <xdr:rowOff>131336</xdr:rowOff>
    </xdr:from>
    <xdr:ext cx="6564378" cy="3362551"/>
    <xdr:pic>
      <xdr:nvPicPr>
        <xdr:cNvPr id="92" name="value frame PNP" hidden="1">
          <a:extLst>
            <a:ext uri="{FF2B5EF4-FFF2-40B4-BE49-F238E27FC236}">
              <a16:creationId xmlns:a16="http://schemas.microsoft.com/office/drawing/2014/main" id="{81D960E2-5C99-4E85-A717-F5D23912D0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564378" cy="3362551"/>
        </a:xfrm>
        <a:prstGeom prst="rect">
          <a:avLst/>
        </a:prstGeom>
      </xdr:spPr>
    </xdr:pic>
    <xdr:clientData/>
  </xdr:oneCellAnchor>
  <xdr:oneCellAnchor>
    <xdr:from>
      <xdr:col>14</xdr:col>
      <xdr:colOff>110067</xdr:colOff>
      <xdr:row>296</xdr:row>
      <xdr:rowOff>0</xdr:rowOff>
    </xdr:from>
    <xdr:ext cx="6184744" cy="1505336"/>
    <xdr:pic>
      <xdr:nvPicPr>
        <xdr:cNvPr id="93" name="Picture 92" hidden="1">
          <a:extLst>
            <a:ext uri="{FF2B5EF4-FFF2-40B4-BE49-F238E27FC236}">
              <a16:creationId xmlns:a16="http://schemas.microsoft.com/office/drawing/2014/main" id="{AD99759E-40E4-4F25-96AB-703C382E374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1628000"/>
          <a:ext cx="6184744" cy="1505336"/>
        </a:xfrm>
        <a:prstGeom prst="rect">
          <a:avLst/>
        </a:prstGeom>
      </xdr:spPr>
    </xdr:pic>
    <xdr:clientData/>
  </xdr:oneCellAnchor>
  <xdr:oneCellAnchor>
    <xdr:from>
      <xdr:col>24</xdr:col>
      <xdr:colOff>231420</xdr:colOff>
      <xdr:row>296</xdr:row>
      <xdr:rowOff>0</xdr:rowOff>
    </xdr:from>
    <xdr:ext cx="871272" cy="927100"/>
    <xdr:pic>
      <xdr:nvPicPr>
        <xdr:cNvPr id="94" name="thumbs up, light green" hidden="1">
          <a:extLst>
            <a:ext uri="{FF2B5EF4-FFF2-40B4-BE49-F238E27FC236}">
              <a16:creationId xmlns:a16="http://schemas.microsoft.com/office/drawing/2014/main" id="{BDDDDF35-B435-4C80-80D1-F1BD9E82F1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1628000"/>
          <a:ext cx="871272" cy="927100"/>
        </a:xfrm>
        <a:prstGeom prst="rect">
          <a:avLst/>
        </a:prstGeom>
      </xdr:spPr>
    </xdr:pic>
    <xdr:clientData/>
  </xdr:oneCellAnchor>
  <xdr:oneCellAnchor>
    <xdr:from>
      <xdr:col>15</xdr:col>
      <xdr:colOff>22860</xdr:colOff>
      <xdr:row>296</xdr:row>
      <xdr:rowOff>0</xdr:rowOff>
    </xdr:from>
    <xdr:ext cx="5943600" cy="3110484"/>
    <xdr:pic>
      <xdr:nvPicPr>
        <xdr:cNvPr id="95" name="Picture 94" hidden="1">
          <a:extLst>
            <a:ext uri="{FF2B5EF4-FFF2-40B4-BE49-F238E27FC236}">
              <a16:creationId xmlns:a16="http://schemas.microsoft.com/office/drawing/2014/main" id="{78248721-BDD1-4CAE-BDC8-65238777744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1628000"/>
          <a:ext cx="5943600" cy="3110484"/>
        </a:xfrm>
        <a:prstGeom prst="rect">
          <a:avLst/>
        </a:prstGeom>
      </xdr:spPr>
    </xdr:pic>
    <xdr:clientData/>
  </xdr:oneCellAnchor>
  <xdr:oneCellAnchor>
    <xdr:from>
      <xdr:col>13</xdr:col>
      <xdr:colOff>18626</xdr:colOff>
      <xdr:row>346</xdr:row>
      <xdr:rowOff>131336</xdr:rowOff>
    </xdr:from>
    <xdr:ext cx="6564378" cy="3362551"/>
    <xdr:pic>
      <xdr:nvPicPr>
        <xdr:cNvPr id="96" name="value frame PNP" hidden="1">
          <a:extLst>
            <a:ext uri="{FF2B5EF4-FFF2-40B4-BE49-F238E27FC236}">
              <a16:creationId xmlns:a16="http://schemas.microsoft.com/office/drawing/2014/main" id="{DC93F5A4-7403-4437-90A8-6A5B436165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564378" cy="3362551"/>
        </a:xfrm>
        <a:prstGeom prst="rect">
          <a:avLst/>
        </a:prstGeom>
      </xdr:spPr>
    </xdr:pic>
    <xdr:clientData/>
  </xdr:oneCellAnchor>
  <xdr:oneCellAnchor>
    <xdr:from>
      <xdr:col>14</xdr:col>
      <xdr:colOff>110067</xdr:colOff>
      <xdr:row>337</xdr:row>
      <xdr:rowOff>0</xdr:rowOff>
    </xdr:from>
    <xdr:ext cx="6184744" cy="1505336"/>
    <xdr:pic>
      <xdr:nvPicPr>
        <xdr:cNvPr id="97" name="Picture 96" hidden="1">
          <a:extLst>
            <a:ext uri="{FF2B5EF4-FFF2-40B4-BE49-F238E27FC236}">
              <a16:creationId xmlns:a16="http://schemas.microsoft.com/office/drawing/2014/main" id="{477C3D44-D6A4-48C3-BCFD-316045DBE6B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0581500"/>
          <a:ext cx="6184744" cy="1505336"/>
        </a:xfrm>
        <a:prstGeom prst="rect">
          <a:avLst/>
        </a:prstGeom>
      </xdr:spPr>
    </xdr:pic>
    <xdr:clientData/>
  </xdr:oneCellAnchor>
  <xdr:oneCellAnchor>
    <xdr:from>
      <xdr:col>24</xdr:col>
      <xdr:colOff>231420</xdr:colOff>
      <xdr:row>337</xdr:row>
      <xdr:rowOff>0</xdr:rowOff>
    </xdr:from>
    <xdr:ext cx="871272" cy="927100"/>
    <xdr:pic>
      <xdr:nvPicPr>
        <xdr:cNvPr id="98" name="thumbs up, light green" hidden="1">
          <a:extLst>
            <a:ext uri="{FF2B5EF4-FFF2-40B4-BE49-F238E27FC236}">
              <a16:creationId xmlns:a16="http://schemas.microsoft.com/office/drawing/2014/main" id="{7912C90A-8DA1-418D-8564-61D1C380CA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0581500"/>
          <a:ext cx="871272" cy="927100"/>
        </a:xfrm>
        <a:prstGeom prst="rect">
          <a:avLst/>
        </a:prstGeom>
      </xdr:spPr>
    </xdr:pic>
    <xdr:clientData/>
  </xdr:oneCellAnchor>
  <xdr:oneCellAnchor>
    <xdr:from>
      <xdr:col>15</xdr:col>
      <xdr:colOff>22860</xdr:colOff>
      <xdr:row>337</xdr:row>
      <xdr:rowOff>0</xdr:rowOff>
    </xdr:from>
    <xdr:ext cx="5943600" cy="3110484"/>
    <xdr:pic>
      <xdr:nvPicPr>
        <xdr:cNvPr id="99" name="Picture 98" hidden="1">
          <a:extLst>
            <a:ext uri="{FF2B5EF4-FFF2-40B4-BE49-F238E27FC236}">
              <a16:creationId xmlns:a16="http://schemas.microsoft.com/office/drawing/2014/main" id="{3BE73D2F-9674-4167-89CA-E89A6979B38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0581500"/>
          <a:ext cx="5943600" cy="3110484"/>
        </a:xfrm>
        <a:prstGeom prst="rect">
          <a:avLst/>
        </a:prstGeom>
      </xdr:spPr>
    </xdr:pic>
    <xdr:clientData/>
  </xdr:oneCellAnchor>
  <xdr:oneCellAnchor>
    <xdr:from>
      <xdr:col>13</xdr:col>
      <xdr:colOff>18626</xdr:colOff>
      <xdr:row>387</xdr:row>
      <xdr:rowOff>131336</xdr:rowOff>
    </xdr:from>
    <xdr:ext cx="6564378" cy="3362551"/>
    <xdr:pic>
      <xdr:nvPicPr>
        <xdr:cNvPr id="100" name="value frame PNP" hidden="1">
          <a:extLst>
            <a:ext uri="{FF2B5EF4-FFF2-40B4-BE49-F238E27FC236}">
              <a16:creationId xmlns:a16="http://schemas.microsoft.com/office/drawing/2014/main" id="{354461DE-D7E7-4CCB-9E60-F87A7DD46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564378" cy="3362551"/>
        </a:xfrm>
        <a:prstGeom prst="rect">
          <a:avLst/>
        </a:prstGeom>
      </xdr:spPr>
    </xdr:pic>
    <xdr:clientData/>
  </xdr:oneCellAnchor>
  <xdr:oneCellAnchor>
    <xdr:from>
      <xdr:col>14</xdr:col>
      <xdr:colOff>110067</xdr:colOff>
      <xdr:row>378</xdr:row>
      <xdr:rowOff>0</xdr:rowOff>
    </xdr:from>
    <xdr:ext cx="6184744" cy="1505336"/>
    <xdr:pic>
      <xdr:nvPicPr>
        <xdr:cNvPr id="101" name="Picture 100" hidden="1">
          <a:extLst>
            <a:ext uri="{FF2B5EF4-FFF2-40B4-BE49-F238E27FC236}">
              <a16:creationId xmlns:a16="http://schemas.microsoft.com/office/drawing/2014/main" id="{EE5D3F6D-E7D2-43D8-88FF-14E9CECAC46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9535000"/>
          <a:ext cx="6184744" cy="1505336"/>
        </a:xfrm>
        <a:prstGeom prst="rect">
          <a:avLst/>
        </a:prstGeom>
      </xdr:spPr>
    </xdr:pic>
    <xdr:clientData/>
  </xdr:oneCellAnchor>
  <xdr:oneCellAnchor>
    <xdr:from>
      <xdr:col>24</xdr:col>
      <xdr:colOff>231420</xdr:colOff>
      <xdr:row>378</xdr:row>
      <xdr:rowOff>0</xdr:rowOff>
    </xdr:from>
    <xdr:ext cx="871272" cy="927100"/>
    <xdr:pic>
      <xdr:nvPicPr>
        <xdr:cNvPr id="102" name="thumbs up, light green" hidden="1">
          <a:extLst>
            <a:ext uri="{FF2B5EF4-FFF2-40B4-BE49-F238E27FC236}">
              <a16:creationId xmlns:a16="http://schemas.microsoft.com/office/drawing/2014/main" id="{AC38CB35-A220-4E22-B51A-B521E9F2C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9535000"/>
          <a:ext cx="871272" cy="927100"/>
        </a:xfrm>
        <a:prstGeom prst="rect">
          <a:avLst/>
        </a:prstGeom>
      </xdr:spPr>
    </xdr:pic>
    <xdr:clientData/>
  </xdr:oneCellAnchor>
  <xdr:oneCellAnchor>
    <xdr:from>
      <xdr:col>15</xdr:col>
      <xdr:colOff>22860</xdr:colOff>
      <xdr:row>378</xdr:row>
      <xdr:rowOff>0</xdr:rowOff>
    </xdr:from>
    <xdr:ext cx="5943600" cy="3110484"/>
    <xdr:pic>
      <xdr:nvPicPr>
        <xdr:cNvPr id="103" name="Picture 102" hidden="1">
          <a:extLst>
            <a:ext uri="{FF2B5EF4-FFF2-40B4-BE49-F238E27FC236}">
              <a16:creationId xmlns:a16="http://schemas.microsoft.com/office/drawing/2014/main" id="{89D36E66-E905-44DD-8B6B-B63A829BA91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9535000"/>
          <a:ext cx="5943600" cy="3110484"/>
        </a:xfrm>
        <a:prstGeom prst="rect">
          <a:avLst/>
        </a:prstGeom>
      </xdr:spPr>
    </xdr:pic>
    <xdr:clientData/>
  </xdr:oneCellAnchor>
  <xdr:oneCellAnchor>
    <xdr:from>
      <xdr:col>13</xdr:col>
      <xdr:colOff>18626</xdr:colOff>
      <xdr:row>428</xdr:row>
      <xdr:rowOff>131336</xdr:rowOff>
    </xdr:from>
    <xdr:ext cx="6564378" cy="3362551"/>
    <xdr:pic>
      <xdr:nvPicPr>
        <xdr:cNvPr id="104" name="value frame PNP" hidden="1">
          <a:extLst>
            <a:ext uri="{FF2B5EF4-FFF2-40B4-BE49-F238E27FC236}">
              <a16:creationId xmlns:a16="http://schemas.microsoft.com/office/drawing/2014/main" id="{84784DBC-0F30-41AA-8E63-F8D0363DED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564378" cy="3362551"/>
        </a:xfrm>
        <a:prstGeom prst="rect">
          <a:avLst/>
        </a:prstGeom>
      </xdr:spPr>
    </xdr:pic>
    <xdr:clientData/>
  </xdr:oneCellAnchor>
  <xdr:oneCellAnchor>
    <xdr:from>
      <xdr:col>14</xdr:col>
      <xdr:colOff>110067</xdr:colOff>
      <xdr:row>419</xdr:row>
      <xdr:rowOff>0</xdr:rowOff>
    </xdr:from>
    <xdr:ext cx="6184744" cy="1505336"/>
    <xdr:pic>
      <xdr:nvPicPr>
        <xdr:cNvPr id="105" name="Picture 104" hidden="1">
          <a:extLst>
            <a:ext uri="{FF2B5EF4-FFF2-40B4-BE49-F238E27FC236}">
              <a16:creationId xmlns:a16="http://schemas.microsoft.com/office/drawing/2014/main" id="{7AC07454-E7E0-45E6-A5A3-AD38D53645B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98488500"/>
          <a:ext cx="6184744" cy="1505336"/>
        </a:xfrm>
        <a:prstGeom prst="rect">
          <a:avLst/>
        </a:prstGeom>
      </xdr:spPr>
    </xdr:pic>
    <xdr:clientData/>
  </xdr:oneCellAnchor>
  <xdr:oneCellAnchor>
    <xdr:from>
      <xdr:col>24</xdr:col>
      <xdr:colOff>231420</xdr:colOff>
      <xdr:row>419</xdr:row>
      <xdr:rowOff>0</xdr:rowOff>
    </xdr:from>
    <xdr:ext cx="871272" cy="927100"/>
    <xdr:pic>
      <xdr:nvPicPr>
        <xdr:cNvPr id="106" name="thumbs up, light green" hidden="1">
          <a:extLst>
            <a:ext uri="{FF2B5EF4-FFF2-40B4-BE49-F238E27FC236}">
              <a16:creationId xmlns:a16="http://schemas.microsoft.com/office/drawing/2014/main" id="{34E29373-8848-4672-86E9-2515BAC2A24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98488500"/>
          <a:ext cx="871272" cy="927100"/>
        </a:xfrm>
        <a:prstGeom prst="rect">
          <a:avLst/>
        </a:prstGeom>
      </xdr:spPr>
    </xdr:pic>
    <xdr:clientData/>
  </xdr:oneCellAnchor>
  <xdr:oneCellAnchor>
    <xdr:from>
      <xdr:col>15</xdr:col>
      <xdr:colOff>22860</xdr:colOff>
      <xdr:row>419</xdr:row>
      <xdr:rowOff>0</xdr:rowOff>
    </xdr:from>
    <xdr:ext cx="5943600" cy="3110484"/>
    <xdr:pic>
      <xdr:nvPicPr>
        <xdr:cNvPr id="107" name="Picture 106" hidden="1">
          <a:extLst>
            <a:ext uri="{FF2B5EF4-FFF2-40B4-BE49-F238E27FC236}">
              <a16:creationId xmlns:a16="http://schemas.microsoft.com/office/drawing/2014/main" id="{8141DA63-254C-4946-BACA-A2A18F9A53D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98488500"/>
          <a:ext cx="5943600" cy="3110484"/>
        </a:xfrm>
        <a:prstGeom prst="rect">
          <a:avLst/>
        </a:prstGeom>
      </xdr:spPr>
    </xdr:pic>
    <xdr:clientData/>
  </xdr:oneCellAnchor>
  <xdr:oneCellAnchor>
    <xdr:from>
      <xdr:col>13</xdr:col>
      <xdr:colOff>18626</xdr:colOff>
      <xdr:row>469</xdr:row>
      <xdr:rowOff>131336</xdr:rowOff>
    </xdr:from>
    <xdr:ext cx="6564378" cy="3362551"/>
    <xdr:pic>
      <xdr:nvPicPr>
        <xdr:cNvPr id="108" name="value frame PNP" hidden="1">
          <a:extLst>
            <a:ext uri="{FF2B5EF4-FFF2-40B4-BE49-F238E27FC236}">
              <a16:creationId xmlns:a16="http://schemas.microsoft.com/office/drawing/2014/main" id="{BBF7709B-DCBC-44DA-8D1D-9D68932D1C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564378" cy="3362551"/>
        </a:xfrm>
        <a:prstGeom prst="rect">
          <a:avLst/>
        </a:prstGeom>
      </xdr:spPr>
    </xdr:pic>
    <xdr:clientData/>
  </xdr:oneCellAnchor>
  <xdr:oneCellAnchor>
    <xdr:from>
      <xdr:col>14</xdr:col>
      <xdr:colOff>110067</xdr:colOff>
      <xdr:row>460</xdr:row>
      <xdr:rowOff>0</xdr:rowOff>
    </xdr:from>
    <xdr:ext cx="6184744" cy="1505336"/>
    <xdr:pic>
      <xdr:nvPicPr>
        <xdr:cNvPr id="109" name="Picture 108" hidden="1">
          <a:extLst>
            <a:ext uri="{FF2B5EF4-FFF2-40B4-BE49-F238E27FC236}">
              <a16:creationId xmlns:a16="http://schemas.microsoft.com/office/drawing/2014/main" id="{D7686A74-8607-4F2F-9CCF-7E4BD1525FC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07442000"/>
          <a:ext cx="6184744" cy="1505336"/>
        </a:xfrm>
        <a:prstGeom prst="rect">
          <a:avLst/>
        </a:prstGeom>
      </xdr:spPr>
    </xdr:pic>
    <xdr:clientData/>
  </xdr:oneCellAnchor>
  <xdr:oneCellAnchor>
    <xdr:from>
      <xdr:col>24</xdr:col>
      <xdr:colOff>231420</xdr:colOff>
      <xdr:row>460</xdr:row>
      <xdr:rowOff>0</xdr:rowOff>
    </xdr:from>
    <xdr:ext cx="871272" cy="927100"/>
    <xdr:pic>
      <xdr:nvPicPr>
        <xdr:cNvPr id="110" name="thumbs up, light green" hidden="1">
          <a:extLst>
            <a:ext uri="{FF2B5EF4-FFF2-40B4-BE49-F238E27FC236}">
              <a16:creationId xmlns:a16="http://schemas.microsoft.com/office/drawing/2014/main" id="{49916205-7D66-4E01-967C-BE3394F2AB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07442000"/>
          <a:ext cx="871272" cy="927100"/>
        </a:xfrm>
        <a:prstGeom prst="rect">
          <a:avLst/>
        </a:prstGeom>
      </xdr:spPr>
    </xdr:pic>
    <xdr:clientData/>
  </xdr:oneCellAnchor>
  <xdr:oneCellAnchor>
    <xdr:from>
      <xdr:col>15</xdr:col>
      <xdr:colOff>22860</xdr:colOff>
      <xdr:row>460</xdr:row>
      <xdr:rowOff>0</xdr:rowOff>
    </xdr:from>
    <xdr:ext cx="5943600" cy="3110484"/>
    <xdr:pic>
      <xdr:nvPicPr>
        <xdr:cNvPr id="111" name="Picture 110" hidden="1">
          <a:extLst>
            <a:ext uri="{FF2B5EF4-FFF2-40B4-BE49-F238E27FC236}">
              <a16:creationId xmlns:a16="http://schemas.microsoft.com/office/drawing/2014/main" id="{01C7E78E-1025-420F-9EF5-2285C3C9A21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07442000"/>
          <a:ext cx="5943600" cy="3110484"/>
        </a:xfrm>
        <a:prstGeom prst="rect">
          <a:avLst/>
        </a:prstGeom>
      </xdr:spPr>
    </xdr:pic>
    <xdr:clientData/>
  </xdr:oneCellAnchor>
  <xdr:oneCellAnchor>
    <xdr:from>
      <xdr:col>13</xdr:col>
      <xdr:colOff>18626</xdr:colOff>
      <xdr:row>510</xdr:row>
      <xdr:rowOff>131336</xdr:rowOff>
    </xdr:from>
    <xdr:ext cx="6564378" cy="3362551"/>
    <xdr:pic>
      <xdr:nvPicPr>
        <xdr:cNvPr id="112" name="value frame PNP" hidden="1">
          <a:extLst>
            <a:ext uri="{FF2B5EF4-FFF2-40B4-BE49-F238E27FC236}">
              <a16:creationId xmlns:a16="http://schemas.microsoft.com/office/drawing/2014/main" id="{5F0007A7-F7DB-44AE-A28A-6C1BCF4EF3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564378" cy="3362551"/>
        </a:xfrm>
        <a:prstGeom prst="rect">
          <a:avLst/>
        </a:prstGeom>
      </xdr:spPr>
    </xdr:pic>
    <xdr:clientData/>
  </xdr:oneCellAnchor>
  <xdr:oneCellAnchor>
    <xdr:from>
      <xdr:col>14</xdr:col>
      <xdr:colOff>110067</xdr:colOff>
      <xdr:row>501</xdr:row>
      <xdr:rowOff>0</xdr:rowOff>
    </xdr:from>
    <xdr:ext cx="6184744" cy="1505336"/>
    <xdr:pic>
      <xdr:nvPicPr>
        <xdr:cNvPr id="113" name="Picture 112" hidden="1">
          <a:extLst>
            <a:ext uri="{FF2B5EF4-FFF2-40B4-BE49-F238E27FC236}">
              <a16:creationId xmlns:a16="http://schemas.microsoft.com/office/drawing/2014/main" id="{44C17D2F-A29F-4255-A936-79067FF3FE7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16395500"/>
          <a:ext cx="6184744" cy="1505336"/>
        </a:xfrm>
        <a:prstGeom prst="rect">
          <a:avLst/>
        </a:prstGeom>
      </xdr:spPr>
    </xdr:pic>
    <xdr:clientData/>
  </xdr:oneCellAnchor>
  <xdr:oneCellAnchor>
    <xdr:from>
      <xdr:col>24</xdr:col>
      <xdr:colOff>231420</xdr:colOff>
      <xdr:row>501</xdr:row>
      <xdr:rowOff>0</xdr:rowOff>
    </xdr:from>
    <xdr:ext cx="871272" cy="927100"/>
    <xdr:pic>
      <xdr:nvPicPr>
        <xdr:cNvPr id="114" name="thumbs up, light green" hidden="1">
          <a:extLst>
            <a:ext uri="{FF2B5EF4-FFF2-40B4-BE49-F238E27FC236}">
              <a16:creationId xmlns:a16="http://schemas.microsoft.com/office/drawing/2014/main" id="{C91715D9-87ED-472E-9839-0E2329C270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16395500"/>
          <a:ext cx="871272" cy="927100"/>
        </a:xfrm>
        <a:prstGeom prst="rect">
          <a:avLst/>
        </a:prstGeom>
      </xdr:spPr>
    </xdr:pic>
    <xdr:clientData/>
  </xdr:oneCellAnchor>
  <xdr:oneCellAnchor>
    <xdr:from>
      <xdr:col>15</xdr:col>
      <xdr:colOff>22860</xdr:colOff>
      <xdr:row>501</xdr:row>
      <xdr:rowOff>0</xdr:rowOff>
    </xdr:from>
    <xdr:ext cx="5943600" cy="3110484"/>
    <xdr:pic>
      <xdr:nvPicPr>
        <xdr:cNvPr id="115" name="Picture 114" hidden="1">
          <a:extLst>
            <a:ext uri="{FF2B5EF4-FFF2-40B4-BE49-F238E27FC236}">
              <a16:creationId xmlns:a16="http://schemas.microsoft.com/office/drawing/2014/main" id="{0C44B92E-0B2D-4725-8B33-9D23D7D97E1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16395500"/>
          <a:ext cx="5943600" cy="3110484"/>
        </a:xfrm>
        <a:prstGeom prst="rect">
          <a:avLst/>
        </a:prstGeom>
      </xdr:spPr>
    </xdr:pic>
    <xdr:clientData/>
  </xdr:oneCellAnchor>
  <xdr:oneCellAnchor>
    <xdr:from>
      <xdr:col>13</xdr:col>
      <xdr:colOff>18626</xdr:colOff>
      <xdr:row>551</xdr:row>
      <xdr:rowOff>131336</xdr:rowOff>
    </xdr:from>
    <xdr:ext cx="6564378" cy="3362551"/>
    <xdr:pic>
      <xdr:nvPicPr>
        <xdr:cNvPr id="116" name="value frame PNP" hidden="1">
          <a:extLst>
            <a:ext uri="{FF2B5EF4-FFF2-40B4-BE49-F238E27FC236}">
              <a16:creationId xmlns:a16="http://schemas.microsoft.com/office/drawing/2014/main" id="{C722A39B-1811-4636-A5A8-E281F3EBA5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564378" cy="3362551"/>
        </a:xfrm>
        <a:prstGeom prst="rect">
          <a:avLst/>
        </a:prstGeom>
      </xdr:spPr>
    </xdr:pic>
    <xdr:clientData/>
  </xdr:oneCellAnchor>
  <xdr:oneCellAnchor>
    <xdr:from>
      <xdr:col>14</xdr:col>
      <xdr:colOff>110067</xdr:colOff>
      <xdr:row>542</xdr:row>
      <xdr:rowOff>0</xdr:rowOff>
    </xdr:from>
    <xdr:ext cx="6184744" cy="1505336"/>
    <xdr:pic>
      <xdr:nvPicPr>
        <xdr:cNvPr id="117" name="Picture 116" hidden="1">
          <a:extLst>
            <a:ext uri="{FF2B5EF4-FFF2-40B4-BE49-F238E27FC236}">
              <a16:creationId xmlns:a16="http://schemas.microsoft.com/office/drawing/2014/main" id="{FCDBAC9C-2FCD-4B5A-9E99-B426F254D12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25349000"/>
          <a:ext cx="6184744" cy="1505336"/>
        </a:xfrm>
        <a:prstGeom prst="rect">
          <a:avLst/>
        </a:prstGeom>
      </xdr:spPr>
    </xdr:pic>
    <xdr:clientData/>
  </xdr:oneCellAnchor>
  <xdr:oneCellAnchor>
    <xdr:from>
      <xdr:col>24</xdr:col>
      <xdr:colOff>231420</xdr:colOff>
      <xdr:row>542</xdr:row>
      <xdr:rowOff>0</xdr:rowOff>
    </xdr:from>
    <xdr:ext cx="871272" cy="927100"/>
    <xdr:pic>
      <xdr:nvPicPr>
        <xdr:cNvPr id="118" name="thumbs up, light green" hidden="1">
          <a:extLst>
            <a:ext uri="{FF2B5EF4-FFF2-40B4-BE49-F238E27FC236}">
              <a16:creationId xmlns:a16="http://schemas.microsoft.com/office/drawing/2014/main" id="{2B875D06-3F94-4AD3-8AF9-E54F1D42F9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25349000"/>
          <a:ext cx="871272" cy="927100"/>
        </a:xfrm>
        <a:prstGeom prst="rect">
          <a:avLst/>
        </a:prstGeom>
      </xdr:spPr>
    </xdr:pic>
    <xdr:clientData/>
  </xdr:oneCellAnchor>
  <xdr:oneCellAnchor>
    <xdr:from>
      <xdr:col>15</xdr:col>
      <xdr:colOff>22860</xdr:colOff>
      <xdr:row>542</xdr:row>
      <xdr:rowOff>0</xdr:rowOff>
    </xdr:from>
    <xdr:ext cx="5943600" cy="3110484"/>
    <xdr:pic>
      <xdr:nvPicPr>
        <xdr:cNvPr id="119" name="Picture 118" hidden="1">
          <a:extLst>
            <a:ext uri="{FF2B5EF4-FFF2-40B4-BE49-F238E27FC236}">
              <a16:creationId xmlns:a16="http://schemas.microsoft.com/office/drawing/2014/main" id="{C97F4AD3-7084-445C-909F-947985FEAC0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25349000"/>
          <a:ext cx="5943600" cy="3110484"/>
        </a:xfrm>
        <a:prstGeom prst="rect">
          <a:avLst/>
        </a:prstGeom>
      </xdr:spPr>
    </xdr:pic>
    <xdr:clientData/>
  </xdr:oneCellAnchor>
  <xdr:oneCellAnchor>
    <xdr:from>
      <xdr:col>13</xdr:col>
      <xdr:colOff>18626</xdr:colOff>
      <xdr:row>592</xdr:row>
      <xdr:rowOff>131336</xdr:rowOff>
    </xdr:from>
    <xdr:ext cx="6564378" cy="3362551"/>
    <xdr:pic>
      <xdr:nvPicPr>
        <xdr:cNvPr id="120" name="value frame PNP" hidden="1">
          <a:extLst>
            <a:ext uri="{FF2B5EF4-FFF2-40B4-BE49-F238E27FC236}">
              <a16:creationId xmlns:a16="http://schemas.microsoft.com/office/drawing/2014/main" id="{4337C78E-3211-4C50-B11B-23CB1B1668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564378" cy="3362551"/>
        </a:xfrm>
        <a:prstGeom prst="rect">
          <a:avLst/>
        </a:prstGeom>
      </xdr:spPr>
    </xdr:pic>
    <xdr:clientData/>
  </xdr:oneCellAnchor>
  <xdr:oneCellAnchor>
    <xdr:from>
      <xdr:col>14</xdr:col>
      <xdr:colOff>110067</xdr:colOff>
      <xdr:row>583</xdr:row>
      <xdr:rowOff>0</xdr:rowOff>
    </xdr:from>
    <xdr:ext cx="6184744" cy="1505336"/>
    <xdr:pic>
      <xdr:nvPicPr>
        <xdr:cNvPr id="121" name="Picture 120" hidden="1">
          <a:extLst>
            <a:ext uri="{FF2B5EF4-FFF2-40B4-BE49-F238E27FC236}">
              <a16:creationId xmlns:a16="http://schemas.microsoft.com/office/drawing/2014/main" id="{6B4AA487-AC24-41EA-8A9B-85401B1376A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4302500"/>
          <a:ext cx="6184744" cy="1505336"/>
        </a:xfrm>
        <a:prstGeom prst="rect">
          <a:avLst/>
        </a:prstGeom>
      </xdr:spPr>
    </xdr:pic>
    <xdr:clientData/>
  </xdr:oneCellAnchor>
  <xdr:oneCellAnchor>
    <xdr:from>
      <xdr:col>24</xdr:col>
      <xdr:colOff>231420</xdr:colOff>
      <xdr:row>583</xdr:row>
      <xdr:rowOff>0</xdr:rowOff>
    </xdr:from>
    <xdr:ext cx="871272" cy="927100"/>
    <xdr:pic>
      <xdr:nvPicPr>
        <xdr:cNvPr id="122" name="thumbs up, light green" hidden="1">
          <a:extLst>
            <a:ext uri="{FF2B5EF4-FFF2-40B4-BE49-F238E27FC236}">
              <a16:creationId xmlns:a16="http://schemas.microsoft.com/office/drawing/2014/main" id="{2ED2EC38-7CF8-40F2-AC7E-211DF14B74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4302500"/>
          <a:ext cx="871272" cy="927100"/>
        </a:xfrm>
        <a:prstGeom prst="rect">
          <a:avLst/>
        </a:prstGeom>
      </xdr:spPr>
    </xdr:pic>
    <xdr:clientData/>
  </xdr:oneCellAnchor>
  <xdr:oneCellAnchor>
    <xdr:from>
      <xdr:col>15</xdr:col>
      <xdr:colOff>22860</xdr:colOff>
      <xdr:row>583</xdr:row>
      <xdr:rowOff>0</xdr:rowOff>
    </xdr:from>
    <xdr:ext cx="5943600" cy="3110484"/>
    <xdr:pic>
      <xdr:nvPicPr>
        <xdr:cNvPr id="123" name="Picture 122" hidden="1">
          <a:extLst>
            <a:ext uri="{FF2B5EF4-FFF2-40B4-BE49-F238E27FC236}">
              <a16:creationId xmlns:a16="http://schemas.microsoft.com/office/drawing/2014/main" id="{34731B7A-2999-4359-B1EF-372E31FE068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4302500"/>
          <a:ext cx="5943600" cy="3110484"/>
        </a:xfrm>
        <a:prstGeom prst="rect">
          <a:avLst/>
        </a:prstGeom>
      </xdr:spPr>
    </xdr:pic>
    <xdr:clientData/>
  </xdr:oneCellAnchor>
  <xdr:oneCellAnchor>
    <xdr:from>
      <xdr:col>13</xdr:col>
      <xdr:colOff>18626</xdr:colOff>
      <xdr:row>633</xdr:row>
      <xdr:rowOff>131336</xdr:rowOff>
    </xdr:from>
    <xdr:ext cx="6564378" cy="3362551"/>
    <xdr:pic>
      <xdr:nvPicPr>
        <xdr:cNvPr id="124" name="value frame PNP" hidden="1">
          <a:extLst>
            <a:ext uri="{FF2B5EF4-FFF2-40B4-BE49-F238E27FC236}">
              <a16:creationId xmlns:a16="http://schemas.microsoft.com/office/drawing/2014/main" id="{2BDB3B57-61AA-4F56-BD4E-6BB7BC120E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564378" cy="3362551"/>
        </a:xfrm>
        <a:prstGeom prst="rect">
          <a:avLst/>
        </a:prstGeom>
      </xdr:spPr>
    </xdr:pic>
    <xdr:clientData/>
  </xdr:oneCellAnchor>
  <xdr:oneCellAnchor>
    <xdr:from>
      <xdr:col>14</xdr:col>
      <xdr:colOff>110067</xdr:colOff>
      <xdr:row>624</xdr:row>
      <xdr:rowOff>0</xdr:rowOff>
    </xdr:from>
    <xdr:ext cx="6184744" cy="1505336"/>
    <xdr:pic>
      <xdr:nvPicPr>
        <xdr:cNvPr id="125" name="Picture 124" hidden="1">
          <a:extLst>
            <a:ext uri="{FF2B5EF4-FFF2-40B4-BE49-F238E27FC236}">
              <a16:creationId xmlns:a16="http://schemas.microsoft.com/office/drawing/2014/main" id="{36BA9BA8-2B8F-49FF-9A8C-A286E4181C3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43256000"/>
          <a:ext cx="6184744" cy="1505336"/>
        </a:xfrm>
        <a:prstGeom prst="rect">
          <a:avLst/>
        </a:prstGeom>
      </xdr:spPr>
    </xdr:pic>
    <xdr:clientData/>
  </xdr:oneCellAnchor>
  <xdr:oneCellAnchor>
    <xdr:from>
      <xdr:col>24</xdr:col>
      <xdr:colOff>231420</xdr:colOff>
      <xdr:row>624</xdr:row>
      <xdr:rowOff>0</xdr:rowOff>
    </xdr:from>
    <xdr:ext cx="871272" cy="927100"/>
    <xdr:pic>
      <xdr:nvPicPr>
        <xdr:cNvPr id="126" name="thumbs up, light green" hidden="1">
          <a:extLst>
            <a:ext uri="{FF2B5EF4-FFF2-40B4-BE49-F238E27FC236}">
              <a16:creationId xmlns:a16="http://schemas.microsoft.com/office/drawing/2014/main" id="{3ED703E5-AAF6-4BE6-A9BC-10381467FC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43256000"/>
          <a:ext cx="871272" cy="927100"/>
        </a:xfrm>
        <a:prstGeom prst="rect">
          <a:avLst/>
        </a:prstGeom>
      </xdr:spPr>
    </xdr:pic>
    <xdr:clientData/>
  </xdr:oneCellAnchor>
  <xdr:oneCellAnchor>
    <xdr:from>
      <xdr:col>15</xdr:col>
      <xdr:colOff>22860</xdr:colOff>
      <xdr:row>624</xdr:row>
      <xdr:rowOff>0</xdr:rowOff>
    </xdr:from>
    <xdr:ext cx="5943600" cy="3110484"/>
    <xdr:pic>
      <xdr:nvPicPr>
        <xdr:cNvPr id="127" name="Picture 126" hidden="1">
          <a:extLst>
            <a:ext uri="{FF2B5EF4-FFF2-40B4-BE49-F238E27FC236}">
              <a16:creationId xmlns:a16="http://schemas.microsoft.com/office/drawing/2014/main" id="{7EBC156C-FF3D-4BE2-A19E-8B82D4BE454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43256000"/>
          <a:ext cx="5943600" cy="3110484"/>
        </a:xfrm>
        <a:prstGeom prst="rect">
          <a:avLst/>
        </a:prstGeom>
      </xdr:spPr>
    </xdr:pic>
    <xdr:clientData/>
  </xdr:oneCellAnchor>
  <xdr:oneCellAnchor>
    <xdr:from>
      <xdr:col>13</xdr:col>
      <xdr:colOff>18626</xdr:colOff>
      <xdr:row>674</xdr:row>
      <xdr:rowOff>131336</xdr:rowOff>
    </xdr:from>
    <xdr:ext cx="6564378" cy="3362551"/>
    <xdr:pic>
      <xdr:nvPicPr>
        <xdr:cNvPr id="128" name="value frame PNP" hidden="1">
          <a:extLst>
            <a:ext uri="{FF2B5EF4-FFF2-40B4-BE49-F238E27FC236}">
              <a16:creationId xmlns:a16="http://schemas.microsoft.com/office/drawing/2014/main" id="{5B6F863C-AC77-4C8A-930A-BA0C983794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564378" cy="3362551"/>
        </a:xfrm>
        <a:prstGeom prst="rect">
          <a:avLst/>
        </a:prstGeom>
      </xdr:spPr>
    </xdr:pic>
    <xdr:clientData/>
  </xdr:oneCellAnchor>
  <xdr:oneCellAnchor>
    <xdr:from>
      <xdr:col>14</xdr:col>
      <xdr:colOff>110067</xdr:colOff>
      <xdr:row>665</xdr:row>
      <xdr:rowOff>0</xdr:rowOff>
    </xdr:from>
    <xdr:ext cx="6184744" cy="1505336"/>
    <xdr:pic>
      <xdr:nvPicPr>
        <xdr:cNvPr id="129" name="Picture 128" hidden="1">
          <a:extLst>
            <a:ext uri="{FF2B5EF4-FFF2-40B4-BE49-F238E27FC236}">
              <a16:creationId xmlns:a16="http://schemas.microsoft.com/office/drawing/2014/main" id="{F74C1683-A182-45AF-ADCE-3A7717D0334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52209500"/>
          <a:ext cx="6184744" cy="1505336"/>
        </a:xfrm>
        <a:prstGeom prst="rect">
          <a:avLst/>
        </a:prstGeom>
      </xdr:spPr>
    </xdr:pic>
    <xdr:clientData/>
  </xdr:oneCellAnchor>
  <xdr:oneCellAnchor>
    <xdr:from>
      <xdr:col>24</xdr:col>
      <xdr:colOff>231420</xdr:colOff>
      <xdr:row>665</xdr:row>
      <xdr:rowOff>0</xdr:rowOff>
    </xdr:from>
    <xdr:ext cx="871272" cy="927100"/>
    <xdr:pic>
      <xdr:nvPicPr>
        <xdr:cNvPr id="130" name="thumbs up, light green" hidden="1">
          <a:extLst>
            <a:ext uri="{FF2B5EF4-FFF2-40B4-BE49-F238E27FC236}">
              <a16:creationId xmlns:a16="http://schemas.microsoft.com/office/drawing/2014/main" id="{11925273-C650-4EFE-8EAD-82640B5C71E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52209500"/>
          <a:ext cx="871272" cy="927100"/>
        </a:xfrm>
        <a:prstGeom prst="rect">
          <a:avLst/>
        </a:prstGeom>
      </xdr:spPr>
    </xdr:pic>
    <xdr:clientData/>
  </xdr:oneCellAnchor>
  <xdr:oneCellAnchor>
    <xdr:from>
      <xdr:col>15</xdr:col>
      <xdr:colOff>22860</xdr:colOff>
      <xdr:row>665</xdr:row>
      <xdr:rowOff>0</xdr:rowOff>
    </xdr:from>
    <xdr:ext cx="5943600" cy="3110484"/>
    <xdr:pic>
      <xdr:nvPicPr>
        <xdr:cNvPr id="131" name="Picture 130" hidden="1">
          <a:extLst>
            <a:ext uri="{FF2B5EF4-FFF2-40B4-BE49-F238E27FC236}">
              <a16:creationId xmlns:a16="http://schemas.microsoft.com/office/drawing/2014/main" id="{F103A0C9-D56B-41EE-ABDA-0C0FFD5EECE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52209500"/>
          <a:ext cx="5943600" cy="3110484"/>
        </a:xfrm>
        <a:prstGeom prst="rect">
          <a:avLst/>
        </a:prstGeom>
      </xdr:spPr>
    </xdr:pic>
    <xdr:clientData/>
  </xdr:oneCellAnchor>
  <xdr:twoCellAnchor editAs="oneCell">
    <xdr:from>
      <xdr:col>29</xdr:col>
      <xdr:colOff>317500</xdr:colOff>
      <xdr:row>1093</xdr:row>
      <xdr:rowOff>31750</xdr:rowOff>
    </xdr:from>
    <xdr:to>
      <xdr:col>35</xdr:col>
      <xdr:colOff>301625</xdr:colOff>
      <xdr:row>1819</xdr:row>
      <xdr:rowOff>60248</xdr:rowOff>
    </xdr:to>
    <xdr:pic>
      <xdr:nvPicPr>
        <xdr:cNvPr id="132" name="Picture 131">
          <a:hlinkClick xmlns:r="http://schemas.openxmlformats.org/officeDocument/2006/relationships" r:id="rId6"/>
          <a:extLst>
            <a:ext uri="{FF2B5EF4-FFF2-40B4-BE49-F238E27FC236}">
              <a16:creationId xmlns:a16="http://schemas.microsoft.com/office/drawing/2014/main" id="{8217F247-2565-4D0C-911C-4E656BA4D8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54050" y="225190050"/>
          <a:ext cx="3679825" cy="4321098"/>
        </a:xfrm>
        <a:prstGeom prst="rect">
          <a:avLst/>
        </a:prstGeom>
      </xdr:spPr>
    </xdr:pic>
    <xdr:clientData/>
  </xdr:twoCellAnchor>
  <xdr:oneCellAnchor>
    <xdr:from>
      <xdr:col>13</xdr:col>
      <xdr:colOff>18626</xdr:colOff>
      <xdr:row>141</xdr:row>
      <xdr:rowOff>131336</xdr:rowOff>
    </xdr:from>
    <xdr:ext cx="6323078" cy="3289526"/>
    <xdr:pic>
      <xdr:nvPicPr>
        <xdr:cNvPr id="133" name="value frame PNP" hidden="1">
          <a:extLst>
            <a:ext uri="{FF2B5EF4-FFF2-40B4-BE49-F238E27FC236}">
              <a16:creationId xmlns:a16="http://schemas.microsoft.com/office/drawing/2014/main" id="{B4D185A0-1A50-4F05-8C70-C0D3969E62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323078" cy="3289526"/>
        </a:xfrm>
        <a:prstGeom prst="rect">
          <a:avLst/>
        </a:prstGeom>
      </xdr:spPr>
    </xdr:pic>
    <xdr:clientData/>
  </xdr:oneCellAnchor>
  <xdr:oneCellAnchor>
    <xdr:from>
      <xdr:col>13</xdr:col>
      <xdr:colOff>18626</xdr:colOff>
      <xdr:row>182</xdr:row>
      <xdr:rowOff>131336</xdr:rowOff>
    </xdr:from>
    <xdr:ext cx="6323078" cy="3289526"/>
    <xdr:pic>
      <xdr:nvPicPr>
        <xdr:cNvPr id="134" name="value frame PNP" hidden="1">
          <a:extLst>
            <a:ext uri="{FF2B5EF4-FFF2-40B4-BE49-F238E27FC236}">
              <a16:creationId xmlns:a16="http://schemas.microsoft.com/office/drawing/2014/main" id="{86737474-F7D7-451F-8473-48B9A475E1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323078" cy="3289526"/>
        </a:xfrm>
        <a:prstGeom prst="rect">
          <a:avLst/>
        </a:prstGeom>
      </xdr:spPr>
    </xdr:pic>
    <xdr:clientData/>
  </xdr:oneCellAnchor>
  <xdr:oneCellAnchor>
    <xdr:from>
      <xdr:col>13</xdr:col>
      <xdr:colOff>18626</xdr:colOff>
      <xdr:row>223</xdr:row>
      <xdr:rowOff>131336</xdr:rowOff>
    </xdr:from>
    <xdr:ext cx="6323078" cy="3289526"/>
    <xdr:pic>
      <xdr:nvPicPr>
        <xdr:cNvPr id="135" name="value frame PNP" hidden="1">
          <a:extLst>
            <a:ext uri="{FF2B5EF4-FFF2-40B4-BE49-F238E27FC236}">
              <a16:creationId xmlns:a16="http://schemas.microsoft.com/office/drawing/2014/main" id="{7BC0F535-A7AD-410F-85AC-BCCB8E96AD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323078" cy="3289526"/>
        </a:xfrm>
        <a:prstGeom prst="rect">
          <a:avLst/>
        </a:prstGeom>
      </xdr:spPr>
    </xdr:pic>
    <xdr:clientData/>
  </xdr:oneCellAnchor>
  <xdr:oneCellAnchor>
    <xdr:from>
      <xdr:col>13</xdr:col>
      <xdr:colOff>18626</xdr:colOff>
      <xdr:row>264</xdr:row>
      <xdr:rowOff>131336</xdr:rowOff>
    </xdr:from>
    <xdr:ext cx="6323078" cy="3289526"/>
    <xdr:pic>
      <xdr:nvPicPr>
        <xdr:cNvPr id="136" name="value frame PNP" hidden="1">
          <a:extLst>
            <a:ext uri="{FF2B5EF4-FFF2-40B4-BE49-F238E27FC236}">
              <a16:creationId xmlns:a16="http://schemas.microsoft.com/office/drawing/2014/main" id="{5001A213-9CC2-4C20-8772-E38655D9A3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323078" cy="3289526"/>
        </a:xfrm>
        <a:prstGeom prst="rect">
          <a:avLst/>
        </a:prstGeom>
      </xdr:spPr>
    </xdr:pic>
    <xdr:clientData/>
  </xdr:oneCellAnchor>
  <xdr:oneCellAnchor>
    <xdr:from>
      <xdr:col>13</xdr:col>
      <xdr:colOff>18626</xdr:colOff>
      <xdr:row>305</xdr:row>
      <xdr:rowOff>131336</xdr:rowOff>
    </xdr:from>
    <xdr:ext cx="6323078" cy="3289526"/>
    <xdr:pic>
      <xdr:nvPicPr>
        <xdr:cNvPr id="137" name="value frame PNP" hidden="1">
          <a:extLst>
            <a:ext uri="{FF2B5EF4-FFF2-40B4-BE49-F238E27FC236}">
              <a16:creationId xmlns:a16="http://schemas.microsoft.com/office/drawing/2014/main" id="{0B3665D9-6287-470F-B550-5D98CDFCB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323078" cy="3289526"/>
        </a:xfrm>
        <a:prstGeom prst="rect">
          <a:avLst/>
        </a:prstGeom>
      </xdr:spPr>
    </xdr:pic>
    <xdr:clientData/>
  </xdr:oneCellAnchor>
  <xdr:oneCellAnchor>
    <xdr:from>
      <xdr:col>13</xdr:col>
      <xdr:colOff>18626</xdr:colOff>
      <xdr:row>346</xdr:row>
      <xdr:rowOff>131336</xdr:rowOff>
    </xdr:from>
    <xdr:ext cx="6323078" cy="3289526"/>
    <xdr:pic>
      <xdr:nvPicPr>
        <xdr:cNvPr id="138" name="value frame PNP" hidden="1">
          <a:extLst>
            <a:ext uri="{FF2B5EF4-FFF2-40B4-BE49-F238E27FC236}">
              <a16:creationId xmlns:a16="http://schemas.microsoft.com/office/drawing/2014/main" id="{B4335E5D-6FDB-42D9-B43D-5CB894B9E9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323078" cy="3289526"/>
        </a:xfrm>
        <a:prstGeom prst="rect">
          <a:avLst/>
        </a:prstGeom>
      </xdr:spPr>
    </xdr:pic>
    <xdr:clientData/>
  </xdr:oneCellAnchor>
  <xdr:oneCellAnchor>
    <xdr:from>
      <xdr:col>13</xdr:col>
      <xdr:colOff>18626</xdr:colOff>
      <xdr:row>387</xdr:row>
      <xdr:rowOff>131336</xdr:rowOff>
    </xdr:from>
    <xdr:ext cx="6323078" cy="3289526"/>
    <xdr:pic>
      <xdr:nvPicPr>
        <xdr:cNvPr id="139" name="value frame PNP" hidden="1">
          <a:extLst>
            <a:ext uri="{FF2B5EF4-FFF2-40B4-BE49-F238E27FC236}">
              <a16:creationId xmlns:a16="http://schemas.microsoft.com/office/drawing/2014/main" id="{D7BAB08E-800C-415B-8C68-66DEF89D36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323078" cy="3289526"/>
        </a:xfrm>
        <a:prstGeom prst="rect">
          <a:avLst/>
        </a:prstGeom>
      </xdr:spPr>
    </xdr:pic>
    <xdr:clientData/>
  </xdr:oneCellAnchor>
  <xdr:oneCellAnchor>
    <xdr:from>
      <xdr:col>13</xdr:col>
      <xdr:colOff>18626</xdr:colOff>
      <xdr:row>428</xdr:row>
      <xdr:rowOff>131336</xdr:rowOff>
    </xdr:from>
    <xdr:ext cx="6323078" cy="3289526"/>
    <xdr:pic>
      <xdr:nvPicPr>
        <xdr:cNvPr id="140" name="value frame PNP" hidden="1">
          <a:extLst>
            <a:ext uri="{FF2B5EF4-FFF2-40B4-BE49-F238E27FC236}">
              <a16:creationId xmlns:a16="http://schemas.microsoft.com/office/drawing/2014/main" id="{67FA444A-4339-4F8A-89F7-B2A3A5F1B3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323078" cy="3289526"/>
        </a:xfrm>
        <a:prstGeom prst="rect">
          <a:avLst/>
        </a:prstGeom>
      </xdr:spPr>
    </xdr:pic>
    <xdr:clientData/>
  </xdr:oneCellAnchor>
  <xdr:oneCellAnchor>
    <xdr:from>
      <xdr:col>13</xdr:col>
      <xdr:colOff>18626</xdr:colOff>
      <xdr:row>469</xdr:row>
      <xdr:rowOff>131336</xdr:rowOff>
    </xdr:from>
    <xdr:ext cx="6323078" cy="3289526"/>
    <xdr:pic>
      <xdr:nvPicPr>
        <xdr:cNvPr id="141" name="value frame PNP" hidden="1">
          <a:extLst>
            <a:ext uri="{FF2B5EF4-FFF2-40B4-BE49-F238E27FC236}">
              <a16:creationId xmlns:a16="http://schemas.microsoft.com/office/drawing/2014/main" id="{99DF1E99-6DD4-4F50-B77B-9CB5DFCB52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323078" cy="3289526"/>
        </a:xfrm>
        <a:prstGeom prst="rect">
          <a:avLst/>
        </a:prstGeom>
      </xdr:spPr>
    </xdr:pic>
    <xdr:clientData/>
  </xdr:oneCellAnchor>
  <xdr:oneCellAnchor>
    <xdr:from>
      <xdr:col>13</xdr:col>
      <xdr:colOff>18626</xdr:colOff>
      <xdr:row>510</xdr:row>
      <xdr:rowOff>131336</xdr:rowOff>
    </xdr:from>
    <xdr:ext cx="6323078" cy="3289526"/>
    <xdr:pic>
      <xdr:nvPicPr>
        <xdr:cNvPr id="142" name="value frame PNP" hidden="1">
          <a:extLst>
            <a:ext uri="{FF2B5EF4-FFF2-40B4-BE49-F238E27FC236}">
              <a16:creationId xmlns:a16="http://schemas.microsoft.com/office/drawing/2014/main" id="{7B410395-6D34-4A00-8FEF-A3A2882D71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323078" cy="3289526"/>
        </a:xfrm>
        <a:prstGeom prst="rect">
          <a:avLst/>
        </a:prstGeom>
      </xdr:spPr>
    </xdr:pic>
    <xdr:clientData/>
  </xdr:oneCellAnchor>
  <xdr:oneCellAnchor>
    <xdr:from>
      <xdr:col>13</xdr:col>
      <xdr:colOff>18626</xdr:colOff>
      <xdr:row>551</xdr:row>
      <xdr:rowOff>131336</xdr:rowOff>
    </xdr:from>
    <xdr:ext cx="6323078" cy="3289526"/>
    <xdr:pic>
      <xdr:nvPicPr>
        <xdr:cNvPr id="143" name="value frame PNP" hidden="1">
          <a:extLst>
            <a:ext uri="{FF2B5EF4-FFF2-40B4-BE49-F238E27FC236}">
              <a16:creationId xmlns:a16="http://schemas.microsoft.com/office/drawing/2014/main" id="{ECC295E8-0E36-48CE-8875-DF5921543A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323078" cy="3289526"/>
        </a:xfrm>
        <a:prstGeom prst="rect">
          <a:avLst/>
        </a:prstGeom>
      </xdr:spPr>
    </xdr:pic>
    <xdr:clientData/>
  </xdr:oneCellAnchor>
  <xdr:oneCellAnchor>
    <xdr:from>
      <xdr:col>13</xdr:col>
      <xdr:colOff>18626</xdr:colOff>
      <xdr:row>592</xdr:row>
      <xdr:rowOff>131336</xdr:rowOff>
    </xdr:from>
    <xdr:ext cx="6323078" cy="3289526"/>
    <xdr:pic>
      <xdr:nvPicPr>
        <xdr:cNvPr id="144" name="value frame PNP" hidden="1">
          <a:extLst>
            <a:ext uri="{FF2B5EF4-FFF2-40B4-BE49-F238E27FC236}">
              <a16:creationId xmlns:a16="http://schemas.microsoft.com/office/drawing/2014/main" id="{E7453A93-FC21-4062-9DF9-A458256BC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323078" cy="3289526"/>
        </a:xfrm>
        <a:prstGeom prst="rect">
          <a:avLst/>
        </a:prstGeom>
      </xdr:spPr>
    </xdr:pic>
    <xdr:clientData/>
  </xdr:oneCellAnchor>
  <xdr:oneCellAnchor>
    <xdr:from>
      <xdr:col>13</xdr:col>
      <xdr:colOff>18626</xdr:colOff>
      <xdr:row>633</xdr:row>
      <xdr:rowOff>131336</xdr:rowOff>
    </xdr:from>
    <xdr:ext cx="6323078" cy="3289526"/>
    <xdr:pic>
      <xdr:nvPicPr>
        <xdr:cNvPr id="145" name="value frame PNP" hidden="1">
          <a:extLst>
            <a:ext uri="{FF2B5EF4-FFF2-40B4-BE49-F238E27FC236}">
              <a16:creationId xmlns:a16="http://schemas.microsoft.com/office/drawing/2014/main" id="{2198FED1-0AB4-41CE-8025-75A602ED5B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323078" cy="3289526"/>
        </a:xfrm>
        <a:prstGeom prst="rect">
          <a:avLst/>
        </a:prstGeom>
      </xdr:spPr>
    </xdr:pic>
    <xdr:clientData/>
  </xdr:oneCellAnchor>
  <xdr:oneCellAnchor>
    <xdr:from>
      <xdr:col>13</xdr:col>
      <xdr:colOff>18626</xdr:colOff>
      <xdr:row>674</xdr:row>
      <xdr:rowOff>131336</xdr:rowOff>
    </xdr:from>
    <xdr:ext cx="6323078" cy="3289526"/>
    <xdr:pic>
      <xdr:nvPicPr>
        <xdr:cNvPr id="146" name="value frame PNP" hidden="1">
          <a:extLst>
            <a:ext uri="{FF2B5EF4-FFF2-40B4-BE49-F238E27FC236}">
              <a16:creationId xmlns:a16="http://schemas.microsoft.com/office/drawing/2014/main" id="{D4613997-BE54-4D49-BC92-522C853DAF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323078" cy="3289526"/>
        </a:xfrm>
        <a:prstGeom prst="rect">
          <a:avLst/>
        </a:prstGeom>
      </xdr:spPr>
    </xdr:pic>
    <xdr:clientData/>
  </xdr:oneCellAnchor>
  <xdr:twoCellAnchor>
    <xdr:from>
      <xdr:col>1</xdr:col>
      <xdr:colOff>296635</xdr:colOff>
      <xdr:row>1</xdr:row>
      <xdr:rowOff>217712</xdr:rowOff>
    </xdr:from>
    <xdr:to>
      <xdr:col>12</xdr:col>
      <xdr:colOff>291646</xdr:colOff>
      <xdr:row>5</xdr:row>
      <xdr:rowOff>236762</xdr:rowOff>
    </xdr:to>
    <xdr:sp macro="" textlink="">
      <xdr:nvSpPr>
        <xdr:cNvPr id="147" name="Rectangle: Rounded Corners 146">
          <a:extLst>
            <a:ext uri="{FF2B5EF4-FFF2-40B4-BE49-F238E27FC236}">
              <a16:creationId xmlns:a16="http://schemas.microsoft.com/office/drawing/2014/main" id="{69415318-9C9E-470C-AEBE-65B04649E180}"/>
            </a:ext>
          </a:extLst>
        </xdr:cNvPr>
        <xdr:cNvSpPr/>
      </xdr:nvSpPr>
      <xdr:spPr>
        <a:xfrm>
          <a:off x="404585" y="408212"/>
          <a:ext cx="5722711" cy="2686050"/>
        </a:xfrm>
        <a:prstGeom prst="roundRect">
          <a:avLst/>
        </a:prstGeom>
        <a:noFill/>
        <a:ln w="76200">
          <a:solidFill>
            <a:srgbClr val="CCFFCC"/>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330200</xdr:colOff>
      <xdr:row>36</xdr:row>
      <xdr:rowOff>19056</xdr:rowOff>
    </xdr:from>
    <xdr:to>
      <xdr:col>12</xdr:col>
      <xdr:colOff>88900</xdr:colOff>
      <xdr:row>46</xdr:row>
      <xdr:rowOff>222256</xdr:rowOff>
    </xdr:to>
    <xdr:graphicFrame macro="">
      <xdr:nvGraphicFramePr>
        <xdr:cNvPr id="148" name="Chart 147">
          <a:extLst>
            <a:ext uri="{FF2B5EF4-FFF2-40B4-BE49-F238E27FC236}">
              <a16:creationId xmlns:a16="http://schemas.microsoft.com/office/drawing/2014/main" id="{5A242D6D-21BF-4A44-A7F1-6EF7A6B9E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18</xdr:row>
      <xdr:rowOff>0</xdr:rowOff>
    </xdr:from>
    <xdr:to>
      <xdr:col>9</xdr:col>
      <xdr:colOff>44450</xdr:colOff>
      <xdr:row>35</xdr:row>
      <xdr:rowOff>44450</xdr:rowOff>
    </xdr:to>
    <xdr:sp macro="" textlink="">
      <xdr:nvSpPr>
        <xdr:cNvPr id="149" name="navigation" hidden="1">
          <a:extLst>
            <a:ext uri="{FF2B5EF4-FFF2-40B4-BE49-F238E27FC236}">
              <a16:creationId xmlns:a16="http://schemas.microsoft.com/office/drawing/2014/main" id="{67F6E059-0F22-4D7B-9E7B-7F8A52382E67}"/>
            </a:ext>
          </a:extLst>
        </xdr:cNvPr>
        <xdr:cNvSpPr txBox="1"/>
      </xdr:nvSpPr>
      <xdr:spPr>
        <a:xfrm>
          <a:off x="2711450" y="10223500"/>
          <a:ext cx="1606550" cy="436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endParaRPr lang="en-US" sz="1100"/>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twoCellAnchor>
    <xdr:from>
      <xdr:col>16</xdr:col>
      <xdr:colOff>38100</xdr:colOff>
      <xdr:row>657</xdr:row>
      <xdr:rowOff>666750</xdr:rowOff>
    </xdr:from>
    <xdr:to>
      <xdr:col>19</xdr:col>
      <xdr:colOff>82550</xdr:colOff>
      <xdr:row>670</xdr:row>
      <xdr:rowOff>12700</xdr:rowOff>
    </xdr:to>
    <xdr:sp macro="" textlink="">
      <xdr:nvSpPr>
        <xdr:cNvPr id="150" name="navigation  2" hidden="1">
          <a:extLst>
            <a:ext uri="{FF2B5EF4-FFF2-40B4-BE49-F238E27FC236}">
              <a16:creationId xmlns:a16="http://schemas.microsoft.com/office/drawing/2014/main" id="{FD040823-D75E-41D0-90C6-A755A2D592DA}"/>
            </a:ext>
          </a:extLst>
        </xdr:cNvPr>
        <xdr:cNvSpPr txBox="1"/>
      </xdr:nvSpPr>
      <xdr:spPr>
        <a:xfrm>
          <a:off x="7131050" y="150145750"/>
          <a:ext cx="1606550"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r>
            <a:rPr lang="en-US" sz="1100"/>
            <a:t>0   A14:N50</a:t>
          </a:r>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18626</xdr:colOff>
      <xdr:row>99</xdr:row>
      <xdr:rowOff>131336</xdr:rowOff>
    </xdr:from>
    <xdr:to>
      <xdr:col>28</xdr:col>
      <xdr:colOff>74254</xdr:colOff>
      <xdr:row>120</xdr:row>
      <xdr:rowOff>42662</xdr:rowOff>
    </xdr:to>
    <xdr:pic>
      <xdr:nvPicPr>
        <xdr:cNvPr id="2" name="value frame PNP" hidden="1">
          <a:extLst>
            <a:ext uri="{FF2B5EF4-FFF2-40B4-BE49-F238E27FC236}">
              <a16:creationId xmlns:a16="http://schemas.microsoft.com/office/drawing/2014/main" id="{5BA8FC3A-77B0-4116-B076-C6FDD3653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8833336"/>
          <a:ext cx="6627878" cy="3403826"/>
        </a:xfrm>
        <a:prstGeom prst="rect">
          <a:avLst/>
        </a:prstGeom>
      </xdr:spPr>
    </xdr:pic>
    <xdr:clientData/>
  </xdr:twoCellAnchor>
  <xdr:twoCellAnchor editAs="oneCell">
    <xdr:from>
      <xdr:col>14</xdr:col>
      <xdr:colOff>110067</xdr:colOff>
      <xdr:row>90</xdr:row>
      <xdr:rowOff>0</xdr:rowOff>
    </xdr:from>
    <xdr:to>
      <xdr:col>27</xdr:col>
      <xdr:colOff>14661</xdr:colOff>
      <xdr:row>96</xdr:row>
      <xdr:rowOff>117861</xdr:rowOff>
    </xdr:to>
    <xdr:pic>
      <xdr:nvPicPr>
        <xdr:cNvPr id="3" name="Picture 2" hidden="1">
          <a:extLst>
            <a:ext uri="{FF2B5EF4-FFF2-40B4-BE49-F238E27FC236}">
              <a16:creationId xmlns:a16="http://schemas.microsoft.com/office/drawing/2014/main" id="{D6AF6927-8A76-4D3A-88F9-389BB164FA5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26860500"/>
          <a:ext cx="6260944" cy="1514861"/>
        </a:xfrm>
        <a:prstGeom prst="rect">
          <a:avLst/>
        </a:prstGeom>
      </xdr:spPr>
    </xdr:pic>
    <xdr:clientData/>
  </xdr:twoCellAnchor>
  <xdr:twoCellAnchor editAs="oneCell">
    <xdr:from>
      <xdr:col>31</xdr:col>
      <xdr:colOff>426720</xdr:colOff>
      <xdr:row>661</xdr:row>
      <xdr:rowOff>0</xdr:rowOff>
    </xdr:from>
    <xdr:to>
      <xdr:col>33</xdr:col>
      <xdr:colOff>55932</xdr:colOff>
      <xdr:row>662</xdr:row>
      <xdr:rowOff>42364</xdr:rowOff>
    </xdr:to>
    <xdr:pic>
      <xdr:nvPicPr>
        <xdr:cNvPr id="4" name="thumbs down, light red" hidden="1">
          <a:extLst>
            <a:ext uri="{FF2B5EF4-FFF2-40B4-BE49-F238E27FC236}">
              <a16:creationId xmlns:a16="http://schemas.microsoft.com/office/drawing/2014/main" id="{4F58BE54-CA98-4B0B-8E18-4681553A3B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5170" y="150685500"/>
          <a:ext cx="861112" cy="867864"/>
        </a:xfrm>
        <a:prstGeom prst="rect">
          <a:avLst/>
        </a:prstGeom>
      </xdr:spPr>
    </xdr:pic>
    <xdr:clientData/>
  </xdr:twoCellAnchor>
  <xdr:twoCellAnchor editAs="oneCell">
    <xdr:from>
      <xdr:col>24</xdr:col>
      <xdr:colOff>231420</xdr:colOff>
      <xdr:row>90</xdr:row>
      <xdr:rowOff>0</xdr:rowOff>
    </xdr:from>
    <xdr:to>
      <xdr:col>26</xdr:col>
      <xdr:colOff>73992</xdr:colOff>
      <xdr:row>94</xdr:row>
      <xdr:rowOff>41275</xdr:rowOff>
    </xdr:to>
    <xdr:pic>
      <xdr:nvPicPr>
        <xdr:cNvPr id="5" name="thumbs up, light green" hidden="1">
          <a:extLst>
            <a:ext uri="{FF2B5EF4-FFF2-40B4-BE49-F238E27FC236}">
              <a16:creationId xmlns:a16="http://schemas.microsoft.com/office/drawing/2014/main" id="{C88920F9-3111-4556-A501-D054C5BEDE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26860500"/>
          <a:ext cx="883972" cy="930275"/>
        </a:xfrm>
        <a:prstGeom prst="rect">
          <a:avLst/>
        </a:prstGeom>
      </xdr:spPr>
    </xdr:pic>
    <xdr:clientData/>
  </xdr:twoCellAnchor>
  <xdr:oneCellAnchor>
    <xdr:from>
      <xdr:col>15</xdr:col>
      <xdr:colOff>22860</xdr:colOff>
      <xdr:row>90</xdr:row>
      <xdr:rowOff>0</xdr:rowOff>
    </xdr:from>
    <xdr:ext cx="5943600" cy="3110484"/>
    <xdr:pic>
      <xdr:nvPicPr>
        <xdr:cNvPr id="6" name="Picture 5" hidden="1">
          <a:extLst>
            <a:ext uri="{FF2B5EF4-FFF2-40B4-BE49-F238E27FC236}">
              <a16:creationId xmlns:a16="http://schemas.microsoft.com/office/drawing/2014/main" id="{C5CDA4A6-33EB-4D7F-B72C-99AEEE0D470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26860500"/>
          <a:ext cx="5943600" cy="3110484"/>
        </a:xfrm>
        <a:prstGeom prst="rect">
          <a:avLst/>
        </a:prstGeom>
      </xdr:spPr>
    </xdr:pic>
    <xdr:clientData/>
  </xdr:oneCellAnchor>
  <xdr:oneCellAnchor>
    <xdr:from>
      <xdr:col>13</xdr:col>
      <xdr:colOff>18626</xdr:colOff>
      <xdr:row>173</xdr:row>
      <xdr:rowOff>0</xdr:rowOff>
    </xdr:from>
    <xdr:ext cx="6450078" cy="3417161"/>
    <xdr:pic>
      <xdr:nvPicPr>
        <xdr:cNvPr id="7" name="value frame PNP" hidden="1">
          <a:extLst>
            <a:ext uri="{FF2B5EF4-FFF2-40B4-BE49-F238E27FC236}">
              <a16:creationId xmlns:a16="http://schemas.microsoft.com/office/drawing/2014/main" id="{AAA22F81-7BDB-4FAA-BDA8-4EC1FEF60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4767500"/>
          <a:ext cx="6450078" cy="3417161"/>
        </a:xfrm>
        <a:prstGeom prst="rect">
          <a:avLst/>
        </a:prstGeom>
      </xdr:spPr>
    </xdr:pic>
    <xdr:clientData/>
  </xdr:oneCellAnchor>
  <xdr:oneCellAnchor>
    <xdr:from>
      <xdr:col>0</xdr:col>
      <xdr:colOff>110067</xdr:colOff>
      <xdr:row>173</xdr:row>
      <xdr:rowOff>0</xdr:rowOff>
    </xdr:from>
    <xdr:ext cx="6055204" cy="1548516"/>
    <xdr:pic>
      <xdr:nvPicPr>
        <xdr:cNvPr id="8" name="Picture 7" hidden="1">
          <a:extLst>
            <a:ext uri="{FF2B5EF4-FFF2-40B4-BE49-F238E27FC236}">
              <a16:creationId xmlns:a16="http://schemas.microsoft.com/office/drawing/2014/main" id="{B281ADCC-5142-43D4-856F-E3FDA941C33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4767500"/>
          <a:ext cx="6055204" cy="1548516"/>
        </a:xfrm>
        <a:prstGeom prst="rect">
          <a:avLst/>
        </a:prstGeom>
      </xdr:spPr>
    </xdr:pic>
    <xdr:clientData/>
  </xdr:oneCellAnchor>
  <xdr:oneCellAnchor>
    <xdr:from>
      <xdr:col>2</xdr:col>
      <xdr:colOff>426720</xdr:colOff>
      <xdr:row>173</xdr:row>
      <xdr:rowOff>0</xdr:rowOff>
    </xdr:from>
    <xdr:ext cx="848412" cy="914400"/>
    <xdr:pic>
      <xdr:nvPicPr>
        <xdr:cNvPr id="9" name="thumbs down, light red" hidden="1">
          <a:extLst>
            <a:ext uri="{FF2B5EF4-FFF2-40B4-BE49-F238E27FC236}">
              <a16:creationId xmlns:a16="http://schemas.microsoft.com/office/drawing/2014/main" id="{FBFA09A3-0E4F-4022-B48C-FB370562C3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5370" y="44767500"/>
          <a:ext cx="848412" cy="914400"/>
        </a:xfrm>
        <a:prstGeom prst="rect">
          <a:avLst/>
        </a:prstGeom>
      </xdr:spPr>
    </xdr:pic>
    <xdr:clientData/>
  </xdr:oneCellAnchor>
  <xdr:oneCellAnchor>
    <xdr:from>
      <xdr:col>10</xdr:col>
      <xdr:colOff>231420</xdr:colOff>
      <xdr:row>173</xdr:row>
      <xdr:rowOff>0</xdr:rowOff>
    </xdr:from>
    <xdr:ext cx="848412" cy="914400"/>
    <xdr:pic>
      <xdr:nvPicPr>
        <xdr:cNvPr id="10" name="thumbs up, light green" hidden="1">
          <a:extLst>
            <a:ext uri="{FF2B5EF4-FFF2-40B4-BE49-F238E27FC236}">
              <a16:creationId xmlns:a16="http://schemas.microsoft.com/office/drawing/2014/main" id="{8C26F536-640E-481F-8B7E-C9F3FB982E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025670" y="44767500"/>
          <a:ext cx="848412" cy="914400"/>
        </a:xfrm>
        <a:prstGeom prst="rect">
          <a:avLst/>
        </a:prstGeom>
      </xdr:spPr>
    </xdr:pic>
    <xdr:clientData/>
  </xdr:oneCellAnchor>
  <xdr:oneCellAnchor>
    <xdr:from>
      <xdr:col>1</xdr:col>
      <xdr:colOff>22860</xdr:colOff>
      <xdr:row>173</xdr:row>
      <xdr:rowOff>0</xdr:rowOff>
    </xdr:from>
    <xdr:ext cx="5943600" cy="3110484"/>
    <xdr:pic>
      <xdr:nvPicPr>
        <xdr:cNvPr id="11" name="Picture 10" hidden="1">
          <a:extLst>
            <a:ext uri="{FF2B5EF4-FFF2-40B4-BE49-F238E27FC236}">
              <a16:creationId xmlns:a16="http://schemas.microsoft.com/office/drawing/2014/main" id="{B1927776-F9D0-4DA2-96F7-9E1A68F8D4F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08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2" name="value frame PNP" hidden="1">
          <a:extLst>
            <a:ext uri="{FF2B5EF4-FFF2-40B4-BE49-F238E27FC236}">
              <a16:creationId xmlns:a16="http://schemas.microsoft.com/office/drawing/2014/main" id="{6144276F-510E-4139-B34E-5F79A18D3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3" name="Picture 12" hidden="1">
          <a:extLst>
            <a:ext uri="{FF2B5EF4-FFF2-40B4-BE49-F238E27FC236}">
              <a16:creationId xmlns:a16="http://schemas.microsoft.com/office/drawing/2014/main" id="{96EF9EE2-DB6B-4452-850D-25C813EE790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4" name="thumbs up, light green" hidden="1">
          <a:extLst>
            <a:ext uri="{FF2B5EF4-FFF2-40B4-BE49-F238E27FC236}">
              <a16:creationId xmlns:a16="http://schemas.microsoft.com/office/drawing/2014/main" id="{28BDA712-BBE6-4BF7-A5E9-B71EB36597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5" name="Picture 14" hidden="1">
          <a:extLst>
            <a:ext uri="{FF2B5EF4-FFF2-40B4-BE49-F238E27FC236}">
              <a16:creationId xmlns:a16="http://schemas.microsoft.com/office/drawing/2014/main" id="{D6B4E05B-7F5F-4217-9D55-2B435ADE978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6" name="value frame PNP" hidden="1">
          <a:extLst>
            <a:ext uri="{FF2B5EF4-FFF2-40B4-BE49-F238E27FC236}">
              <a16:creationId xmlns:a16="http://schemas.microsoft.com/office/drawing/2014/main" id="{A4121475-2A75-42FA-B5EF-038B3C0C12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7" name="Picture 16" hidden="1">
          <a:extLst>
            <a:ext uri="{FF2B5EF4-FFF2-40B4-BE49-F238E27FC236}">
              <a16:creationId xmlns:a16="http://schemas.microsoft.com/office/drawing/2014/main" id="{F32EBB88-AD92-4D12-8573-F81BB6298F6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8" name="thumbs up, light green" hidden="1">
          <a:extLst>
            <a:ext uri="{FF2B5EF4-FFF2-40B4-BE49-F238E27FC236}">
              <a16:creationId xmlns:a16="http://schemas.microsoft.com/office/drawing/2014/main" id="{2B35B175-F424-4115-81C0-403F550925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9" name="Picture 18" hidden="1">
          <a:extLst>
            <a:ext uri="{FF2B5EF4-FFF2-40B4-BE49-F238E27FC236}">
              <a16:creationId xmlns:a16="http://schemas.microsoft.com/office/drawing/2014/main" id="{3F10D171-34F6-4ABC-BD23-5D2E10AB51C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0" name="value frame PNP" hidden="1">
          <a:extLst>
            <a:ext uri="{FF2B5EF4-FFF2-40B4-BE49-F238E27FC236}">
              <a16:creationId xmlns:a16="http://schemas.microsoft.com/office/drawing/2014/main" id="{6F4B9705-720C-4A8A-8964-ACB422B27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1" name="Picture 20" hidden="1">
          <a:extLst>
            <a:ext uri="{FF2B5EF4-FFF2-40B4-BE49-F238E27FC236}">
              <a16:creationId xmlns:a16="http://schemas.microsoft.com/office/drawing/2014/main" id="{AF5B6D06-5C4C-4A3A-ADC5-F0FD7F2D8B0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2" name="thumbs up, light green" hidden="1">
          <a:extLst>
            <a:ext uri="{FF2B5EF4-FFF2-40B4-BE49-F238E27FC236}">
              <a16:creationId xmlns:a16="http://schemas.microsoft.com/office/drawing/2014/main" id="{1969462C-7677-48E4-BEA9-7B0AE891DA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3" name="Picture 22" hidden="1">
          <a:extLst>
            <a:ext uri="{FF2B5EF4-FFF2-40B4-BE49-F238E27FC236}">
              <a16:creationId xmlns:a16="http://schemas.microsoft.com/office/drawing/2014/main" id="{BB1BF4EB-853E-495F-AEBC-1480EB8A861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4" name="value frame PNP" hidden="1">
          <a:extLst>
            <a:ext uri="{FF2B5EF4-FFF2-40B4-BE49-F238E27FC236}">
              <a16:creationId xmlns:a16="http://schemas.microsoft.com/office/drawing/2014/main" id="{569B915A-D6DE-41CB-B2D9-018FBC8FA6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5" name="Picture 24" hidden="1">
          <a:extLst>
            <a:ext uri="{FF2B5EF4-FFF2-40B4-BE49-F238E27FC236}">
              <a16:creationId xmlns:a16="http://schemas.microsoft.com/office/drawing/2014/main" id="{E5D9489D-5BE4-4E10-A078-4D767AEBEF7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6" name="thumbs up, light green" hidden="1">
          <a:extLst>
            <a:ext uri="{FF2B5EF4-FFF2-40B4-BE49-F238E27FC236}">
              <a16:creationId xmlns:a16="http://schemas.microsoft.com/office/drawing/2014/main" id="{5C361121-9100-4A36-9197-533EE84A7EC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7" name="Picture 26" hidden="1">
          <a:extLst>
            <a:ext uri="{FF2B5EF4-FFF2-40B4-BE49-F238E27FC236}">
              <a16:creationId xmlns:a16="http://schemas.microsoft.com/office/drawing/2014/main" id="{2FDDCAF1-5F6B-4C1C-A1AE-1A714FE6A09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8" name="value frame PNP" hidden="1">
          <a:extLst>
            <a:ext uri="{FF2B5EF4-FFF2-40B4-BE49-F238E27FC236}">
              <a16:creationId xmlns:a16="http://schemas.microsoft.com/office/drawing/2014/main" id="{EAFFB0B6-84BB-420F-AA18-CEE9542F96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9" name="Picture 28" hidden="1">
          <a:extLst>
            <a:ext uri="{FF2B5EF4-FFF2-40B4-BE49-F238E27FC236}">
              <a16:creationId xmlns:a16="http://schemas.microsoft.com/office/drawing/2014/main" id="{A4E72977-AE53-4EEF-8A9D-135CC20DF95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0" name="thumbs up, light green" hidden="1">
          <a:extLst>
            <a:ext uri="{FF2B5EF4-FFF2-40B4-BE49-F238E27FC236}">
              <a16:creationId xmlns:a16="http://schemas.microsoft.com/office/drawing/2014/main" id="{F6773028-1CDE-456A-B9AC-9E304322031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1" name="Picture 30" hidden="1">
          <a:extLst>
            <a:ext uri="{FF2B5EF4-FFF2-40B4-BE49-F238E27FC236}">
              <a16:creationId xmlns:a16="http://schemas.microsoft.com/office/drawing/2014/main" id="{1F934DB1-FE67-40B9-AA15-D5F60A1398F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2" name="value frame PNP" hidden="1">
          <a:extLst>
            <a:ext uri="{FF2B5EF4-FFF2-40B4-BE49-F238E27FC236}">
              <a16:creationId xmlns:a16="http://schemas.microsoft.com/office/drawing/2014/main" id="{53EC4707-38B0-4C32-948C-E31C161B4A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3" name="Picture 32" hidden="1">
          <a:extLst>
            <a:ext uri="{FF2B5EF4-FFF2-40B4-BE49-F238E27FC236}">
              <a16:creationId xmlns:a16="http://schemas.microsoft.com/office/drawing/2014/main" id="{ED23523C-C076-4716-A493-C9F365031F3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4" name="thumbs up, light green" hidden="1">
          <a:extLst>
            <a:ext uri="{FF2B5EF4-FFF2-40B4-BE49-F238E27FC236}">
              <a16:creationId xmlns:a16="http://schemas.microsoft.com/office/drawing/2014/main" id="{80504B1A-E683-4167-B99F-62099BB02A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5" name="Picture 34" hidden="1">
          <a:extLst>
            <a:ext uri="{FF2B5EF4-FFF2-40B4-BE49-F238E27FC236}">
              <a16:creationId xmlns:a16="http://schemas.microsoft.com/office/drawing/2014/main" id="{B73D32B7-2C3B-44CB-ACF5-84BD79B8E37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6" name="value frame PNP" hidden="1">
          <a:extLst>
            <a:ext uri="{FF2B5EF4-FFF2-40B4-BE49-F238E27FC236}">
              <a16:creationId xmlns:a16="http://schemas.microsoft.com/office/drawing/2014/main" id="{16DDB9DF-6D2C-4F57-A3E1-83A8A5445E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7" name="Picture 36" hidden="1">
          <a:extLst>
            <a:ext uri="{FF2B5EF4-FFF2-40B4-BE49-F238E27FC236}">
              <a16:creationId xmlns:a16="http://schemas.microsoft.com/office/drawing/2014/main" id="{DD359171-5CE9-47FD-9BAC-1854F2C8173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8" name="thumbs up, light green" hidden="1">
          <a:extLst>
            <a:ext uri="{FF2B5EF4-FFF2-40B4-BE49-F238E27FC236}">
              <a16:creationId xmlns:a16="http://schemas.microsoft.com/office/drawing/2014/main" id="{053D87E9-0A29-41C0-92F5-B54BA37AB35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9" name="Picture 38" hidden="1">
          <a:extLst>
            <a:ext uri="{FF2B5EF4-FFF2-40B4-BE49-F238E27FC236}">
              <a16:creationId xmlns:a16="http://schemas.microsoft.com/office/drawing/2014/main" id="{A122B929-1045-45B2-A7C8-AC356EBFD6B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0" name="value frame PNP" hidden="1">
          <a:extLst>
            <a:ext uri="{FF2B5EF4-FFF2-40B4-BE49-F238E27FC236}">
              <a16:creationId xmlns:a16="http://schemas.microsoft.com/office/drawing/2014/main" id="{1D8A3396-26FB-48F7-8C2A-6678036C89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1" name="Picture 40" hidden="1">
          <a:extLst>
            <a:ext uri="{FF2B5EF4-FFF2-40B4-BE49-F238E27FC236}">
              <a16:creationId xmlns:a16="http://schemas.microsoft.com/office/drawing/2014/main" id="{9A156000-5D6D-4194-9444-B2A91AE072F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2" name="thumbs up, light green" hidden="1">
          <a:extLst>
            <a:ext uri="{FF2B5EF4-FFF2-40B4-BE49-F238E27FC236}">
              <a16:creationId xmlns:a16="http://schemas.microsoft.com/office/drawing/2014/main" id="{EF13ABFB-543E-4925-90F2-29EE24FD3A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3" name="Picture 42" hidden="1">
          <a:extLst>
            <a:ext uri="{FF2B5EF4-FFF2-40B4-BE49-F238E27FC236}">
              <a16:creationId xmlns:a16="http://schemas.microsoft.com/office/drawing/2014/main" id="{D1DB630E-651D-4675-B804-AE3C4CD45B3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4" name="value frame PNP" hidden="1">
          <a:extLst>
            <a:ext uri="{FF2B5EF4-FFF2-40B4-BE49-F238E27FC236}">
              <a16:creationId xmlns:a16="http://schemas.microsoft.com/office/drawing/2014/main" id="{F4A877D3-635B-45A5-A26C-2E1B5515EA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5" name="Picture 44" hidden="1">
          <a:extLst>
            <a:ext uri="{FF2B5EF4-FFF2-40B4-BE49-F238E27FC236}">
              <a16:creationId xmlns:a16="http://schemas.microsoft.com/office/drawing/2014/main" id="{736C2822-64A4-4EA4-9F2B-920C9907A07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6" name="thumbs up, light green" hidden="1">
          <a:extLst>
            <a:ext uri="{FF2B5EF4-FFF2-40B4-BE49-F238E27FC236}">
              <a16:creationId xmlns:a16="http://schemas.microsoft.com/office/drawing/2014/main" id="{5E57B352-6A45-4A4B-9A90-F5127E8528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7" name="Picture 46" hidden="1">
          <a:extLst>
            <a:ext uri="{FF2B5EF4-FFF2-40B4-BE49-F238E27FC236}">
              <a16:creationId xmlns:a16="http://schemas.microsoft.com/office/drawing/2014/main" id="{860062B7-80AA-4521-B1C9-012DBD9D08C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8" name="value frame PNP" hidden="1">
          <a:extLst>
            <a:ext uri="{FF2B5EF4-FFF2-40B4-BE49-F238E27FC236}">
              <a16:creationId xmlns:a16="http://schemas.microsoft.com/office/drawing/2014/main" id="{E63D29FC-FFA2-4E7C-A3C6-F66A86B115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9" name="Picture 48" hidden="1">
          <a:extLst>
            <a:ext uri="{FF2B5EF4-FFF2-40B4-BE49-F238E27FC236}">
              <a16:creationId xmlns:a16="http://schemas.microsoft.com/office/drawing/2014/main" id="{FE0F591A-2361-4CF3-9B5A-9782C2ADCC1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0" name="thumbs up, light green" hidden="1">
          <a:extLst>
            <a:ext uri="{FF2B5EF4-FFF2-40B4-BE49-F238E27FC236}">
              <a16:creationId xmlns:a16="http://schemas.microsoft.com/office/drawing/2014/main" id="{AE4366E0-43E1-490C-8170-BED0CA31FB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1" name="Picture 50" hidden="1">
          <a:extLst>
            <a:ext uri="{FF2B5EF4-FFF2-40B4-BE49-F238E27FC236}">
              <a16:creationId xmlns:a16="http://schemas.microsoft.com/office/drawing/2014/main" id="{5F7F97A4-A284-4A1B-9B18-224F67A5A2B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2" name="value frame PNP" hidden="1">
          <a:extLst>
            <a:ext uri="{FF2B5EF4-FFF2-40B4-BE49-F238E27FC236}">
              <a16:creationId xmlns:a16="http://schemas.microsoft.com/office/drawing/2014/main" id="{D1E64EA6-2A86-4B2B-92A7-F2EA9BF59C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3" name="Picture 52" hidden="1">
          <a:extLst>
            <a:ext uri="{FF2B5EF4-FFF2-40B4-BE49-F238E27FC236}">
              <a16:creationId xmlns:a16="http://schemas.microsoft.com/office/drawing/2014/main" id="{D7C58BF7-F2C2-491E-AA0D-2D1540C2EC7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4" name="thumbs up, light green" hidden="1">
          <a:extLst>
            <a:ext uri="{FF2B5EF4-FFF2-40B4-BE49-F238E27FC236}">
              <a16:creationId xmlns:a16="http://schemas.microsoft.com/office/drawing/2014/main" id="{30882F55-83E6-4140-8E7F-4265DCBD86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5" name="Picture 54" hidden="1">
          <a:extLst>
            <a:ext uri="{FF2B5EF4-FFF2-40B4-BE49-F238E27FC236}">
              <a16:creationId xmlns:a16="http://schemas.microsoft.com/office/drawing/2014/main" id="{85385DDF-C1A5-4B60-9542-6481157769C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6" name="value frame PNP" hidden="1">
          <a:extLst>
            <a:ext uri="{FF2B5EF4-FFF2-40B4-BE49-F238E27FC236}">
              <a16:creationId xmlns:a16="http://schemas.microsoft.com/office/drawing/2014/main" id="{0D487075-70AA-46FC-87BC-1E37338AFF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7" name="Picture 56" hidden="1">
          <a:extLst>
            <a:ext uri="{FF2B5EF4-FFF2-40B4-BE49-F238E27FC236}">
              <a16:creationId xmlns:a16="http://schemas.microsoft.com/office/drawing/2014/main" id="{B0D52B18-EAD7-4470-B11C-169FA84815D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8" name="thumbs up, light green" hidden="1">
          <a:extLst>
            <a:ext uri="{FF2B5EF4-FFF2-40B4-BE49-F238E27FC236}">
              <a16:creationId xmlns:a16="http://schemas.microsoft.com/office/drawing/2014/main" id="{08591624-9154-45B2-B3C0-DD20790788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9" name="Picture 58" hidden="1">
          <a:extLst>
            <a:ext uri="{FF2B5EF4-FFF2-40B4-BE49-F238E27FC236}">
              <a16:creationId xmlns:a16="http://schemas.microsoft.com/office/drawing/2014/main" id="{9A6082FC-6E3D-4256-9CF2-C72527FBD16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0" name="value frame PNP" hidden="1">
          <a:extLst>
            <a:ext uri="{FF2B5EF4-FFF2-40B4-BE49-F238E27FC236}">
              <a16:creationId xmlns:a16="http://schemas.microsoft.com/office/drawing/2014/main" id="{08993023-12C9-4F3D-8D2C-B0A75FABE9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1" name="Picture 60" hidden="1">
          <a:extLst>
            <a:ext uri="{FF2B5EF4-FFF2-40B4-BE49-F238E27FC236}">
              <a16:creationId xmlns:a16="http://schemas.microsoft.com/office/drawing/2014/main" id="{FBB26EC1-2FD5-4952-903A-6218C7D4EA5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2" name="thumbs up, light green" hidden="1">
          <a:extLst>
            <a:ext uri="{FF2B5EF4-FFF2-40B4-BE49-F238E27FC236}">
              <a16:creationId xmlns:a16="http://schemas.microsoft.com/office/drawing/2014/main" id="{C97851EC-672E-4F01-BA2A-69F17042C8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3" name="Picture 62" hidden="1">
          <a:extLst>
            <a:ext uri="{FF2B5EF4-FFF2-40B4-BE49-F238E27FC236}">
              <a16:creationId xmlns:a16="http://schemas.microsoft.com/office/drawing/2014/main" id="{0A717E4C-C1B8-492C-AD2E-7F586BE34DA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4" name="value frame PNP" hidden="1">
          <a:extLst>
            <a:ext uri="{FF2B5EF4-FFF2-40B4-BE49-F238E27FC236}">
              <a16:creationId xmlns:a16="http://schemas.microsoft.com/office/drawing/2014/main" id="{73ED0042-AEF7-40DF-98BA-54741427DD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5" name="Picture 64" hidden="1">
          <a:extLst>
            <a:ext uri="{FF2B5EF4-FFF2-40B4-BE49-F238E27FC236}">
              <a16:creationId xmlns:a16="http://schemas.microsoft.com/office/drawing/2014/main" id="{2EB24620-ED28-45A3-A69B-B303BB8DC02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6" name="thumbs up, light green" hidden="1">
          <a:extLst>
            <a:ext uri="{FF2B5EF4-FFF2-40B4-BE49-F238E27FC236}">
              <a16:creationId xmlns:a16="http://schemas.microsoft.com/office/drawing/2014/main" id="{E650EEBC-8038-4FD2-9D41-1096FF93F4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7" name="Picture 66" hidden="1">
          <a:extLst>
            <a:ext uri="{FF2B5EF4-FFF2-40B4-BE49-F238E27FC236}">
              <a16:creationId xmlns:a16="http://schemas.microsoft.com/office/drawing/2014/main" id="{6CBFDD00-88E0-46AF-94E7-DFF9B60907A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8" name="value frame PNP" hidden="1">
          <a:extLst>
            <a:ext uri="{FF2B5EF4-FFF2-40B4-BE49-F238E27FC236}">
              <a16:creationId xmlns:a16="http://schemas.microsoft.com/office/drawing/2014/main" id="{97B018FB-C280-4B4E-BF5A-363E9CE1F9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9" name="Picture 68" hidden="1">
          <a:extLst>
            <a:ext uri="{FF2B5EF4-FFF2-40B4-BE49-F238E27FC236}">
              <a16:creationId xmlns:a16="http://schemas.microsoft.com/office/drawing/2014/main" id="{9057FA73-4D8D-4E65-BDB4-C4D56CD8CDA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0" name="thumbs up, light green" hidden="1">
          <a:extLst>
            <a:ext uri="{FF2B5EF4-FFF2-40B4-BE49-F238E27FC236}">
              <a16:creationId xmlns:a16="http://schemas.microsoft.com/office/drawing/2014/main" id="{4D03F29E-F74B-4E56-8417-67734EEBD8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1" name="Picture 70" hidden="1">
          <a:extLst>
            <a:ext uri="{FF2B5EF4-FFF2-40B4-BE49-F238E27FC236}">
              <a16:creationId xmlns:a16="http://schemas.microsoft.com/office/drawing/2014/main" id="{EDFBBE64-72E2-476A-A39A-B4847FABC45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72" name="value frame PNP" hidden="1">
          <a:extLst>
            <a:ext uri="{FF2B5EF4-FFF2-40B4-BE49-F238E27FC236}">
              <a16:creationId xmlns:a16="http://schemas.microsoft.com/office/drawing/2014/main" id="{D364EA20-717D-4603-8292-01AECC785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73" name="Picture 72" hidden="1">
          <a:extLst>
            <a:ext uri="{FF2B5EF4-FFF2-40B4-BE49-F238E27FC236}">
              <a16:creationId xmlns:a16="http://schemas.microsoft.com/office/drawing/2014/main" id="{970A10FD-B901-40EB-944D-56DAD50FE65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4" name="thumbs up, light green" hidden="1">
          <a:extLst>
            <a:ext uri="{FF2B5EF4-FFF2-40B4-BE49-F238E27FC236}">
              <a16:creationId xmlns:a16="http://schemas.microsoft.com/office/drawing/2014/main" id="{1D98EFF8-F57C-4569-A6FB-B5E6B330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5" name="Picture 74" hidden="1">
          <a:extLst>
            <a:ext uri="{FF2B5EF4-FFF2-40B4-BE49-F238E27FC236}">
              <a16:creationId xmlns:a16="http://schemas.microsoft.com/office/drawing/2014/main" id="{AAD3FE70-86FA-48EA-B022-46853B6D421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141</xdr:row>
      <xdr:rowOff>131336</xdr:rowOff>
    </xdr:from>
    <xdr:ext cx="6564378" cy="3362551"/>
    <xdr:pic>
      <xdr:nvPicPr>
        <xdr:cNvPr id="76" name="value frame PNP" hidden="1">
          <a:extLst>
            <a:ext uri="{FF2B5EF4-FFF2-40B4-BE49-F238E27FC236}">
              <a16:creationId xmlns:a16="http://schemas.microsoft.com/office/drawing/2014/main" id="{D034769B-85A6-4EBE-9D37-5072618149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564378" cy="3362551"/>
        </a:xfrm>
        <a:prstGeom prst="rect">
          <a:avLst/>
        </a:prstGeom>
      </xdr:spPr>
    </xdr:pic>
    <xdr:clientData/>
  </xdr:oneCellAnchor>
  <xdr:oneCellAnchor>
    <xdr:from>
      <xdr:col>14</xdr:col>
      <xdr:colOff>110067</xdr:colOff>
      <xdr:row>132</xdr:row>
      <xdr:rowOff>0</xdr:rowOff>
    </xdr:from>
    <xdr:ext cx="6184744" cy="1505336"/>
    <xdr:pic>
      <xdr:nvPicPr>
        <xdr:cNvPr id="77" name="Picture 76" hidden="1">
          <a:extLst>
            <a:ext uri="{FF2B5EF4-FFF2-40B4-BE49-F238E27FC236}">
              <a16:creationId xmlns:a16="http://schemas.microsoft.com/office/drawing/2014/main" id="{CD7A3093-3702-4C98-8AB8-6FE01E604EE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35814000"/>
          <a:ext cx="6184744" cy="1505336"/>
        </a:xfrm>
        <a:prstGeom prst="rect">
          <a:avLst/>
        </a:prstGeom>
      </xdr:spPr>
    </xdr:pic>
    <xdr:clientData/>
  </xdr:oneCellAnchor>
  <xdr:oneCellAnchor>
    <xdr:from>
      <xdr:col>24</xdr:col>
      <xdr:colOff>231420</xdr:colOff>
      <xdr:row>132</xdr:row>
      <xdr:rowOff>0</xdr:rowOff>
    </xdr:from>
    <xdr:ext cx="871272" cy="927100"/>
    <xdr:pic>
      <xdr:nvPicPr>
        <xdr:cNvPr id="78" name="thumbs up, light green" hidden="1">
          <a:extLst>
            <a:ext uri="{FF2B5EF4-FFF2-40B4-BE49-F238E27FC236}">
              <a16:creationId xmlns:a16="http://schemas.microsoft.com/office/drawing/2014/main" id="{784D4B92-8A70-4F99-B0F9-8A4B7BEA0B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35814000"/>
          <a:ext cx="871272" cy="927100"/>
        </a:xfrm>
        <a:prstGeom prst="rect">
          <a:avLst/>
        </a:prstGeom>
      </xdr:spPr>
    </xdr:pic>
    <xdr:clientData/>
  </xdr:oneCellAnchor>
  <xdr:oneCellAnchor>
    <xdr:from>
      <xdr:col>15</xdr:col>
      <xdr:colOff>22860</xdr:colOff>
      <xdr:row>132</xdr:row>
      <xdr:rowOff>0</xdr:rowOff>
    </xdr:from>
    <xdr:ext cx="5943600" cy="3110484"/>
    <xdr:pic>
      <xdr:nvPicPr>
        <xdr:cNvPr id="79" name="Picture 78" hidden="1">
          <a:extLst>
            <a:ext uri="{FF2B5EF4-FFF2-40B4-BE49-F238E27FC236}">
              <a16:creationId xmlns:a16="http://schemas.microsoft.com/office/drawing/2014/main" id="{A9A7580B-941D-48D1-95AF-AD0A4F5AD41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35814000"/>
          <a:ext cx="5943600" cy="3110484"/>
        </a:xfrm>
        <a:prstGeom prst="rect">
          <a:avLst/>
        </a:prstGeom>
      </xdr:spPr>
    </xdr:pic>
    <xdr:clientData/>
  </xdr:oneCellAnchor>
  <xdr:oneCellAnchor>
    <xdr:from>
      <xdr:col>13</xdr:col>
      <xdr:colOff>18626</xdr:colOff>
      <xdr:row>61</xdr:row>
      <xdr:rowOff>131336</xdr:rowOff>
    </xdr:from>
    <xdr:ext cx="6564378" cy="3362551"/>
    <xdr:pic>
      <xdr:nvPicPr>
        <xdr:cNvPr id="80" name="value frame PNP" hidden="1">
          <a:extLst>
            <a:ext uri="{FF2B5EF4-FFF2-40B4-BE49-F238E27FC236}">
              <a16:creationId xmlns:a16="http://schemas.microsoft.com/office/drawing/2014/main" id="{C3EF4D59-A659-45FC-88B9-6D7C4AB565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0197336"/>
          <a:ext cx="6564378" cy="3362551"/>
        </a:xfrm>
        <a:prstGeom prst="rect">
          <a:avLst/>
        </a:prstGeom>
      </xdr:spPr>
    </xdr:pic>
    <xdr:clientData/>
  </xdr:oneCellAnchor>
  <xdr:oneCellAnchor>
    <xdr:from>
      <xdr:col>14</xdr:col>
      <xdr:colOff>110067</xdr:colOff>
      <xdr:row>50</xdr:row>
      <xdr:rowOff>0</xdr:rowOff>
    </xdr:from>
    <xdr:ext cx="6184744" cy="1505336"/>
    <xdr:pic>
      <xdr:nvPicPr>
        <xdr:cNvPr id="81" name="Picture 80" hidden="1">
          <a:extLst>
            <a:ext uri="{FF2B5EF4-FFF2-40B4-BE49-F238E27FC236}">
              <a16:creationId xmlns:a16="http://schemas.microsoft.com/office/drawing/2014/main" id="{D078DA6F-7F19-4AFF-8073-E8D587FD103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7907000"/>
          <a:ext cx="6184744" cy="1505336"/>
        </a:xfrm>
        <a:prstGeom prst="rect">
          <a:avLst/>
        </a:prstGeom>
      </xdr:spPr>
    </xdr:pic>
    <xdr:clientData/>
  </xdr:oneCellAnchor>
  <xdr:oneCellAnchor>
    <xdr:from>
      <xdr:col>24</xdr:col>
      <xdr:colOff>231420</xdr:colOff>
      <xdr:row>50</xdr:row>
      <xdr:rowOff>0</xdr:rowOff>
    </xdr:from>
    <xdr:ext cx="871272" cy="927100"/>
    <xdr:pic>
      <xdr:nvPicPr>
        <xdr:cNvPr id="82" name="thumbs up, light green" hidden="1">
          <a:extLst>
            <a:ext uri="{FF2B5EF4-FFF2-40B4-BE49-F238E27FC236}">
              <a16:creationId xmlns:a16="http://schemas.microsoft.com/office/drawing/2014/main" id="{32E24CD1-1FB4-41CB-BBEA-6449BC8814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7907000"/>
          <a:ext cx="871272" cy="927100"/>
        </a:xfrm>
        <a:prstGeom prst="rect">
          <a:avLst/>
        </a:prstGeom>
      </xdr:spPr>
    </xdr:pic>
    <xdr:clientData/>
  </xdr:oneCellAnchor>
  <xdr:oneCellAnchor>
    <xdr:from>
      <xdr:col>15</xdr:col>
      <xdr:colOff>22860</xdr:colOff>
      <xdr:row>50</xdr:row>
      <xdr:rowOff>0</xdr:rowOff>
    </xdr:from>
    <xdr:ext cx="5943600" cy="3110484"/>
    <xdr:pic>
      <xdr:nvPicPr>
        <xdr:cNvPr id="83" name="Picture 82" hidden="1">
          <a:extLst>
            <a:ext uri="{FF2B5EF4-FFF2-40B4-BE49-F238E27FC236}">
              <a16:creationId xmlns:a16="http://schemas.microsoft.com/office/drawing/2014/main" id="{6CCD1B87-7009-4024-99DD-2FADC80A454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7907000"/>
          <a:ext cx="5943600" cy="3110484"/>
        </a:xfrm>
        <a:prstGeom prst="rect">
          <a:avLst/>
        </a:prstGeom>
      </xdr:spPr>
    </xdr:pic>
    <xdr:clientData/>
  </xdr:oneCellAnchor>
  <xdr:oneCellAnchor>
    <xdr:from>
      <xdr:col>13</xdr:col>
      <xdr:colOff>18626</xdr:colOff>
      <xdr:row>223</xdr:row>
      <xdr:rowOff>131336</xdr:rowOff>
    </xdr:from>
    <xdr:ext cx="6564378" cy="3362551"/>
    <xdr:pic>
      <xdr:nvPicPr>
        <xdr:cNvPr id="84" name="value frame PNP" hidden="1">
          <a:extLst>
            <a:ext uri="{FF2B5EF4-FFF2-40B4-BE49-F238E27FC236}">
              <a16:creationId xmlns:a16="http://schemas.microsoft.com/office/drawing/2014/main" id="{F36BF6F0-E22A-431C-9A15-FEDBF658E6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564378" cy="3362551"/>
        </a:xfrm>
        <a:prstGeom prst="rect">
          <a:avLst/>
        </a:prstGeom>
      </xdr:spPr>
    </xdr:pic>
    <xdr:clientData/>
  </xdr:oneCellAnchor>
  <xdr:oneCellAnchor>
    <xdr:from>
      <xdr:col>14</xdr:col>
      <xdr:colOff>110067</xdr:colOff>
      <xdr:row>214</xdr:row>
      <xdr:rowOff>0</xdr:rowOff>
    </xdr:from>
    <xdr:ext cx="6184744" cy="1505336"/>
    <xdr:pic>
      <xdr:nvPicPr>
        <xdr:cNvPr id="85" name="Picture 84" hidden="1">
          <a:extLst>
            <a:ext uri="{FF2B5EF4-FFF2-40B4-BE49-F238E27FC236}">
              <a16:creationId xmlns:a16="http://schemas.microsoft.com/office/drawing/2014/main" id="{B00A288C-886E-4588-9156-1C2F39B4E1B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53721000"/>
          <a:ext cx="6184744" cy="1505336"/>
        </a:xfrm>
        <a:prstGeom prst="rect">
          <a:avLst/>
        </a:prstGeom>
      </xdr:spPr>
    </xdr:pic>
    <xdr:clientData/>
  </xdr:oneCellAnchor>
  <xdr:oneCellAnchor>
    <xdr:from>
      <xdr:col>24</xdr:col>
      <xdr:colOff>231420</xdr:colOff>
      <xdr:row>214</xdr:row>
      <xdr:rowOff>0</xdr:rowOff>
    </xdr:from>
    <xdr:ext cx="871272" cy="927100"/>
    <xdr:pic>
      <xdr:nvPicPr>
        <xdr:cNvPr id="86" name="thumbs up, light green" hidden="1">
          <a:extLst>
            <a:ext uri="{FF2B5EF4-FFF2-40B4-BE49-F238E27FC236}">
              <a16:creationId xmlns:a16="http://schemas.microsoft.com/office/drawing/2014/main" id="{43B8EE17-A8BB-4339-8120-02B137DDDF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53721000"/>
          <a:ext cx="871272" cy="927100"/>
        </a:xfrm>
        <a:prstGeom prst="rect">
          <a:avLst/>
        </a:prstGeom>
      </xdr:spPr>
    </xdr:pic>
    <xdr:clientData/>
  </xdr:oneCellAnchor>
  <xdr:oneCellAnchor>
    <xdr:from>
      <xdr:col>15</xdr:col>
      <xdr:colOff>22860</xdr:colOff>
      <xdr:row>214</xdr:row>
      <xdr:rowOff>0</xdr:rowOff>
    </xdr:from>
    <xdr:ext cx="5943600" cy="3110484"/>
    <xdr:pic>
      <xdr:nvPicPr>
        <xdr:cNvPr id="87" name="Picture 86" hidden="1">
          <a:extLst>
            <a:ext uri="{FF2B5EF4-FFF2-40B4-BE49-F238E27FC236}">
              <a16:creationId xmlns:a16="http://schemas.microsoft.com/office/drawing/2014/main" id="{5C3167DD-47BD-4F1E-9513-C33792AA3A8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53721000"/>
          <a:ext cx="5943600" cy="3110484"/>
        </a:xfrm>
        <a:prstGeom prst="rect">
          <a:avLst/>
        </a:prstGeom>
      </xdr:spPr>
    </xdr:pic>
    <xdr:clientData/>
  </xdr:oneCellAnchor>
  <xdr:oneCellAnchor>
    <xdr:from>
      <xdr:col>13</xdr:col>
      <xdr:colOff>18626</xdr:colOff>
      <xdr:row>264</xdr:row>
      <xdr:rowOff>131336</xdr:rowOff>
    </xdr:from>
    <xdr:ext cx="6564378" cy="3362551"/>
    <xdr:pic>
      <xdr:nvPicPr>
        <xdr:cNvPr id="88" name="value frame PNP" hidden="1">
          <a:extLst>
            <a:ext uri="{FF2B5EF4-FFF2-40B4-BE49-F238E27FC236}">
              <a16:creationId xmlns:a16="http://schemas.microsoft.com/office/drawing/2014/main" id="{74620AD3-A5A3-4696-BF9C-BCB0383D14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564378" cy="3362551"/>
        </a:xfrm>
        <a:prstGeom prst="rect">
          <a:avLst/>
        </a:prstGeom>
      </xdr:spPr>
    </xdr:pic>
    <xdr:clientData/>
  </xdr:oneCellAnchor>
  <xdr:oneCellAnchor>
    <xdr:from>
      <xdr:col>14</xdr:col>
      <xdr:colOff>110067</xdr:colOff>
      <xdr:row>255</xdr:row>
      <xdr:rowOff>0</xdr:rowOff>
    </xdr:from>
    <xdr:ext cx="6184744" cy="1505336"/>
    <xdr:pic>
      <xdr:nvPicPr>
        <xdr:cNvPr id="89" name="Picture 88" hidden="1">
          <a:extLst>
            <a:ext uri="{FF2B5EF4-FFF2-40B4-BE49-F238E27FC236}">
              <a16:creationId xmlns:a16="http://schemas.microsoft.com/office/drawing/2014/main" id="{04A00DB8-58F3-4611-B2B1-4A9D18F6F3B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62674500"/>
          <a:ext cx="6184744" cy="1505336"/>
        </a:xfrm>
        <a:prstGeom prst="rect">
          <a:avLst/>
        </a:prstGeom>
      </xdr:spPr>
    </xdr:pic>
    <xdr:clientData/>
  </xdr:oneCellAnchor>
  <xdr:oneCellAnchor>
    <xdr:from>
      <xdr:col>24</xdr:col>
      <xdr:colOff>231420</xdr:colOff>
      <xdr:row>255</xdr:row>
      <xdr:rowOff>0</xdr:rowOff>
    </xdr:from>
    <xdr:ext cx="871272" cy="927100"/>
    <xdr:pic>
      <xdr:nvPicPr>
        <xdr:cNvPr id="90" name="thumbs up, light green" hidden="1">
          <a:extLst>
            <a:ext uri="{FF2B5EF4-FFF2-40B4-BE49-F238E27FC236}">
              <a16:creationId xmlns:a16="http://schemas.microsoft.com/office/drawing/2014/main" id="{D4F33B67-3FE2-42B2-A6C3-2F80072750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62674500"/>
          <a:ext cx="871272" cy="927100"/>
        </a:xfrm>
        <a:prstGeom prst="rect">
          <a:avLst/>
        </a:prstGeom>
      </xdr:spPr>
    </xdr:pic>
    <xdr:clientData/>
  </xdr:oneCellAnchor>
  <xdr:oneCellAnchor>
    <xdr:from>
      <xdr:col>15</xdr:col>
      <xdr:colOff>22860</xdr:colOff>
      <xdr:row>255</xdr:row>
      <xdr:rowOff>0</xdr:rowOff>
    </xdr:from>
    <xdr:ext cx="5943600" cy="3110484"/>
    <xdr:pic>
      <xdr:nvPicPr>
        <xdr:cNvPr id="91" name="Picture 90" hidden="1">
          <a:extLst>
            <a:ext uri="{FF2B5EF4-FFF2-40B4-BE49-F238E27FC236}">
              <a16:creationId xmlns:a16="http://schemas.microsoft.com/office/drawing/2014/main" id="{FB45EA1C-1D6B-4E11-A715-C6AE7B281A9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62674500"/>
          <a:ext cx="5943600" cy="3110484"/>
        </a:xfrm>
        <a:prstGeom prst="rect">
          <a:avLst/>
        </a:prstGeom>
      </xdr:spPr>
    </xdr:pic>
    <xdr:clientData/>
  </xdr:oneCellAnchor>
  <xdr:oneCellAnchor>
    <xdr:from>
      <xdr:col>13</xdr:col>
      <xdr:colOff>18626</xdr:colOff>
      <xdr:row>305</xdr:row>
      <xdr:rowOff>131336</xdr:rowOff>
    </xdr:from>
    <xdr:ext cx="6564378" cy="3362551"/>
    <xdr:pic>
      <xdr:nvPicPr>
        <xdr:cNvPr id="92" name="value frame PNP" hidden="1">
          <a:extLst>
            <a:ext uri="{FF2B5EF4-FFF2-40B4-BE49-F238E27FC236}">
              <a16:creationId xmlns:a16="http://schemas.microsoft.com/office/drawing/2014/main" id="{021B0CB7-E8E1-493E-B404-241D7EC681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564378" cy="3362551"/>
        </a:xfrm>
        <a:prstGeom prst="rect">
          <a:avLst/>
        </a:prstGeom>
      </xdr:spPr>
    </xdr:pic>
    <xdr:clientData/>
  </xdr:oneCellAnchor>
  <xdr:oneCellAnchor>
    <xdr:from>
      <xdr:col>14</xdr:col>
      <xdr:colOff>110067</xdr:colOff>
      <xdr:row>296</xdr:row>
      <xdr:rowOff>0</xdr:rowOff>
    </xdr:from>
    <xdr:ext cx="6184744" cy="1505336"/>
    <xdr:pic>
      <xdr:nvPicPr>
        <xdr:cNvPr id="93" name="Picture 92" hidden="1">
          <a:extLst>
            <a:ext uri="{FF2B5EF4-FFF2-40B4-BE49-F238E27FC236}">
              <a16:creationId xmlns:a16="http://schemas.microsoft.com/office/drawing/2014/main" id="{0E923108-FFD9-4AAC-8F98-66D9F1A77B2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1628000"/>
          <a:ext cx="6184744" cy="1505336"/>
        </a:xfrm>
        <a:prstGeom prst="rect">
          <a:avLst/>
        </a:prstGeom>
      </xdr:spPr>
    </xdr:pic>
    <xdr:clientData/>
  </xdr:oneCellAnchor>
  <xdr:oneCellAnchor>
    <xdr:from>
      <xdr:col>24</xdr:col>
      <xdr:colOff>231420</xdr:colOff>
      <xdr:row>296</xdr:row>
      <xdr:rowOff>0</xdr:rowOff>
    </xdr:from>
    <xdr:ext cx="871272" cy="927100"/>
    <xdr:pic>
      <xdr:nvPicPr>
        <xdr:cNvPr id="94" name="thumbs up, light green" hidden="1">
          <a:extLst>
            <a:ext uri="{FF2B5EF4-FFF2-40B4-BE49-F238E27FC236}">
              <a16:creationId xmlns:a16="http://schemas.microsoft.com/office/drawing/2014/main" id="{417FF433-3EF5-4543-AD9F-6AA07FF9F4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1628000"/>
          <a:ext cx="871272" cy="927100"/>
        </a:xfrm>
        <a:prstGeom prst="rect">
          <a:avLst/>
        </a:prstGeom>
      </xdr:spPr>
    </xdr:pic>
    <xdr:clientData/>
  </xdr:oneCellAnchor>
  <xdr:oneCellAnchor>
    <xdr:from>
      <xdr:col>15</xdr:col>
      <xdr:colOff>22860</xdr:colOff>
      <xdr:row>296</xdr:row>
      <xdr:rowOff>0</xdr:rowOff>
    </xdr:from>
    <xdr:ext cx="5943600" cy="3110484"/>
    <xdr:pic>
      <xdr:nvPicPr>
        <xdr:cNvPr id="95" name="Picture 94" hidden="1">
          <a:extLst>
            <a:ext uri="{FF2B5EF4-FFF2-40B4-BE49-F238E27FC236}">
              <a16:creationId xmlns:a16="http://schemas.microsoft.com/office/drawing/2014/main" id="{FED43E0B-B845-4567-8692-A21C1443D2D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1628000"/>
          <a:ext cx="5943600" cy="3110484"/>
        </a:xfrm>
        <a:prstGeom prst="rect">
          <a:avLst/>
        </a:prstGeom>
      </xdr:spPr>
    </xdr:pic>
    <xdr:clientData/>
  </xdr:oneCellAnchor>
  <xdr:oneCellAnchor>
    <xdr:from>
      <xdr:col>13</xdr:col>
      <xdr:colOff>18626</xdr:colOff>
      <xdr:row>346</xdr:row>
      <xdr:rowOff>131336</xdr:rowOff>
    </xdr:from>
    <xdr:ext cx="6564378" cy="3362551"/>
    <xdr:pic>
      <xdr:nvPicPr>
        <xdr:cNvPr id="96" name="value frame PNP" hidden="1">
          <a:extLst>
            <a:ext uri="{FF2B5EF4-FFF2-40B4-BE49-F238E27FC236}">
              <a16:creationId xmlns:a16="http://schemas.microsoft.com/office/drawing/2014/main" id="{9F8D70F1-E3DF-4255-B9FA-C6FC235B18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564378" cy="3362551"/>
        </a:xfrm>
        <a:prstGeom prst="rect">
          <a:avLst/>
        </a:prstGeom>
      </xdr:spPr>
    </xdr:pic>
    <xdr:clientData/>
  </xdr:oneCellAnchor>
  <xdr:oneCellAnchor>
    <xdr:from>
      <xdr:col>14</xdr:col>
      <xdr:colOff>110067</xdr:colOff>
      <xdr:row>337</xdr:row>
      <xdr:rowOff>0</xdr:rowOff>
    </xdr:from>
    <xdr:ext cx="6184744" cy="1505336"/>
    <xdr:pic>
      <xdr:nvPicPr>
        <xdr:cNvPr id="97" name="Picture 96" hidden="1">
          <a:extLst>
            <a:ext uri="{FF2B5EF4-FFF2-40B4-BE49-F238E27FC236}">
              <a16:creationId xmlns:a16="http://schemas.microsoft.com/office/drawing/2014/main" id="{8F4EC691-FE7D-4E43-9225-272DB49A9C5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0581500"/>
          <a:ext cx="6184744" cy="1505336"/>
        </a:xfrm>
        <a:prstGeom prst="rect">
          <a:avLst/>
        </a:prstGeom>
      </xdr:spPr>
    </xdr:pic>
    <xdr:clientData/>
  </xdr:oneCellAnchor>
  <xdr:oneCellAnchor>
    <xdr:from>
      <xdr:col>24</xdr:col>
      <xdr:colOff>231420</xdr:colOff>
      <xdr:row>337</xdr:row>
      <xdr:rowOff>0</xdr:rowOff>
    </xdr:from>
    <xdr:ext cx="871272" cy="927100"/>
    <xdr:pic>
      <xdr:nvPicPr>
        <xdr:cNvPr id="98" name="thumbs up, light green" hidden="1">
          <a:extLst>
            <a:ext uri="{FF2B5EF4-FFF2-40B4-BE49-F238E27FC236}">
              <a16:creationId xmlns:a16="http://schemas.microsoft.com/office/drawing/2014/main" id="{8C84D013-A044-4053-A018-941072C03A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0581500"/>
          <a:ext cx="871272" cy="927100"/>
        </a:xfrm>
        <a:prstGeom prst="rect">
          <a:avLst/>
        </a:prstGeom>
      </xdr:spPr>
    </xdr:pic>
    <xdr:clientData/>
  </xdr:oneCellAnchor>
  <xdr:oneCellAnchor>
    <xdr:from>
      <xdr:col>15</xdr:col>
      <xdr:colOff>22860</xdr:colOff>
      <xdr:row>337</xdr:row>
      <xdr:rowOff>0</xdr:rowOff>
    </xdr:from>
    <xdr:ext cx="5943600" cy="3110484"/>
    <xdr:pic>
      <xdr:nvPicPr>
        <xdr:cNvPr id="99" name="Picture 98" hidden="1">
          <a:extLst>
            <a:ext uri="{FF2B5EF4-FFF2-40B4-BE49-F238E27FC236}">
              <a16:creationId xmlns:a16="http://schemas.microsoft.com/office/drawing/2014/main" id="{C6A2DAA9-4ABF-41AA-AC8B-3A44A2FDE21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0581500"/>
          <a:ext cx="5943600" cy="3110484"/>
        </a:xfrm>
        <a:prstGeom prst="rect">
          <a:avLst/>
        </a:prstGeom>
      </xdr:spPr>
    </xdr:pic>
    <xdr:clientData/>
  </xdr:oneCellAnchor>
  <xdr:oneCellAnchor>
    <xdr:from>
      <xdr:col>13</xdr:col>
      <xdr:colOff>18626</xdr:colOff>
      <xdr:row>387</xdr:row>
      <xdr:rowOff>131336</xdr:rowOff>
    </xdr:from>
    <xdr:ext cx="6564378" cy="3362551"/>
    <xdr:pic>
      <xdr:nvPicPr>
        <xdr:cNvPr id="100" name="value frame PNP" hidden="1">
          <a:extLst>
            <a:ext uri="{FF2B5EF4-FFF2-40B4-BE49-F238E27FC236}">
              <a16:creationId xmlns:a16="http://schemas.microsoft.com/office/drawing/2014/main" id="{0226BE11-4E15-4D18-9CF4-DA7D5BC52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564378" cy="3362551"/>
        </a:xfrm>
        <a:prstGeom prst="rect">
          <a:avLst/>
        </a:prstGeom>
      </xdr:spPr>
    </xdr:pic>
    <xdr:clientData/>
  </xdr:oneCellAnchor>
  <xdr:oneCellAnchor>
    <xdr:from>
      <xdr:col>14</xdr:col>
      <xdr:colOff>110067</xdr:colOff>
      <xdr:row>378</xdr:row>
      <xdr:rowOff>0</xdr:rowOff>
    </xdr:from>
    <xdr:ext cx="6184744" cy="1505336"/>
    <xdr:pic>
      <xdr:nvPicPr>
        <xdr:cNvPr id="101" name="Picture 100" hidden="1">
          <a:extLst>
            <a:ext uri="{FF2B5EF4-FFF2-40B4-BE49-F238E27FC236}">
              <a16:creationId xmlns:a16="http://schemas.microsoft.com/office/drawing/2014/main" id="{76007853-EB5F-457D-8760-6B3E998114C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9535000"/>
          <a:ext cx="6184744" cy="1505336"/>
        </a:xfrm>
        <a:prstGeom prst="rect">
          <a:avLst/>
        </a:prstGeom>
      </xdr:spPr>
    </xdr:pic>
    <xdr:clientData/>
  </xdr:oneCellAnchor>
  <xdr:oneCellAnchor>
    <xdr:from>
      <xdr:col>24</xdr:col>
      <xdr:colOff>231420</xdr:colOff>
      <xdr:row>378</xdr:row>
      <xdr:rowOff>0</xdr:rowOff>
    </xdr:from>
    <xdr:ext cx="871272" cy="927100"/>
    <xdr:pic>
      <xdr:nvPicPr>
        <xdr:cNvPr id="102" name="thumbs up, light green" hidden="1">
          <a:extLst>
            <a:ext uri="{FF2B5EF4-FFF2-40B4-BE49-F238E27FC236}">
              <a16:creationId xmlns:a16="http://schemas.microsoft.com/office/drawing/2014/main" id="{6A1C30AD-58C9-4EBF-8985-235CFC7142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9535000"/>
          <a:ext cx="871272" cy="927100"/>
        </a:xfrm>
        <a:prstGeom prst="rect">
          <a:avLst/>
        </a:prstGeom>
      </xdr:spPr>
    </xdr:pic>
    <xdr:clientData/>
  </xdr:oneCellAnchor>
  <xdr:oneCellAnchor>
    <xdr:from>
      <xdr:col>15</xdr:col>
      <xdr:colOff>22860</xdr:colOff>
      <xdr:row>378</xdr:row>
      <xdr:rowOff>0</xdr:rowOff>
    </xdr:from>
    <xdr:ext cx="5943600" cy="3110484"/>
    <xdr:pic>
      <xdr:nvPicPr>
        <xdr:cNvPr id="103" name="Picture 102" hidden="1">
          <a:extLst>
            <a:ext uri="{FF2B5EF4-FFF2-40B4-BE49-F238E27FC236}">
              <a16:creationId xmlns:a16="http://schemas.microsoft.com/office/drawing/2014/main" id="{83D833D0-1A3B-4861-9361-DA3E0432F0B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9535000"/>
          <a:ext cx="5943600" cy="3110484"/>
        </a:xfrm>
        <a:prstGeom prst="rect">
          <a:avLst/>
        </a:prstGeom>
      </xdr:spPr>
    </xdr:pic>
    <xdr:clientData/>
  </xdr:oneCellAnchor>
  <xdr:oneCellAnchor>
    <xdr:from>
      <xdr:col>13</xdr:col>
      <xdr:colOff>18626</xdr:colOff>
      <xdr:row>428</xdr:row>
      <xdr:rowOff>131336</xdr:rowOff>
    </xdr:from>
    <xdr:ext cx="6564378" cy="3362551"/>
    <xdr:pic>
      <xdr:nvPicPr>
        <xdr:cNvPr id="104" name="value frame PNP" hidden="1">
          <a:extLst>
            <a:ext uri="{FF2B5EF4-FFF2-40B4-BE49-F238E27FC236}">
              <a16:creationId xmlns:a16="http://schemas.microsoft.com/office/drawing/2014/main" id="{0B30C1D5-640D-42D1-9ED0-9F2B1FA77C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564378" cy="3362551"/>
        </a:xfrm>
        <a:prstGeom prst="rect">
          <a:avLst/>
        </a:prstGeom>
      </xdr:spPr>
    </xdr:pic>
    <xdr:clientData/>
  </xdr:oneCellAnchor>
  <xdr:oneCellAnchor>
    <xdr:from>
      <xdr:col>14</xdr:col>
      <xdr:colOff>110067</xdr:colOff>
      <xdr:row>419</xdr:row>
      <xdr:rowOff>0</xdr:rowOff>
    </xdr:from>
    <xdr:ext cx="6184744" cy="1505336"/>
    <xdr:pic>
      <xdr:nvPicPr>
        <xdr:cNvPr id="105" name="Picture 104" hidden="1">
          <a:extLst>
            <a:ext uri="{FF2B5EF4-FFF2-40B4-BE49-F238E27FC236}">
              <a16:creationId xmlns:a16="http://schemas.microsoft.com/office/drawing/2014/main" id="{EAE21FBD-E0F5-47C3-BCC2-26237B4D2AD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98488500"/>
          <a:ext cx="6184744" cy="1505336"/>
        </a:xfrm>
        <a:prstGeom prst="rect">
          <a:avLst/>
        </a:prstGeom>
      </xdr:spPr>
    </xdr:pic>
    <xdr:clientData/>
  </xdr:oneCellAnchor>
  <xdr:oneCellAnchor>
    <xdr:from>
      <xdr:col>24</xdr:col>
      <xdr:colOff>231420</xdr:colOff>
      <xdr:row>419</xdr:row>
      <xdr:rowOff>0</xdr:rowOff>
    </xdr:from>
    <xdr:ext cx="871272" cy="927100"/>
    <xdr:pic>
      <xdr:nvPicPr>
        <xdr:cNvPr id="106" name="thumbs up, light green" hidden="1">
          <a:extLst>
            <a:ext uri="{FF2B5EF4-FFF2-40B4-BE49-F238E27FC236}">
              <a16:creationId xmlns:a16="http://schemas.microsoft.com/office/drawing/2014/main" id="{1441BC38-8465-40B3-9CA3-2082487279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98488500"/>
          <a:ext cx="871272" cy="927100"/>
        </a:xfrm>
        <a:prstGeom prst="rect">
          <a:avLst/>
        </a:prstGeom>
      </xdr:spPr>
    </xdr:pic>
    <xdr:clientData/>
  </xdr:oneCellAnchor>
  <xdr:oneCellAnchor>
    <xdr:from>
      <xdr:col>15</xdr:col>
      <xdr:colOff>22860</xdr:colOff>
      <xdr:row>419</xdr:row>
      <xdr:rowOff>0</xdr:rowOff>
    </xdr:from>
    <xdr:ext cx="5943600" cy="3110484"/>
    <xdr:pic>
      <xdr:nvPicPr>
        <xdr:cNvPr id="107" name="Picture 106" hidden="1">
          <a:extLst>
            <a:ext uri="{FF2B5EF4-FFF2-40B4-BE49-F238E27FC236}">
              <a16:creationId xmlns:a16="http://schemas.microsoft.com/office/drawing/2014/main" id="{1EB1D34E-ACF1-4973-B973-6ECAD68A98C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98488500"/>
          <a:ext cx="5943600" cy="3110484"/>
        </a:xfrm>
        <a:prstGeom prst="rect">
          <a:avLst/>
        </a:prstGeom>
      </xdr:spPr>
    </xdr:pic>
    <xdr:clientData/>
  </xdr:oneCellAnchor>
  <xdr:oneCellAnchor>
    <xdr:from>
      <xdr:col>13</xdr:col>
      <xdr:colOff>18626</xdr:colOff>
      <xdr:row>469</xdr:row>
      <xdr:rowOff>131336</xdr:rowOff>
    </xdr:from>
    <xdr:ext cx="6564378" cy="3362551"/>
    <xdr:pic>
      <xdr:nvPicPr>
        <xdr:cNvPr id="108" name="value frame PNP" hidden="1">
          <a:extLst>
            <a:ext uri="{FF2B5EF4-FFF2-40B4-BE49-F238E27FC236}">
              <a16:creationId xmlns:a16="http://schemas.microsoft.com/office/drawing/2014/main" id="{5F65587E-58F2-4EC1-8AD1-7A6C605373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564378" cy="3362551"/>
        </a:xfrm>
        <a:prstGeom prst="rect">
          <a:avLst/>
        </a:prstGeom>
      </xdr:spPr>
    </xdr:pic>
    <xdr:clientData/>
  </xdr:oneCellAnchor>
  <xdr:oneCellAnchor>
    <xdr:from>
      <xdr:col>14</xdr:col>
      <xdr:colOff>110067</xdr:colOff>
      <xdr:row>460</xdr:row>
      <xdr:rowOff>0</xdr:rowOff>
    </xdr:from>
    <xdr:ext cx="6184744" cy="1505336"/>
    <xdr:pic>
      <xdr:nvPicPr>
        <xdr:cNvPr id="109" name="Picture 108" hidden="1">
          <a:extLst>
            <a:ext uri="{FF2B5EF4-FFF2-40B4-BE49-F238E27FC236}">
              <a16:creationId xmlns:a16="http://schemas.microsoft.com/office/drawing/2014/main" id="{62773AC1-A2FC-46ED-9BA6-B1FD10610D6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07442000"/>
          <a:ext cx="6184744" cy="1505336"/>
        </a:xfrm>
        <a:prstGeom prst="rect">
          <a:avLst/>
        </a:prstGeom>
      </xdr:spPr>
    </xdr:pic>
    <xdr:clientData/>
  </xdr:oneCellAnchor>
  <xdr:oneCellAnchor>
    <xdr:from>
      <xdr:col>24</xdr:col>
      <xdr:colOff>231420</xdr:colOff>
      <xdr:row>460</xdr:row>
      <xdr:rowOff>0</xdr:rowOff>
    </xdr:from>
    <xdr:ext cx="871272" cy="927100"/>
    <xdr:pic>
      <xdr:nvPicPr>
        <xdr:cNvPr id="110" name="thumbs up, light green" hidden="1">
          <a:extLst>
            <a:ext uri="{FF2B5EF4-FFF2-40B4-BE49-F238E27FC236}">
              <a16:creationId xmlns:a16="http://schemas.microsoft.com/office/drawing/2014/main" id="{BFB55BBB-AC48-4C07-8D12-A046AFB117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07442000"/>
          <a:ext cx="871272" cy="927100"/>
        </a:xfrm>
        <a:prstGeom prst="rect">
          <a:avLst/>
        </a:prstGeom>
      </xdr:spPr>
    </xdr:pic>
    <xdr:clientData/>
  </xdr:oneCellAnchor>
  <xdr:oneCellAnchor>
    <xdr:from>
      <xdr:col>15</xdr:col>
      <xdr:colOff>22860</xdr:colOff>
      <xdr:row>460</xdr:row>
      <xdr:rowOff>0</xdr:rowOff>
    </xdr:from>
    <xdr:ext cx="5943600" cy="3110484"/>
    <xdr:pic>
      <xdr:nvPicPr>
        <xdr:cNvPr id="111" name="Picture 110" hidden="1">
          <a:extLst>
            <a:ext uri="{FF2B5EF4-FFF2-40B4-BE49-F238E27FC236}">
              <a16:creationId xmlns:a16="http://schemas.microsoft.com/office/drawing/2014/main" id="{B78565B3-7C54-47EC-A7AE-818B4EFFE94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07442000"/>
          <a:ext cx="5943600" cy="3110484"/>
        </a:xfrm>
        <a:prstGeom prst="rect">
          <a:avLst/>
        </a:prstGeom>
      </xdr:spPr>
    </xdr:pic>
    <xdr:clientData/>
  </xdr:oneCellAnchor>
  <xdr:oneCellAnchor>
    <xdr:from>
      <xdr:col>13</xdr:col>
      <xdr:colOff>18626</xdr:colOff>
      <xdr:row>510</xdr:row>
      <xdr:rowOff>131336</xdr:rowOff>
    </xdr:from>
    <xdr:ext cx="6564378" cy="3362551"/>
    <xdr:pic>
      <xdr:nvPicPr>
        <xdr:cNvPr id="112" name="value frame PNP" hidden="1">
          <a:extLst>
            <a:ext uri="{FF2B5EF4-FFF2-40B4-BE49-F238E27FC236}">
              <a16:creationId xmlns:a16="http://schemas.microsoft.com/office/drawing/2014/main" id="{A60E1DA0-C341-45FE-A79F-3F89F3801F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564378" cy="3362551"/>
        </a:xfrm>
        <a:prstGeom prst="rect">
          <a:avLst/>
        </a:prstGeom>
      </xdr:spPr>
    </xdr:pic>
    <xdr:clientData/>
  </xdr:oneCellAnchor>
  <xdr:oneCellAnchor>
    <xdr:from>
      <xdr:col>14</xdr:col>
      <xdr:colOff>110067</xdr:colOff>
      <xdr:row>501</xdr:row>
      <xdr:rowOff>0</xdr:rowOff>
    </xdr:from>
    <xdr:ext cx="6184744" cy="1505336"/>
    <xdr:pic>
      <xdr:nvPicPr>
        <xdr:cNvPr id="113" name="Picture 112" hidden="1">
          <a:extLst>
            <a:ext uri="{FF2B5EF4-FFF2-40B4-BE49-F238E27FC236}">
              <a16:creationId xmlns:a16="http://schemas.microsoft.com/office/drawing/2014/main" id="{A6A379D2-1B49-4DA1-AA15-CE70B01494A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16395500"/>
          <a:ext cx="6184744" cy="1505336"/>
        </a:xfrm>
        <a:prstGeom prst="rect">
          <a:avLst/>
        </a:prstGeom>
      </xdr:spPr>
    </xdr:pic>
    <xdr:clientData/>
  </xdr:oneCellAnchor>
  <xdr:oneCellAnchor>
    <xdr:from>
      <xdr:col>24</xdr:col>
      <xdr:colOff>231420</xdr:colOff>
      <xdr:row>501</xdr:row>
      <xdr:rowOff>0</xdr:rowOff>
    </xdr:from>
    <xdr:ext cx="871272" cy="927100"/>
    <xdr:pic>
      <xdr:nvPicPr>
        <xdr:cNvPr id="114" name="thumbs up, light green" hidden="1">
          <a:extLst>
            <a:ext uri="{FF2B5EF4-FFF2-40B4-BE49-F238E27FC236}">
              <a16:creationId xmlns:a16="http://schemas.microsoft.com/office/drawing/2014/main" id="{45ECF0C6-41F2-4AA7-8790-0A202C4D87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16395500"/>
          <a:ext cx="871272" cy="927100"/>
        </a:xfrm>
        <a:prstGeom prst="rect">
          <a:avLst/>
        </a:prstGeom>
      </xdr:spPr>
    </xdr:pic>
    <xdr:clientData/>
  </xdr:oneCellAnchor>
  <xdr:oneCellAnchor>
    <xdr:from>
      <xdr:col>15</xdr:col>
      <xdr:colOff>22860</xdr:colOff>
      <xdr:row>501</xdr:row>
      <xdr:rowOff>0</xdr:rowOff>
    </xdr:from>
    <xdr:ext cx="5943600" cy="3110484"/>
    <xdr:pic>
      <xdr:nvPicPr>
        <xdr:cNvPr id="115" name="Picture 114" hidden="1">
          <a:extLst>
            <a:ext uri="{FF2B5EF4-FFF2-40B4-BE49-F238E27FC236}">
              <a16:creationId xmlns:a16="http://schemas.microsoft.com/office/drawing/2014/main" id="{DD1471A5-4133-44C2-877A-863A9BAECD6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16395500"/>
          <a:ext cx="5943600" cy="3110484"/>
        </a:xfrm>
        <a:prstGeom prst="rect">
          <a:avLst/>
        </a:prstGeom>
      </xdr:spPr>
    </xdr:pic>
    <xdr:clientData/>
  </xdr:oneCellAnchor>
  <xdr:oneCellAnchor>
    <xdr:from>
      <xdr:col>13</xdr:col>
      <xdr:colOff>18626</xdr:colOff>
      <xdr:row>551</xdr:row>
      <xdr:rowOff>131336</xdr:rowOff>
    </xdr:from>
    <xdr:ext cx="6564378" cy="3362551"/>
    <xdr:pic>
      <xdr:nvPicPr>
        <xdr:cNvPr id="116" name="value frame PNP" hidden="1">
          <a:extLst>
            <a:ext uri="{FF2B5EF4-FFF2-40B4-BE49-F238E27FC236}">
              <a16:creationId xmlns:a16="http://schemas.microsoft.com/office/drawing/2014/main" id="{9CAAD365-250C-48E4-A716-1F100AEB85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564378" cy="3362551"/>
        </a:xfrm>
        <a:prstGeom prst="rect">
          <a:avLst/>
        </a:prstGeom>
      </xdr:spPr>
    </xdr:pic>
    <xdr:clientData/>
  </xdr:oneCellAnchor>
  <xdr:oneCellAnchor>
    <xdr:from>
      <xdr:col>14</xdr:col>
      <xdr:colOff>110067</xdr:colOff>
      <xdr:row>542</xdr:row>
      <xdr:rowOff>0</xdr:rowOff>
    </xdr:from>
    <xdr:ext cx="6184744" cy="1505336"/>
    <xdr:pic>
      <xdr:nvPicPr>
        <xdr:cNvPr id="117" name="Picture 116" hidden="1">
          <a:extLst>
            <a:ext uri="{FF2B5EF4-FFF2-40B4-BE49-F238E27FC236}">
              <a16:creationId xmlns:a16="http://schemas.microsoft.com/office/drawing/2014/main" id="{209BF9D2-19F7-4604-BA0F-804EDAB346A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25349000"/>
          <a:ext cx="6184744" cy="1505336"/>
        </a:xfrm>
        <a:prstGeom prst="rect">
          <a:avLst/>
        </a:prstGeom>
      </xdr:spPr>
    </xdr:pic>
    <xdr:clientData/>
  </xdr:oneCellAnchor>
  <xdr:oneCellAnchor>
    <xdr:from>
      <xdr:col>24</xdr:col>
      <xdr:colOff>231420</xdr:colOff>
      <xdr:row>542</xdr:row>
      <xdr:rowOff>0</xdr:rowOff>
    </xdr:from>
    <xdr:ext cx="871272" cy="927100"/>
    <xdr:pic>
      <xdr:nvPicPr>
        <xdr:cNvPr id="118" name="thumbs up, light green" hidden="1">
          <a:extLst>
            <a:ext uri="{FF2B5EF4-FFF2-40B4-BE49-F238E27FC236}">
              <a16:creationId xmlns:a16="http://schemas.microsoft.com/office/drawing/2014/main" id="{B3E56F3B-3F46-4BC5-8973-C256A19316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25349000"/>
          <a:ext cx="871272" cy="927100"/>
        </a:xfrm>
        <a:prstGeom prst="rect">
          <a:avLst/>
        </a:prstGeom>
      </xdr:spPr>
    </xdr:pic>
    <xdr:clientData/>
  </xdr:oneCellAnchor>
  <xdr:oneCellAnchor>
    <xdr:from>
      <xdr:col>15</xdr:col>
      <xdr:colOff>22860</xdr:colOff>
      <xdr:row>542</xdr:row>
      <xdr:rowOff>0</xdr:rowOff>
    </xdr:from>
    <xdr:ext cx="5943600" cy="3110484"/>
    <xdr:pic>
      <xdr:nvPicPr>
        <xdr:cNvPr id="119" name="Picture 118" hidden="1">
          <a:extLst>
            <a:ext uri="{FF2B5EF4-FFF2-40B4-BE49-F238E27FC236}">
              <a16:creationId xmlns:a16="http://schemas.microsoft.com/office/drawing/2014/main" id="{87EAA214-AAD8-442D-9978-8088D4BE3E9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25349000"/>
          <a:ext cx="5943600" cy="3110484"/>
        </a:xfrm>
        <a:prstGeom prst="rect">
          <a:avLst/>
        </a:prstGeom>
      </xdr:spPr>
    </xdr:pic>
    <xdr:clientData/>
  </xdr:oneCellAnchor>
  <xdr:oneCellAnchor>
    <xdr:from>
      <xdr:col>13</xdr:col>
      <xdr:colOff>18626</xdr:colOff>
      <xdr:row>592</xdr:row>
      <xdr:rowOff>131336</xdr:rowOff>
    </xdr:from>
    <xdr:ext cx="6564378" cy="3362551"/>
    <xdr:pic>
      <xdr:nvPicPr>
        <xdr:cNvPr id="120" name="value frame PNP" hidden="1">
          <a:extLst>
            <a:ext uri="{FF2B5EF4-FFF2-40B4-BE49-F238E27FC236}">
              <a16:creationId xmlns:a16="http://schemas.microsoft.com/office/drawing/2014/main" id="{02938265-000A-438F-88DD-E182F5654D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564378" cy="3362551"/>
        </a:xfrm>
        <a:prstGeom prst="rect">
          <a:avLst/>
        </a:prstGeom>
      </xdr:spPr>
    </xdr:pic>
    <xdr:clientData/>
  </xdr:oneCellAnchor>
  <xdr:oneCellAnchor>
    <xdr:from>
      <xdr:col>14</xdr:col>
      <xdr:colOff>110067</xdr:colOff>
      <xdr:row>583</xdr:row>
      <xdr:rowOff>0</xdr:rowOff>
    </xdr:from>
    <xdr:ext cx="6184744" cy="1505336"/>
    <xdr:pic>
      <xdr:nvPicPr>
        <xdr:cNvPr id="121" name="Picture 120" hidden="1">
          <a:extLst>
            <a:ext uri="{FF2B5EF4-FFF2-40B4-BE49-F238E27FC236}">
              <a16:creationId xmlns:a16="http://schemas.microsoft.com/office/drawing/2014/main" id="{9C005DC8-E519-4651-86D9-7FDB7241B68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4302500"/>
          <a:ext cx="6184744" cy="1505336"/>
        </a:xfrm>
        <a:prstGeom prst="rect">
          <a:avLst/>
        </a:prstGeom>
      </xdr:spPr>
    </xdr:pic>
    <xdr:clientData/>
  </xdr:oneCellAnchor>
  <xdr:oneCellAnchor>
    <xdr:from>
      <xdr:col>24</xdr:col>
      <xdr:colOff>231420</xdr:colOff>
      <xdr:row>583</xdr:row>
      <xdr:rowOff>0</xdr:rowOff>
    </xdr:from>
    <xdr:ext cx="871272" cy="927100"/>
    <xdr:pic>
      <xdr:nvPicPr>
        <xdr:cNvPr id="122" name="thumbs up, light green" hidden="1">
          <a:extLst>
            <a:ext uri="{FF2B5EF4-FFF2-40B4-BE49-F238E27FC236}">
              <a16:creationId xmlns:a16="http://schemas.microsoft.com/office/drawing/2014/main" id="{A28E41EF-B202-479A-85D6-30B7FE0C61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4302500"/>
          <a:ext cx="871272" cy="927100"/>
        </a:xfrm>
        <a:prstGeom prst="rect">
          <a:avLst/>
        </a:prstGeom>
      </xdr:spPr>
    </xdr:pic>
    <xdr:clientData/>
  </xdr:oneCellAnchor>
  <xdr:oneCellAnchor>
    <xdr:from>
      <xdr:col>15</xdr:col>
      <xdr:colOff>22860</xdr:colOff>
      <xdr:row>583</xdr:row>
      <xdr:rowOff>0</xdr:rowOff>
    </xdr:from>
    <xdr:ext cx="5943600" cy="3110484"/>
    <xdr:pic>
      <xdr:nvPicPr>
        <xdr:cNvPr id="123" name="Picture 122" hidden="1">
          <a:extLst>
            <a:ext uri="{FF2B5EF4-FFF2-40B4-BE49-F238E27FC236}">
              <a16:creationId xmlns:a16="http://schemas.microsoft.com/office/drawing/2014/main" id="{04C8E222-22D8-4A8D-A2AB-E24C8D45E10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4302500"/>
          <a:ext cx="5943600" cy="3110484"/>
        </a:xfrm>
        <a:prstGeom prst="rect">
          <a:avLst/>
        </a:prstGeom>
      </xdr:spPr>
    </xdr:pic>
    <xdr:clientData/>
  </xdr:oneCellAnchor>
  <xdr:oneCellAnchor>
    <xdr:from>
      <xdr:col>13</xdr:col>
      <xdr:colOff>18626</xdr:colOff>
      <xdr:row>633</xdr:row>
      <xdr:rowOff>131336</xdr:rowOff>
    </xdr:from>
    <xdr:ext cx="6564378" cy="3362551"/>
    <xdr:pic>
      <xdr:nvPicPr>
        <xdr:cNvPr id="124" name="value frame PNP" hidden="1">
          <a:extLst>
            <a:ext uri="{FF2B5EF4-FFF2-40B4-BE49-F238E27FC236}">
              <a16:creationId xmlns:a16="http://schemas.microsoft.com/office/drawing/2014/main" id="{E9218B50-AFC7-4ACC-BBA2-9E10189BC5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564378" cy="3362551"/>
        </a:xfrm>
        <a:prstGeom prst="rect">
          <a:avLst/>
        </a:prstGeom>
      </xdr:spPr>
    </xdr:pic>
    <xdr:clientData/>
  </xdr:oneCellAnchor>
  <xdr:oneCellAnchor>
    <xdr:from>
      <xdr:col>14</xdr:col>
      <xdr:colOff>110067</xdr:colOff>
      <xdr:row>624</xdr:row>
      <xdr:rowOff>0</xdr:rowOff>
    </xdr:from>
    <xdr:ext cx="6184744" cy="1505336"/>
    <xdr:pic>
      <xdr:nvPicPr>
        <xdr:cNvPr id="125" name="Picture 124" hidden="1">
          <a:extLst>
            <a:ext uri="{FF2B5EF4-FFF2-40B4-BE49-F238E27FC236}">
              <a16:creationId xmlns:a16="http://schemas.microsoft.com/office/drawing/2014/main" id="{14B2A815-A65C-43A7-80F5-CB5F6EDCC0F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43256000"/>
          <a:ext cx="6184744" cy="1505336"/>
        </a:xfrm>
        <a:prstGeom prst="rect">
          <a:avLst/>
        </a:prstGeom>
      </xdr:spPr>
    </xdr:pic>
    <xdr:clientData/>
  </xdr:oneCellAnchor>
  <xdr:oneCellAnchor>
    <xdr:from>
      <xdr:col>24</xdr:col>
      <xdr:colOff>231420</xdr:colOff>
      <xdr:row>624</xdr:row>
      <xdr:rowOff>0</xdr:rowOff>
    </xdr:from>
    <xdr:ext cx="871272" cy="927100"/>
    <xdr:pic>
      <xdr:nvPicPr>
        <xdr:cNvPr id="126" name="thumbs up, light green" hidden="1">
          <a:extLst>
            <a:ext uri="{FF2B5EF4-FFF2-40B4-BE49-F238E27FC236}">
              <a16:creationId xmlns:a16="http://schemas.microsoft.com/office/drawing/2014/main" id="{8D54D073-7D28-4A57-8E57-FF97BA6411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43256000"/>
          <a:ext cx="871272" cy="927100"/>
        </a:xfrm>
        <a:prstGeom prst="rect">
          <a:avLst/>
        </a:prstGeom>
      </xdr:spPr>
    </xdr:pic>
    <xdr:clientData/>
  </xdr:oneCellAnchor>
  <xdr:oneCellAnchor>
    <xdr:from>
      <xdr:col>15</xdr:col>
      <xdr:colOff>22860</xdr:colOff>
      <xdr:row>624</xdr:row>
      <xdr:rowOff>0</xdr:rowOff>
    </xdr:from>
    <xdr:ext cx="5943600" cy="3110484"/>
    <xdr:pic>
      <xdr:nvPicPr>
        <xdr:cNvPr id="127" name="Picture 126" hidden="1">
          <a:extLst>
            <a:ext uri="{FF2B5EF4-FFF2-40B4-BE49-F238E27FC236}">
              <a16:creationId xmlns:a16="http://schemas.microsoft.com/office/drawing/2014/main" id="{88578142-3F45-42B1-9CC1-7984FC4AC93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43256000"/>
          <a:ext cx="5943600" cy="3110484"/>
        </a:xfrm>
        <a:prstGeom prst="rect">
          <a:avLst/>
        </a:prstGeom>
      </xdr:spPr>
    </xdr:pic>
    <xdr:clientData/>
  </xdr:oneCellAnchor>
  <xdr:oneCellAnchor>
    <xdr:from>
      <xdr:col>13</xdr:col>
      <xdr:colOff>18626</xdr:colOff>
      <xdr:row>674</xdr:row>
      <xdr:rowOff>131336</xdr:rowOff>
    </xdr:from>
    <xdr:ext cx="6564378" cy="3362551"/>
    <xdr:pic>
      <xdr:nvPicPr>
        <xdr:cNvPr id="128" name="value frame PNP" hidden="1">
          <a:extLst>
            <a:ext uri="{FF2B5EF4-FFF2-40B4-BE49-F238E27FC236}">
              <a16:creationId xmlns:a16="http://schemas.microsoft.com/office/drawing/2014/main" id="{7B1463BA-6992-48E5-B56A-6007C34D23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564378" cy="3362551"/>
        </a:xfrm>
        <a:prstGeom prst="rect">
          <a:avLst/>
        </a:prstGeom>
      </xdr:spPr>
    </xdr:pic>
    <xdr:clientData/>
  </xdr:oneCellAnchor>
  <xdr:oneCellAnchor>
    <xdr:from>
      <xdr:col>14</xdr:col>
      <xdr:colOff>110067</xdr:colOff>
      <xdr:row>665</xdr:row>
      <xdr:rowOff>0</xdr:rowOff>
    </xdr:from>
    <xdr:ext cx="6184744" cy="1505336"/>
    <xdr:pic>
      <xdr:nvPicPr>
        <xdr:cNvPr id="129" name="Picture 128" hidden="1">
          <a:extLst>
            <a:ext uri="{FF2B5EF4-FFF2-40B4-BE49-F238E27FC236}">
              <a16:creationId xmlns:a16="http://schemas.microsoft.com/office/drawing/2014/main" id="{D36FD919-E5F5-48E6-AD5A-606E6D5E9BD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52209500"/>
          <a:ext cx="6184744" cy="1505336"/>
        </a:xfrm>
        <a:prstGeom prst="rect">
          <a:avLst/>
        </a:prstGeom>
      </xdr:spPr>
    </xdr:pic>
    <xdr:clientData/>
  </xdr:oneCellAnchor>
  <xdr:oneCellAnchor>
    <xdr:from>
      <xdr:col>24</xdr:col>
      <xdr:colOff>231420</xdr:colOff>
      <xdr:row>665</xdr:row>
      <xdr:rowOff>0</xdr:rowOff>
    </xdr:from>
    <xdr:ext cx="871272" cy="927100"/>
    <xdr:pic>
      <xdr:nvPicPr>
        <xdr:cNvPr id="130" name="thumbs up, light green" hidden="1">
          <a:extLst>
            <a:ext uri="{FF2B5EF4-FFF2-40B4-BE49-F238E27FC236}">
              <a16:creationId xmlns:a16="http://schemas.microsoft.com/office/drawing/2014/main" id="{EA9710CD-4F31-4742-A3F3-A34F06C2C7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52209500"/>
          <a:ext cx="871272" cy="927100"/>
        </a:xfrm>
        <a:prstGeom prst="rect">
          <a:avLst/>
        </a:prstGeom>
      </xdr:spPr>
    </xdr:pic>
    <xdr:clientData/>
  </xdr:oneCellAnchor>
  <xdr:oneCellAnchor>
    <xdr:from>
      <xdr:col>15</xdr:col>
      <xdr:colOff>22860</xdr:colOff>
      <xdr:row>665</xdr:row>
      <xdr:rowOff>0</xdr:rowOff>
    </xdr:from>
    <xdr:ext cx="5943600" cy="3110484"/>
    <xdr:pic>
      <xdr:nvPicPr>
        <xdr:cNvPr id="131" name="Picture 130" hidden="1">
          <a:extLst>
            <a:ext uri="{FF2B5EF4-FFF2-40B4-BE49-F238E27FC236}">
              <a16:creationId xmlns:a16="http://schemas.microsoft.com/office/drawing/2014/main" id="{E435CF92-37F9-4A8C-B95E-8226B3A7574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52209500"/>
          <a:ext cx="5943600" cy="3110484"/>
        </a:xfrm>
        <a:prstGeom prst="rect">
          <a:avLst/>
        </a:prstGeom>
      </xdr:spPr>
    </xdr:pic>
    <xdr:clientData/>
  </xdr:oneCellAnchor>
  <xdr:twoCellAnchor editAs="oneCell">
    <xdr:from>
      <xdr:col>29</xdr:col>
      <xdr:colOff>317500</xdr:colOff>
      <xdr:row>1093</xdr:row>
      <xdr:rowOff>31750</xdr:rowOff>
    </xdr:from>
    <xdr:to>
      <xdr:col>35</xdr:col>
      <xdr:colOff>301625</xdr:colOff>
      <xdr:row>1819</xdr:row>
      <xdr:rowOff>60248</xdr:rowOff>
    </xdr:to>
    <xdr:pic>
      <xdr:nvPicPr>
        <xdr:cNvPr id="132" name="Picture 131">
          <a:hlinkClick xmlns:r="http://schemas.openxmlformats.org/officeDocument/2006/relationships" r:id="rId6"/>
          <a:extLst>
            <a:ext uri="{FF2B5EF4-FFF2-40B4-BE49-F238E27FC236}">
              <a16:creationId xmlns:a16="http://schemas.microsoft.com/office/drawing/2014/main" id="{C12E4CC4-5277-487A-8D01-33453975BCA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54050" y="225190050"/>
          <a:ext cx="3679825" cy="4321098"/>
        </a:xfrm>
        <a:prstGeom prst="rect">
          <a:avLst/>
        </a:prstGeom>
      </xdr:spPr>
    </xdr:pic>
    <xdr:clientData/>
  </xdr:twoCellAnchor>
  <xdr:oneCellAnchor>
    <xdr:from>
      <xdr:col>13</xdr:col>
      <xdr:colOff>18626</xdr:colOff>
      <xdr:row>141</xdr:row>
      <xdr:rowOff>131336</xdr:rowOff>
    </xdr:from>
    <xdr:ext cx="6323078" cy="3289526"/>
    <xdr:pic>
      <xdr:nvPicPr>
        <xdr:cNvPr id="133" name="value frame PNP" hidden="1">
          <a:extLst>
            <a:ext uri="{FF2B5EF4-FFF2-40B4-BE49-F238E27FC236}">
              <a16:creationId xmlns:a16="http://schemas.microsoft.com/office/drawing/2014/main" id="{773C14D7-66A7-4EE1-A479-0B494F872C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323078" cy="3289526"/>
        </a:xfrm>
        <a:prstGeom prst="rect">
          <a:avLst/>
        </a:prstGeom>
      </xdr:spPr>
    </xdr:pic>
    <xdr:clientData/>
  </xdr:oneCellAnchor>
  <xdr:oneCellAnchor>
    <xdr:from>
      <xdr:col>13</xdr:col>
      <xdr:colOff>18626</xdr:colOff>
      <xdr:row>182</xdr:row>
      <xdr:rowOff>131336</xdr:rowOff>
    </xdr:from>
    <xdr:ext cx="6323078" cy="3289526"/>
    <xdr:pic>
      <xdr:nvPicPr>
        <xdr:cNvPr id="134" name="value frame PNP" hidden="1">
          <a:extLst>
            <a:ext uri="{FF2B5EF4-FFF2-40B4-BE49-F238E27FC236}">
              <a16:creationId xmlns:a16="http://schemas.microsoft.com/office/drawing/2014/main" id="{7295E43E-CC57-421B-9862-35C607012E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323078" cy="3289526"/>
        </a:xfrm>
        <a:prstGeom prst="rect">
          <a:avLst/>
        </a:prstGeom>
      </xdr:spPr>
    </xdr:pic>
    <xdr:clientData/>
  </xdr:oneCellAnchor>
  <xdr:oneCellAnchor>
    <xdr:from>
      <xdr:col>13</xdr:col>
      <xdr:colOff>18626</xdr:colOff>
      <xdr:row>223</xdr:row>
      <xdr:rowOff>131336</xdr:rowOff>
    </xdr:from>
    <xdr:ext cx="6323078" cy="3289526"/>
    <xdr:pic>
      <xdr:nvPicPr>
        <xdr:cNvPr id="135" name="value frame PNP" hidden="1">
          <a:extLst>
            <a:ext uri="{FF2B5EF4-FFF2-40B4-BE49-F238E27FC236}">
              <a16:creationId xmlns:a16="http://schemas.microsoft.com/office/drawing/2014/main" id="{1FD9A4CC-385B-48C6-A13C-73C0AEE31F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323078" cy="3289526"/>
        </a:xfrm>
        <a:prstGeom prst="rect">
          <a:avLst/>
        </a:prstGeom>
      </xdr:spPr>
    </xdr:pic>
    <xdr:clientData/>
  </xdr:oneCellAnchor>
  <xdr:oneCellAnchor>
    <xdr:from>
      <xdr:col>13</xdr:col>
      <xdr:colOff>18626</xdr:colOff>
      <xdr:row>264</xdr:row>
      <xdr:rowOff>131336</xdr:rowOff>
    </xdr:from>
    <xdr:ext cx="6323078" cy="3289526"/>
    <xdr:pic>
      <xdr:nvPicPr>
        <xdr:cNvPr id="136" name="value frame PNP" hidden="1">
          <a:extLst>
            <a:ext uri="{FF2B5EF4-FFF2-40B4-BE49-F238E27FC236}">
              <a16:creationId xmlns:a16="http://schemas.microsoft.com/office/drawing/2014/main" id="{8BB980B0-CE41-42F2-B93E-85BBFBF267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323078" cy="3289526"/>
        </a:xfrm>
        <a:prstGeom prst="rect">
          <a:avLst/>
        </a:prstGeom>
      </xdr:spPr>
    </xdr:pic>
    <xdr:clientData/>
  </xdr:oneCellAnchor>
  <xdr:oneCellAnchor>
    <xdr:from>
      <xdr:col>13</xdr:col>
      <xdr:colOff>18626</xdr:colOff>
      <xdr:row>305</xdr:row>
      <xdr:rowOff>131336</xdr:rowOff>
    </xdr:from>
    <xdr:ext cx="6323078" cy="3289526"/>
    <xdr:pic>
      <xdr:nvPicPr>
        <xdr:cNvPr id="137" name="value frame PNP" hidden="1">
          <a:extLst>
            <a:ext uri="{FF2B5EF4-FFF2-40B4-BE49-F238E27FC236}">
              <a16:creationId xmlns:a16="http://schemas.microsoft.com/office/drawing/2014/main" id="{45002268-B852-478F-B40B-F81D77F718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323078" cy="3289526"/>
        </a:xfrm>
        <a:prstGeom prst="rect">
          <a:avLst/>
        </a:prstGeom>
      </xdr:spPr>
    </xdr:pic>
    <xdr:clientData/>
  </xdr:oneCellAnchor>
  <xdr:oneCellAnchor>
    <xdr:from>
      <xdr:col>13</xdr:col>
      <xdr:colOff>18626</xdr:colOff>
      <xdr:row>346</xdr:row>
      <xdr:rowOff>131336</xdr:rowOff>
    </xdr:from>
    <xdr:ext cx="6323078" cy="3289526"/>
    <xdr:pic>
      <xdr:nvPicPr>
        <xdr:cNvPr id="138" name="value frame PNP" hidden="1">
          <a:extLst>
            <a:ext uri="{FF2B5EF4-FFF2-40B4-BE49-F238E27FC236}">
              <a16:creationId xmlns:a16="http://schemas.microsoft.com/office/drawing/2014/main" id="{BDF69273-A5C3-472A-9DB8-5E875D23DF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323078" cy="3289526"/>
        </a:xfrm>
        <a:prstGeom prst="rect">
          <a:avLst/>
        </a:prstGeom>
      </xdr:spPr>
    </xdr:pic>
    <xdr:clientData/>
  </xdr:oneCellAnchor>
  <xdr:oneCellAnchor>
    <xdr:from>
      <xdr:col>13</xdr:col>
      <xdr:colOff>18626</xdr:colOff>
      <xdr:row>387</xdr:row>
      <xdr:rowOff>131336</xdr:rowOff>
    </xdr:from>
    <xdr:ext cx="6323078" cy="3289526"/>
    <xdr:pic>
      <xdr:nvPicPr>
        <xdr:cNvPr id="139" name="value frame PNP" hidden="1">
          <a:extLst>
            <a:ext uri="{FF2B5EF4-FFF2-40B4-BE49-F238E27FC236}">
              <a16:creationId xmlns:a16="http://schemas.microsoft.com/office/drawing/2014/main" id="{A40C8D0E-9A71-4932-8AC5-B93769E572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323078" cy="3289526"/>
        </a:xfrm>
        <a:prstGeom prst="rect">
          <a:avLst/>
        </a:prstGeom>
      </xdr:spPr>
    </xdr:pic>
    <xdr:clientData/>
  </xdr:oneCellAnchor>
  <xdr:oneCellAnchor>
    <xdr:from>
      <xdr:col>13</xdr:col>
      <xdr:colOff>18626</xdr:colOff>
      <xdr:row>428</xdr:row>
      <xdr:rowOff>131336</xdr:rowOff>
    </xdr:from>
    <xdr:ext cx="6323078" cy="3289526"/>
    <xdr:pic>
      <xdr:nvPicPr>
        <xdr:cNvPr id="140" name="value frame PNP" hidden="1">
          <a:extLst>
            <a:ext uri="{FF2B5EF4-FFF2-40B4-BE49-F238E27FC236}">
              <a16:creationId xmlns:a16="http://schemas.microsoft.com/office/drawing/2014/main" id="{32D8A2A0-9730-4836-B2FD-A79DB4DCDF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323078" cy="3289526"/>
        </a:xfrm>
        <a:prstGeom prst="rect">
          <a:avLst/>
        </a:prstGeom>
      </xdr:spPr>
    </xdr:pic>
    <xdr:clientData/>
  </xdr:oneCellAnchor>
  <xdr:oneCellAnchor>
    <xdr:from>
      <xdr:col>13</xdr:col>
      <xdr:colOff>18626</xdr:colOff>
      <xdr:row>469</xdr:row>
      <xdr:rowOff>131336</xdr:rowOff>
    </xdr:from>
    <xdr:ext cx="6323078" cy="3289526"/>
    <xdr:pic>
      <xdr:nvPicPr>
        <xdr:cNvPr id="141" name="value frame PNP" hidden="1">
          <a:extLst>
            <a:ext uri="{FF2B5EF4-FFF2-40B4-BE49-F238E27FC236}">
              <a16:creationId xmlns:a16="http://schemas.microsoft.com/office/drawing/2014/main" id="{8D1929AB-FB16-4AA0-9271-C7E8966915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323078" cy="3289526"/>
        </a:xfrm>
        <a:prstGeom prst="rect">
          <a:avLst/>
        </a:prstGeom>
      </xdr:spPr>
    </xdr:pic>
    <xdr:clientData/>
  </xdr:oneCellAnchor>
  <xdr:oneCellAnchor>
    <xdr:from>
      <xdr:col>13</xdr:col>
      <xdr:colOff>18626</xdr:colOff>
      <xdr:row>510</xdr:row>
      <xdr:rowOff>131336</xdr:rowOff>
    </xdr:from>
    <xdr:ext cx="6323078" cy="3289526"/>
    <xdr:pic>
      <xdr:nvPicPr>
        <xdr:cNvPr id="142" name="value frame PNP" hidden="1">
          <a:extLst>
            <a:ext uri="{FF2B5EF4-FFF2-40B4-BE49-F238E27FC236}">
              <a16:creationId xmlns:a16="http://schemas.microsoft.com/office/drawing/2014/main" id="{3CF7BA3F-7000-4DDE-8EAE-178F8576F9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323078" cy="3289526"/>
        </a:xfrm>
        <a:prstGeom prst="rect">
          <a:avLst/>
        </a:prstGeom>
      </xdr:spPr>
    </xdr:pic>
    <xdr:clientData/>
  </xdr:oneCellAnchor>
  <xdr:oneCellAnchor>
    <xdr:from>
      <xdr:col>13</xdr:col>
      <xdr:colOff>18626</xdr:colOff>
      <xdr:row>551</xdr:row>
      <xdr:rowOff>131336</xdr:rowOff>
    </xdr:from>
    <xdr:ext cx="6323078" cy="3289526"/>
    <xdr:pic>
      <xdr:nvPicPr>
        <xdr:cNvPr id="143" name="value frame PNP" hidden="1">
          <a:extLst>
            <a:ext uri="{FF2B5EF4-FFF2-40B4-BE49-F238E27FC236}">
              <a16:creationId xmlns:a16="http://schemas.microsoft.com/office/drawing/2014/main" id="{6E3DB9A9-F41D-442A-93AE-539D525ECE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323078" cy="3289526"/>
        </a:xfrm>
        <a:prstGeom prst="rect">
          <a:avLst/>
        </a:prstGeom>
      </xdr:spPr>
    </xdr:pic>
    <xdr:clientData/>
  </xdr:oneCellAnchor>
  <xdr:oneCellAnchor>
    <xdr:from>
      <xdr:col>13</xdr:col>
      <xdr:colOff>18626</xdr:colOff>
      <xdr:row>592</xdr:row>
      <xdr:rowOff>131336</xdr:rowOff>
    </xdr:from>
    <xdr:ext cx="6323078" cy="3289526"/>
    <xdr:pic>
      <xdr:nvPicPr>
        <xdr:cNvPr id="144" name="value frame PNP" hidden="1">
          <a:extLst>
            <a:ext uri="{FF2B5EF4-FFF2-40B4-BE49-F238E27FC236}">
              <a16:creationId xmlns:a16="http://schemas.microsoft.com/office/drawing/2014/main" id="{FEC09828-6718-4212-980D-2B4C36119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323078" cy="3289526"/>
        </a:xfrm>
        <a:prstGeom prst="rect">
          <a:avLst/>
        </a:prstGeom>
      </xdr:spPr>
    </xdr:pic>
    <xdr:clientData/>
  </xdr:oneCellAnchor>
  <xdr:oneCellAnchor>
    <xdr:from>
      <xdr:col>13</xdr:col>
      <xdr:colOff>18626</xdr:colOff>
      <xdr:row>633</xdr:row>
      <xdr:rowOff>131336</xdr:rowOff>
    </xdr:from>
    <xdr:ext cx="6323078" cy="3289526"/>
    <xdr:pic>
      <xdr:nvPicPr>
        <xdr:cNvPr id="145" name="value frame PNP" hidden="1">
          <a:extLst>
            <a:ext uri="{FF2B5EF4-FFF2-40B4-BE49-F238E27FC236}">
              <a16:creationId xmlns:a16="http://schemas.microsoft.com/office/drawing/2014/main" id="{6DF64E18-A975-4740-BB9B-CC3FE90151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323078" cy="3289526"/>
        </a:xfrm>
        <a:prstGeom prst="rect">
          <a:avLst/>
        </a:prstGeom>
      </xdr:spPr>
    </xdr:pic>
    <xdr:clientData/>
  </xdr:oneCellAnchor>
  <xdr:oneCellAnchor>
    <xdr:from>
      <xdr:col>13</xdr:col>
      <xdr:colOff>18626</xdr:colOff>
      <xdr:row>674</xdr:row>
      <xdr:rowOff>131336</xdr:rowOff>
    </xdr:from>
    <xdr:ext cx="6323078" cy="3289526"/>
    <xdr:pic>
      <xdr:nvPicPr>
        <xdr:cNvPr id="146" name="value frame PNP" hidden="1">
          <a:extLst>
            <a:ext uri="{FF2B5EF4-FFF2-40B4-BE49-F238E27FC236}">
              <a16:creationId xmlns:a16="http://schemas.microsoft.com/office/drawing/2014/main" id="{EDD29ED8-0ACD-46C3-9E67-E27CD71119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323078" cy="3289526"/>
        </a:xfrm>
        <a:prstGeom prst="rect">
          <a:avLst/>
        </a:prstGeom>
      </xdr:spPr>
    </xdr:pic>
    <xdr:clientData/>
  </xdr:oneCellAnchor>
  <xdr:twoCellAnchor>
    <xdr:from>
      <xdr:col>1</xdr:col>
      <xdr:colOff>296635</xdr:colOff>
      <xdr:row>1</xdr:row>
      <xdr:rowOff>217712</xdr:rowOff>
    </xdr:from>
    <xdr:to>
      <xdr:col>12</xdr:col>
      <xdr:colOff>291646</xdr:colOff>
      <xdr:row>5</xdr:row>
      <xdr:rowOff>236762</xdr:rowOff>
    </xdr:to>
    <xdr:sp macro="" textlink="">
      <xdr:nvSpPr>
        <xdr:cNvPr id="147" name="Rectangle: Rounded Corners 146">
          <a:extLst>
            <a:ext uri="{FF2B5EF4-FFF2-40B4-BE49-F238E27FC236}">
              <a16:creationId xmlns:a16="http://schemas.microsoft.com/office/drawing/2014/main" id="{51740B1F-F64D-43C4-A3DC-C469AD40F117}"/>
            </a:ext>
          </a:extLst>
        </xdr:cNvPr>
        <xdr:cNvSpPr/>
      </xdr:nvSpPr>
      <xdr:spPr>
        <a:xfrm>
          <a:off x="404585" y="408212"/>
          <a:ext cx="5722711" cy="2686050"/>
        </a:xfrm>
        <a:prstGeom prst="roundRect">
          <a:avLst/>
        </a:prstGeom>
        <a:noFill/>
        <a:ln w="76200">
          <a:solidFill>
            <a:srgbClr val="CCFFCC"/>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330200</xdr:colOff>
      <xdr:row>36</xdr:row>
      <xdr:rowOff>19056</xdr:rowOff>
    </xdr:from>
    <xdr:to>
      <xdr:col>12</xdr:col>
      <xdr:colOff>88900</xdr:colOff>
      <xdr:row>46</xdr:row>
      <xdr:rowOff>222256</xdr:rowOff>
    </xdr:to>
    <xdr:graphicFrame macro="">
      <xdr:nvGraphicFramePr>
        <xdr:cNvPr id="148" name="Chart 147">
          <a:extLst>
            <a:ext uri="{FF2B5EF4-FFF2-40B4-BE49-F238E27FC236}">
              <a16:creationId xmlns:a16="http://schemas.microsoft.com/office/drawing/2014/main" id="{AB001222-04E9-45BE-807A-09387130C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18</xdr:row>
      <xdr:rowOff>0</xdr:rowOff>
    </xdr:from>
    <xdr:to>
      <xdr:col>9</xdr:col>
      <xdr:colOff>44450</xdr:colOff>
      <xdr:row>35</xdr:row>
      <xdr:rowOff>44450</xdr:rowOff>
    </xdr:to>
    <xdr:sp macro="" textlink="">
      <xdr:nvSpPr>
        <xdr:cNvPr id="149" name="navigation" hidden="1">
          <a:extLst>
            <a:ext uri="{FF2B5EF4-FFF2-40B4-BE49-F238E27FC236}">
              <a16:creationId xmlns:a16="http://schemas.microsoft.com/office/drawing/2014/main" id="{24B090B1-C38C-4A91-B027-077A55C0675D}"/>
            </a:ext>
          </a:extLst>
        </xdr:cNvPr>
        <xdr:cNvSpPr txBox="1"/>
      </xdr:nvSpPr>
      <xdr:spPr>
        <a:xfrm>
          <a:off x="2711450" y="10223500"/>
          <a:ext cx="1606550" cy="436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endParaRPr lang="en-US" sz="1100"/>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twoCellAnchor>
    <xdr:from>
      <xdr:col>16</xdr:col>
      <xdr:colOff>38100</xdr:colOff>
      <xdr:row>657</xdr:row>
      <xdr:rowOff>666750</xdr:rowOff>
    </xdr:from>
    <xdr:to>
      <xdr:col>19</xdr:col>
      <xdr:colOff>82550</xdr:colOff>
      <xdr:row>670</xdr:row>
      <xdr:rowOff>12700</xdr:rowOff>
    </xdr:to>
    <xdr:sp macro="" textlink="">
      <xdr:nvSpPr>
        <xdr:cNvPr id="150" name="navigation  2" hidden="1">
          <a:extLst>
            <a:ext uri="{FF2B5EF4-FFF2-40B4-BE49-F238E27FC236}">
              <a16:creationId xmlns:a16="http://schemas.microsoft.com/office/drawing/2014/main" id="{AD0375D2-1778-4953-9501-ED5B51EE48C2}"/>
            </a:ext>
          </a:extLst>
        </xdr:cNvPr>
        <xdr:cNvSpPr txBox="1"/>
      </xdr:nvSpPr>
      <xdr:spPr>
        <a:xfrm>
          <a:off x="7131050" y="150145750"/>
          <a:ext cx="1606550"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r>
            <a:rPr lang="en-US" sz="1100"/>
            <a:t>0   A14:N50</a:t>
          </a:r>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18626</xdr:colOff>
      <xdr:row>99</xdr:row>
      <xdr:rowOff>131336</xdr:rowOff>
    </xdr:from>
    <xdr:to>
      <xdr:col>28</xdr:col>
      <xdr:colOff>74254</xdr:colOff>
      <xdr:row>120</xdr:row>
      <xdr:rowOff>42662</xdr:rowOff>
    </xdr:to>
    <xdr:pic>
      <xdr:nvPicPr>
        <xdr:cNvPr id="2" name="value frame PNP" hidden="1">
          <a:extLst>
            <a:ext uri="{FF2B5EF4-FFF2-40B4-BE49-F238E27FC236}">
              <a16:creationId xmlns:a16="http://schemas.microsoft.com/office/drawing/2014/main" id="{88A979DF-F265-4ED0-9E3F-4B2619EA9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8833336"/>
          <a:ext cx="6627878" cy="3403826"/>
        </a:xfrm>
        <a:prstGeom prst="rect">
          <a:avLst/>
        </a:prstGeom>
      </xdr:spPr>
    </xdr:pic>
    <xdr:clientData/>
  </xdr:twoCellAnchor>
  <xdr:twoCellAnchor editAs="oneCell">
    <xdr:from>
      <xdr:col>14</xdr:col>
      <xdr:colOff>110067</xdr:colOff>
      <xdr:row>90</xdr:row>
      <xdr:rowOff>0</xdr:rowOff>
    </xdr:from>
    <xdr:to>
      <xdr:col>27</xdr:col>
      <xdr:colOff>14661</xdr:colOff>
      <xdr:row>96</xdr:row>
      <xdr:rowOff>117861</xdr:rowOff>
    </xdr:to>
    <xdr:pic>
      <xdr:nvPicPr>
        <xdr:cNvPr id="3" name="Picture 2" hidden="1">
          <a:extLst>
            <a:ext uri="{FF2B5EF4-FFF2-40B4-BE49-F238E27FC236}">
              <a16:creationId xmlns:a16="http://schemas.microsoft.com/office/drawing/2014/main" id="{BC27477D-8B11-42C0-B660-9D790940071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26860500"/>
          <a:ext cx="6260944" cy="1514861"/>
        </a:xfrm>
        <a:prstGeom prst="rect">
          <a:avLst/>
        </a:prstGeom>
      </xdr:spPr>
    </xdr:pic>
    <xdr:clientData/>
  </xdr:twoCellAnchor>
  <xdr:twoCellAnchor editAs="oneCell">
    <xdr:from>
      <xdr:col>31</xdr:col>
      <xdr:colOff>426720</xdr:colOff>
      <xdr:row>661</xdr:row>
      <xdr:rowOff>0</xdr:rowOff>
    </xdr:from>
    <xdr:to>
      <xdr:col>33</xdr:col>
      <xdr:colOff>55932</xdr:colOff>
      <xdr:row>662</xdr:row>
      <xdr:rowOff>42364</xdr:rowOff>
    </xdr:to>
    <xdr:pic>
      <xdr:nvPicPr>
        <xdr:cNvPr id="4" name="thumbs down, light red" hidden="1">
          <a:extLst>
            <a:ext uri="{FF2B5EF4-FFF2-40B4-BE49-F238E27FC236}">
              <a16:creationId xmlns:a16="http://schemas.microsoft.com/office/drawing/2014/main" id="{549FC4A9-EB56-4760-94E2-CC19B6AE32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5170" y="150685500"/>
          <a:ext cx="861112" cy="867864"/>
        </a:xfrm>
        <a:prstGeom prst="rect">
          <a:avLst/>
        </a:prstGeom>
      </xdr:spPr>
    </xdr:pic>
    <xdr:clientData/>
  </xdr:twoCellAnchor>
  <xdr:twoCellAnchor editAs="oneCell">
    <xdr:from>
      <xdr:col>24</xdr:col>
      <xdr:colOff>231420</xdr:colOff>
      <xdr:row>90</xdr:row>
      <xdr:rowOff>0</xdr:rowOff>
    </xdr:from>
    <xdr:to>
      <xdr:col>26</xdr:col>
      <xdr:colOff>73992</xdr:colOff>
      <xdr:row>94</xdr:row>
      <xdr:rowOff>41275</xdr:rowOff>
    </xdr:to>
    <xdr:pic>
      <xdr:nvPicPr>
        <xdr:cNvPr id="5" name="thumbs up, light green" hidden="1">
          <a:extLst>
            <a:ext uri="{FF2B5EF4-FFF2-40B4-BE49-F238E27FC236}">
              <a16:creationId xmlns:a16="http://schemas.microsoft.com/office/drawing/2014/main" id="{02818FC7-069C-4FD7-9E6D-05C861B7B0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26860500"/>
          <a:ext cx="883972" cy="930275"/>
        </a:xfrm>
        <a:prstGeom prst="rect">
          <a:avLst/>
        </a:prstGeom>
      </xdr:spPr>
    </xdr:pic>
    <xdr:clientData/>
  </xdr:twoCellAnchor>
  <xdr:oneCellAnchor>
    <xdr:from>
      <xdr:col>15</xdr:col>
      <xdr:colOff>22860</xdr:colOff>
      <xdr:row>90</xdr:row>
      <xdr:rowOff>0</xdr:rowOff>
    </xdr:from>
    <xdr:ext cx="5943600" cy="3110484"/>
    <xdr:pic>
      <xdr:nvPicPr>
        <xdr:cNvPr id="6" name="Picture 5" hidden="1">
          <a:extLst>
            <a:ext uri="{FF2B5EF4-FFF2-40B4-BE49-F238E27FC236}">
              <a16:creationId xmlns:a16="http://schemas.microsoft.com/office/drawing/2014/main" id="{6BFE9790-9343-4AC5-B663-9DCB88FF8F8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26860500"/>
          <a:ext cx="5943600" cy="3110484"/>
        </a:xfrm>
        <a:prstGeom prst="rect">
          <a:avLst/>
        </a:prstGeom>
      </xdr:spPr>
    </xdr:pic>
    <xdr:clientData/>
  </xdr:oneCellAnchor>
  <xdr:oneCellAnchor>
    <xdr:from>
      <xdr:col>13</xdr:col>
      <xdr:colOff>18626</xdr:colOff>
      <xdr:row>173</xdr:row>
      <xdr:rowOff>0</xdr:rowOff>
    </xdr:from>
    <xdr:ext cx="6450078" cy="3417161"/>
    <xdr:pic>
      <xdr:nvPicPr>
        <xdr:cNvPr id="7" name="value frame PNP" hidden="1">
          <a:extLst>
            <a:ext uri="{FF2B5EF4-FFF2-40B4-BE49-F238E27FC236}">
              <a16:creationId xmlns:a16="http://schemas.microsoft.com/office/drawing/2014/main" id="{823C2927-C7AD-4D19-9B7D-82B3AE61C8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4767500"/>
          <a:ext cx="6450078" cy="3417161"/>
        </a:xfrm>
        <a:prstGeom prst="rect">
          <a:avLst/>
        </a:prstGeom>
      </xdr:spPr>
    </xdr:pic>
    <xdr:clientData/>
  </xdr:oneCellAnchor>
  <xdr:oneCellAnchor>
    <xdr:from>
      <xdr:col>0</xdr:col>
      <xdr:colOff>110067</xdr:colOff>
      <xdr:row>173</xdr:row>
      <xdr:rowOff>0</xdr:rowOff>
    </xdr:from>
    <xdr:ext cx="6055204" cy="1548516"/>
    <xdr:pic>
      <xdr:nvPicPr>
        <xdr:cNvPr id="8" name="Picture 7" hidden="1">
          <a:extLst>
            <a:ext uri="{FF2B5EF4-FFF2-40B4-BE49-F238E27FC236}">
              <a16:creationId xmlns:a16="http://schemas.microsoft.com/office/drawing/2014/main" id="{1CF3F74E-6A89-4BF0-AAD3-486D44FA55D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4767500"/>
          <a:ext cx="6055204" cy="1548516"/>
        </a:xfrm>
        <a:prstGeom prst="rect">
          <a:avLst/>
        </a:prstGeom>
      </xdr:spPr>
    </xdr:pic>
    <xdr:clientData/>
  </xdr:oneCellAnchor>
  <xdr:oneCellAnchor>
    <xdr:from>
      <xdr:col>2</xdr:col>
      <xdr:colOff>426720</xdr:colOff>
      <xdr:row>173</xdr:row>
      <xdr:rowOff>0</xdr:rowOff>
    </xdr:from>
    <xdr:ext cx="848412" cy="914400"/>
    <xdr:pic>
      <xdr:nvPicPr>
        <xdr:cNvPr id="9" name="thumbs down, light red" hidden="1">
          <a:extLst>
            <a:ext uri="{FF2B5EF4-FFF2-40B4-BE49-F238E27FC236}">
              <a16:creationId xmlns:a16="http://schemas.microsoft.com/office/drawing/2014/main" id="{C7B59FE8-D8EB-4C41-90E4-89D34E6E5E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5370" y="44767500"/>
          <a:ext cx="848412" cy="914400"/>
        </a:xfrm>
        <a:prstGeom prst="rect">
          <a:avLst/>
        </a:prstGeom>
      </xdr:spPr>
    </xdr:pic>
    <xdr:clientData/>
  </xdr:oneCellAnchor>
  <xdr:oneCellAnchor>
    <xdr:from>
      <xdr:col>10</xdr:col>
      <xdr:colOff>231420</xdr:colOff>
      <xdr:row>173</xdr:row>
      <xdr:rowOff>0</xdr:rowOff>
    </xdr:from>
    <xdr:ext cx="848412" cy="914400"/>
    <xdr:pic>
      <xdr:nvPicPr>
        <xdr:cNvPr id="10" name="thumbs up, light green" hidden="1">
          <a:extLst>
            <a:ext uri="{FF2B5EF4-FFF2-40B4-BE49-F238E27FC236}">
              <a16:creationId xmlns:a16="http://schemas.microsoft.com/office/drawing/2014/main" id="{0479030C-3F6D-4DAF-9DF3-FFC015332D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025670" y="44767500"/>
          <a:ext cx="848412" cy="914400"/>
        </a:xfrm>
        <a:prstGeom prst="rect">
          <a:avLst/>
        </a:prstGeom>
      </xdr:spPr>
    </xdr:pic>
    <xdr:clientData/>
  </xdr:oneCellAnchor>
  <xdr:oneCellAnchor>
    <xdr:from>
      <xdr:col>1</xdr:col>
      <xdr:colOff>22860</xdr:colOff>
      <xdr:row>173</xdr:row>
      <xdr:rowOff>0</xdr:rowOff>
    </xdr:from>
    <xdr:ext cx="5943600" cy="3110484"/>
    <xdr:pic>
      <xdr:nvPicPr>
        <xdr:cNvPr id="11" name="Picture 10" hidden="1">
          <a:extLst>
            <a:ext uri="{FF2B5EF4-FFF2-40B4-BE49-F238E27FC236}">
              <a16:creationId xmlns:a16="http://schemas.microsoft.com/office/drawing/2014/main" id="{9D957BF4-B0CF-4BAF-8020-9062A87779F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08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2" name="value frame PNP" hidden="1">
          <a:extLst>
            <a:ext uri="{FF2B5EF4-FFF2-40B4-BE49-F238E27FC236}">
              <a16:creationId xmlns:a16="http://schemas.microsoft.com/office/drawing/2014/main" id="{4894BE48-9499-41A9-986B-65C3C5FB1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3" name="Picture 12" hidden="1">
          <a:extLst>
            <a:ext uri="{FF2B5EF4-FFF2-40B4-BE49-F238E27FC236}">
              <a16:creationId xmlns:a16="http://schemas.microsoft.com/office/drawing/2014/main" id="{90EEE36E-62BF-4BA3-8EE3-1720D93B0E6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4" name="thumbs up, light green" hidden="1">
          <a:extLst>
            <a:ext uri="{FF2B5EF4-FFF2-40B4-BE49-F238E27FC236}">
              <a16:creationId xmlns:a16="http://schemas.microsoft.com/office/drawing/2014/main" id="{1CF5AD70-EF73-454E-998A-4BCBC8F56B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5" name="Picture 14" hidden="1">
          <a:extLst>
            <a:ext uri="{FF2B5EF4-FFF2-40B4-BE49-F238E27FC236}">
              <a16:creationId xmlns:a16="http://schemas.microsoft.com/office/drawing/2014/main" id="{E3B9E8F7-4D6B-4194-A300-2B9A32BCBD5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6" name="value frame PNP" hidden="1">
          <a:extLst>
            <a:ext uri="{FF2B5EF4-FFF2-40B4-BE49-F238E27FC236}">
              <a16:creationId xmlns:a16="http://schemas.microsoft.com/office/drawing/2014/main" id="{82C7A60E-5E8E-4B55-BB1E-FDAF88F696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7" name="Picture 16" hidden="1">
          <a:extLst>
            <a:ext uri="{FF2B5EF4-FFF2-40B4-BE49-F238E27FC236}">
              <a16:creationId xmlns:a16="http://schemas.microsoft.com/office/drawing/2014/main" id="{9B48D437-BCB7-4CD6-8257-B574858DF55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8" name="thumbs up, light green" hidden="1">
          <a:extLst>
            <a:ext uri="{FF2B5EF4-FFF2-40B4-BE49-F238E27FC236}">
              <a16:creationId xmlns:a16="http://schemas.microsoft.com/office/drawing/2014/main" id="{07149885-8724-4515-91DF-398B88AA8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9" name="Picture 18" hidden="1">
          <a:extLst>
            <a:ext uri="{FF2B5EF4-FFF2-40B4-BE49-F238E27FC236}">
              <a16:creationId xmlns:a16="http://schemas.microsoft.com/office/drawing/2014/main" id="{387DAD33-15E4-4798-8BB3-84D518BB35D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0" name="value frame PNP" hidden="1">
          <a:extLst>
            <a:ext uri="{FF2B5EF4-FFF2-40B4-BE49-F238E27FC236}">
              <a16:creationId xmlns:a16="http://schemas.microsoft.com/office/drawing/2014/main" id="{3A535A24-74A0-4A31-ADE1-D623A1D1D7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1" name="Picture 20" hidden="1">
          <a:extLst>
            <a:ext uri="{FF2B5EF4-FFF2-40B4-BE49-F238E27FC236}">
              <a16:creationId xmlns:a16="http://schemas.microsoft.com/office/drawing/2014/main" id="{B3EBC525-C96B-45AE-ABD3-F0B29AD788D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2" name="thumbs up, light green" hidden="1">
          <a:extLst>
            <a:ext uri="{FF2B5EF4-FFF2-40B4-BE49-F238E27FC236}">
              <a16:creationId xmlns:a16="http://schemas.microsoft.com/office/drawing/2014/main" id="{5B3C94AF-F5E6-4601-AEA1-CAAB6B904A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3" name="Picture 22" hidden="1">
          <a:extLst>
            <a:ext uri="{FF2B5EF4-FFF2-40B4-BE49-F238E27FC236}">
              <a16:creationId xmlns:a16="http://schemas.microsoft.com/office/drawing/2014/main" id="{9EA60D3B-8785-4B94-954A-96E7CBA6EB1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4" name="value frame PNP" hidden="1">
          <a:extLst>
            <a:ext uri="{FF2B5EF4-FFF2-40B4-BE49-F238E27FC236}">
              <a16:creationId xmlns:a16="http://schemas.microsoft.com/office/drawing/2014/main" id="{6A18FE77-10D3-4AEE-8AFC-245E3E6E81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5" name="Picture 24" hidden="1">
          <a:extLst>
            <a:ext uri="{FF2B5EF4-FFF2-40B4-BE49-F238E27FC236}">
              <a16:creationId xmlns:a16="http://schemas.microsoft.com/office/drawing/2014/main" id="{D99B0913-581E-4613-8DB2-758CBA28CF8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6" name="thumbs up, light green" hidden="1">
          <a:extLst>
            <a:ext uri="{FF2B5EF4-FFF2-40B4-BE49-F238E27FC236}">
              <a16:creationId xmlns:a16="http://schemas.microsoft.com/office/drawing/2014/main" id="{42846DB9-EE01-445B-9FC5-B16C9DDAC8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7" name="Picture 26" hidden="1">
          <a:extLst>
            <a:ext uri="{FF2B5EF4-FFF2-40B4-BE49-F238E27FC236}">
              <a16:creationId xmlns:a16="http://schemas.microsoft.com/office/drawing/2014/main" id="{562742F3-5F97-4F27-81AC-A8BF8819E5B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8" name="value frame PNP" hidden="1">
          <a:extLst>
            <a:ext uri="{FF2B5EF4-FFF2-40B4-BE49-F238E27FC236}">
              <a16:creationId xmlns:a16="http://schemas.microsoft.com/office/drawing/2014/main" id="{58FF59F6-1E64-4B14-9A8C-0584C3028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9" name="Picture 28" hidden="1">
          <a:extLst>
            <a:ext uri="{FF2B5EF4-FFF2-40B4-BE49-F238E27FC236}">
              <a16:creationId xmlns:a16="http://schemas.microsoft.com/office/drawing/2014/main" id="{03825B84-EAC9-402C-9B9E-62DB9B8ED72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0" name="thumbs up, light green" hidden="1">
          <a:extLst>
            <a:ext uri="{FF2B5EF4-FFF2-40B4-BE49-F238E27FC236}">
              <a16:creationId xmlns:a16="http://schemas.microsoft.com/office/drawing/2014/main" id="{1D3A85E1-9FA3-45AA-9C98-2891597994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1" name="Picture 30" hidden="1">
          <a:extLst>
            <a:ext uri="{FF2B5EF4-FFF2-40B4-BE49-F238E27FC236}">
              <a16:creationId xmlns:a16="http://schemas.microsoft.com/office/drawing/2014/main" id="{B399754D-2C36-4870-8854-40600D96D51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2" name="value frame PNP" hidden="1">
          <a:extLst>
            <a:ext uri="{FF2B5EF4-FFF2-40B4-BE49-F238E27FC236}">
              <a16:creationId xmlns:a16="http://schemas.microsoft.com/office/drawing/2014/main" id="{8C3E4893-CAB1-4B22-8B8B-784D5555D5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3" name="Picture 32" hidden="1">
          <a:extLst>
            <a:ext uri="{FF2B5EF4-FFF2-40B4-BE49-F238E27FC236}">
              <a16:creationId xmlns:a16="http://schemas.microsoft.com/office/drawing/2014/main" id="{3E438ECC-32A5-4537-8A53-AD043472669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4" name="thumbs up, light green" hidden="1">
          <a:extLst>
            <a:ext uri="{FF2B5EF4-FFF2-40B4-BE49-F238E27FC236}">
              <a16:creationId xmlns:a16="http://schemas.microsoft.com/office/drawing/2014/main" id="{B157F9EA-CEE8-4024-B6B1-535F9C0A6D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5" name="Picture 34" hidden="1">
          <a:extLst>
            <a:ext uri="{FF2B5EF4-FFF2-40B4-BE49-F238E27FC236}">
              <a16:creationId xmlns:a16="http://schemas.microsoft.com/office/drawing/2014/main" id="{59172603-E896-419D-BB15-6E8D49A4A35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6" name="value frame PNP" hidden="1">
          <a:extLst>
            <a:ext uri="{FF2B5EF4-FFF2-40B4-BE49-F238E27FC236}">
              <a16:creationId xmlns:a16="http://schemas.microsoft.com/office/drawing/2014/main" id="{D0E3BB0C-48A7-4BE5-B20D-5C97D820A2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7" name="Picture 36" hidden="1">
          <a:extLst>
            <a:ext uri="{FF2B5EF4-FFF2-40B4-BE49-F238E27FC236}">
              <a16:creationId xmlns:a16="http://schemas.microsoft.com/office/drawing/2014/main" id="{D76C2CFE-A129-4EC7-8E37-2D2DCAD4DC2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8" name="thumbs up, light green" hidden="1">
          <a:extLst>
            <a:ext uri="{FF2B5EF4-FFF2-40B4-BE49-F238E27FC236}">
              <a16:creationId xmlns:a16="http://schemas.microsoft.com/office/drawing/2014/main" id="{C817C66C-A95A-419A-ACDD-98C2878D54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9" name="Picture 38" hidden="1">
          <a:extLst>
            <a:ext uri="{FF2B5EF4-FFF2-40B4-BE49-F238E27FC236}">
              <a16:creationId xmlns:a16="http://schemas.microsoft.com/office/drawing/2014/main" id="{4765DA7C-C961-4FA6-9773-5AE2CF01AC6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0" name="value frame PNP" hidden="1">
          <a:extLst>
            <a:ext uri="{FF2B5EF4-FFF2-40B4-BE49-F238E27FC236}">
              <a16:creationId xmlns:a16="http://schemas.microsoft.com/office/drawing/2014/main" id="{FCB74487-98E6-4901-BDF6-36ACD075EE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1" name="Picture 40" hidden="1">
          <a:extLst>
            <a:ext uri="{FF2B5EF4-FFF2-40B4-BE49-F238E27FC236}">
              <a16:creationId xmlns:a16="http://schemas.microsoft.com/office/drawing/2014/main" id="{21715713-00D4-43A1-9499-B1B86D367BF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2" name="thumbs up, light green" hidden="1">
          <a:extLst>
            <a:ext uri="{FF2B5EF4-FFF2-40B4-BE49-F238E27FC236}">
              <a16:creationId xmlns:a16="http://schemas.microsoft.com/office/drawing/2014/main" id="{A7809B51-71B0-4EC3-9BE5-4D95E2B6DC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3" name="Picture 42" hidden="1">
          <a:extLst>
            <a:ext uri="{FF2B5EF4-FFF2-40B4-BE49-F238E27FC236}">
              <a16:creationId xmlns:a16="http://schemas.microsoft.com/office/drawing/2014/main" id="{6F45103B-E1F9-4944-BEAD-6B03091C937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4" name="value frame PNP" hidden="1">
          <a:extLst>
            <a:ext uri="{FF2B5EF4-FFF2-40B4-BE49-F238E27FC236}">
              <a16:creationId xmlns:a16="http://schemas.microsoft.com/office/drawing/2014/main" id="{E753F178-EA15-4835-A129-327BFB56D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5" name="Picture 44" hidden="1">
          <a:extLst>
            <a:ext uri="{FF2B5EF4-FFF2-40B4-BE49-F238E27FC236}">
              <a16:creationId xmlns:a16="http://schemas.microsoft.com/office/drawing/2014/main" id="{4CA75A38-AD6B-483C-B9D2-6CBD5F27E91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6" name="thumbs up, light green" hidden="1">
          <a:extLst>
            <a:ext uri="{FF2B5EF4-FFF2-40B4-BE49-F238E27FC236}">
              <a16:creationId xmlns:a16="http://schemas.microsoft.com/office/drawing/2014/main" id="{5D60F0C7-7B40-4FAD-AACB-5F0C99FC52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7" name="Picture 46" hidden="1">
          <a:extLst>
            <a:ext uri="{FF2B5EF4-FFF2-40B4-BE49-F238E27FC236}">
              <a16:creationId xmlns:a16="http://schemas.microsoft.com/office/drawing/2014/main" id="{C1AD6E09-ECF5-4FAE-80A6-086A7423E6D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8" name="value frame PNP" hidden="1">
          <a:extLst>
            <a:ext uri="{FF2B5EF4-FFF2-40B4-BE49-F238E27FC236}">
              <a16:creationId xmlns:a16="http://schemas.microsoft.com/office/drawing/2014/main" id="{29519213-41F1-4D7F-9D17-D9DEAAC6F1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9" name="Picture 48" hidden="1">
          <a:extLst>
            <a:ext uri="{FF2B5EF4-FFF2-40B4-BE49-F238E27FC236}">
              <a16:creationId xmlns:a16="http://schemas.microsoft.com/office/drawing/2014/main" id="{3E625816-D09F-4558-B029-6F311F86BC6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0" name="thumbs up, light green" hidden="1">
          <a:extLst>
            <a:ext uri="{FF2B5EF4-FFF2-40B4-BE49-F238E27FC236}">
              <a16:creationId xmlns:a16="http://schemas.microsoft.com/office/drawing/2014/main" id="{BA086E2E-8AB9-4EF6-B4BA-72A344B086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1" name="Picture 50" hidden="1">
          <a:extLst>
            <a:ext uri="{FF2B5EF4-FFF2-40B4-BE49-F238E27FC236}">
              <a16:creationId xmlns:a16="http://schemas.microsoft.com/office/drawing/2014/main" id="{133A54D6-954B-45C0-93B9-F852618D6B3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2" name="value frame PNP" hidden="1">
          <a:extLst>
            <a:ext uri="{FF2B5EF4-FFF2-40B4-BE49-F238E27FC236}">
              <a16:creationId xmlns:a16="http://schemas.microsoft.com/office/drawing/2014/main" id="{500662AD-E865-4965-A44B-7168BE34E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3" name="Picture 52" hidden="1">
          <a:extLst>
            <a:ext uri="{FF2B5EF4-FFF2-40B4-BE49-F238E27FC236}">
              <a16:creationId xmlns:a16="http://schemas.microsoft.com/office/drawing/2014/main" id="{9D8F8DE5-F26A-4506-9CEC-6B402D254AB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4" name="thumbs up, light green" hidden="1">
          <a:extLst>
            <a:ext uri="{FF2B5EF4-FFF2-40B4-BE49-F238E27FC236}">
              <a16:creationId xmlns:a16="http://schemas.microsoft.com/office/drawing/2014/main" id="{6CC66BFD-CB47-4E05-8BEA-73C8DAEAAD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5" name="Picture 54" hidden="1">
          <a:extLst>
            <a:ext uri="{FF2B5EF4-FFF2-40B4-BE49-F238E27FC236}">
              <a16:creationId xmlns:a16="http://schemas.microsoft.com/office/drawing/2014/main" id="{4D44664E-A4FF-43FC-A40C-161C18640E9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6" name="value frame PNP" hidden="1">
          <a:extLst>
            <a:ext uri="{FF2B5EF4-FFF2-40B4-BE49-F238E27FC236}">
              <a16:creationId xmlns:a16="http://schemas.microsoft.com/office/drawing/2014/main" id="{E6397CFA-286A-474F-8E55-FB96853C9F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7" name="Picture 56" hidden="1">
          <a:extLst>
            <a:ext uri="{FF2B5EF4-FFF2-40B4-BE49-F238E27FC236}">
              <a16:creationId xmlns:a16="http://schemas.microsoft.com/office/drawing/2014/main" id="{0E58DF5F-2D8C-4834-95AA-AE8AD35B0A2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8" name="thumbs up, light green" hidden="1">
          <a:extLst>
            <a:ext uri="{FF2B5EF4-FFF2-40B4-BE49-F238E27FC236}">
              <a16:creationId xmlns:a16="http://schemas.microsoft.com/office/drawing/2014/main" id="{AD719DE6-4A2D-4ED0-BF8C-AFA7EBB091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9" name="Picture 58" hidden="1">
          <a:extLst>
            <a:ext uri="{FF2B5EF4-FFF2-40B4-BE49-F238E27FC236}">
              <a16:creationId xmlns:a16="http://schemas.microsoft.com/office/drawing/2014/main" id="{AE12139A-B710-4C39-BA75-EA00D3E7B62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0" name="value frame PNP" hidden="1">
          <a:extLst>
            <a:ext uri="{FF2B5EF4-FFF2-40B4-BE49-F238E27FC236}">
              <a16:creationId xmlns:a16="http://schemas.microsoft.com/office/drawing/2014/main" id="{A91857D7-9155-461B-8A89-44C7A67D9C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1" name="Picture 60" hidden="1">
          <a:extLst>
            <a:ext uri="{FF2B5EF4-FFF2-40B4-BE49-F238E27FC236}">
              <a16:creationId xmlns:a16="http://schemas.microsoft.com/office/drawing/2014/main" id="{13124C2C-1E7A-4C8F-8F5F-9A17C780A0F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2" name="thumbs up, light green" hidden="1">
          <a:extLst>
            <a:ext uri="{FF2B5EF4-FFF2-40B4-BE49-F238E27FC236}">
              <a16:creationId xmlns:a16="http://schemas.microsoft.com/office/drawing/2014/main" id="{FAF74E20-7F9D-49B1-A1AA-BF98D11321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3" name="Picture 62" hidden="1">
          <a:extLst>
            <a:ext uri="{FF2B5EF4-FFF2-40B4-BE49-F238E27FC236}">
              <a16:creationId xmlns:a16="http://schemas.microsoft.com/office/drawing/2014/main" id="{E0279808-CC19-4A6C-9E22-BDE3EB3D456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4" name="value frame PNP" hidden="1">
          <a:extLst>
            <a:ext uri="{FF2B5EF4-FFF2-40B4-BE49-F238E27FC236}">
              <a16:creationId xmlns:a16="http://schemas.microsoft.com/office/drawing/2014/main" id="{0C08430A-54A2-4C36-B8BB-F560AC56A3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5" name="Picture 64" hidden="1">
          <a:extLst>
            <a:ext uri="{FF2B5EF4-FFF2-40B4-BE49-F238E27FC236}">
              <a16:creationId xmlns:a16="http://schemas.microsoft.com/office/drawing/2014/main" id="{AC8AFDAE-5987-4846-A197-4315CCB284E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6" name="thumbs up, light green" hidden="1">
          <a:extLst>
            <a:ext uri="{FF2B5EF4-FFF2-40B4-BE49-F238E27FC236}">
              <a16:creationId xmlns:a16="http://schemas.microsoft.com/office/drawing/2014/main" id="{FBE7DD54-E626-480C-B003-E388F39E9B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7" name="Picture 66" hidden="1">
          <a:extLst>
            <a:ext uri="{FF2B5EF4-FFF2-40B4-BE49-F238E27FC236}">
              <a16:creationId xmlns:a16="http://schemas.microsoft.com/office/drawing/2014/main" id="{2DC6F902-2E7C-464E-B004-204C109B5B0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8" name="value frame PNP" hidden="1">
          <a:extLst>
            <a:ext uri="{FF2B5EF4-FFF2-40B4-BE49-F238E27FC236}">
              <a16:creationId xmlns:a16="http://schemas.microsoft.com/office/drawing/2014/main" id="{888651AB-2ACF-45FC-B05F-91E8C96AA7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9" name="Picture 68" hidden="1">
          <a:extLst>
            <a:ext uri="{FF2B5EF4-FFF2-40B4-BE49-F238E27FC236}">
              <a16:creationId xmlns:a16="http://schemas.microsoft.com/office/drawing/2014/main" id="{6D8AC5EB-206D-42B9-A9A6-617BD16CA1B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0" name="thumbs up, light green" hidden="1">
          <a:extLst>
            <a:ext uri="{FF2B5EF4-FFF2-40B4-BE49-F238E27FC236}">
              <a16:creationId xmlns:a16="http://schemas.microsoft.com/office/drawing/2014/main" id="{A84C7FB5-E080-4611-BC36-D1EC90876A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1" name="Picture 70" hidden="1">
          <a:extLst>
            <a:ext uri="{FF2B5EF4-FFF2-40B4-BE49-F238E27FC236}">
              <a16:creationId xmlns:a16="http://schemas.microsoft.com/office/drawing/2014/main" id="{F4A465B8-D2AC-4EF1-923A-867FB718B76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72" name="value frame PNP" hidden="1">
          <a:extLst>
            <a:ext uri="{FF2B5EF4-FFF2-40B4-BE49-F238E27FC236}">
              <a16:creationId xmlns:a16="http://schemas.microsoft.com/office/drawing/2014/main" id="{5A3E70E4-082F-4991-A202-72DD8EF77C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73" name="Picture 72" hidden="1">
          <a:extLst>
            <a:ext uri="{FF2B5EF4-FFF2-40B4-BE49-F238E27FC236}">
              <a16:creationId xmlns:a16="http://schemas.microsoft.com/office/drawing/2014/main" id="{49FFDB1F-01DD-49BA-BF54-6A36FD553BC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4" name="thumbs up, light green" hidden="1">
          <a:extLst>
            <a:ext uri="{FF2B5EF4-FFF2-40B4-BE49-F238E27FC236}">
              <a16:creationId xmlns:a16="http://schemas.microsoft.com/office/drawing/2014/main" id="{1A29C150-7F2D-4120-9BB4-ED8CF05D0A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5" name="Picture 74" hidden="1">
          <a:extLst>
            <a:ext uri="{FF2B5EF4-FFF2-40B4-BE49-F238E27FC236}">
              <a16:creationId xmlns:a16="http://schemas.microsoft.com/office/drawing/2014/main" id="{15E62440-4E48-4CDD-8E40-CE124146979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141</xdr:row>
      <xdr:rowOff>131336</xdr:rowOff>
    </xdr:from>
    <xdr:ext cx="6564378" cy="3362551"/>
    <xdr:pic>
      <xdr:nvPicPr>
        <xdr:cNvPr id="76" name="value frame PNP" hidden="1">
          <a:extLst>
            <a:ext uri="{FF2B5EF4-FFF2-40B4-BE49-F238E27FC236}">
              <a16:creationId xmlns:a16="http://schemas.microsoft.com/office/drawing/2014/main" id="{F2CE4511-536C-4A36-864E-91D674116B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564378" cy="3362551"/>
        </a:xfrm>
        <a:prstGeom prst="rect">
          <a:avLst/>
        </a:prstGeom>
      </xdr:spPr>
    </xdr:pic>
    <xdr:clientData/>
  </xdr:oneCellAnchor>
  <xdr:oneCellAnchor>
    <xdr:from>
      <xdr:col>14</xdr:col>
      <xdr:colOff>110067</xdr:colOff>
      <xdr:row>132</xdr:row>
      <xdr:rowOff>0</xdr:rowOff>
    </xdr:from>
    <xdr:ext cx="6184744" cy="1505336"/>
    <xdr:pic>
      <xdr:nvPicPr>
        <xdr:cNvPr id="77" name="Picture 76" hidden="1">
          <a:extLst>
            <a:ext uri="{FF2B5EF4-FFF2-40B4-BE49-F238E27FC236}">
              <a16:creationId xmlns:a16="http://schemas.microsoft.com/office/drawing/2014/main" id="{EC29BCFB-5A5F-419A-84D1-08D8225D8D5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35814000"/>
          <a:ext cx="6184744" cy="1505336"/>
        </a:xfrm>
        <a:prstGeom prst="rect">
          <a:avLst/>
        </a:prstGeom>
      </xdr:spPr>
    </xdr:pic>
    <xdr:clientData/>
  </xdr:oneCellAnchor>
  <xdr:oneCellAnchor>
    <xdr:from>
      <xdr:col>24</xdr:col>
      <xdr:colOff>231420</xdr:colOff>
      <xdr:row>132</xdr:row>
      <xdr:rowOff>0</xdr:rowOff>
    </xdr:from>
    <xdr:ext cx="871272" cy="927100"/>
    <xdr:pic>
      <xdr:nvPicPr>
        <xdr:cNvPr id="78" name="thumbs up, light green" hidden="1">
          <a:extLst>
            <a:ext uri="{FF2B5EF4-FFF2-40B4-BE49-F238E27FC236}">
              <a16:creationId xmlns:a16="http://schemas.microsoft.com/office/drawing/2014/main" id="{901DA6A2-E45E-4DD7-ABD3-A464166AE8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35814000"/>
          <a:ext cx="871272" cy="927100"/>
        </a:xfrm>
        <a:prstGeom prst="rect">
          <a:avLst/>
        </a:prstGeom>
      </xdr:spPr>
    </xdr:pic>
    <xdr:clientData/>
  </xdr:oneCellAnchor>
  <xdr:oneCellAnchor>
    <xdr:from>
      <xdr:col>15</xdr:col>
      <xdr:colOff>22860</xdr:colOff>
      <xdr:row>132</xdr:row>
      <xdr:rowOff>0</xdr:rowOff>
    </xdr:from>
    <xdr:ext cx="5943600" cy="3110484"/>
    <xdr:pic>
      <xdr:nvPicPr>
        <xdr:cNvPr id="79" name="Picture 78" hidden="1">
          <a:extLst>
            <a:ext uri="{FF2B5EF4-FFF2-40B4-BE49-F238E27FC236}">
              <a16:creationId xmlns:a16="http://schemas.microsoft.com/office/drawing/2014/main" id="{44461C70-07E9-4E4E-8100-11EE8EE0C17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35814000"/>
          <a:ext cx="5943600" cy="3110484"/>
        </a:xfrm>
        <a:prstGeom prst="rect">
          <a:avLst/>
        </a:prstGeom>
      </xdr:spPr>
    </xdr:pic>
    <xdr:clientData/>
  </xdr:oneCellAnchor>
  <xdr:oneCellAnchor>
    <xdr:from>
      <xdr:col>13</xdr:col>
      <xdr:colOff>18626</xdr:colOff>
      <xdr:row>61</xdr:row>
      <xdr:rowOff>131336</xdr:rowOff>
    </xdr:from>
    <xdr:ext cx="6564378" cy="3362551"/>
    <xdr:pic>
      <xdr:nvPicPr>
        <xdr:cNvPr id="80" name="value frame PNP" hidden="1">
          <a:extLst>
            <a:ext uri="{FF2B5EF4-FFF2-40B4-BE49-F238E27FC236}">
              <a16:creationId xmlns:a16="http://schemas.microsoft.com/office/drawing/2014/main" id="{FD8C4DDC-B9A9-45BB-9393-3F84484B1F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0197336"/>
          <a:ext cx="6564378" cy="3362551"/>
        </a:xfrm>
        <a:prstGeom prst="rect">
          <a:avLst/>
        </a:prstGeom>
      </xdr:spPr>
    </xdr:pic>
    <xdr:clientData/>
  </xdr:oneCellAnchor>
  <xdr:oneCellAnchor>
    <xdr:from>
      <xdr:col>14</xdr:col>
      <xdr:colOff>110067</xdr:colOff>
      <xdr:row>50</xdr:row>
      <xdr:rowOff>0</xdr:rowOff>
    </xdr:from>
    <xdr:ext cx="6184744" cy="1505336"/>
    <xdr:pic>
      <xdr:nvPicPr>
        <xdr:cNvPr id="81" name="Picture 80" hidden="1">
          <a:extLst>
            <a:ext uri="{FF2B5EF4-FFF2-40B4-BE49-F238E27FC236}">
              <a16:creationId xmlns:a16="http://schemas.microsoft.com/office/drawing/2014/main" id="{EA7466E7-77AF-4EAF-8210-6A3C3A63267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7907000"/>
          <a:ext cx="6184744" cy="1505336"/>
        </a:xfrm>
        <a:prstGeom prst="rect">
          <a:avLst/>
        </a:prstGeom>
      </xdr:spPr>
    </xdr:pic>
    <xdr:clientData/>
  </xdr:oneCellAnchor>
  <xdr:oneCellAnchor>
    <xdr:from>
      <xdr:col>24</xdr:col>
      <xdr:colOff>231420</xdr:colOff>
      <xdr:row>50</xdr:row>
      <xdr:rowOff>0</xdr:rowOff>
    </xdr:from>
    <xdr:ext cx="871272" cy="927100"/>
    <xdr:pic>
      <xdr:nvPicPr>
        <xdr:cNvPr id="82" name="thumbs up, light green" hidden="1">
          <a:extLst>
            <a:ext uri="{FF2B5EF4-FFF2-40B4-BE49-F238E27FC236}">
              <a16:creationId xmlns:a16="http://schemas.microsoft.com/office/drawing/2014/main" id="{EC7C2386-82CB-4FBC-A1BD-8589A909BE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7907000"/>
          <a:ext cx="871272" cy="927100"/>
        </a:xfrm>
        <a:prstGeom prst="rect">
          <a:avLst/>
        </a:prstGeom>
      </xdr:spPr>
    </xdr:pic>
    <xdr:clientData/>
  </xdr:oneCellAnchor>
  <xdr:oneCellAnchor>
    <xdr:from>
      <xdr:col>15</xdr:col>
      <xdr:colOff>22860</xdr:colOff>
      <xdr:row>50</xdr:row>
      <xdr:rowOff>0</xdr:rowOff>
    </xdr:from>
    <xdr:ext cx="5943600" cy="3110484"/>
    <xdr:pic>
      <xdr:nvPicPr>
        <xdr:cNvPr id="83" name="Picture 82" hidden="1">
          <a:extLst>
            <a:ext uri="{FF2B5EF4-FFF2-40B4-BE49-F238E27FC236}">
              <a16:creationId xmlns:a16="http://schemas.microsoft.com/office/drawing/2014/main" id="{948F6937-C090-47BE-AFCC-0907BA178A0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7907000"/>
          <a:ext cx="5943600" cy="3110484"/>
        </a:xfrm>
        <a:prstGeom prst="rect">
          <a:avLst/>
        </a:prstGeom>
      </xdr:spPr>
    </xdr:pic>
    <xdr:clientData/>
  </xdr:oneCellAnchor>
  <xdr:oneCellAnchor>
    <xdr:from>
      <xdr:col>13</xdr:col>
      <xdr:colOff>18626</xdr:colOff>
      <xdr:row>223</xdr:row>
      <xdr:rowOff>131336</xdr:rowOff>
    </xdr:from>
    <xdr:ext cx="6564378" cy="3362551"/>
    <xdr:pic>
      <xdr:nvPicPr>
        <xdr:cNvPr id="84" name="value frame PNP" hidden="1">
          <a:extLst>
            <a:ext uri="{FF2B5EF4-FFF2-40B4-BE49-F238E27FC236}">
              <a16:creationId xmlns:a16="http://schemas.microsoft.com/office/drawing/2014/main" id="{477DE651-2BBC-4DE8-8BBE-B3B4B4C22D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564378" cy="3362551"/>
        </a:xfrm>
        <a:prstGeom prst="rect">
          <a:avLst/>
        </a:prstGeom>
      </xdr:spPr>
    </xdr:pic>
    <xdr:clientData/>
  </xdr:oneCellAnchor>
  <xdr:oneCellAnchor>
    <xdr:from>
      <xdr:col>14</xdr:col>
      <xdr:colOff>110067</xdr:colOff>
      <xdr:row>214</xdr:row>
      <xdr:rowOff>0</xdr:rowOff>
    </xdr:from>
    <xdr:ext cx="6184744" cy="1505336"/>
    <xdr:pic>
      <xdr:nvPicPr>
        <xdr:cNvPr id="85" name="Picture 84" hidden="1">
          <a:extLst>
            <a:ext uri="{FF2B5EF4-FFF2-40B4-BE49-F238E27FC236}">
              <a16:creationId xmlns:a16="http://schemas.microsoft.com/office/drawing/2014/main" id="{035FD643-571E-4901-806D-138CDE9FAD6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53721000"/>
          <a:ext cx="6184744" cy="1505336"/>
        </a:xfrm>
        <a:prstGeom prst="rect">
          <a:avLst/>
        </a:prstGeom>
      </xdr:spPr>
    </xdr:pic>
    <xdr:clientData/>
  </xdr:oneCellAnchor>
  <xdr:oneCellAnchor>
    <xdr:from>
      <xdr:col>24</xdr:col>
      <xdr:colOff>231420</xdr:colOff>
      <xdr:row>214</xdr:row>
      <xdr:rowOff>0</xdr:rowOff>
    </xdr:from>
    <xdr:ext cx="871272" cy="927100"/>
    <xdr:pic>
      <xdr:nvPicPr>
        <xdr:cNvPr id="86" name="thumbs up, light green" hidden="1">
          <a:extLst>
            <a:ext uri="{FF2B5EF4-FFF2-40B4-BE49-F238E27FC236}">
              <a16:creationId xmlns:a16="http://schemas.microsoft.com/office/drawing/2014/main" id="{4F7C9B12-9611-48F2-B11E-8965B2BE27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53721000"/>
          <a:ext cx="871272" cy="927100"/>
        </a:xfrm>
        <a:prstGeom prst="rect">
          <a:avLst/>
        </a:prstGeom>
      </xdr:spPr>
    </xdr:pic>
    <xdr:clientData/>
  </xdr:oneCellAnchor>
  <xdr:oneCellAnchor>
    <xdr:from>
      <xdr:col>15</xdr:col>
      <xdr:colOff>22860</xdr:colOff>
      <xdr:row>214</xdr:row>
      <xdr:rowOff>0</xdr:rowOff>
    </xdr:from>
    <xdr:ext cx="5943600" cy="3110484"/>
    <xdr:pic>
      <xdr:nvPicPr>
        <xdr:cNvPr id="87" name="Picture 86" hidden="1">
          <a:extLst>
            <a:ext uri="{FF2B5EF4-FFF2-40B4-BE49-F238E27FC236}">
              <a16:creationId xmlns:a16="http://schemas.microsoft.com/office/drawing/2014/main" id="{93F6A349-3826-4EB0-AF83-A0E006EC9A9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53721000"/>
          <a:ext cx="5943600" cy="3110484"/>
        </a:xfrm>
        <a:prstGeom prst="rect">
          <a:avLst/>
        </a:prstGeom>
      </xdr:spPr>
    </xdr:pic>
    <xdr:clientData/>
  </xdr:oneCellAnchor>
  <xdr:oneCellAnchor>
    <xdr:from>
      <xdr:col>13</xdr:col>
      <xdr:colOff>18626</xdr:colOff>
      <xdr:row>264</xdr:row>
      <xdr:rowOff>131336</xdr:rowOff>
    </xdr:from>
    <xdr:ext cx="6564378" cy="3362551"/>
    <xdr:pic>
      <xdr:nvPicPr>
        <xdr:cNvPr id="88" name="value frame PNP" hidden="1">
          <a:extLst>
            <a:ext uri="{FF2B5EF4-FFF2-40B4-BE49-F238E27FC236}">
              <a16:creationId xmlns:a16="http://schemas.microsoft.com/office/drawing/2014/main" id="{D589B0FE-15DB-4FDE-B23D-785EA65EDD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564378" cy="3362551"/>
        </a:xfrm>
        <a:prstGeom prst="rect">
          <a:avLst/>
        </a:prstGeom>
      </xdr:spPr>
    </xdr:pic>
    <xdr:clientData/>
  </xdr:oneCellAnchor>
  <xdr:oneCellAnchor>
    <xdr:from>
      <xdr:col>14</xdr:col>
      <xdr:colOff>110067</xdr:colOff>
      <xdr:row>255</xdr:row>
      <xdr:rowOff>0</xdr:rowOff>
    </xdr:from>
    <xdr:ext cx="6184744" cy="1505336"/>
    <xdr:pic>
      <xdr:nvPicPr>
        <xdr:cNvPr id="89" name="Picture 88" hidden="1">
          <a:extLst>
            <a:ext uri="{FF2B5EF4-FFF2-40B4-BE49-F238E27FC236}">
              <a16:creationId xmlns:a16="http://schemas.microsoft.com/office/drawing/2014/main" id="{E61584A5-E8B4-45AB-8856-B79F82259E9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62674500"/>
          <a:ext cx="6184744" cy="1505336"/>
        </a:xfrm>
        <a:prstGeom prst="rect">
          <a:avLst/>
        </a:prstGeom>
      </xdr:spPr>
    </xdr:pic>
    <xdr:clientData/>
  </xdr:oneCellAnchor>
  <xdr:oneCellAnchor>
    <xdr:from>
      <xdr:col>24</xdr:col>
      <xdr:colOff>231420</xdr:colOff>
      <xdr:row>255</xdr:row>
      <xdr:rowOff>0</xdr:rowOff>
    </xdr:from>
    <xdr:ext cx="871272" cy="927100"/>
    <xdr:pic>
      <xdr:nvPicPr>
        <xdr:cNvPr id="90" name="thumbs up, light green" hidden="1">
          <a:extLst>
            <a:ext uri="{FF2B5EF4-FFF2-40B4-BE49-F238E27FC236}">
              <a16:creationId xmlns:a16="http://schemas.microsoft.com/office/drawing/2014/main" id="{65F3B248-57CD-46B3-B34D-BC0263F677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62674500"/>
          <a:ext cx="871272" cy="927100"/>
        </a:xfrm>
        <a:prstGeom prst="rect">
          <a:avLst/>
        </a:prstGeom>
      </xdr:spPr>
    </xdr:pic>
    <xdr:clientData/>
  </xdr:oneCellAnchor>
  <xdr:oneCellAnchor>
    <xdr:from>
      <xdr:col>15</xdr:col>
      <xdr:colOff>22860</xdr:colOff>
      <xdr:row>255</xdr:row>
      <xdr:rowOff>0</xdr:rowOff>
    </xdr:from>
    <xdr:ext cx="5943600" cy="3110484"/>
    <xdr:pic>
      <xdr:nvPicPr>
        <xdr:cNvPr id="91" name="Picture 90" hidden="1">
          <a:extLst>
            <a:ext uri="{FF2B5EF4-FFF2-40B4-BE49-F238E27FC236}">
              <a16:creationId xmlns:a16="http://schemas.microsoft.com/office/drawing/2014/main" id="{3AFE39B9-DC23-43D3-B7B9-14F64F542CF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62674500"/>
          <a:ext cx="5943600" cy="3110484"/>
        </a:xfrm>
        <a:prstGeom prst="rect">
          <a:avLst/>
        </a:prstGeom>
      </xdr:spPr>
    </xdr:pic>
    <xdr:clientData/>
  </xdr:oneCellAnchor>
  <xdr:oneCellAnchor>
    <xdr:from>
      <xdr:col>13</xdr:col>
      <xdr:colOff>18626</xdr:colOff>
      <xdr:row>305</xdr:row>
      <xdr:rowOff>131336</xdr:rowOff>
    </xdr:from>
    <xdr:ext cx="6564378" cy="3362551"/>
    <xdr:pic>
      <xdr:nvPicPr>
        <xdr:cNvPr id="92" name="value frame PNP" hidden="1">
          <a:extLst>
            <a:ext uri="{FF2B5EF4-FFF2-40B4-BE49-F238E27FC236}">
              <a16:creationId xmlns:a16="http://schemas.microsoft.com/office/drawing/2014/main" id="{D124A97A-C1AF-4EF2-86EA-3012D58454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564378" cy="3362551"/>
        </a:xfrm>
        <a:prstGeom prst="rect">
          <a:avLst/>
        </a:prstGeom>
      </xdr:spPr>
    </xdr:pic>
    <xdr:clientData/>
  </xdr:oneCellAnchor>
  <xdr:oneCellAnchor>
    <xdr:from>
      <xdr:col>14</xdr:col>
      <xdr:colOff>110067</xdr:colOff>
      <xdr:row>296</xdr:row>
      <xdr:rowOff>0</xdr:rowOff>
    </xdr:from>
    <xdr:ext cx="6184744" cy="1505336"/>
    <xdr:pic>
      <xdr:nvPicPr>
        <xdr:cNvPr id="93" name="Picture 92" hidden="1">
          <a:extLst>
            <a:ext uri="{FF2B5EF4-FFF2-40B4-BE49-F238E27FC236}">
              <a16:creationId xmlns:a16="http://schemas.microsoft.com/office/drawing/2014/main" id="{73422CE0-DDDA-41A4-9671-095385BD0D8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1628000"/>
          <a:ext cx="6184744" cy="1505336"/>
        </a:xfrm>
        <a:prstGeom prst="rect">
          <a:avLst/>
        </a:prstGeom>
      </xdr:spPr>
    </xdr:pic>
    <xdr:clientData/>
  </xdr:oneCellAnchor>
  <xdr:oneCellAnchor>
    <xdr:from>
      <xdr:col>24</xdr:col>
      <xdr:colOff>231420</xdr:colOff>
      <xdr:row>296</xdr:row>
      <xdr:rowOff>0</xdr:rowOff>
    </xdr:from>
    <xdr:ext cx="871272" cy="927100"/>
    <xdr:pic>
      <xdr:nvPicPr>
        <xdr:cNvPr id="94" name="thumbs up, light green" hidden="1">
          <a:extLst>
            <a:ext uri="{FF2B5EF4-FFF2-40B4-BE49-F238E27FC236}">
              <a16:creationId xmlns:a16="http://schemas.microsoft.com/office/drawing/2014/main" id="{C5BB1C64-0079-4233-B11D-D913F87353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1628000"/>
          <a:ext cx="871272" cy="927100"/>
        </a:xfrm>
        <a:prstGeom prst="rect">
          <a:avLst/>
        </a:prstGeom>
      </xdr:spPr>
    </xdr:pic>
    <xdr:clientData/>
  </xdr:oneCellAnchor>
  <xdr:oneCellAnchor>
    <xdr:from>
      <xdr:col>15</xdr:col>
      <xdr:colOff>22860</xdr:colOff>
      <xdr:row>296</xdr:row>
      <xdr:rowOff>0</xdr:rowOff>
    </xdr:from>
    <xdr:ext cx="5943600" cy="3110484"/>
    <xdr:pic>
      <xdr:nvPicPr>
        <xdr:cNvPr id="95" name="Picture 94" hidden="1">
          <a:extLst>
            <a:ext uri="{FF2B5EF4-FFF2-40B4-BE49-F238E27FC236}">
              <a16:creationId xmlns:a16="http://schemas.microsoft.com/office/drawing/2014/main" id="{A06586A4-34ED-4031-A41A-77F49FBE8D0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1628000"/>
          <a:ext cx="5943600" cy="3110484"/>
        </a:xfrm>
        <a:prstGeom prst="rect">
          <a:avLst/>
        </a:prstGeom>
      </xdr:spPr>
    </xdr:pic>
    <xdr:clientData/>
  </xdr:oneCellAnchor>
  <xdr:oneCellAnchor>
    <xdr:from>
      <xdr:col>13</xdr:col>
      <xdr:colOff>18626</xdr:colOff>
      <xdr:row>346</xdr:row>
      <xdr:rowOff>131336</xdr:rowOff>
    </xdr:from>
    <xdr:ext cx="6564378" cy="3362551"/>
    <xdr:pic>
      <xdr:nvPicPr>
        <xdr:cNvPr id="96" name="value frame PNP" hidden="1">
          <a:extLst>
            <a:ext uri="{FF2B5EF4-FFF2-40B4-BE49-F238E27FC236}">
              <a16:creationId xmlns:a16="http://schemas.microsoft.com/office/drawing/2014/main" id="{EFDA2597-0742-4F87-91FA-8BBD077545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564378" cy="3362551"/>
        </a:xfrm>
        <a:prstGeom prst="rect">
          <a:avLst/>
        </a:prstGeom>
      </xdr:spPr>
    </xdr:pic>
    <xdr:clientData/>
  </xdr:oneCellAnchor>
  <xdr:oneCellAnchor>
    <xdr:from>
      <xdr:col>14</xdr:col>
      <xdr:colOff>110067</xdr:colOff>
      <xdr:row>337</xdr:row>
      <xdr:rowOff>0</xdr:rowOff>
    </xdr:from>
    <xdr:ext cx="6184744" cy="1505336"/>
    <xdr:pic>
      <xdr:nvPicPr>
        <xdr:cNvPr id="97" name="Picture 96" hidden="1">
          <a:extLst>
            <a:ext uri="{FF2B5EF4-FFF2-40B4-BE49-F238E27FC236}">
              <a16:creationId xmlns:a16="http://schemas.microsoft.com/office/drawing/2014/main" id="{BC6C5D71-D82B-4AE8-9922-F14FEFEA7DD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0581500"/>
          <a:ext cx="6184744" cy="1505336"/>
        </a:xfrm>
        <a:prstGeom prst="rect">
          <a:avLst/>
        </a:prstGeom>
      </xdr:spPr>
    </xdr:pic>
    <xdr:clientData/>
  </xdr:oneCellAnchor>
  <xdr:oneCellAnchor>
    <xdr:from>
      <xdr:col>24</xdr:col>
      <xdr:colOff>231420</xdr:colOff>
      <xdr:row>337</xdr:row>
      <xdr:rowOff>0</xdr:rowOff>
    </xdr:from>
    <xdr:ext cx="871272" cy="927100"/>
    <xdr:pic>
      <xdr:nvPicPr>
        <xdr:cNvPr id="98" name="thumbs up, light green" hidden="1">
          <a:extLst>
            <a:ext uri="{FF2B5EF4-FFF2-40B4-BE49-F238E27FC236}">
              <a16:creationId xmlns:a16="http://schemas.microsoft.com/office/drawing/2014/main" id="{7CCDC841-0251-4D60-A8FE-207BBEA6DE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0581500"/>
          <a:ext cx="871272" cy="927100"/>
        </a:xfrm>
        <a:prstGeom prst="rect">
          <a:avLst/>
        </a:prstGeom>
      </xdr:spPr>
    </xdr:pic>
    <xdr:clientData/>
  </xdr:oneCellAnchor>
  <xdr:oneCellAnchor>
    <xdr:from>
      <xdr:col>15</xdr:col>
      <xdr:colOff>22860</xdr:colOff>
      <xdr:row>337</xdr:row>
      <xdr:rowOff>0</xdr:rowOff>
    </xdr:from>
    <xdr:ext cx="5943600" cy="3110484"/>
    <xdr:pic>
      <xdr:nvPicPr>
        <xdr:cNvPr id="99" name="Picture 98" hidden="1">
          <a:extLst>
            <a:ext uri="{FF2B5EF4-FFF2-40B4-BE49-F238E27FC236}">
              <a16:creationId xmlns:a16="http://schemas.microsoft.com/office/drawing/2014/main" id="{ACB65056-BF09-4524-90D4-9FF4DD5AF15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0581500"/>
          <a:ext cx="5943600" cy="3110484"/>
        </a:xfrm>
        <a:prstGeom prst="rect">
          <a:avLst/>
        </a:prstGeom>
      </xdr:spPr>
    </xdr:pic>
    <xdr:clientData/>
  </xdr:oneCellAnchor>
  <xdr:oneCellAnchor>
    <xdr:from>
      <xdr:col>13</xdr:col>
      <xdr:colOff>18626</xdr:colOff>
      <xdr:row>387</xdr:row>
      <xdr:rowOff>131336</xdr:rowOff>
    </xdr:from>
    <xdr:ext cx="6564378" cy="3362551"/>
    <xdr:pic>
      <xdr:nvPicPr>
        <xdr:cNvPr id="100" name="value frame PNP" hidden="1">
          <a:extLst>
            <a:ext uri="{FF2B5EF4-FFF2-40B4-BE49-F238E27FC236}">
              <a16:creationId xmlns:a16="http://schemas.microsoft.com/office/drawing/2014/main" id="{058E6F98-ACE4-4168-B3F2-D0BDF6F3B6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564378" cy="3362551"/>
        </a:xfrm>
        <a:prstGeom prst="rect">
          <a:avLst/>
        </a:prstGeom>
      </xdr:spPr>
    </xdr:pic>
    <xdr:clientData/>
  </xdr:oneCellAnchor>
  <xdr:oneCellAnchor>
    <xdr:from>
      <xdr:col>14</xdr:col>
      <xdr:colOff>110067</xdr:colOff>
      <xdr:row>378</xdr:row>
      <xdr:rowOff>0</xdr:rowOff>
    </xdr:from>
    <xdr:ext cx="6184744" cy="1505336"/>
    <xdr:pic>
      <xdr:nvPicPr>
        <xdr:cNvPr id="101" name="Picture 100" hidden="1">
          <a:extLst>
            <a:ext uri="{FF2B5EF4-FFF2-40B4-BE49-F238E27FC236}">
              <a16:creationId xmlns:a16="http://schemas.microsoft.com/office/drawing/2014/main" id="{5EB2B19E-2846-442A-9456-75037CC2FC3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9535000"/>
          <a:ext cx="6184744" cy="1505336"/>
        </a:xfrm>
        <a:prstGeom prst="rect">
          <a:avLst/>
        </a:prstGeom>
      </xdr:spPr>
    </xdr:pic>
    <xdr:clientData/>
  </xdr:oneCellAnchor>
  <xdr:oneCellAnchor>
    <xdr:from>
      <xdr:col>24</xdr:col>
      <xdr:colOff>231420</xdr:colOff>
      <xdr:row>378</xdr:row>
      <xdr:rowOff>0</xdr:rowOff>
    </xdr:from>
    <xdr:ext cx="871272" cy="927100"/>
    <xdr:pic>
      <xdr:nvPicPr>
        <xdr:cNvPr id="102" name="thumbs up, light green" hidden="1">
          <a:extLst>
            <a:ext uri="{FF2B5EF4-FFF2-40B4-BE49-F238E27FC236}">
              <a16:creationId xmlns:a16="http://schemas.microsoft.com/office/drawing/2014/main" id="{661FE7FE-8E9D-4B38-A121-5272FDEA34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9535000"/>
          <a:ext cx="871272" cy="927100"/>
        </a:xfrm>
        <a:prstGeom prst="rect">
          <a:avLst/>
        </a:prstGeom>
      </xdr:spPr>
    </xdr:pic>
    <xdr:clientData/>
  </xdr:oneCellAnchor>
  <xdr:oneCellAnchor>
    <xdr:from>
      <xdr:col>15</xdr:col>
      <xdr:colOff>22860</xdr:colOff>
      <xdr:row>378</xdr:row>
      <xdr:rowOff>0</xdr:rowOff>
    </xdr:from>
    <xdr:ext cx="5943600" cy="3110484"/>
    <xdr:pic>
      <xdr:nvPicPr>
        <xdr:cNvPr id="103" name="Picture 102" hidden="1">
          <a:extLst>
            <a:ext uri="{FF2B5EF4-FFF2-40B4-BE49-F238E27FC236}">
              <a16:creationId xmlns:a16="http://schemas.microsoft.com/office/drawing/2014/main" id="{088653E6-C77C-44AB-99B8-0D23E265885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9535000"/>
          <a:ext cx="5943600" cy="3110484"/>
        </a:xfrm>
        <a:prstGeom prst="rect">
          <a:avLst/>
        </a:prstGeom>
      </xdr:spPr>
    </xdr:pic>
    <xdr:clientData/>
  </xdr:oneCellAnchor>
  <xdr:oneCellAnchor>
    <xdr:from>
      <xdr:col>13</xdr:col>
      <xdr:colOff>18626</xdr:colOff>
      <xdr:row>428</xdr:row>
      <xdr:rowOff>131336</xdr:rowOff>
    </xdr:from>
    <xdr:ext cx="6564378" cy="3362551"/>
    <xdr:pic>
      <xdr:nvPicPr>
        <xdr:cNvPr id="104" name="value frame PNP" hidden="1">
          <a:extLst>
            <a:ext uri="{FF2B5EF4-FFF2-40B4-BE49-F238E27FC236}">
              <a16:creationId xmlns:a16="http://schemas.microsoft.com/office/drawing/2014/main" id="{A7047DD0-1167-479D-8BF8-0514D68C87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564378" cy="3362551"/>
        </a:xfrm>
        <a:prstGeom prst="rect">
          <a:avLst/>
        </a:prstGeom>
      </xdr:spPr>
    </xdr:pic>
    <xdr:clientData/>
  </xdr:oneCellAnchor>
  <xdr:oneCellAnchor>
    <xdr:from>
      <xdr:col>14</xdr:col>
      <xdr:colOff>110067</xdr:colOff>
      <xdr:row>419</xdr:row>
      <xdr:rowOff>0</xdr:rowOff>
    </xdr:from>
    <xdr:ext cx="6184744" cy="1505336"/>
    <xdr:pic>
      <xdr:nvPicPr>
        <xdr:cNvPr id="105" name="Picture 104" hidden="1">
          <a:extLst>
            <a:ext uri="{FF2B5EF4-FFF2-40B4-BE49-F238E27FC236}">
              <a16:creationId xmlns:a16="http://schemas.microsoft.com/office/drawing/2014/main" id="{5716DF9D-B5F5-42E1-A8EA-5A2BE8E4C69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98488500"/>
          <a:ext cx="6184744" cy="1505336"/>
        </a:xfrm>
        <a:prstGeom prst="rect">
          <a:avLst/>
        </a:prstGeom>
      </xdr:spPr>
    </xdr:pic>
    <xdr:clientData/>
  </xdr:oneCellAnchor>
  <xdr:oneCellAnchor>
    <xdr:from>
      <xdr:col>24</xdr:col>
      <xdr:colOff>231420</xdr:colOff>
      <xdr:row>419</xdr:row>
      <xdr:rowOff>0</xdr:rowOff>
    </xdr:from>
    <xdr:ext cx="871272" cy="927100"/>
    <xdr:pic>
      <xdr:nvPicPr>
        <xdr:cNvPr id="106" name="thumbs up, light green" hidden="1">
          <a:extLst>
            <a:ext uri="{FF2B5EF4-FFF2-40B4-BE49-F238E27FC236}">
              <a16:creationId xmlns:a16="http://schemas.microsoft.com/office/drawing/2014/main" id="{57A0D7C4-9B74-4620-AFAE-2B9B85E0B8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98488500"/>
          <a:ext cx="871272" cy="927100"/>
        </a:xfrm>
        <a:prstGeom prst="rect">
          <a:avLst/>
        </a:prstGeom>
      </xdr:spPr>
    </xdr:pic>
    <xdr:clientData/>
  </xdr:oneCellAnchor>
  <xdr:oneCellAnchor>
    <xdr:from>
      <xdr:col>15</xdr:col>
      <xdr:colOff>22860</xdr:colOff>
      <xdr:row>419</xdr:row>
      <xdr:rowOff>0</xdr:rowOff>
    </xdr:from>
    <xdr:ext cx="5943600" cy="3110484"/>
    <xdr:pic>
      <xdr:nvPicPr>
        <xdr:cNvPr id="107" name="Picture 106" hidden="1">
          <a:extLst>
            <a:ext uri="{FF2B5EF4-FFF2-40B4-BE49-F238E27FC236}">
              <a16:creationId xmlns:a16="http://schemas.microsoft.com/office/drawing/2014/main" id="{92AC39C5-D7C6-483F-A919-BF3C4DFED13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98488500"/>
          <a:ext cx="5943600" cy="3110484"/>
        </a:xfrm>
        <a:prstGeom prst="rect">
          <a:avLst/>
        </a:prstGeom>
      </xdr:spPr>
    </xdr:pic>
    <xdr:clientData/>
  </xdr:oneCellAnchor>
  <xdr:oneCellAnchor>
    <xdr:from>
      <xdr:col>13</xdr:col>
      <xdr:colOff>18626</xdr:colOff>
      <xdr:row>469</xdr:row>
      <xdr:rowOff>131336</xdr:rowOff>
    </xdr:from>
    <xdr:ext cx="6564378" cy="3362551"/>
    <xdr:pic>
      <xdr:nvPicPr>
        <xdr:cNvPr id="108" name="value frame PNP" hidden="1">
          <a:extLst>
            <a:ext uri="{FF2B5EF4-FFF2-40B4-BE49-F238E27FC236}">
              <a16:creationId xmlns:a16="http://schemas.microsoft.com/office/drawing/2014/main" id="{A62B77A3-2AE7-4724-A56B-6A2A6F9F69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564378" cy="3362551"/>
        </a:xfrm>
        <a:prstGeom prst="rect">
          <a:avLst/>
        </a:prstGeom>
      </xdr:spPr>
    </xdr:pic>
    <xdr:clientData/>
  </xdr:oneCellAnchor>
  <xdr:oneCellAnchor>
    <xdr:from>
      <xdr:col>14</xdr:col>
      <xdr:colOff>110067</xdr:colOff>
      <xdr:row>460</xdr:row>
      <xdr:rowOff>0</xdr:rowOff>
    </xdr:from>
    <xdr:ext cx="6184744" cy="1505336"/>
    <xdr:pic>
      <xdr:nvPicPr>
        <xdr:cNvPr id="109" name="Picture 108" hidden="1">
          <a:extLst>
            <a:ext uri="{FF2B5EF4-FFF2-40B4-BE49-F238E27FC236}">
              <a16:creationId xmlns:a16="http://schemas.microsoft.com/office/drawing/2014/main" id="{B3EB09B4-65C4-4651-8A27-E1600D2854F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07442000"/>
          <a:ext cx="6184744" cy="1505336"/>
        </a:xfrm>
        <a:prstGeom prst="rect">
          <a:avLst/>
        </a:prstGeom>
      </xdr:spPr>
    </xdr:pic>
    <xdr:clientData/>
  </xdr:oneCellAnchor>
  <xdr:oneCellAnchor>
    <xdr:from>
      <xdr:col>24</xdr:col>
      <xdr:colOff>231420</xdr:colOff>
      <xdr:row>460</xdr:row>
      <xdr:rowOff>0</xdr:rowOff>
    </xdr:from>
    <xdr:ext cx="871272" cy="927100"/>
    <xdr:pic>
      <xdr:nvPicPr>
        <xdr:cNvPr id="110" name="thumbs up, light green" hidden="1">
          <a:extLst>
            <a:ext uri="{FF2B5EF4-FFF2-40B4-BE49-F238E27FC236}">
              <a16:creationId xmlns:a16="http://schemas.microsoft.com/office/drawing/2014/main" id="{E12BB1A9-282C-4D1C-BD76-93AB02ACE0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07442000"/>
          <a:ext cx="871272" cy="927100"/>
        </a:xfrm>
        <a:prstGeom prst="rect">
          <a:avLst/>
        </a:prstGeom>
      </xdr:spPr>
    </xdr:pic>
    <xdr:clientData/>
  </xdr:oneCellAnchor>
  <xdr:oneCellAnchor>
    <xdr:from>
      <xdr:col>15</xdr:col>
      <xdr:colOff>22860</xdr:colOff>
      <xdr:row>460</xdr:row>
      <xdr:rowOff>0</xdr:rowOff>
    </xdr:from>
    <xdr:ext cx="5943600" cy="3110484"/>
    <xdr:pic>
      <xdr:nvPicPr>
        <xdr:cNvPr id="111" name="Picture 110" hidden="1">
          <a:extLst>
            <a:ext uri="{FF2B5EF4-FFF2-40B4-BE49-F238E27FC236}">
              <a16:creationId xmlns:a16="http://schemas.microsoft.com/office/drawing/2014/main" id="{E397611F-9FEF-467B-B045-1747CF88B56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07442000"/>
          <a:ext cx="5943600" cy="3110484"/>
        </a:xfrm>
        <a:prstGeom prst="rect">
          <a:avLst/>
        </a:prstGeom>
      </xdr:spPr>
    </xdr:pic>
    <xdr:clientData/>
  </xdr:oneCellAnchor>
  <xdr:oneCellAnchor>
    <xdr:from>
      <xdr:col>13</xdr:col>
      <xdr:colOff>18626</xdr:colOff>
      <xdr:row>510</xdr:row>
      <xdr:rowOff>131336</xdr:rowOff>
    </xdr:from>
    <xdr:ext cx="6564378" cy="3362551"/>
    <xdr:pic>
      <xdr:nvPicPr>
        <xdr:cNvPr id="112" name="value frame PNP" hidden="1">
          <a:extLst>
            <a:ext uri="{FF2B5EF4-FFF2-40B4-BE49-F238E27FC236}">
              <a16:creationId xmlns:a16="http://schemas.microsoft.com/office/drawing/2014/main" id="{2BB7F6CF-4DA3-414D-8A0A-4D8E4983D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564378" cy="3362551"/>
        </a:xfrm>
        <a:prstGeom prst="rect">
          <a:avLst/>
        </a:prstGeom>
      </xdr:spPr>
    </xdr:pic>
    <xdr:clientData/>
  </xdr:oneCellAnchor>
  <xdr:oneCellAnchor>
    <xdr:from>
      <xdr:col>14</xdr:col>
      <xdr:colOff>110067</xdr:colOff>
      <xdr:row>501</xdr:row>
      <xdr:rowOff>0</xdr:rowOff>
    </xdr:from>
    <xdr:ext cx="6184744" cy="1505336"/>
    <xdr:pic>
      <xdr:nvPicPr>
        <xdr:cNvPr id="113" name="Picture 112" hidden="1">
          <a:extLst>
            <a:ext uri="{FF2B5EF4-FFF2-40B4-BE49-F238E27FC236}">
              <a16:creationId xmlns:a16="http://schemas.microsoft.com/office/drawing/2014/main" id="{42EBD4F4-56B3-4F3C-942F-880B1FCC54A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16395500"/>
          <a:ext cx="6184744" cy="1505336"/>
        </a:xfrm>
        <a:prstGeom prst="rect">
          <a:avLst/>
        </a:prstGeom>
      </xdr:spPr>
    </xdr:pic>
    <xdr:clientData/>
  </xdr:oneCellAnchor>
  <xdr:oneCellAnchor>
    <xdr:from>
      <xdr:col>24</xdr:col>
      <xdr:colOff>231420</xdr:colOff>
      <xdr:row>501</xdr:row>
      <xdr:rowOff>0</xdr:rowOff>
    </xdr:from>
    <xdr:ext cx="871272" cy="927100"/>
    <xdr:pic>
      <xdr:nvPicPr>
        <xdr:cNvPr id="114" name="thumbs up, light green" hidden="1">
          <a:extLst>
            <a:ext uri="{FF2B5EF4-FFF2-40B4-BE49-F238E27FC236}">
              <a16:creationId xmlns:a16="http://schemas.microsoft.com/office/drawing/2014/main" id="{1D6B71B6-3CF9-4BCE-8026-B96BBC312C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16395500"/>
          <a:ext cx="871272" cy="927100"/>
        </a:xfrm>
        <a:prstGeom prst="rect">
          <a:avLst/>
        </a:prstGeom>
      </xdr:spPr>
    </xdr:pic>
    <xdr:clientData/>
  </xdr:oneCellAnchor>
  <xdr:oneCellAnchor>
    <xdr:from>
      <xdr:col>15</xdr:col>
      <xdr:colOff>22860</xdr:colOff>
      <xdr:row>501</xdr:row>
      <xdr:rowOff>0</xdr:rowOff>
    </xdr:from>
    <xdr:ext cx="5943600" cy="3110484"/>
    <xdr:pic>
      <xdr:nvPicPr>
        <xdr:cNvPr id="115" name="Picture 114" hidden="1">
          <a:extLst>
            <a:ext uri="{FF2B5EF4-FFF2-40B4-BE49-F238E27FC236}">
              <a16:creationId xmlns:a16="http://schemas.microsoft.com/office/drawing/2014/main" id="{526A395E-BFC1-4DD4-8FD9-E0D1A626A88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16395500"/>
          <a:ext cx="5943600" cy="3110484"/>
        </a:xfrm>
        <a:prstGeom prst="rect">
          <a:avLst/>
        </a:prstGeom>
      </xdr:spPr>
    </xdr:pic>
    <xdr:clientData/>
  </xdr:oneCellAnchor>
  <xdr:oneCellAnchor>
    <xdr:from>
      <xdr:col>13</xdr:col>
      <xdr:colOff>18626</xdr:colOff>
      <xdr:row>551</xdr:row>
      <xdr:rowOff>131336</xdr:rowOff>
    </xdr:from>
    <xdr:ext cx="6564378" cy="3362551"/>
    <xdr:pic>
      <xdr:nvPicPr>
        <xdr:cNvPr id="116" name="value frame PNP" hidden="1">
          <a:extLst>
            <a:ext uri="{FF2B5EF4-FFF2-40B4-BE49-F238E27FC236}">
              <a16:creationId xmlns:a16="http://schemas.microsoft.com/office/drawing/2014/main" id="{5154A70F-0A6F-4E2D-B104-2222F555F0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564378" cy="3362551"/>
        </a:xfrm>
        <a:prstGeom prst="rect">
          <a:avLst/>
        </a:prstGeom>
      </xdr:spPr>
    </xdr:pic>
    <xdr:clientData/>
  </xdr:oneCellAnchor>
  <xdr:oneCellAnchor>
    <xdr:from>
      <xdr:col>14</xdr:col>
      <xdr:colOff>110067</xdr:colOff>
      <xdr:row>542</xdr:row>
      <xdr:rowOff>0</xdr:rowOff>
    </xdr:from>
    <xdr:ext cx="6184744" cy="1505336"/>
    <xdr:pic>
      <xdr:nvPicPr>
        <xdr:cNvPr id="117" name="Picture 116" hidden="1">
          <a:extLst>
            <a:ext uri="{FF2B5EF4-FFF2-40B4-BE49-F238E27FC236}">
              <a16:creationId xmlns:a16="http://schemas.microsoft.com/office/drawing/2014/main" id="{A58A1AC0-57BA-4B79-AFC3-37691851703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25349000"/>
          <a:ext cx="6184744" cy="1505336"/>
        </a:xfrm>
        <a:prstGeom prst="rect">
          <a:avLst/>
        </a:prstGeom>
      </xdr:spPr>
    </xdr:pic>
    <xdr:clientData/>
  </xdr:oneCellAnchor>
  <xdr:oneCellAnchor>
    <xdr:from>
      <xdr:col>24</xdr:col>
      <xdr:colOff>231420</xdr:colOff>
      <xdr:row>542</xdr:row>
      <xdr:rowOff>0</xdr:rowOff>
    </xdr:from>
    <xdr:ext cx="871272" cy="927100"/>
    <xdr:pic>
      <xdr:nvPicPr>
        <xdr:cNvPr id="118" name="thumbs up, light green" hidden="1">
          <a:extLst>
            <a:ext uri="{FF2B5EF4-FFF2-40B4-BE49-F238E27FC236}">
              <a16:creationId xmlns:a16="http://schemas.microsoft.com/office/drawing/2014/main" id="{B99CFA6D-FD27-4722-BF4D-F98742771E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25349000"/>
          <a:ext cx="871272" cy="927100"/>
        </a:xfrm>
        <a:prstGeom prst="rect">
          <a:avLst/>
        </a:prstGeom>
      </xdr:spPr>
    </xdr:pic>
    <xdr:clientData/>
  </xdr:oneCellAnchor>
  <xdr:oneCellAnchor>
    <xdr:from>
      <xdr:col>15</xdr:col>
      <xdr:colOff>22860</xdr:colOff>
      <xdr:row>542</xdr:row>
      <xdr:rowOff>0</xdr:rowOff>
    </xdr:from>
    <xdr:ext cx="5943600" cy="3110484"/>
    <xdr:pic>
      <xdr:nvPicPr>
        <xdr:cNvPr id="119" name="Picture 118" hidden="1">
          <a:extLst>
            <a:ext uri="{FF2B5EF4-FFF2-40B4-BE49-F238E27FC236}">
              <a16:creationId xmlns:a16="http://schemas.microsoft.com/office/drawing/2014/main" id="{01809A37-6F75-47A6-8BC0-2CA8FDC562E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25349000"/>
          <a:ext cx="5943600" cy="3110484"/>
        </a:xfrm>
        <a:prstGeom prst="rect">
          <a:avLst/>
        </a:prstGeom>
      </xdr:spPr>
    </xdr:pic>
    <xdr:clientData/>
  </xdr:oneCellAnchor>
  <xdr:oneCellAnchor>
    <xdr:from>
      <xdr:col>13</xdr:col>
      <xdr:colOff>18626</xdr:colOff>
      <xdr:row>592</xdr:row>
      <xdr:rowOff>131336</xdr:rowOff>
    </xdr:from>
    <xdr:ext cx="6564378" cy="3362551"/>
    <xdr:pic>
      <xdr:nvPicPr>
        <xdr:cNvPr id="120" name="value frame PNP" hidden="1">
          <a:extLst>
            <a:ext uri="{FF2B5EF4-FFF2-40B4-BE49-F238E27FC236}">
              <a16:creationId xmlns:a16="http://schemas.microsoft.com/office/drawing/2014/main" id="{ED3E82FF-D512-4B37-9F95-9D6157A0A5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564378" cy="3362551"/>
        </a:xfrm>
        <a:prstGeom prst="rect">
          <a:avLst/>
        </a:prstGeom>
      </xdr:spPr>
    </xdr:pic>
    <xdr:clientData/>
  </xdr:oneCellAnchor>
  <xdr:oneCellAnchor>
    <xdr:from>
      <xdr:col>14</xdr:col>
      <xdr:colOff>110067</xdr:colOff>
      <xdr:row>583</xdr:row>
      <xdr:rowOff>0</xdr:rowOff>
    </xdr:from>
    <xdr:ext cx="6184744" cy="1505336"/>
    <xdr:pic>
      <xdr:nvPicPr>
        <xdr:cNvPr id="121" name="Picture 120" hidden="1">
          <a:extLst>
            <a:ext uri="{FF2B5EF4-FFF2-40B4-BE49-F238E27FC236}">
              <a16:creationId xmlns:a16="http://schemas.microsoft.com/office/drawing/2014/main" id="{6D0C5E80-8059-4D53-814F-7530245E3F7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4302500"/>
          <a:ext cx="6184744" cy="1505336"/>
        </a:xfrm>
        <a:prstGeom prst="rect">
          <a:avLst/>
        </a:prstGeom>
      </xdr:spPr>
    </xdr:pic>
    <xdr:clientData/>
  </xdr:oneCellAnchor>
  <xdr:oneCellAnchor>
    <xdr:from>
      <xdr:col>24</xdr:col>
      <xdr:colOff>231420</xdr:colOff>
      <xdr:row>583</xdr:row>
      <xdr:rowOff>0</xdr:rowOff>
    </xdr:from>
    <xdr:ext cx="871272" cy="927100"/>
    <xdr:pic>
      <xdr:nvPicPr>
        <xdr:cNvPr id="122" name="thumbs up, light green" hidden="1">
          <a:extLst>
            <a:ext uri="{FF2B5EF4-FFF2-40B4-BE49-F238E27FC236}">
              <a16:creationId xmlns:a16="http://schemas.microsoft.com/office/drawing/2014/main" id="{9B9E4B2E-A7AE-4BC9-B66A-34FFC2F7CA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4302500"/>
          <a:ext cx="871272" cy="927100"/>
        </a:xfrm>
        <a:prstGeom prst="rect">
          <a:avLst/>
        </a:prstGeom>
      </xdr:spPr>
    </xdr:pic>
    <xdr:clientData/>
  </xdr:oneCellAnchor>
  <xdr:oneCellAnchor>
    <xdr:from>
      <xdr:col>15</xdr:col>
      <xdr:colOff>22860</xdr:colOff>
      <xdr:row>583</xdr:row>
      <xdr:rowOff>0</xdr:rowOff>
    </xdr:from>
    <xdr:ext cx="5943600" cy="3110484"/>
    <xdr:pic>
      <xdr:nvPicPr>
        <xdr:cNvPr id="123" name="Picture 122" hidden="1">
          <a:extLst>
            <a:ext uri="{FF2B5EF4-FFF2-40B4-BE49-F238E27FC236}">
              <a16:creationId xmlns:a16="http://schemas.microsoft.com/office/drawing/2014/main" id="{E6099E9C-30EE-4C25-915E-6A74AA224AE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4302500"/>
          <a:ext cx="5943600" cy="3110484"/>
        </a:xfrm>
        <a:prstGeom prst="rect">
          <a:avLst/>
        </a:prstGeom>
      </xdr:spPr>
    </xdr:pic>
    <xdr:clientData/>
  </xdr:oneCellAnchor>
  <xdr:oneCellAnchor>
    <xdr:from>
      <xdr:col>13</xdr:col>
      <xdr:colOff>18626</xdr:colOff>
      <xdr:row>633</xdr:row>
      <xdr:rowOff>131336</xdr:rowOff>
    </xdr:from>
    <xdr:ext cx="6564378" cy="3362551"/>
    <xdr:pic>
      <xdr:nvPicPr>
        <xdr:cNvPr id="124" name="value frame PNP" hidden="1">
          <a:extLst>
            <a:ext uri="{FF2B5EF4-FFF2-40B4-BE49-F238E27FC236}">
              <a16:creationId xmlns:a16="http://schemas.microsoft.com/office/drawing/2014/main" id="{EE418ECF-C8D9-47EF-BD62-02584E0858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564378" cy="3362551"/>
        </a:xfrm>
        <a:prstGeom prst="rect">
          <a:avLst/>
        </a:prstGeom>
      </xdr:spPr>
    </xdr:pic>
    <xdr:clientData/>
  </xdr:oneCellAnchor>
  <xdr:oneCellAnchor>
    <xdr:from>
      <xdr:col>14</xdr:col>
      <xdr:colOff>110067</xdr:colOff>
      <xdr:row>624</xdr:row>
      <xdr:rowOff>0</xdr:rowOff>
    </xdr:from>
    <xdr:ext cx="6184744" cy="1505336"/>
    <xdr:pic>
      <xdr:nvPicPr>
        <xdr:cNvPr id="125" name="Picture 124" hidden="1">
          <a:extLst>
            <a:ext uri="{FF2B5EF4-FFF2-40B4-BE49-F238E27FC236}">
              <a16:creationId xmlns:a16="http://schemas.microsoft.com/office/drawing/2014/main" id="{1E97B8C4-124D-42BB-8B3E-785762D7F8C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43256000"/>
          <a:ext cx="6184744" cy="1505336"/>
        </a:xfrm>
        <a:prstGeom prst="rect">
          <a:avLst/>
        </a:prstGeom>
      </xdr:spPr>
    </xdr:pic>
    <xdr:clientData/>
  </xdr:oneCellAnchor>
  <xdr:oneCellAnchor>
    <xdr:from>
      <xdr:col>24</xdr:col>
      <xdr:colOff>231420</xdr:colOff>
      <xdr:row>624</xdr:row>
      <xdr:rowOff>0</xdr:rowOff>
    </xdr:from>
    <xdr:ext cx="871272" cy="927100"/>
    <xdr:pic>
      <xdr:nvPicPr>
        <xdr:cNvPr id="126" name="thumbs up, light green" hidden="1">
          <a:extLst>
            <a:ext uri="{FF2B5EF4-FFF2-40B4-BE49-F238E27FC236}">
              <a16:creationId xmlns:a16="http://schemas.microsoft.com/office/drawing/2014/main" id="{E60E8788-0C10-4C7A-B19B-E3D251579A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43256000"/>
          <a:ext cx="871272" cy="927100"/>
        </a:xfrm>
        <a:prstGeom prst="rect">
          <a:avLst/>
        </a:prstGeom>
      </xdr:spPr>
    </xdr:pic>
    <xdr:clientData/>
  </xdr:oneCellAnchor>
  <xdr:oneCellAnchor>
    <xdr:from>
      <xdr:col>15</xdr:col>
      <xdr:colOff>22860</xdr:colOff>
      <xdr:row>624</xdr:row>
      <xdr:rowOff>0</xdr:rowOff>
    </xdr:from>
    <xdr:ext cx="5943600" cy="3110484"/>
    <xdr:pic>
      <xdr:nvPicPr>
        <xdr:cNvPr id="127" name="Picture 126" hidden="1">
          <a:extLst>
            <a:ext uri="{FF2B5EF4-FFF2-40B4-BE49-F238E27FC236}">
              <a16:creationId xmlns:a16="http://schemas.microsoft.com/office/drawing/2014/main" id="{5358A5E0-8BD8-4AA7-B6C7-326924DB7A7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43256000"/>
          <a:ext cx="5943600" cy="3110484"/>
        </a:xfrm>
        <a:prstGeom prst="rect">
          <a:avLst/>
        </a:prstGeom>
      </xdr:spPr>
    </xdr:pic>
    <xdr:clientData/>
  </xdr:oneCellAnchor>
  <xdr:oneCellAnchor>
    <xdr:from>
      <xdr:col>13</xdr:col>
      <xdr:colOff>18626</xdr:colOff>
      <xdr:row>674</xdr:row>
      <xdr:rowOff>131336</xdr:rowOff>
    </xdr:from>
    <xdr:ext cx="6564378" cy="3362551"/>
    <xdr:pic>
      <xdr:nvPicPr>
        <xdr:cNvPr id="128" name="value frame PNP" hidden="1">
          <a:extLst>
            <a:ext uri="{FF2B5EF4-FFF2-40B4-BE49-F238E27FC236}">
              <a16:creationId xmlns:a16="http://schemas.microsoft.com/office/drawing/2014/main" id="{C7C1B1D0-08E2-4AE0-99A7-D866F7D0FD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564378" cy="3362551"/>
        </a:xfrm>
        <a:prstGeom prst="rect">
          <a:avLst/>
        </a:prstGeom>
      </xdr:spPr>
    </xdr:pic>
    <xdr:clientData/>
  </xdr:oneCellAnchor>
  <xdr:oneCellAnchor>
    <xdr:from>
      <xdr:col>14</xdr:col>
      <xdr:colOff>110067</xdr:colOff>
      <xdr:row>665</xdr:row>
      <xdr:rowOff>0</xdr:rowOff>
    </xdr:from>
    <xdr:ext cx="6184744" cy="1505336"/>
    <xdr:pic>
      <xdr:nvPicPr>
        <xdr:cNvPr id="129" name="Picture 128" hidden="1">
          <a:extLst>
            <a:ext uri="{FF2B5EF4-FFF2-40B4-BE49-F238E27FC236}">
              <a16:creationId xmlns:a16="http://schemas.microsoft.com/office/drawing/2014/main" id="{51AD1439-4709-4A0E-B074-66E9D3521DC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52209500"/>
          <a:ext cx="6184744" cy="1505336"/>
        </a:xfrm>
        <a:prstGeom prst="rect">
          <a:avLst/>
        </a:prstGeom>
      </xdr:spPr>
    </xdr:pic>
    <xdr:clientData/>
  </xdr:oneCellAnchor>
  <xdr:oneCellAnchor>
    <xdr:from>
      <xdr:col>24</xdr:col>
      <xdr:colOff>231420</xdr:colOff>
      <xdr:row>665</xdr:row>
      <xdr:rowOff>0</xdr:rowOff>
    </xdr:from>
    <xdr:ext cx="871272" cy="927100"/>
    <xdr:pic>
      <xdr:nvPicPr>
        <xdr:cNvPr id="130" name="thumbs up, light green" hidden="1">
          <a:extLst>
            <a:ext uri="{FF2B5EF4-FFF2-40B4-BE49-F238E27FC236}">
              <a16:creationId xmlns:a16="http://schemas.microsoft.com/office/drawing/2014/main" id="{7DE1BF61-0EB6-4022-8ABB-B0700E7B68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52209500"/>
          <a:ext cx="871272" cy="927100"/>
        </a:xfrm>
        <a:prstGeom prst="rect">
          <a:avLst/>
        </a:prstGeom>
      </xdr:spPr>
    </xdr:pic>
    <xdr:clientData/>
  </xdr:oneCellAnchor>
  <xdr:oneCellAnchor>
    <xdr:from>
      <xdr:col>15</xdr:col>
      <xdr:colOff>22860</xdr:colOff>
      <xdr:row>665</xdr:row>
      <xdr:rowOff>0</xdr:rowOff>
    </xdr:from>
    <xdr:ext cx="5943600" cy="3110484"/>
    <xdr:pic>
      <xdr:nvPicPr>
        <xdr:cNvPr id="131" name="Picture 130" hidden="1">
          <a:extLst>
            <a:ext uri="{FF2B5EF4-FFF2-40B4-BE49-F238E27FC236}">
              <a16:creationId xmlns:a16="http://schemas.microsoft.com/office/drawing/2014/main" id="{A089F182-0254-458E-AC83-7F70D7D95F9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52209500"/>
          <a:ext cx="5943600" cy="3110484"/>
        </a:xfrm>
        <a:prstGeom prst="rect">
          <a:avLst/>
        </a:prstGeom>
      </xdr:spPr>
    </xdr:pic>
    <xdr:clientData/>
  </xdr:oneCellAnchor>
  <xdr:twoCellAnchor editAs="oneCell">
    <xdr:from>
      <xdr:col>29</xdr:col>
      <xdr:colOff>317500</xdr:colOff>
      <xdr:row>1093</xdr:row>
      <xdr:rowOff>31750</xdr:rowOff>
    </xdr:from>
    <xdr:to>
      <xdr:col>35</xdr:col>
      <xdr:colOff>301625</xdr:colOff>
      <xdr:row>1819</xdr:row>
      <xdr:rowOff>60248</xdr:rowOff>
    </xdr:to>
    <xdr:pic>
      <xdr:nvPicPr>
        <xdr:cNvPr id="132" name="Picture 131">
          <a:hlinkClick xmlns:r="http://schemas.openxmlformats.org/officeDocument/2006/relationships" r:id="rId6"/>
          <a:extLst>
            <a:ext uri="{FF2B5EF4-FFF2-40B4-BE49-F238E27FC236}">
              <a16:creationId xmlns:a16="http://schemas.microsoft.com/office/drawing/2014/main" id="{5A392355-F40D-4582-B2ED-1C29BA9664A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54050" y="225190050"/>
          <a:ext cx="3679825" cy="4321098"/>
        </a:xfrm>
        <a:prstGeom prst="rect">
          <a:avLst/>
        </a:prstGeom>
      </xdr:spPr>
    </xdr:pic>
    <xdr:clientData/>
  </xdr:twoCellAnchor>
  <xdr:oneCellAnchor>
    <xdr:from>
      <xdr:col>13</xdr:col>
      <xdr:colOff>18626</xdr:colOff>
      <xdr:row>141</xdr:row>
      <xdr:rowOff>131336</xdr:rowOff>
    </xdr:from>
    <xdr:ext cx="6323078" cy="3289526"/>
    <xdr:pic>
      <xdr:nvPicPr>
        <xdr:cNvPr id="133" name="value frame PNP" hidden="1">
          <a:extLst>
            <a:ext uri="{FF2B5EF4-FFF2-40B4-BE49-F238E27FC236}">
              <a16:creationId xmlns:a16="http://schemas.microsoft.com/office/drawing/2014/main" id="{6F0EB530-3E46-4D7E-8B84-A5E00ACEA5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323078" cy="3289526"/>
        </a:xfrm>
        <a:prstGeom prst="rect">
          <a:avLst/>
        </a:prstGeom>
      </xdr:spPr>
    </xdr:pic>
    <xdr:clientData/>
  </xdr:oneCellAnchor>
  <xdr:oneCellAnchor>
    <xdr:from>
      <xdr:col>13</xdr:col>
      <xdr:colOff>18626</xdr:colOff>
      <xdr:row>182</xdr:row>
      <xdr:rowOff>131336</xdr:rowOff>
    </xdr:from>
    <xdr:ext cx="6323078" cy="3289526"/>
    <xdr:pic>
      <xdr:nvPicPr>
        <xdr:cNvPr id="134" name="value frame PNP" hidden="1">
          <a:extLst>
            <a:ext uri="{FF2B5EF4-FFF2-40B4-BE49-F238E27FC236}">
              <a16:creationId xmlns:a16="http://schemas.microsoft.com/office/drawing/2014/main" id="{14403D2A-AE15-4E9E-9BB3-AED70FCD1D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323078" cy="3289526"/>
        </a:xfrm>
        <a:prstGeom prst="rect">
          <a:avLst/>
        </a:prstGeom>
      </xdr:spPr>
    </xdr:pic>
    <xdr:clientData/>
  </xdr:oneCellAnchor>
  <xdr:oneCellAnchor>
    <xdr:from>
      <xdr:col>13</xdr:col>
      <xdr:colOff>18626</xdr:colOff>
      <xdr:row>223</xdr:row>
      <xdr:rowOff>131336</xdr:rowOff>
    </xdr:from>
    <xdr:ext cx="6323078" cy="3289526"/>
    <xdr:pic>
      <xdr:nvPicPr>
        <xdr:cNvPr id="135" name="value frame PNP" hidden="1">
          <a:extLst>
            <a:ext uri="{FF2B5EF4-FFF2-40B4-BE49-F238E27FC236}">
              <a16:creationId xmlns:a16="http://schemas.microsoft.com/office/drawing/2014/main" id="{FB1972F0-2CB6-44C3-9229-006DE22747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323078" cy="3289526"/>
        </a:xfrm>
        <a:prstGeom prst="rect">
          <a:avLst/>
        </a:prstGeom>
      </xdr:spPr>
    </xdr:pic>
    <xdr:clientData/>
  </xdr:oneCellAnchor>
  <xdr:oneCellAnchor>
    <xdr:from>
      <xdr:col>13</xdr:col>
      <xdr:colOff>18626</xdr:colOff>
      <xdr:row>264</xdr:row>
      <xdr:rowOff>131336</xdr:rowOff>
    </xdr:from>
    <xdr:ext cx="6323078" cy="3289526"/>
    <xdr:pic>
      <xdr:nvPicPr>
        <xdr:cNvPr id="136" name="value frame PNP" hidden="1">
          <a:extLst>
            <a:ext uri="{FF2B5EF4-FFF2-40B4-BE49-F238E27FC236}">
              <a16:creationId xmlns:a16="http://schemas.microsoft.com/office/drawing/2014/main" id="{3BA176BE-DC73-4CBF-A718-F772134CDD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323078" cy="3289526"/>
        </a:xfrm>
        <a:prstGeom prst="rect">
          <a:avLst/>
        </a:prstGeom>
      </xdr:spPr>
    </xdr:pic>
    <xdr:clientData/>
  </xdr:oneCellAnchor>
  <xdr:oneCellAnchor>
    <xdr:from>
      <xdr:col>13</xdr:col>
      <xdr:colOff>18626</xdr:colOff>
      <xdr:row>305</xdr:row>
      <xdr:rowOff>131336</xdr:rowOff>
    </xdr:from>
    <xdr:ext cx="6323078" cy="3289526"/>
    <xdr:pic>
      <xdr:nvPicPr>
        <xdr:cNvPr id="137" name="value frame PNP" hidden="1">
          <a:extLst>
            <a:ext uri="{FF2B5EF4-FFF2-40B4-BE49-F238E27FC236}">
              <a16:creationId xmlns:a16="http://schemas.microsoft.com/office/drawing/2014/main" id="{056C6D22-4805-4526-A144-6F4573CED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323078" cy="3289526"/>
        </a:xfrm>
        <a:prstGeom prst="rect">
          <a:avLst/>
        </a:prstGeom>
      </xdr:spPr>
    </xdr:pic>
    <xdr:clientData/>
  </xdr:oneCellAnchor>
  <xdr:oneCellAnchor>
    <xdr:from>
      <xdr:col>13</xdr:col>
      <xdr:colOff>18626</xdr:colOff>
      <xdr:row>346</xdr:row>
      <xdr:rowOff>131336</xdr:rowOff>
    </xdr:from>
    <xdr:ext cx="6323078" cy="3289526"/>
    <xdr:pic>
      <xdr:nvPicPr>
        <xdr:cNvPr id="138" name="value frame PNP" hidden="1">
          <a:extLst>
            <a:ext uri="{FF2B5EF4-FFF2-40B4-BE49-F238E27FC236}">
              <a16:creationId xmlns:a16="http://schemas.microsoft.com/office/drawing/2014/main" id="{208B4E08-E0F7-4792-A338-844340493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323078" cy="3289526"/>
        </a:xfrm>
        <a:prstGeom prst="rect">
          <a:avLst/>
        </a:prstGeom>
      </xdr:spPr>
    </xdr:pic>
    <xdr:clientData/>
  </xdr:oneCellAnchor>
  <xdr:oneCellAnchor>
    <xdr:from>
      <xdr:col>13</xdr:col>
      <xdr:colOff>18626</xdr:colOff>
      <xdr:row>387</xdr:row>
      <xdr:rowOff>131336</xdr:rowOff>
    </xdr:from>
    <xdr:ext cx="6323078" cy="3289526"/>
    <xdr:pic>
      <xdr:nvPicPr>
        <xdr:cNvPr id="139" name="value frame PNP" hidden="1">
          <a:extLst>
            <a:ext uri="{FF2B5EF4-FFF2-40B4-BE49-F238E27FC236}">
              <a16:creationId xmlns:a16="http://schemas.microsoft.com/office/drawing/2014/main" id="{B3BEEFFD-D08E-4261-87AB-4D91C81168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323078" cy="3289526"/>
        </a:xfrm>
        <a:prstGeom prst="rect">
          <a:avLst/>
        </a:prstGeom>
      </xdr:spPr>
    </xdr:pic>
    <xdr:clientData/>
  </xdr:oneCellAnchor>
  <xdr:oneCellAnchor>
    <xdr:from>
      <xdr:col>13</xdr:col>
      <xdr:colOff>18626</xdr:colOff>
      <xdr:row>428</xdr:row>
      <xdr:rowOff>131336</xdr:rowOff>
    </xdr:from>
    <xdr:ext cx="6323078" cy="3289526"/>
    <xdr:pic>
      <xdr:nvPicPr>
        <xdr:cNvPr id="140" name="value frame PNP" hidden="1">
          <a:extLst>
            <a:ext uri="{FF2B5EF4-FFF2-40B4-BE49-F238E27FC236}">
              <a16:creationId xmlns:a16="http://schemas.microsoft.com/office/drawing/2014/main" id="{34B88286-D50F-4FAB-AD26-BC21C3A0A0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323078" cy="3289526"/>
        </a:xfrm>
        <a:prstGeom prst="rect">
          <a:avLst/>
        </a:prstGeom>
      </xdr:spPr>
    </xdr:pic>
    <xdr:clientData/>
  </xdr:oneCellAnchor>
  <xdr:oneCellAnchor>
    <xdr:from>
      <xdr:col>13</xdr:col>
      <xdr:colOff>18626</xdr:colOff>
      <xdr:row>469</xdr:row>
      <xdr:rowOff>131336</xdr:rowOff>
    </xdr:from>
    <xdr:ext cx="6323078" cy="3289526"/>
    <xdr:pic>
      <xdr:nvPicPr>
        <xdr:cNvPr id="141" name="value frame PNP" hidden="1">
          <a:extLst>
            <a:ext uri="{FF2B5EF4-FFF2-40B4-BE49-F238E27FC236}">
              <a16:creationId xmlns:a16="http://schemas.microsoft.com/office/drawing/2014/main" id="{7ED2D1F8-AB69-4298-9825-DB56504280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323078" cy="3289526"/>
        </a:xfrm>
        <a:prstGeom prst="rect">
          <a:avLst/>
        </a:prstGeom>
      </xdr:spPr>
    </xdr:pic>
    <xdr:clientData/>
  </xdr:oneCellAnchor>
  <xdr:oneCellAnchor>
    <xdr:from>
      <xdr:col>13</xdr:col>
      <xdr:colOff>18626</xdr:colOff>
      <xdr:row>510</xdr:row>
      <xdr:rowOff>131336</xdr:rowOff>
    </xdr:from>
    <xdr:ext cx="6323078" cy="3289526"/>
    <xdr:pic>
      <xdr:nvPicPr>
        <xdr:cNvPr id="142" name="value frame PNP" hidden="1">
          <a:extLst>
            <a:ext uri="{FF2B5EF4-FFF2-40B4-BE49-F238E27FC236}">
              <a16:creationId xmlns:a16="http://schemas.microsoft.com/office/drawing/2014/main" id="{0774D1D7-F6B4-4097-89A7-EB231F47D9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323078" cy="3289526"/>
        </a:xfrm>
        <a:prstGeom prst="rect">
          <a:avLst/>
        </a:prstGeom>
      </xdr:spPr>
    </xdr:pic>
    <xdr:clientData/>
  </xdr:oneCellAnchor>
  <xdr:oneCellAnchor>
    <xdr:from>
      <xdr:col>13</xdr:col>
      <xdr:colOff>18626</xdr:colOff>
      <xdr:row>551</xdr:row>
      <xdr:rowOff>131336</xdr:rowOff>
    </xdr:from>
    <xdr:ext cx="6323078" cy="3289526"/>
    <xdr:pic>
      <xdr:nvPicPr>
        <xdr:cNvPr id="143" name="value frame PNP" hidden="1">
          <a:extLst>
            <a:ext uri="{FF2B5EF4-FFF2-40B4-BE49-F238E27FC236}">
              <a16:creationId xmlns:a16="http://schemas.microsoft.com/office/drawing/2014/main" id="{8999A21A-6544-4EE3-A627-EE32D435A1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323078" cy="3289526"/>
        </a:xfrm>
        <a:prstGeom prst="rect">
          <a:avLst/>
        </a:prstGeom>
      </xdr:spPr>
    </xdr:pic>
    <xdr:clientData/>
  </xdr:oneCellAnchor>
  <xdr:oneCellAnchor>
    <xdr:from>
      <xdr:col>13</xdr:col>
      <xdr:colOff>18626</xdr:colOff>
      <xdr:row>592</xdr:row>
      <xdr:rowOff>131336</xdr:rowOff>
    </xdr:from>
    <xdr:ext cx="6323078" cy="3289526"/>
    <xdr:pic>
      <xdr:nvPicPr>
        <xdr:cNvPr id="144" name="value frame PNP" hidden="1">
          <a:extLst>
            <a:ext uri="{FF2B5EF4-FFF2-40B4-BE49-F238E27FC236}">
              <a16:creationId xmlns:a16="http://schemas.microsoft.com/office/drawing/2014/main" id="{A4D3C27E-2C03-4223-A252-F7A5B6D669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323078" cy="3289526"/>
        </a:xfrm>
        <a:prstGeom prst="rect">
          <a:avLst/>
        </a:prstGeom>
      </xdr:spPr>
    </xdr:pic>
    <xdr:clientData/>
  </xdr:oneCellAnchor>
  <xdr:oneCellAnchor>
    <xdr:from>
      <xdr:col>13</xdr:col>
      <xdr:colOff>18626</xdr:colOff>
      <xdr:row>633</xdr:row>
      <xdr:rowOff>131336</xdr:rowOff>
    </xdr:from>
    <xdr:ext cx="6323078" cy="3289526"/>
    <xdr:pic>
      <xdr:nvPicPr>
        <xdr:cNvPr id="145" name="value frame PNP" hidden="1">
          <a:extLst>
            <a:ext uri="{FF2B5EF4-FFF2-40B4-BE49-F238E27FC236}">
              <a16:creationId xmlns:a16="http://schemas.microsoft.com/office/drawing/2014/main" id="{DE0AF3E0-F599-4441-BE00-AA4DE1A95D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323078" cy="3289526"/>
        </a:xfrm>
        <a:prstGeom prst="rect">
          <a:avLst/>
        </a:prstGeom>
      </xdr:spPr>
    </xdr:pic>
    <xdr:clientData/>
  </xdr:oneCellAnchor>
  <xdr:oneCellAnchor>
    <xdr:from>
      <xdr:col>13</xdr:col>
      <xdr:colOff>18626</xdr:colOff>
      <xdr:row>674</xdr:row>
      <xdr:rowOff>131336</xdr:rowOff>
    </xdr:from>
    <xdr:ext cx="6323078" cy="3289526"/>
    <xdr:pic>
      <xdr:nvPicPr>
        <xdr:cNvPr id="146" name="value frame PNP" hidden="1">
          <a:extLst>
            <a:ext uri="{FF2B5EF4-FFF2-40B4-BE49-F238E27FC236}">
              <a16:creationId xmlns:a16="http://schemas.microsoft.com/office/drawing/2014/main" id="{67100FCE-1F8B-42BD-878B-D4622064BC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323078" cy="3289526"/>
        </a:xfrm>
        <a:prstGeom prst="rect">
          <a:avLst/>
        </a:prstGeom>
      </xdr:spPr>
    </xdr:pic>
    <xdr:clientData/>
  </xdr:oneCellAnchor>
  <xdr:twoCellAnchor>
    <xdr:from>
      <xdr:col>1</xdr:col>
      <xdr:colOff>296635</xdr:colOff>
      <xdr:row>1</xdr:row>
      <xdr:rowOff>217712</xdr:rowOff>
    </xdr:from>
    <xdr:to>
      <xdr:col>12</xdr:col>
      <xdr:colOff>291646</xdr:colOff>
      <xdr:row>5</xdr:row>
      <xdr:rowOff>236762</xdr:rowOff>
    </xdr:to>
    <xdr:sp macro="" textlink="">
      <xdr:nvSpPr>
        <xdr:cNvPr id="147" name="Rectangle: Rounded Corners 146">
          <a:extLst>
            <a:ext uri="{FF2B5EF4-FFF2-40B4-BE49-F238E27FC236}">
              <a16:creationId xmlns:a16="http://schemas.microsoft.com/office/drawing/2014/main" id="{7CAAE12A-DA5C-41B3-89AC-89D492D17637}"/>
            </a:ext>
          </a:extLst>
        </xdr:cNvPr>
        <xdr:cNvSpPr/>
      </xdr:nvSpPr>
      <xdr:spPr>
        <a:xfrm>
          <a:off x="404585" y="408212"/>
          <a:ext cx="5722711" cy="2686050"/>
        </a:xfrm>
        <a:prstGeom prst="roundRect">
          <a:avLst/>
        </a:prstGeom>
        <a:noFill/>
        <a:ln w="76200">
          <a:solidFill>
            <a:srgbClr val="CCFFCC"/>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330200</xdr:colOff>
      <xdr:row>36</xdr:row>
      <xdr:rowOff>19056</xdr:rowOff>
    </xdr:from>
    <xdr:to>
      <xdr:col>12</xdr:col>
      <xdr:colOff>88900</xdr:colOff>
      <xdr:row>46</xdr:row>
      <xdr:rowOff>222256</xdr:rowOff>
    </xdr:to>
    <xdr:graphicFrame macro="">
      <xdr:nvGraphicFramePr>
        <xdr:cNvPr id="148" name="Chart 147">
          <a:extLst>
            <a:ext uri="{FF2B5EF4-FFF2-40B4-BE49-F238E27FC236}">
              <a16:creationId xmlns:a16="http://schemas.microsoft.com/office/drawing/2014/main" id="{5C96863C-57F4-4786-8B10-3A5028865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18</xdr:row>
      <xdr:rowOff>0</xdr:rowOff>
    </xdr:from>
    <xdr:to>
      <xdr:col>9</xdr:col>
      <xdr:colOff>44450</xdr:colOff>
      <xdr:row>35</xdr:row>
      <xdr:rowOff>44450</xdr:rowOff>
    </xdr:to>
    <xdr:sp macro="" textlink="">
      <xdr:nvSpPr>
        <xdr:cNvPr id="149" name="navigation" hidden="1">
          <a:extLst>
            <a:ext uri="{FF2B5EF4-FFF2-40B4-BE49-F238E27FC236}">
              <a16:creationId xmlns:a16="http://schemas.microsoft.com/office/drawing/2014/main" id="{46D23633-DFBE-41BB-B012-0E202FB8A51A}"/>
            </a:ext>
          </a:extLst>
        </xdr:cNvPr>
        <xdr:cNvSpPr txBox="1"/>
      </xdr:nvSpPr>
      <xdr:spPr>
        <a:xfrm>
          <a:off x="2711450" y="10223500"/>
          <a:ext cx="1606550" cy="436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endParaRPr lang="en-US" sz="1100"/>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twoCellAnchor>
    <xdr:from>
      <xdr:col>16</xdr:col>
      <xdr:colOff>38100</xdr:colOff>
      <xdr:row>657</xdr:row>
      <xdr:rowOff>666750</xdr:rowOff>
    </xdr:from>
    <xdr:to>
      <xdr:col>19</xdr:col>
      <xdr:colOff>82550</xdr:colOff>
      <xdr:row>670</xdr:row>
      <xdr:rowOff>12700</xdr:rowOff>
    </xdr:to>
    <xdr:sp macro="" textlink="">
      <xdr:nvSpPr>
        <xdr:cNvPr id="150" name="navigation  2" hidden="1">
          <a:extLst>
            <a:ext uri="{FF2B5EF4-FFF2-40B4-BE49-F238E27FC236}">
              <a16:creationId xmlns:a16="http://schemas.microsoft.com/office/drawing/2014/main" id="{ECB9B9F6-9F26-4CF2-9ED2-8F475071751F}"/>
            </a:ext>
          </a:extLst>
        </xdr:cNvPr>
        <xdr:cNvSpPr txBox="1"/>
      </xdr:nvSpPr>
      <xdr:spPr>
        <a:xfrm>
          <a:off x="7131050" y="150145750"/>
          <a:ext cx="1606550"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r>
            <a:rPr lang="en-US" sz="1100"/>
            <a:t>0   A14:N50</a:t>
          </a:r>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18626</xdr:colOff>
      <xdr:row>99</xdr:row>
      <xdr:rowOff>131336</xdr:rowOff>
    </xdr:from>
    <xdr:to>
      <xdr:col>28</xdr:col>
      <xdr:colOff>74254</xdr:colOff>
      <xdr:row>120</xdr:row>
      <xdr:rowOff>42662</xdr:rowOff>
    </xdr:to>
    <xdr:pic>
      <xdr:nvPicPr>
        <xdr:cNvPr id="2" name="value frame PNP" hidden="1">
          <a:extLst>
            <a:ext uri="{FF2B5EF4-FFF2-40B4-BE49-F238E27FC236}">
              <a16:creationId xmlns:a16="http://schemas.microsoft.com/office/drawing/2014/main" id="{5F96FB96-AF54-42A9-A695-FFE148FC1D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8833336"/>
          <a:ext cx="6627878" cy="3403826"/>
        </a:xfrm>
        <a:prstGeom prst="rect">
          <a:avLst/>
        </a:prstGeom>
      </xdr:spPr>
    </xdr:pic>
    <xdr:clientData/>
  </xdr:twoCellAnchor>
  <xdr:twoCellAnchor editAs="oneCell">
    <xdr:from>
      <xdr:col>14</xdr:col>
      <xdr:colOff>110067</xdr:colOff>
      <xdr:row>90</xdr:row>
      <xdr:rowOff>0</xdr:rowOff>
    </xdr:from>
    <xdr:to>
      <xdr:col>27</xdr:col>
      <xdr:colOff>14661</xdr:colOff>
      <xdr:row>96</xdr:row>
      <xdr:rowOff>117861</xdr:rowOff>
    </xdr:to>
    <xdr:pic>
      <xdr:nvPicPr>
        <xdr:cNvPr id="3" name="Picture 2" hidden="1">
          <a:extLst>
            <a:ext uri="{FF2B5EF4-FFF2-40B4-BE49-F238E27FC236}">
              <a16:creationId xmlns:a16="http://schemas.microsoft.com/office/drawing/2014/main" id="{6A433E9E-129B-4EDF-B8F8-C38C57AD191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26860500"/>
          <a:ext cx="6260944" cy="1514861"/>
        </a:xfrm>
        <a:prstGeom prst="rect">
          <a:avLst/>
        </a:prstGeom>
      </xdr:spPr>
    </xdr:pic>
    <xdr:clientData/>
  </xdr:twoCellAnchor>
  <xdr:twoCellAnchor editAs="oneCell">
    <xdr:from>
      <xdr:col>31</xdr:col>
      <xdr:colOff>426720</xdr:colOff>
      <xdr:row>661</xdr:row>
      <xdr:rowOff>0</xdr:rowOff>
    </xdr:from>
    <xdr:to>
      <xdr:col>33</xdr:col>
      <xdr:colOff>55932</xdr:colOff>
      <xdr:row>662</xdr:row>
      <xdr:rowOff>42364</xdr:rowOff>
    </xdr:to>
    <xdr:pic>
      <xdr:nvPicPr>
        <xdr:cNvPr id="4" name="thumbs down, light red" hidden="1">
          <a:extLst>
            <a:ext uri="{FF2B5EF4-FFF2-40B4-BE49-F238E27FC236}">
              <a16:creationId xmlns:a16="http://schemas.microsoft.com/office/drawing/2014/main" id="{DBD43D03-865E-47B1-B460-D204ADB880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5170" y="150685500"/>
          <a:ext cx="861112" cy="867864"/>
        </a:xfrm>
        <a:prstGeom prst="rect">
          <a:avLst/>
        </a:prstGeom>
      </xdr:spPr>
    </xdr:pic>
    <xdr:clientData/>
  </xdr:twoCellAnchor>
  <xdr:twoCellAnchor editAs="oneCell">
    <xdr:from>
      <xdr:col>24</xdr:col>
      <xdr:colOff>231420</xdr:colOff>
      <xdr:row>90</xdr:row>
      <xdr:rowOff>0</xdr:rowOff>
    </xdr:from>
    <xdr:to>
      <xdr:col>26</xdr:col>
      <xdr:colOff>73992</xdr:colOff>
      <xdr:row>94</xdr:row>
      <xdr:rowOff>41275</xdr:rowOff>
    </xdr:to>
    <xdr:pic>
      <xdr:nvPicPr>
        <xdr:cNvPr id="5" name="thumbs up, light green" hidden="1">
          <a:extLst>
            <a:ext uri="{FF2B5EF4-FFF2-40B4-BE49-F238E27FC236}">
              <a16:creationId xmlns:a16="http://schemas.microsoft.com/office/drawing/2014/main" id="{6B7B55E1-AE32-445C-BD36-2FA5E252ED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26860500"/>
          <a:ext cx="883972" cy="930275"/>
        </a:xfrm>
        <a:prstGeom prst="rect">
          <a:avLst/>
        </a:prstGeom>
      </xdr:spPr>
    </xdr:pic>
    <xdr:clientData/>
  </xdr:twoCellAnchor>
  <xdr:oneCellAnchor>
    <xdr:from>
      <xdr:col>15</xdr:col>
      <xdr:colOff>22860</xdr:colOff>
      <xdr:row>90</xdr:row>
      <xdr:rowOff>0</xdr:rowOff>
    </xdr:from>
    <xdr:ext cx="5943600" cy="3110484"/>
    <xdr:pic>
      <xdr:nvPicPr>
        <xdr:cNvPr id="6" name="Picture 5" hidden="1">
          <a:extLst>
            <a:ext uri="{FF2B5EF4-FFF2-40B4-BE49-F238E27FC236}">
              <a16:creationId xmlns:a16="http://schemas.microsoft.com/office/drawing/2014/main" id="{098E02AA-FE8E-4CB0-B511-7EF15F17AB1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26860500"/>
          <a:ext cx="5943600" cy="3110484"/>
        </a:xfrm>
        <a:prstGeom prst="rect">
          <a:avLst/>
        </a:prstGeom>
      </xdr:spPr>
    </xdr:pic>
    <xdr:clientData/>
  </xdr:oneCellAnchor>
  <xdr:oneCellAnchor>
    <xdr:from>
      <xdr:col>13</xdr:col>
      <xdr:colOff>18626</xdr:colOff>
      <xdr:row>173</xdr:row>
      <xdr:rowOff>0</xdr:rowOff>
    </xdr:from>
    <xdr:ext cx="6450078" cy="3417161"/>
    <xdr:pic>
      <xdr:nvPicPr>
        <xdr:cNvPr id="7" name="value frame PNP" hidden="1">
          <a:extLst>
            <a:ext uri="{FF2B5EF4-FFF2-40B4-BE49-F238E27FC236}">
              <a16:creationId xmlns:a16="http://schemas.microsoft.com/office/drawing/2014/main" id="{790ECDBD-9A04-4D9D-8771-6D4694D5DB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4767500"/>
          <a:ext cx="6450078" cy="3417161"/>
        </a:xfrm>
        <a:prstGeom prst="rect">
          <a:avLst/>
        </a:prstGeom>
      </xdr:spPr>
    </xdr:pic>
    <xdr:clientData/>
  </xdr:oneCellAnchor>
  <xdr:oneCellAnchor>
    <xdr:from>
      <xdr:col>0</xdr:col>
      <xdr:colOff>110067</xdr:colOff>
      <xdr:row>173</xdr:row>
      <xdr:rowOff>0</xdr:rowOff>
    </xdr:from>
    <xdr:ext cx="6055204" cy="1548516"/>
    <xdr:pic>
      <xdr:nvPicPr>
        <xdr:cNvPr id="8" name="Picture 7" hidden="1">
          <a:extLst>
            <a:ext uri="{FF2B5EF4-FFF2-40B4-BE49-F238E27FC236}">
              <a16:creationId xmlns:a16="http://schemas.microsoft.com/office/drawing/2014/main" id="{4E62C530-1425-4DF6-AF10-CAE08DD289A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4767500"/>
          <a:ext cx="6055204" cy="1548516"/>
        </a:xfrm>
        <a:prstGeom prst="rect">
          <a:avLst/>
        </a:prstGeom>
      </xdr:spPr>
    </xdr:pic>
    <xdr:clientData/>
  </xdr:oneCellAnchor>
  <xdr:oneCellAnchor>
    <xdr:from>
      <xdr:col>2</xdr:col>
      <xdr:colOff>426720</xdr:colOff>
      <xdr:row>173</xdr:row>
      <xdr:rowOff>0</xdr:rowOff>
    </xdr:from>
    <xdr:ext cx="848412" cy="914400"/>
    <xdr:pic>
      <xdr:nvPicPr>
        <xdr:cNvPr id="9" name="thumbs down, light red" hidden="1">
          <a:extLst>
            <a:ext uri="{FF2B5EF4-FFF2-40B4-BE49-F238E27FC236}">
              <a16:creationId xmlns:a16="http://schemas.microsoft.com/office/drawing/2014/main" id="{0180F3BB-8045-4CAE-AFAC-7D7AFA3918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5370" y="44767500"/>
          <a:ext cx="848412" cy="914400"/>
        </a:xfrm>
        <a:prstGeom prst="rect">
          <a:avLst/>
        </a:prstGeom>
      </xdr:spPr>
    </xdr:pic>
    <xdr:clientData/>
  </xdr:oneCellAnchor>
  <xdr:oneCellAnchor>
    <xdr:from>
      <xdr:col>10</xdr:col>
      <xdr:colOff>231420</xdr:colOff>
      <xdr:row>173</xdr:row>
      <xdr:rowOff>0</xdr:rowOff>
    </xdr:from>
    <xdr:ext cx="848412" cy="914400"/>
    <xdr:pic>
      <xdr:nvPicPr>
        <xdr:cNvPr id="10" name="thumbs up, light green" hidden="1">
          <a:extLst>
            <a:ext uri="{FF2B5EF4-FFF2-40B4-BE49-F238E27FC236}">
              <a16:creationId xmlns:a16="http://schemas.microsoft.com/office/drawing/2014/main" id="{C82515B5-24D8-414D-BD81-D120FBA2D9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025670" y="44767500"/>
          <a:ext cx="848412" cy="914400"/>
        </a:xfrm>
        <a:prstGeom prst="rect">
          <a:avLst/>
        </a:prstGeom>
      </xdr:spPr>
    </xdr:pic>
    <xdr:clientData/>
  </xdr:oneCellAnchor>
  <xdr:oneCellAnchor>
    <xdr:from>
      <xdr:col>1</xdr:col>
      <xdr:colOff>22860</xdr:colOff>
      <xdr:row>173</xdr:row>
      <xdr:rowOff>0</xdr:rowOff>
    </xdr:from>
    <xdr:ext cx="5943600" cy="3110484"/>
    <xdr:pic>
      <xdr:nvPicPr>
        <xdr:cNvPr id="11" name="Picture 10" hidden="1">
          <a:extLst>
            <a:ext uri="{FF2B5EF4-FFF2-40B4-BE49-F238E27FC236}">
              <a16:creationId xmlns:a16="http://schemas.microsoft.com/office/drawing/2014/main" id="{085386C0-A750-4830-BD73-0635D337DA3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08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2" name="value frame PNP" hidden="1">
          <a:extLst>
            <a:ext uri="{FF2B5EF4-FFF2-40B4-BE49-F238E27FC236}">
              <a16:creationId xmlns:a16="http://schemas.microsoft.com/office/drawing/2014/main" id="{4F8ABB86-6CAA-4112-AC60-BC3017C0C8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3" name="Picture 12" hidden="1">
          <a:extLst>
            <a:ext uri="{FF2B5EF4-FFF2-40B4-BE49-F238E27FC236}">
              <a16:creationId xmlns:a16="http://schemas.microsoft.com/office/drawing/2014/main" id="{A41FEBEB-3B1B-44B6-9130-1D4ACEFD34C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4" name="thumbs up, light green" hidden="1">
          <a:extLst>
            <a:ext uri="{FF2B5EF4-FFF2-40B4-BE49-F238E27FC236}">
              <a16:creationId xmlns:a16="http://schemas.microsoft.com/office/drawing/2014/main" id="{BA4E6B62-FBC8-4EF9-92D6-5E289DF2B8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5" name="Picture 14" hidden="1">
          <a:extLst>
            <a:ext uri="{FF2B5EF4-FFF2-40B4-BE49-F238E27FC236}">
              <a16:creationId xmlns:a16="http://schemas.microsoft.com/office/drawing/2014/main" id="{2D5A36C3-4633-430D-95FC-AFF50ACC7DB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6" name="value frame PNP" hidden="1">
          <a:extLst>
            <a:ext uri="{FF2B5EF4-FFF2-40B4-BE49-F238E27FC236}">
              <a16:creationId xmlns:a16="http://schemas.microsoft.com/office/drawing/2014/main" id="{8E83E8EB-8DD5-4720-9F75-88FCE6458E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7" name="Picture 16" hidden="1">
          <a:extLst>
            <a:ext uri="{FF2B5EF4-FFF2-40B4-BE49-F238E27FC236}">
              <a16:creationId xmlns:a16="http://schemas.microsoft.com/office/drawing/2014/main" id="{371BDB53-9C36-4C36-8E85-82061B07C59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8" name="thumbs up, light green" hidden="1">
          <a:extLst>
            <a:ext uri="{FF2B5EF4-FFF2-40B4-BE49-F238E27FC236}">
              <a16:creationId xmlns:a16="http://schemas.microsoft.com/office/drawing/2014/main" id="{DA97DBCF-E858-4EF6-9BC9-B8443891FE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9" name="Picture 18" hidden="1">
          <a:extLst>
            <a:ext uri="{FF2B5EF4-FFF2-40B4-BE49-F238E27FC236}">
              <a16:creationId xmlns:a16="http://schemas.microsoft.com/office/drawing/2014/main" id="{FDBEDA6E-C3A6-4039-8D29-0DF21CD6061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0" name="value frame PNP" hidden="1">
          <a:extLst>
            <a:ext uri="{FF2B5EF4-FFF2-40B4-BE49-F238E27FC236}">
              <a16:creationId xmlns:a16="http://schemas.microsoft.com/office/drawing/2014/main" id="{2C79626A-E1C8-4920-85FC-28DC160DD1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1" name="Picture 20" hidden="1">
          <a:extLst>
            <a:ext uri="{FF2B5EF4-FFF2-40B4-BE49-F238E27FC236}">
              <a16:creationId xmlns:a16="http://schemas.microsoft.com/office/drawing/2014/main" id="{CC4825ED-662C-41C9-9743-3915B354668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2" name="thumbs up, light green" hidden="1">
          <a:extLst>
            <a:ext uri="{FF2B5EF4-FFF2-40B4-BE49-F238E27FC236}">
              <a16:creationId xmlns:a16="http://schemas.microsoft.com/office/drawing/2014/main" id="{14C70E04-82E1-4894-AEF8-994C15776D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3" name="Picture 22" hidden="1">
          <a:extLst>
            <a:ext uri="{FF2B5EF4-FFF2-40B4-BE49-F238E27FC236}">
              <a16:creationId xmlns:a16="http://schemas.microsoft.com/office/drawing/2014/main" id="{54D43A6C-97DA-4506-8D80-3C8DBB1773F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4" name="value frame PNP" hidden="1">
          <a:extLst>
            <a:ext uri="{FF2B5EF4-FFF2-40B4-BE49-F238E27FC236}">
              <a16:creationId xmlns:a16="http://schemas.microsoft.com/office/drawing/2014/main" id="{A9B138A9-AB51-4E37-A337-7FCD9ECDE0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5" name="Picture 24" hidden="1">
          <a:extLst>
            <a:ext uri="{FF2B5EF4-FFF2-40B4-BE49-F238E27FC236}">
              <a16:creationId xmlns:a16="http://schemas.microsoft.com/office/drawing/2014/main" id="{B0C7338E-98CB-422E-BB53-72E19105C52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6" name="thumbs up, light green" hidden="1">
          <a:extLst>
            <a:ext uri="{FF2B5EF4-FFF2-40B4-BE49-F238E27FC236}">
              <a16:creationId xmlns:a16="http://schemas.microsoft.com/office/drawing/2014/main" id="{EE5BEA59-79AA-4A47-9908-A1827F6C16B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7" name="Picture 26" hidden="1">
          <a:extLst>
            <a:ext uri="{FF2B5EF4-FFF2-40B4-BE49-F238E27FC236}">
              <a16:creationId xmlns:a16="http://schemas.microsoft.com/office/drawing/2014/main" id="{90519D47-0DA5-4BA2-BCD4-F729961A8AC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8" name="value frame PNP" hidden="1">
          <a:extLst>
            <a:ext uri="{FF2B5EF4-FFF2-40B4-BE49-F238E27FC236}">
              <a16:creationId xmlns:a16="http://schemas.microsoft.com/office/drawing/2014/main" id="{7D41ABDE-0562-4ACF-8F8D-B80B4C7B77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9" name="Picture 28" hidden="1">
          <a:extLst>
            <a:ext uri="{FF2B5EF4-FFF2-40B4-BE49-F238E27FC236}">
              <a16:creationId xmlns:a16="http://schemas.microsoft.com/office/drawing/2014/main" id="{BF28C614-D296-4C70-BE0D-858E48CA1B6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0" name="thumbs up, light green" hidden="1">
          <a:extLst>
            <a:ext uri="{FF2B5EF4-FFF2-40B4-BE49-F238E27FC236}">
              <a16:creationId xmlns:a16="http://schemas.microsoft.com/office/drawing/2014/main" id="{347A36A5-85CE-4EEA-82F0-F1605BF96E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1" name="Picture 30" hidden="1">
          <a:extLst>
            <a:ext uri="{FF2B5EF4-FFF2-40B4-BE49-F238E27FC236}">
              <a16:creationId xmlns:a16="http://schemas.microsoft.com/office/drawing/2014/main" id="{670DC634-C8CE-4BD1-A91C-446F0F8535C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2" name="value frame PNP" hidden="1">
          <a:extLst>
            <a:ext uri="{FF2B5EF4-FFF2-40B4-BE49-F238E27FC236}">
              <a16:creationId xmlns:a16="http://schemas.microsoft.com/office/drawing/2014/main" id="{F3203923-7D7E-4BC5-AF98-899AD81614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3" name="Picture 32" hidden="1">
          <a:extLst>
            <a:ext uri="{FF2B5EF4-FFF2-40B4-BE49-F238E27FC236}">
              <a16:creationId xmlns:a16="http://schemas.microsoft.com/office/drawing/2014/main" id="{969E515F-AF34-4210-9DEB-EE2312FCAE5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4" name="thumbs up, light green" hidden="1">
          <a:extLst>
            <a:ext uri="{FF2B5EF4-FFF2-40B4-BE49-F238E27FC236}">
              <a16:creationId xmlns:a16="http://schemas.microsoft.com/office/drawing/2014/main" id="{3B0A06F1-9FA8-4AAF-AE74-1ACD525863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5" name="Picture 34" hidden="1">
          <a:extLst>
            <a:ext uri="{FF2B5EF4-FFF2-40B4-BE49-F238E27FC236}">
              <a16:creationId xmlns:a16="http://schemas.microsoft.com/office/drawing/2014/main" id="{C4FCD593-9C15-4C2B-8EE4-696E8B253D8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6" name="value frame PNP" hidden="1">
          <a:extLst>
            <a:ext uri="{FF2B5EF4-FFF2-40B4-BE49-F238E27FC236}">
              <a16:creationId xmlns:a16="http://schemas.microsoft.com/office/drawing/2014/main" id="{712C020D-FB5F-4243-A33E-1A25E261A1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7" name="Picture 36" hidden="1">
          <a:extLst>
            <a:ext uri="{FF2B5EF4-FFF2-40B4-BE49-F238E27FC236}">
              <a16:creationId xmlns:a16="http://schemas.microsoft.com/office/drawing/2014/main" id="{47DF1C9B-9A78-47F2-AA7A-5BF4048E955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8" name="thumbs up, light green" hidden="1">
          <a:extLst>
            <a:ext uri="{FF2B5EF4-FFF2-40B4-BE49-F238E27FC236}">
              <a16:creationId xmlns:a16="http://schemas.microsoft.com/office/drawing/2014/main" id="{65C7007E-B59D-4DB3-8926-7A77FBE9EC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9" name="Picture 38" hidden="1">
          <a:extLst>
            <a:ext uri="{FF2B5EF4-FFF2-40B4-BE49-F238E27FC236}">
              <a16:creationId xmlns:a16="http://schemas.microsoft.com/office/drawing/2014/main" id="{76D6AD7C-6908-4992-A36F-FBD73823B50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0" name="value frame PNP" hidden="1">
          <a:extLst>
            <a:ext uri="{FF2B5EF4-FFF2-40B4-BE49-F238E27FC236}">
              <a16:creationId xmlns:a16="http://schemas.microsoft.com/office/drawing/2014/main" id="{9D565CA3-0D67-44C0-9863-F3AD34431B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1" name="Picture 40" hidden="1">
          <a:extLst>
            <a:ext uri="{FF2B5EF4-FFF2-40B4-BE49-F238E27FC236}">
              <a16:creationId xmlns:a16="http://schemas.microsoft.com/office/drawing/2014/main" id="{492666E4-755D-40A0-BB29-A4AEB43770E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2" name="thumbs up, light green" hidden="1">
          <a:extLst>
            <a:ext uri="{FF2B5EF4-FFF2-40B4-BE49-F238E27FC236}">
              <a16:creationId xmlns:a16="http://schemas.microsoft.com/office/drawing/2014/main" id="{6459562E-7908-4E7F-8B1F-D2056E87C8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3" name="Picture 42" hidden="1">
          <a:extLst>
            <a:ext uri="{FF2B5EF4-FFF2-40B4-BE49-F238E27FC236}">
              <a16:creationId xmlns:a16="http://schemas.microsoft.com/office/drawing/2014/main" id="{B9545485-438C-4441-AD2D-EE14D2A10A2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4" name="value frame PNP" hidden="1">
          <a:extLst>
            <a:ext uri="{FF2B5EF4-FFF2-40B4-BE49-F238E27FC236}">
              <a16:creationId xmlns:a16="http://schemas.microsoft.com/office/drawing/2014/main" id="{63A82DA6-3229-4575-ABAE-8CE5BA113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5" name="Picture 44" hidden="1">
          <a:extLst>
            <a:ext uri="{FF2B5EF4-FFF2-40B4-BE49-F238E27FC236}">
              <a16:creationId xmlns:a16="http://schemas.microsoft.com/office/drawing/2014/main" id="{935823BE-2822-41DE-B97F-BD02862589D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6" name="thumbs up, light green" hidden="1">
          <a:extLst>
            <a:ext uri="{FF2B5EF4-FFF2-40B4-BE49-F238E27FC236}">
              <a16:creationId xmlns:a16="http://schemas.microsoft.com/office/drawing/2014/main" id="{11ED7A34-9205-40F8-BC81-D974E20E98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7" name="Picture 46" hidden="1">
          <a:extLst>
            <a:ext uri="{FF2B5EF4-FFF2-40B4-BE49-F238E27FC236}">
              <a16:creationId xmlns:a16="http://schemas.microsoft.com/office/drawing/2014/main" id="{0F1A5429-F003-404F-8414-24414FFA7EF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8" name="value frame PNP" hidden="1">
          <a:extLst>
            <a:ext uri="{FF2B5EF4-FFF2-40B4-BE49-F238E27FC236}">
              <a16:creationId xmlns:a16="http://schemas.microsoft.com/office/drawing/2014/main" id="{2103BA97-5103-4219-9D17-9EC0F5EA7D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9" name="Picture 48" hidden="1">
          <a:extLst>
            <a:ext uri="{FF2B5EF4-FFF2-40B4-BE49-F238E27FC236}">
              <a16:creationId xmlns:a16="http://schemas.microsoft.com/office/drawing/2014/main" id="{552EE59D-DFA3-4E07-95C8-4891A45A888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0" name="thumbs up, light green" hidden="1">
          <a:extLst>
            <a:ext uri="{FF2B5EF4-FFF2-40B4-BE49-F238E27FC236}">
              <a16:creationId xmlns:a16="http://schemas.microsoft.com/office/drawing/2014/main" id="{7217A9EF-AA6B-4A4D-BD31-7701F8A2575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1" name="Picture 50" hidden="1">
          <a:extLst>
            <a:ext uri="{FF2B5EF4-FFF2-40B4-BE49-F238E27FC236}">
              <a16:creationId xmlns:a16="http://schemas.microsoft.com/office/drawing/2014/main" id="{51010371-3E2A-47BA-8997-968D56B660D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2" name="value frame PNP" hidden="1">
          <a:extLst>
            <a:ext uri="{FF2B5EF4-FFF2-40B4-BE49-F238E27FC236}">
              <a16:creationId xmlns:a16="http://schemas.microsoft.com/office/drawing/2014/main" id="{5A9D4F93-B60E-47BC-B75A-848C0CB984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3" name="Picture 52" hidden="1">
          <a:extLst>
            <a:ext uri="{FF2B5EF4-FFF2-40B4-BE49-F238E27FC236}">
              <a16:creationId xmlns:a16="http://schemas.microsoft.com/office/drawing/2014/main" id="{40546923-BCF9-4E1D-BEA8-FE7730CC91F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4" name="thumbs up, light green" hidden="1">
          <a:extLst>
            <a:ext uri="{FF2B5EF4-FFF2-40B4-BE49-F238E27FC236}">
              <a16:creationId xmlns:a16="http://schemas.microsoft.com/office/drawing/2014/main" id="{F52735F8-7DC4-4152-B4E8-0D4A2B5316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5" name="Picture 54" hidden="1">
          <a:extLst>
            <a:ext uri="{FF2B5EF4-FFF2-40B4-BE49-F238E27FC236}">
              <a16:creationId xmlns:a16="http://schemas.microsoft.com/office/drawing/2014/main" id="{975A520A-AD7D-4D9C-8ACC-5EA94740D66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6" name="value frame PNP" hidden="1">
          <a:extLst>
            <a:ext uri="{FF2B5EF4-FFF2-40B4-BE49-F238E27FC236}">
              <a16:creationId xmlns:a16="http://schemas.microsoft.com/office/drawing/2014/main" id="{067A64AE-4746-465E-8173-230409B97F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7" name="Picture 56" hidden="1">
          <a:extLst>
            <a:ext uri="{FF2B5EF4-FFF2-40B4-BE49-F238E27FC236}">
              <a16:creationId xmlns:a16="http://schemas.microsoft.com/office/drawing/2014/main" id="{3A0C0F10-B451-4D8B-93E5-9E9FB0F58A4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8" name="thumbs up, light green" hidden="1">
          <a:extLst>
            <a:ext uri="{FF2B5EF4-FFF2-40B4-BE49-F238E27FC236}">
              <a16:creationId xmlns:a16="http://schemas.microsoft.com/office/drawing/2014/main" id="{4EFA66C2-D44C-4695-852D-B31275404C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9" name="Picture 58" hidden="1">
          <a:extLst>
            <a:ext uri="{FF2B5EF4-FFF2-40B4-BE49-F238E27FC236}">
              <a16:creationId xmlns:a16="http://schemas.microsoft.com/office/drawing/2014/main" id="{50C299ED-2877-4E07-ABB4-EAF47082A22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0" name="value frame PNP" hidden="1">
          <a:extLst>
            <a:ext uri="{FF2B5EF4-FFF2-40B4-BE49-F238E27FC236}">
              <a16:creationId xmlns:a16="http://schemas.microsoft.com/office/drawing/2014/main" id="{96E99250-5CF9-493D-B2CD-7659AA0FA9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1" name="Picture 60" hidden="1">
          <a:extLst>
            <a:ext uri="{FF2B5EF4-FFF2-40B4-BE49-F238E27FC236}">
              <a16:creationId xmlns:a16="http://schemas.microsoft.com/office/drawing/2014/main" id="{24B082A9-2AF4-4924-B29A-DBA0B4E442B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2" name="thumbs up, light green" hidden="1">
          <a:extLst>
            <a:ext uri="{FF2B5EF4-FFF2-40B4-BE49-F238E27FC236}">
              <a16:creationId xmlns:a16="http://schemas.microsoft.com/office/drawing/2014/main" id="{FF5B72C6-39C3-49F8-902B-2D8E9A4FB5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3" name="Picture 62" hidden="1">
          <a:extLst>
            <a:ext uri="{FF2B5EF4-FFF2-40B4-BE49-F238E27FC236}">
              <a16:creationId xmlns:a16="http://schemas.microsoft.com/office/drawing/2014/main" id="{FA917123-BE84-4566-AEDB-54A9AA62A50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4" name="value frame PNP" hidden="1">
          <a:extLst>
            <a:ext uri="{FF2B5EF4-FFF2-40B4-BE49-F238E27FC236}">
              <a16:creationId xmlns:a16="http://schemas.microsoft.com/office/drawing/2014/main" id="{721EE5FA-FBB2-4635-8A10-349040A787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5" name="Picture 64" hidden="1">
          <a:extLst>
            <a:ext uri="{FF2B5EF4-FFF2-40B4-BE49-F238E27FC236}">
              <a16:creationId xmlns:a16="http://schemas.microsoft.com/office/drawing/2014/main" id="{9E45FDA6-4BA2-4E08-B899-98DABAE51AD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6" name="thumbs up, light green" hidden="1">
          <a:extLst>
            <a:ext uri="{FF2B5EF4-FFF2-40B4-BE49-F238E27FC236}">
              <a16:creationId xmlns:a16="http://schemas.microsoft.com/office/drawing/2014/main" id="{6DBC3EDC-8024-45B4-A0DC-32675B06BF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7" name="Picture 66" hidden="1">
          <a:extLst>
            <a:ext uri="{FF2B5EF4-FFF2-40B4-BE49-F238E27FC236}">
              <a16:creationId xmlns:a16="http://schemas.microsoft.com/office/drawing/2014/main" id="{3DEA776E-13CA-42A8-95C4-EB7168D4F86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8" name="value frame PNP" hidden="1">
          <a:extLst>
            <a:ext uri="{FF2B5EF4-FFF2-40B4-BE49-F238E27FC236}">
              <a16:creationId xmlns:a16="http://schemas.microsoft.com/office/drawing/2014/main" id="{B7D5454F-A1F5-4521-9631-C4E605097A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9" name="Picture 68" hidden="1">
          <a:extLst>
            <a:ext uri="{FF2B5EF4-FFF2-40B4-BE49-F238E27FC236}">
              <a16:creationId xmlns:a16="http://schemas.microsoft.com/office/drawing/2014/main" id="{7A528CE6-0A95-43F0-9D7A-47C46DBDCBD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0" name="thumbs up, light green" hidden="1">
          <a:extLst>
            <a:ext uri="{FF2B5EF4-FFF2-40B4-BE49-F238E27FC236}">
              <a16:creationId xmlns:a16="http://schemas.microsoft.com/office/drawing/2014/main" id="{428869DB-7525-4563-B3CF-1C70472904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1" name="Picture 70" hidden="1">
          <a:extLst>
            <a:ext uri="{FF2B5EF4-FFF2-40B4-BE49-F238E27FC236}">
              <a16:creationId xmlns:a16="http://schemas.microsoft.com/office/drawing/2014/main" id="{C8C3D55D-1CFB-4A8D-8C53-5EAE154E4B0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72" name="value frame PNP" hidden="1">
          <a:extLst>
            <a:ext uri="{FF2B5EF4-FFF2-40B4-BE49-F238E27FC236}">
              <a16:creationId xmlns:a16="http://schemas.microsoft.com/office/drawing/2014/main" id="{F8DFA65A-F128-44B9-B638-A1A1D0BB95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73" name="Picture 72" hidden="1">
          <a:extLst>
            <a:ext uri="{FF2B5EF4-FFF2-40B4-BE49-F238E27FC236}">
              <a16:creationId xmlns:a16="http://schemas.microsoft.com/office/drawing/2014/main" id="{ABBDD808-4933-4629-BA42-03CB5C2F6A9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4" name="thumbs up, light green" hidden="1">
          <a:extLst>
            <a:ext uri="{FF2B5EF4-FFF2-40B4-BE49-F238E27FC236}">
              <a16:creationId xmlns:a16="http://schemas.microsoft.com/office/drawing/2014/main" id="{362BA5C3-9F32-49FF-9AF7-2DE2221814A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5" name="Picture 74" hidden="1">
          <a:extLst>
            <a:ext uri="{FF2B5EF4-FFF2-40B4-BE49-F238E27FC236}">
              <a16:creationId xmlns:a16="http://schemas.microsoft.com/office/drawing/2014/main" id="{77E5E896-89E9-4F67-96BA-C80E21F11B5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141</xdr:row>
      <xdr:rowOff>131336</xdr:rowOff>
    </xdr:from>
    <xdr:ext cx="6564378" cy="3362551"/>
    <xdr:pic>
      <xdr:nvPicPr>
        <xdr:cNvPr id="76" name="value frame PNP" hidden="1">
          <a:extLst>
            <a:ext uri="{FF2B5EF4-FFF2-40B4-BE49-F238E27FC236}">
              <a16:creationId xmlns:a16="http://schemas.microsoft.com/office/drawing/2014/main" id="{8873EA46-073A-4B8B-B6AE-246A5F975A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564378" cy="3362551"/>
        </a:xfrm>
        <a:prstGeom prst="rect">
          <a:avLst/>
        </a:prstGeom>
      </xdr:spPr>
    </xdr:pic>
    <xdr:clientData/>
  </xdr:oneCellAnchor>
  <xdr:oneCellAnchor>
    <xdr:from>
      <xdr:col>14</xdr:col>
      <xdr:colOff>110067</xdr:colOff>
      <xdr:row>132</xdr:row>
      <xdr:rowOff>0</xdr:rowOff>
    </xdr:from>
    <xdr:ext cx="6184744" cy="1505336"/>
    <xdr:pic>
      <xdr:nvPicPr>
        <xdr:cNvPr id="77" name="Picture 76" hidden="1">
          <a:extLst>
            <a:ext uri="{FF2B5EF4-FFF2-40B4-BE49-F238E27FC236}">
              <a16:creationId xmlns:a16="http://schemas.microsoft.com/office/drawing/2014/main" id="{05B7D838-528C-4CE8-BEF3-2F230134D35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35814000"/>
          <a:ext cx="6184744" cy="1505336"/>
        </a:xfrm>
        <a:prstGeom prst="rect">
          <a:avLst/>
        </a:prstGeom>
      </xdr:spPr>
    </xdr:pic>
    <xdr:clientData/>
  </xdr:oneCellAnchor>
  <xdr:oneCellAnchor>
    <xdr:from>
      <xdr:col>24</xdr:col>
      <xdr:colOff>231420</xdr:colOff>
      <xdr:row>132</xdr:row>
      <xdr:rowOff>0</xdr:rowOff>
    </xdr:from>
    <xdr:ext cx="871272" cy="927100"/>
    <xdr:pic>
      <xdr:nvPicPr>
        <xdr:cNvPr id="78" name="thumbs up, light green" hidden="1">
          <a:extLst>
            <a:ext uri="{FF2B5EF4-FFF2-40B4-BE49-F238E27FC236}">
              <a16:creationId xmlns:a16="http://schemas.microsoft.com/office/drawing/2014/main" id="{2EDCF5C8-5CEE-4B9F-8052-88FA42FB3C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35814000"/>
          <a:ext cx="871272" cy="927100"/>
        </a:xfrm>
        <a:prstGeom prst="rect">
          <a:avLst/>
        </a:prstGeom>
      </xdr:spPr>
    </xdr:pic>
    <xdr:clientData/>
  </xdr:oneCellAnchor>
  <xdr:oneCellAnchor>
    <xdr:from>
      <xdr:col>15</xdr:col>
      <xdr:colOff>22860</xdr:colOff>
      <xdr:row>132</xdr:row>
      <xdr:rowOff>0</xdr:rowOff>
    </xdr:from>
    <xdr:ext cx="5943600" cy="3110484"/>
    <xdr:pic>
      <xdr:nvPicPr>
        <xdr:cNvPr id="79" name="Picture 78" hidden="1">
          <a:extLst>
            <a:ext uri="{FF2B5EF4-FFF2-40B4-BE49-F238E27FC236}">
              <a16:creationId xmlns:a16="http://schemas.microsoft.com/office/drawing/2014/main" id="{E39EDED9-8847-42E9-B318-EF3D7FF043D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35814000"/>
          <a:ext cx="5943600" cy="3110484"/>
        </a:xfrm>
        <a:prstGeom prst="rect">
          <a:avLst/>
        </a:prstGeom>
      </xdr:spPr>
    </xdr:pic>
    <xdr:clientData/>
  </xdr:oneCellAnchor>
  <xdr:oneCellAnchor>
    <xdr:from>
      <xdr:col>13</xdr:col>
      <xdr:colOff>18626</xdr:colOff>
      <xdr:row>61</xdr:row>
      <xdr:rowOff>131336</xdr:rowOff>
    </xdr:from>
    <xdr:ext cx="6564378" cy="3362551"/>
    <xdr:pic>
      <xdr:nvPicPr>
        <xdr:cNvPr id="80" name="value frame PNP" hidden="1">
          <a:extLst>
            <a:ext uri="{FF2B5EF4-FFF2-40B4-BE49-F238E27FC236}">
              <a16:creationId xmlns:a16="http://schemas.microsoft.com/office/drawing/2014/main" id="{CC8EFE76-D5A5-4DA8-A252-AF42966B11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0197336"/>
          <a:ext cx="6564378" cy="3362551"/>
        </a:xfrm>
        <a:prstGeom prst="rect">
          <a:avLst/>
        </a:prstGeom>
      </xdr:spPr>
    </xdr:pic>
    <xdr:clientData/>
  </xdr:oneCellAnchor>
  <xdr:oneCellAnchor>
    <xdr:from>
      <xdr:col>14</xdr:col>
      <xdr:colOff>110067</xdr:colOff>
      <xdr:row>50</xdr:row>
      <xdr:rowOff>0</xdr:rowOff>
    </xdr:from>
    <xdr:ext cx="6184744" cy="1505336"/>
    <xdr:pic>
      <xdr:nvPicPr>
        <xdr:cNvPr id="81" name="Picture 80" hidden="1">
          <a:extLst>
            <a:ext uri="{FF2B5EF4-FFF2-40B4-BE49-F238E27FC236}">
              <a16:creationId xmlns:a16="http://schemas.microsoft.com/office/drawing/2014/main" id="{F6894F5F-515D-4FC5-8409-FC928462BBE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7907000"/>
          <a:ext cx="6184744" cy="1505336"/>
        </a:xfrm>
        <a:prstGeom prst="rect">
          <a:avLst/>
        </a:prstGeom>
      </xdr:spPr>
    </xdr:pic>
    <xdr:clientData/>
  </xdr:oneCellAnchor>
  <xdr:oneCellAnchor>
    <xdr:from>
      <xdr:col>24</xdr:col>
      <xdr:colOff>231420</xdr:colOff>
      <xdr:row>50</xdr:row>
      <xdr:rowOff>0</xdr:rowOff>
    </xdr:from>
    <xdr:ext cx="871272" cy="927100"/>
    <xdr:pic>
      <xdr:nvPicPr>
        <xdr:cNvPr id="82" name="thumbs up, light green" hidden="1">
          <a:extLst>
            <a:ext uri="{FF2B5EF4-FFF2-40B4-BE49-F238E27FC236}">
              <a16:creationId xmlns:a16="http://schemas.microsoft.com/office/drawing/2014/main" id="{AAF7C314-F438-4DAA-BCB9-46925033F51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7907000"/>
          <a:ext cx="871272" cy="927100"/>
        </a:xfrm>
        <a:prstGeom prst="rect">
          <a:avLst/>
        </a:prstGeom>
      </xdr:spPr>
    </xdr:pic>
    <xdr:clientData/>
  </xdr:oneCellAnchor>
  <xdr:oneCellAnchor>
    <xdr:from>
      <xdr:col>15</xdr:col>
      <xdr:colOff>22860</xdr:colOff>
      <xdr:row>50</xdr:row>
      <xdr:rowOff>0</xdr:rowOff>
    </xdr:from>
    <xdr:ext cx="5943600" cy="3110484"/>
    <xdr:pic>
      <xdr:nvPicPr>
        <xdr:cNvPr id="83" name="Picture 82" hidden="1">
          <a:extLst>
            <a:ext uri="{FF2B5EF4-FFF2-40B4-BE49-F238E27FC236}">
              <a16:creationId xmlns:a16="http://schemas.microsoft.com/office/drawing/2014/main" id="{A43883AD-D886-4917-A197-686DA886C15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7907000"/>
          <a:ext cx="5943600" cy="3110484"/>
        </a:xfrm>
        <a:prstGeom prst="rect">
          <a:avLst/>
        </a:prstGeom>
      </xdr:spPr>
    </xdr:pic>
    <xdr:clientData/>
  </xdr:oneCellAnchor>
  <xdr:oneCellAnchor>
    <xdr:from>
      <xdr:col>13</xdr:col>
      <xdr:colOff>18626</xdr:colOff>
      <xdr:row>223</xdr:row>
      <xdr:rowOff>131336</xdr:rowOff>
    </xdr:from>
    <xdr:ext cx="6564378" cy="3362551"/>
    <xdr:pic>
      <xdr:nvPicPr>
        <xdr:cNvPr id="84" name="value frame PNP" hidden="1">
          <a:extLst>
            <a:ext uri="{FF2B5EF4-FFF2-40B4-BE49-F238E27FC236}">
              <a16:creationId xmlns:a16="http://schemas.microsoft.com/office/drawing/2014/main" id="{BD2145E6-EB2C-41C7-8BA2-E3CC69855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564378" cy="3362551"/>
        </a:xfrm>
        <a:prstGeom prst="rect">
          <a:avLst/>
        </a:prstGeom>
      </xdr:spPr>
    </xdr:pic>
    <xdr:clientData/>
  </xdr:oneCellAnchor>
  <xdr:oneCellAnchor>
    <xdr:from>
      <xdr:col>14</xdr:col>
      <xdr:colOff>110067</xdr:colOff>
      <xdr:row>214</xdr:row>
      <xdr:rowOff>0</xdr:rowOff>
    </xdr:from>
    <xdr:ext cx="6184744" cy="1505336"/>
    <xdr:pic>
      <xdr:nvPicPr>
        <xdr:cNvPr id="85" name="Picture 84" hidden="1">
          <a:extLst>
            <a:ext uri="{FF2B5EF4-FFF2-40B4-BE49-F238E27FC236}">
              <a16:creationId xmlns:a16="http://schemas.microsoft.com/office/drawing/2014/main" id="{804E3DE6-7E64-48FD-BAE0-198E4FB68A3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53721000"/>
          <a:ext cx="6184744" cy="1505336"/>
        </a:xfrm>
        <a:prstGeom prst="rect">
          <a:avLst/>
        </a:prstGeom>
      </xdr:spPr>
    </xdr:pic>
    <xdr:clientData/>
  </xdr:oneCellAnchor>
  <xdr:oneCellAnchor>
    <xdr:from>
      <xdr:col>24</xdr:col>
      <xdr:colOff>231420</xdr:colOff>
      <xdr:row>214</xdr:row>
      <xdr:rowOff>0</xdr:rowOff>
    </xdr:from>
    <xdr:ext cx="871272" cy="927100"/>
    <xdr:pic>
      <xdr:nvPicPr>
        <xdr:cNvPr id="86" name="thumbs up, light green" hidden="1">
          <a:extLst>
            <a:ext uri="{FF2B5EF4-FFF2-40B4-BE49-F238E27FC236}">
              <a16:creationId xmlns:a16="http://schemas.microsoft.com/office/drawing/2014/main" id="{FD75BEE1-73C3-497D-9AB2-1914392846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53721000"/>
          <a:ext cx="871272" cy="927100"/>
        </a:xfrm>
        <a:prstGeom prst="rect">
          <a:avLst/>
        </a:prstGeom>
      </xdr:spPr>
    </xdr:pic>
    <xdr:clientData/>
  </xdr:oneCellAnchor>
  <xdr:oneCellAnchor>
    <xdr:from>
      <xdr:col>15</xdr:col>
      <xdr:colOff>22860</xdr:colOff>
      <xdr:row>214</xdr:row>
      <xdr:rowOff>0</xdr:rowOff>
    </xdr:from>
    <xdr:ext cx="5943600" cy="3110484"/>
    <xdr:pic>
      <xdr:nvPicPr>
        <xdr:cNvPr id="87" name="Picture 86" hidden="1">
          <a:extLst>
            <a:ext uri="{FF2B5EF4-FFF2-40B4-BE49-F238E27FC236}">
              <a16:creationId xmlns:a16="http://schemas.microsoft.com/office/drawing/2014/main" id="{6B46F831-0014-4013-BDD7-152069321BD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53721000"/>
          <a:ext cx="5943600" cy="3110484"/>
        </a:xfrm>
        <a:prstGeom prst="rect">
          <a:avLst/>
        </a:prstGeom>
      </xdr:spPr>
    </xdr:pic>
    <xdr:clientData/>
  </xdr:oneCellAnchor>
  <xdr:oneCellAnchor>
    <xdr:from>
      <xdr:col>13</xdr:col>
      <xdr:colOff>18626</xdr:colOff>
      <xdr:row>264</xdr:row>
      <xdr:rowOff>131336</xdr:rowOff>
    </xdr:from>
    <xdr:ext cx="6564378" cy="3362551"/>
    <xdr:pic>
      <xdr:nvPicPr>
        <xdr:cNvPr id="88" name="value frame PNP" hidden="1">
          <a:extLst>
            <a:ext uri="{FF2B5EF4-FFF2-40B4-BE49-F238E27FC236}">
              <a16:creationId xmlns:a16="http://schemas.microsoft.com/office/drawing/2014/main" id="{8506369F-E6BF-4DB9-B864-CFA649C2ED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564378" cy="3362551"/>
        </a:xfrm>
        <a:prstGeom prst="rect">
          <a:avLst/>
        </a:prstGeom>
      </xdr:spPr>
    </xdr:pic>
    <xdr:clientData/>
  </xdr:oneCellAnchor>
  <xdr:oneCellAnchor>
    <xdr:from>
      <xdr:col>14</xdr:col>
      <xdr:colOff>110067</xdr:colOff>
      <xdr:row>255</xdr:row>
      <xdr:rowOff>0</xdr:rowOff>
    </xdr:from>
    <xdr:ext cx="6184744" cy="1505336"/>
    <xdr:pic>
      <xdr:nvPicPr>
        <xdr:cNvPr id="89" name="Picture 88" hidden="1">
          <a:extLst>
            <a:ext uri="{FF2B5EF4-FFF2-40B4-BE49-F238E27FC236}">
              <a16:creationId xmlns:a16="http://schemas.microsoft.com/office/drawing/2014/main" id="{5F694DFD-50CE-4148-B195-8C116F4C0B7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62674500"/>
          <a:ext cx="6184744" cy="1505336"/>
        </a:xfrm>
        <a:prstGeom prst="rect">
          <a:avLst/>
        </a:prstGeom>
      </xdr:spPr>
    </xdr:pic>
    <xdr:clientData/>
  </xdr:oneCellAnchor>
  <xdr:oneCellAnchor>
    <xdr:from>
      <xdr:col>24</xdr:col>
      <xdr:colOff>231420</xdr:colOff>
      <xdr:row>255</xdr:row>
      <xdr:rowOff>0</xdr:rowOff>
    </xdr:from>
    <xdr:ext cx="871272" cy="927100"/>
    <xdr:pic>
      <xdr:nvPicPr>
        <xdr:cNvPr id="90" name="thumbs up, light green" hidden="1">
          <a:extLst>
            <a:ext uri="{FF2B5EF4-FFF2-40B4-BE49-F238E27FC236}">
              <a16:creationId xmlns:a16="http://schemas.microsoft.com/office/drawing/2014/main" id="{8D518FC0-3255-4B48-B513-BD797CA5AB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62674500"/>
          <a:ext cx="871272" cy="927100"/>
        </a:xfrm>
        <a:prstGeom prst="rect">
          <a:avLst/>
        </a:prstGeom>
      </xdr:spPr>
    </xdr:pic>
    <xdr:clientData/>
  </xdr:oneCellAnchor>
  <xdr:oneCellAnchor>
    <xdr:from>
      <xdr:col>15</xdr:col>
      <xdr:colOff>22860</xdr:colOff>
      <xdr:row>255</xdr:row>
      <xdr:rowOff>0</xdr:rowOff>
    </xdr:from>
    <xdr:ext cx="5943600" cy="3110484"/>
    <xdr:pic>
      <xdr:nvPicPr>
        <xdr:cNvPr id="91" name="Picture 90" hidden="1">
          <a:extLst>
            <a:ext uri="{FF2B5EF4-FFF2-40B4-BE49-F238E27FC236}">
              <a16:creationId xmlns:a16="http://schemas.microsoft.com/office/drawing/2014/main" id="{03206A76-D6BB-40D8-8DBF-3E30A30E066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62674500"/>
          <a:ext cx="5943600" cy="3110484"/>
        </a:xfrm>
        <a:prstGeom prst="rect">
          <a:avLst/>
        </a:prstGeom>
      </xdr:spPr>
    </xdr:pic>
    <xdr:clientData/>
  </xdr:oneCellAnchor>
  <xdr:oneCellAnchor>
    <xdr:from>
      <xdr:col>13</xdr:col>
      <xdr:colOff>18626</xdr:colOff>
      <xdr:row>305</xdr:row>
      <xdr:rowOff>131336</xdr:rowOff>
    </xdr:from>
    <xdr:ext cx="6564378" cy="3362551"/>
    <xdr:pic>
      <xdr:nvPicPr>
        <xdr:cNvPr id="92" name="value frame PNP" hidden="1">
          <a:extLst>
            <a:ext uri="{FF2B5EF4-FFF2-40B4-BE49-F238E27FC236}">
              <a16:creationId xmlns:a16="http://schemas.microsoft.com/office/drawing/2014/main" id="{2F76AE0D-2AE0-40DC-BB07-C23A9EFB6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564378" cy="3362551"/>
        </a:xfrm>
        <a:prstGeom prst="rect">
          <a:avLst/>
        </a:prstGeom>
      </xdr:spPr>
    </xdr:pic>
    <xdr:clientData/>
  </xdr:oneCellAnchor>
  <xdr:oneCellAnchor>
    <xdr:from>
      <xdr:col>14</xdr:col>
      <xdr:colOff>110067</xdr:colOff>
      <xdr:row>296</xdr:row>
      <xdr:rowOff>0</xdr:rowOff>
    </xdr:from>
    <xdr:ext cx="6184744" cy="1505336"/>
    <xdr:pic>
      <xdr:nvPicPr>
        <xdr:cNvPr id="93" name="Picture 92" hidden="1">
          <a:extLst>
            <a:ext uri="{FF2B5EF4-FFF2-40B4-BE49-F238E27FC236}">
              <a16:creationId xmlns:a16="http://schemas.microsoft.com/office/drawing/2014/main" id="{F48C052A-7C55-4C08-A299-5E4E067C981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1628000"/>
          <a:ext cx="6184744" cy="1505336"/>
        </a:xfrm>
        <a:prstGeom prst="rect">
          <a:avLst/>
        </a:prstGeom>
      </xdr:spPr>
    </xdr:pic>
    <xdr:clientData/>
  </xdr:oneCellAnchor>
  <xdr:oneCellAnchor>
    <xdr:from>
      <xdr:col>24</xdr:col>
      <xdr:colOff>231420</xdr:colOff>
      <xdr:row>296</xdr:row>
      <xdr:rowOff>0</xdr:rowOff>
    </xdr:from>
    <xdr:ext cx="871272" cy="927100"/>
    <xdr:pic>
      <xdr:nvPicPr>
        <xdr:cNvPr id="94" name="thumbs up, light green" hidden="1">
          <a:extLst>
            <a:ext uri="{FF2B5EF4-FFF2-40B4-BE49-F238E27FC236}">
              <a16:creationId xmlns:a16="http://schemas.microsoft.com/office/drawing/2014/main" id="{EE2D3D3C-C5DA-4A9B-9EE5-1A60D69888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1628000"/>
          <a:ext cx="871272" cy="927100"/>
        </a:xfrm>
        <a:prstGeom prst="rect">
          <a:avLst/>
        </a:prstGeom>
      </xdr:spPr>
    </xdr:pic>
    <xdr:clientData/>
  </xdr:oneCellAnchor>
  <xdr:oneCellAnchor>
    <xdr:from>
      <xdr:col>15</xdr:col>
      <xdr:colOff>22860</xdr:colOff>
      <xdr:row>296</xdr:row>
      <xdr:rowOff>0</xdr:rowOff>
    </xdr:from>
    <xdr:ext cx="5943600" cy="3110484"/>
    <xdr:pic>
      <xdr:nvPicPr>
        <xdr:cNvPr id="95" name="Picture 94" hidden="1">
          <a:extLst>
            <a:ext uri="{FF2B5EF4-FFF2-40B4-BE49-F238E27FC236}">
              <a16:creationId xmlns:a16="http://schemas.microsoft.com/office/drawing/2014/main" id="{B6F83480-1519-4C1E-B412-562C723AD38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1628000"/>
          <a:ext cx="5943600" cy="3110484"/>
        </a:xfrm>
        <a:prstGeom prst="rect">
          <a:avLst/>
        </a:prstGeom>
      </xdr:spPr>
    </xdr:pic>
    <xdr:clientData/>
  </xdr:oneCellAnchor>
  <xdr:oneCellAnchor>
    <xdr:from>
      <xdr:col>13</xdr:col>
      <xdr:colOff>18626</xdr:colOff>
      <xdr:row>346</xdr:row>
      <xdr:rowOff>131336</xdr:rowOff>
    </xdr:from>
    <xdr:ext cx="6564378" cy="3362551"/>
    <xdr:pic>
      <xdr:nvPicPr>
        <xdr:cNvPr id="96" name="value frame PNP" hidden="1">
          <a:extLst>
            <a:ext uri="{FF2B5EF4-FFF2-40B4-BE49-F238E27FC236}">
              <a16:creationId xmlns:a16="http://schemas.microsoft.com/office/drawing/2014/main" id="{9F629924-DEA4-4C53-B9B5-D5D335DF3E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564378" cy="3362551"/>
        </a:xfrm>
        <a:prstGeom prst="rect">
          <a:avLst/>
        </a:prstGeom>
      </xdr:spPr>
    </xdr:pic>
    <xdr:clientData/>
  </xdr:oneCellAnchor>
  <xdr:oneCellAnchor>
    <xdr:from>
      <xdr:col>14</xdr:col>
      <xdr:colOff>110067</xdr:colOff>
      <xdr:row>337</xdr:row>
      <xdr:rowOff>0</xdr:rowOff>
    </xdr:from>
    <xdr:ext cx="6184744" cy="1505336"/>
    <xdr:pic>
      <xdr:nvPicPr>
        <xdr:cNvPr id="97" name="Picture 96" hidden="1">
          <a:extLst>
            <a:ext uri="{FF2B5EF4-FFF2-40B4-BE49-F238E27FC236}">
              <a16:creationId xmlns:a16="http://schemas.microsoft.com/office/drawing/2014/main" id="{6F25562A-4593-4D84-92F0-856CE1C5BF9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0581500"/>
          <a:ext cx="6184744" cy="1505336"/>
        </a:xfrm>
        <a:prstGeom prst="rect">
          <a:avLst/>
        </a:prstGeom>
      </xdr:spPr>
    </xdr:pic>
    <xdr:clientData/>
  </xdr:oneCellAnchor>
  <xdr:oneCellAnchor>
    <xdr:from>
      <xdr:col>24</xdr:col>
      <xdr:colOff>231420</xdr:colOff>
      <xdr:row>337</xdr:row>
      <xdr:rowOff>0</xdr:rowOff>
    </xdr:from>
    <xdr:ext cx="871272" cy="927100"/>
    <xdr:pic>
      <xdr:nvPicPr>
        <xdr:cNvPr id="98" name="thumbs up, light green" hidden="1">
          <a:extLst>
            <a:ext uri="{FF2B5EF4-FFF2-40B4-BE49-F238E27FC236}">
              <a16:creationId xmlns:a16="http://schemas.microsoft.com/office/drawing/2014/main" id="{B71D22ED-87A9-4022-9C93-B5B48FD429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0581500"/>
          <a:ext cx="871272" cy="927100"/>
        </a:xfrm>
        <a:prstGeom prst="rect">
          <a:avLst/>
        </a:prstGeom>
      </xdr:spPr>
    </xdr:pic>
    <xdr:clientData/>
  </xdr:oneCellAnchor>
  <xdr:oneCellAnchor>
    <xdr:from>
      <xdr:col>15</xdr:col>
      <xdr:colOff>22860</xdr:colOff>
      <xdr:row>337</xdr:row>
      <xdr:rowOff>0</xdr:rowOff>
    </xdr:from>
    <xdr:ext cx="5943600" cy="3110484"/>
    <xdr:pic>
      <xdr:nvPicPr>
        <xdr:cNvPr id="99" name="Picture 98" hidden="1">
          <a:extLst>
            <a:ext uri="{FF2B5EF4-FFF2-40B4-BE49-F238E27FC236}">
              <a16:creationId xmlns:a16="http://schemas.microsoft.com/office/drawing/2014/main" id="{044CFD17-93DD-4D98-9F8B-F9788D1E953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0581500"/>
          <a:ext cx="5943600" cy="3110484"/>
        </a:xfrm>
        <a:prstGeom prst="rect">
          <a:avLst/>
        </a:prstGeom>
      </xdr:spPr>
    </xdr:pic>
    <xdr:clientData/>
  </xdr:oneCellAnchor>
  <xdr:oneCellAnchor>
    <xdr:from>
      <xdr:col>13</xdr:col>
      <xdr:colOff>18626</xdr:colOff>
      <xdr:row>387</xdr:row>
      <xdr:rowOff>131336</xdr:rowOff>
    </xdr:from>
    <xdr:ext cx="6564378" cy="3362551"/>
    <xdr:pic>
      <xdr:nvPicPr>
        <xdr:cNvPr id="100" name="value frame PNP" hidden="1">
          <a:extLst>
            <a:ext uri="{FF2B5EF4-FFF2-40B4-BE49-F238E27FC236}">
              <a16:creationId xmlns:a16="http://schemas.microsoft.com/office/drawing/2014/main" id="{165AD063-25DE-418D-8CB4-6DF1FF8047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564378" cy="3362551"/>
        </a:xfrm>
        <a:prstGeom prst="rect">
          <a:avLst/>
        </a:prstGeom>
      </xdr:spPr>
    </xdr:pic>
    <xdr:clientData/>
  </xdr:oneCellAnchor>
  <xdr:oneCellAnchor>
    <xdr:from>
      <xdr:col>14</xdr:col>
      <xdr:colOff>110067</xdr:colOff>
      <xdr:row>378</xdr:row>
      <xdr:rowOff>0</xdr:rowOff>
    </xdr:from>
    <xdr:ext cx="6184744" cy="1505336"/>
    <xdr:pic>
      <xdr:nvPicPr>
        <xdr:cNvPr id="101" name="Picture 100" hidden="1">
          <a:extLst>
            <a:ext uri="{FF2B5EF4-FFF2-40B4-BE49-F238E27FC236}">
              <a16:creationId xmlns:a16="http://schemas.microsoft.com/office/drawing/2014/main" id="{8B4FE95D-EE59-45CB-8211-410EA19950F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9535000"/>
          <a:ext cx="6184744" cy="1505336"/>
        </a:xfrm>
        <a:prstGeom prst="rect">
          <a:avLst/>
        </a:prstGeom>
      </xdr:spPr>
    </xdr:pic>
    <xdr:clientData/>
  </xdr:oneCellAnchor>
  <xdr:oneCellAnchor>
    <xdr:from>
      <xdr:col>24</xdr:col>
      <xdr:colOff>231420</xdr:colOff>
      <xdr:row>378</xdr:row>
      <xdr:rowOff>0</xdr:rowOff>
    </xdr:from>
    <xdr:ext cx="871272" cy="927100"/>
    <xdr:pic>
      <xdr:nvPicPr>
        <xdr:cNvPr id="102" name="thumbs up, light green" hidden="1">
          <a:extLst>
            <a:ext uri="{FF2B5EF4-FFF2-40B4-BE49-F238E27FC236}">
              <a16:creationId xmlns:a16="http://schemas.microsoft.com/office/drawing/2014/main" id="{065564ED-6970-44D2-AE9A-B3F8A366D9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9535000"/>
          <a:ext cx="871272" cy="927100"/>
        </a:xfrm>
        <a:prstGeom prst="rect">
          <a:avLst/>
        </a:prstGeom>
      </xdr:spPr>
    </xdr:pic>
    <xdr:clientData/>
  </xdr:oneCellAnchor>
  <xdr:oneCellAnchor>
    <xdr:from>
      <xdr:col>15</xdr:col>
      <xdr:colOff>22860</xdr:colOff>
      <xdr:row>378</xdr:row>
      <xdr:rowOff>0</xdr:rowOff>
    </xdr:from>
    <xdr:ext cx="5943600" cy="3110484"/>
    <xdr:pic>
      <xdr:nvPicPr>
        <xdr:cNvPr id="103" name="Picture 102" hidden="1">
          <a:extLst>
            <a:ext uri="{FF2B5EF4-FFF2-40B4-BE49-F238E27FC236}">
              <a16:creationId xmlns:a16="http://schemas.microsoft.com/office/drawing/2014/main" id="{C5D6F41E-DAD3-47E7-8C4D-BBB6B57BA6C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9535000"/>
          <a:ext cx="5943600" cy="3110484"/>
        </a:xfrm>
        <a:prstGeom prst="rect">
          <a:avLst/>
        </a:prstGeom>
      </xdr:spPr>
    </xdr:pic>
    <xdr:clientData/>
  </xdr:oneCellAnchor>
  <xdr:oneCellAnchor>
    <xdr:from>
      <xdr:col>13</xdr:col>
      <xdr:colOff>18626</xdr:colOff>
      <xdr:row>428</xdr:row>
      <xdr:rowOff>131336</xdr:rowOff>
    </xdr:from>
    <xdr:ext cx="6564378" cy="3362551"/>
    <xdr:pic>
      <xdr:nvPicPr>
        <xdr:cNvPr id="104" name="value frame PNP" hidden="1">
          <a:extLst>
            <a:ext uri="{FF2B5EF4-FFF2-40B4-BE49-F238E27FC236}">
              <a16:creationId xmlns:a16="http://schemas.microsoft.com/office/drawing/2014/main" id="{FB5AC1E0-D706-4A54-A435-B2FEC2571E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564378" cy="3362551"/>
        </a:xfrm>
        <a:prstGeom prst="rect">
          <a:avLst/>
        </a:prstGeom>
      </xdr:spPr>
    </xdr:pic>
    <xdr:clientData/>
  </xdr:oneCellAnchor>
  <xdr:oneCellAnchor>
    <xdr:from>
      <xdr:col>14</xdr:col>
      <xdr:colOff>110067</xdr:colOff>
      <xdr:row>419</xdr:row>
      <xdr:rowOff>0</xdr:rowOff>
    </xdr:from>
    <xdr:ext cx="6184744" cy="1505336"/>
    <xdr:pic>
      <xdr:nvPicPr>
        <xdr:cNvPr id="105" name="Picture 104" hidden="1">
          <a:extLst>
            <a:ext uri="{FF2B5EF4-FFF2-40B4-BE49-F238E27FC236}">
              <a16:creationId xmlns:a16="http://schemas.microsoft.com/office/drawing/2014/main" id="{884C69BF-F6F6-44D6-B0A7-E0A4EBE85C1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98488500"/>
          <a:ext cx="6184744" cy="1505336"/>
        </a:xfrm>
        <a:prstGeom prst="rect">
          <a:avLst/>
        </a:prstGeom>
      </xdr:spPr>
    </xdr:pic>
    <xdr:clientData/>
  </xdr:oneCellAnchor>
  <xdr:oneCellAnchor>
    <xdr:from>
      <xdr:col>24</xdr:col>
      <xdr:colOff>231420</xdr:colOff>
      <xdr:row>419</xdr:row>
      <xdr:rowOff>0</xdr:rowOff>
    </xdr:from>
    <xdr:ext cx="871272" cy="927100"/>
    <xdr:pic>
      <xdr:nvPicPr>
        <xdr:cNvPr id="106" name="thumbs up, light green" hidden="1">
          <a:extLst>
            <a:ext uri="{FF2B5EF4-FFF2-40B4-BE49-F238E27FC236}">
              <a16:creationId xmlns:a16="http://schemas.microsoft.com/office/drawing/2014/main" id="{7C61EE92-1ABA-4BC7-AA71-85D5BA13AE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98488500"/>
          <a:ext cx="871272" cy="927100"/>
        </a:xfrm>
        <a:prstGeom prst="rect">
          <a:avLst/>
        </a:prstGeom>
      </xdr:spPr>
    </xdr:pic>
    <xdr:clientData/>
  </xdr:oneCellAnchor>
  <xdr:oneCellAnchor>
    <xdr:from>
      <xdr:col>15</xdr:col>
      <xdr:colOff>22860</xdr:colOff>
      <xdr:row>419</xdr:row>
      <xdr:rowOff>0</xdr:rowOff>
    </xdr:from>
    <xdr:ext cx="5943600" cy="3110484"/>
    <xdr:pic>
      <xdr:nvPicPr>
        <xdr:cNvPr id="107" name="Picture 106" hidden="1">
          <a:extLst>
            <a:ext uri="{FF2B5EF4-FFF2-40B4-BE49-F238E27FC236}">
              <a16:creationId xmlns:a16="http://schemas.microsoft.com/office/drawing/2014/main" id="{FF7D1EB8-C62B-4C79-9001-DAB3A307869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98488500"/>
          <a:ext cx="5943600" cy="3110484"/>
        </a:xfrm>
        <a:prstGeom prst="rect">
          <a:avLst/>
        </a:prstGeom>
      </xdr:spPr>
    </xdr:pic>
    <xdr:clientData/>
  </xdr:oneCellAnchor>
  <xdr:oneCellAnchor>
    <xdr:from>
      <xdr:col>13</xdr:col>
      <xdr:colOff>18626</xdr:colOff>
      <xdr:row>469</xdr:row>
      <xdr:rowOff>131336</xdr:rowOff>
    </xdr:from>
    <xdr:ext cx="6564378" cy="3362551"/>
    <xdr:pic>
      <xdr:nvPicPr>
        <xdr:cNvPr id="108" name="value frame PNP" hidden="1">
          <a:extLst>
            <a:ext uri="{FF2B5EF4-FFF2-40B4-BE49-F238E27FC236}">
              <a16:creationId xmlns:a16="http://schemas.microsoft.com/office/drawing/2014/main" id="{46960247-8407-408B-B3A1-5C0A8F760D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564378" cy="3362551"/>
        </a:xfrm>
        <a:prstGeom prst="rect">
          <a:avLst/>
        </a:prstGeom>
      </xdr:spPr>
    </xdr:pic>
    <xdr:clientData/>
  </xdr:oneCellAnchor>
  <xdr:oneCellAnchor>
    <xdr:from>
      <xdr:col>14</xdr:col>
      <xdr:colOff>110067</xdr:colOff>
      <xdr:row>460</xdr:row>
      <xdr:rowOff>0</xdr:rowOff>
    </xdr:from>
    <xdr:ext cx="6184744" cy="1505336"/>
    <xdr:pic>
      <xdr:nvPicPr>
        <xdr:cNvPr id="109" name="Picture 108" hidden="1">
          <a:extLst>
            <a:ext uri="{FF2B5EF4-FFF2-40B4-BE49-F238E27FC236}">
              <a16:creationId xmlns:a16="http://schemas.microsoft.com/office/drawing/2014/main" id="{9BEA4BD8-9A5A-4A3F-B516-59AF3D9204F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07442000"/>
          <a:ext cx="6184744" cy="1505336"/>
        </a:xfrm>
        <a:prstGeom prst="rect">
          <a:avLst/>
        </a:prstGeom>
      </xdr:spPr>
    </xdr:pic>
    <xdr:clientData/>
  </xdr:oneCellAnchor>
  <xdr:oneCellAnchor>
    <xdr:from>
      <xdr:col>24</xdr:col>
      <xdr:colOff>231420</xdr:colOff>
      <xdr:row>460</xdr:row>
      <xdr:rowOff>0</xdr:rowOff>
    </xdr:from>
    <xdr:ext cx="871272" cy="927100"/>
    <xdr:pic>
      <xdr:nvPicPr>
        <xdr:cNvPr id="110" name="thumbs up, light green" hidden="1">
          <a:extLst>
            <a:ext uri="{FF2B5EF4-FFF2-40B4-BE49-F238E27FC236}">
              <a16:creationId xmlns:a16="http://schemas.microsoft.com/office/drawing/2014/main" id="{9A188F64-647B-40FE-BA67-B744DE7029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07442000"/>
          <a:ext cx="871272" cy="927100"/>
        </a:xfrm>
        <a:prstGeom prst="rect">
          <a:avLst/>
        </a:prstGeom>
      </xdr:spPr>
    </xdr:pic>
    <xdr:clientData/>
  </xdr:oneCellAnchor>
  <xdr:oneCellAnchor>
    <xdr:from>
      <xdr:col>15</xdr:col>
      <xdr:colOff>22860</xdr:colOff>
      <xdr:row>460</xdr:row>
      <xdr:rowOff>0</xdr:rowOff>
    </xdr:from>
    <xdr:ext cx="5943600" cy="3110484"/>
    <xdr:pic>
      <xdr:nvPicPr>
        <xdr:cNvPr id="111" name="Picture 110" hidden="1">
          <a:extLst>
            <a:ext uri="{FF2B5EF4-FFF2-40B4-BE49-F238E27FC236}">
              <a16:creationId xmlns:a16="http://schemas.microsoft.com/office/drawing/2014/main" id="{E8B1E10C-93D5-4361-9B01-3538C13C5BE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07442000"/>
          <a:ext cx="5943600" cy="3110484"/>
        </a:xfrm>
        <a:prstGeom prst="rect">
          <a:avLst/>
        </a:prstGeom>
      </xdr:spPr>
    </xdr:pic>
    <xdr:clientData/>
  </xdr:oneCellAnchor>
  <xdr:oneCellAnchor>
    <xdr:from>
      <xdr:col>13</xdr:col>
      <xdr:colOff>18626</xdr:colOff>
      <xdr:row>510</xdr:row>
      <xdr:rowOff>131336</xdr:rowOff>
    </xdr:from>
    <xdr:ext cx="6564378" cy="3362551"/>
    <xdr:pic>
      <xdr:nvPicPr>
        <xdr:cNvPr id="112" name="value frame PNP" hidden="1">
          <a:extLst>
            <a:ext uri="{FF2B5EF4-FFF2-40B4-BE49-F238E27FC236}">
              <a16:creationId xmlns:a16="http://schemas.microsoft.com/office/drawing/2014/main" id="{EF7056F4-C2E0-4EC7-A248-8ABA93BBAE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564378" cy="3362551"/>
        </a:xfrm>
        <a:prstGeom prst="rect">
          <a:avLst/>
        </a:prstGeom>
      </xdr:spPr>
    </xdr:pic>
    <xdr:clientData/>
  </xdr:oneCellAnchor>
  <xdr:oneCellAnchor>
    <xdr:from>
      <xdr:col>14</xdr:col>
      <xdr:colOff>110067</xdr:colOff>
      <xdr:row>501</xdr:row>
      <xdr:rowOff>0</xdr:rowOff>
    </xdr:from>
    <xdr:ext cx="6184744" cy="1505336"/>
    <xdr:pic>
      <xdr:nvPicPr>
        <xdr:cNvPr id="113" name="Picture 112" hidden="1">
          <a:extLst>
            <a:ext uri="{FF2B5EF4-FFF2-40B4-BE49-F238E27FC236}">
              <a16:creationId xmlns:a16="http://schemas.microsoft.com/office/drawing/2014/main" id="{D9B18E56-EBD2-4155-9DBA-5718CF05E08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16395500"/>
          <a:ext cx="6184744" cy="1505336"/>
        </a:xfrm>
        <a:prstGeom prst="rect">
          <a:avLst/>
        </a:prstGeom>
      </xdr:spPr>
    </xdr:pic>
    <xdr:clientData/>
  </xdr:oneCellAnchor>
  <xdr:oneCellAnchor>
    <xdr:from>
      <xdr:col>24</xdr:col>
      <xdr:colOff>231420</xdr:colOff>
      <xdr:row>501</xdr:row>
      <xdr:rowOff>0</xdr:rowOff>
    </xdr:from>
    <xdr:ext cx="871272" cy="927100"/>
    <xdr:pic>
      <xdr:nvPicPr>
        <xdr:cNvPr id="114" name="thumbs up, light green" hidden="1">
          <a:extLst>
            <a:ext uri="{FF2B5EF4-FFF2-40B4-BE49-F238E27FC236}">
              <a16:creationId xmlns:a16="http://schemas.microsoft.com/office/drawing/2014/main" id="{82A72ED2-3106-470F-B63B-2C93D70658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16395500"/>
          <a:ext cx="871272" cy="927100"/>
        </a:xfrm>
        <a:prstGeom prst="rect">
          <a:avLst/>
        </a:prstGeom>
      </xdr:spPr>
    </xdr:pic>
    <xdr:clientData/>
  </xdr:oneCellAnchor>
  <xdr:oneCellAnchor>
    <xdr:from>
      <xdr:col>15</xdr:col>
      <xdr:colOff>22860</xdr:colOff>
      <xdr:row>501</xdr:row>
      <xdr:rowOff>0</xdr:rowOff>
    </xdr:from>
    <xdr:ext cx="5943600" cy="3110484"/>
    <xdr:pic>
      <xdr:nvPicPr>
        <xdr:cNvPr id="115" name="Picture 114" hidden="1">
          <a:extLst>
            <a:ext uri="{FF2B5EF4-FFF2-40B4-BE49-F238E27FC236}">
              <a16:creationId xmlns:a16="http://schemas.microsoft.com/office/drawing/2014/main" id="{014B3AC8-E08D-41E5-9458-95AFDB6E880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16395500"/>
          <a:ext cx="5943600" cy="3110484"/>
        </a:xfrm>
        <a:prstGeom prst="rect">
          <a:avLst/>
        </a:prstGeom>
      </xdr:spPr>
    </xdr:pic>
    <xdr:clientData/>
  </xdr:oneCellAnchor>
  <xdr:oneCellAnchor>
    <xdr:from>
      <xdr:col>13</xdr:col>
      <xdr:colOff>18626</xdr:colOff>
      <xdr:row>551</xdr:row>
      <xdr:rowOff>131336</xdr:rowOff>
    </xdr:from>
    <xdr:ext cx="6564378" cy="3362551"/>
    <xdr:pic>
      <xdr:nvPicPr>
        <xdr:cNvPr id="116" name="value frame PNP" hidden="1">
          <a:extLst>
            <a:ext uri="{FF2B5EF4-FFF2-40B4-BE49-F238E27FC236}">
              <a16:creationId xmlns:a16="http://schemas.microsoft.com/office/drawing/2014/main" id="{969CE79F-5F95-453A-8667-85D5E25829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564378" cy="3362551"/>
        </a:xfrm>
        <a:prstGeom prst="rect">
          <a:avLst/>
        </a:prstGeom>
      </xdr:spPr>
    </xdr:pic>
    <xdr:clientData/>
  </xdr:oneCellAnchor>
  <xdr:oneCellAnchor>
    <xdr:from>
      <xdr:col>14</xdr:col>
      <xdr:colOff>110067</xdr:colOff>
      <xdr:row>542</xdr:row>
      <xdr:rowOff>0</xdr:rowOff>
    </xdr:from>
    <xdr:ext cx="6184744" cy="1505336"/>
    <xdr:pic>
      <xdr:nvPicPr>
        <xdr:cNvPr id="117" name="Picture 116" hidden="1">
          <a:extLst>
            <a:ext uri="{FF2B5EF4-FFF2-40B4-BE49-F238E27FC236}">
              <a16:creationId xmlns:a16="http://schemas.microsoft.com/office/drawing/2014/main" id="{35188E05-C66A-4902-8657-7CEF6726F9C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25349000"/>
          <a:ext cx="6184744" cy="1505336"/>
        </a:xfrm>
        <a:prstGeom prst="rect">
          <a:avLst/>
        </a:prstGeom>
      </xdr:spPr>
    </xdr:pic>
    <xdr:clientData/>
  </xdr:oneCellAnchor>
  <xdr:oneCellAnchor>
    <xdr:from>
      <xdr:col>24</xdr:col>
      <xdr:colOff>231420</xdr:colOff>
      <xdr:row>542</xdr:row>
      <xdr:rowOff>0</xdr:rowOff>
    </xdr:from>
    <xdr:ext cx="871272" cy="927100"/>
    <xdr:pic>
      <xdr:nvPicPr>
        <xdr:cNvPr id="118" name="thumbs up, light green" hidden="1">
          <a:extLst>
            <a:ext uri="{FF2B5EF4-FFF2-40B4-BE49-F238E27FC236}">
              <a16:creationId xmlns:a16="http://schemas.microsoft.com/office/drawing/2014/main" id="{BFFEE6B1-D3AD-4261-AEB7-F889C46FD2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25349000"/>
          <a:ext cx="871272" cy="927100"/>
        </a:xfrm>
        <a:prstGeom prst="rect">
          <a:avLst/>
        </a:prstGeom>
      </xdr:spPr>
    </xdr:pic>
    <xdr:clientData/>
  </xdr:oneCellAnchor>
  <xdr:oneCellAnchor>
    <xdr:from>
      <xdr:col>15</xdr:col>
      <xdr:colOff>22860</xdr:colOff>
      <xdr:row>542</xdr:row>
      <xdr:rowOff>0</xdr:rowOff>
    </xdr:from>
    <xdr:ext cx="5943600" cy="3110484"/>
    <xdr:pic>
      <xdr:nvPicPr>
        <xdr:cNvPr id="119" name="Picture 118" hidden="1">
          <a:extLst>
            <a:ext uri="{FF2B5EF4-FFF2-40B4-BE49-F238E27FC236}">
              <a16:creationId xmlns:a16="http://schemas.microsoft.com/office/drawing/2014/main" id="{BDFB2C28-5F37-4E42-A99C-1A44941E37F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25349000"/>
          <a:ext cx="5943600" cy="3110484"/>
        </a:xfrm>
        <a:prstGeom prst="rect">
          <a:avLst/>
        </a:prstGeom>
      </xdr:spPr>
    </xdr:pic>
    <xdr:clientData/>
  </xdr:oneCellAnchor>
  <xdr:oneCellAnchor>
    <xdr:from>
      <xdr:col>13</xdr:col>
      <xdr:colOff>18626</xdr:colOff>
      <xdr:row>592</xdr:row>
      <xdr:rowOff>131336</xdr:rowOff>
    </xdr:from>
    <xdr:ext cx="6564378" cy="3362551"/>
    <xdr:pic>
      <xdr:nvPicPr>
        <xdr:cNvPr id="120" name="value frame PNP" hidden="1">
          <a:extLst>
            <a:ext uri="{FF2B5EF4-FFF2-40B4-BE49-F238E27FC236}">
              <a16:creationId xmlns:a16="http://schemas.microsoft.com/office/drawing/2014/main" id="{2897FF84-88B5-431F-9963-E8B78F99A3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564378" cy="3362551"/>
        </a:xfrm>
        <a:prstGeom prst="rect">
          <a:avLst/>
        </a:prstGeom>
      </xdr:spPr>
    </xdr:pic>
    <xdr:clientData/>
  </xdr:oneCellAnchor>
  <xdr:oneCellAnchor>
    <xdr:from>
      <xdr:col>14</xdr:col>
      <xdr:colOff>110067</xdr:colOff>
      <xdr:row>583</xdr:row>
      <xdr:rowOff>0</xdr:rowOff>
    </xdr:from>
    <xdr:ext cx="6184744" cy="1505336"/>
    <xdr:pic>
      <xdr:nvPicPr>
        <xdr:cNvPr id="121" name="Picture 120" hidden="1">
          <a:extLst>
            <a:ext uri="{FF2B5EF4-FFF2-40B4-BE49-F238E27FC236}">
              <a16:creationId xmlns:a16="http://schemas.microsoft.com/office/drawing/2014/main" id="{C7F24759-DAF4-4A8B-94E0-3A344B19D3B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4302500"/>
          <a:ext cx="6184744" cy="1505336"/>
        </a:xfrm>
        <a:prstGeom prst="rect">
          <a:avLst/>
        </a:prstGeom>
      </xdr:spPr>
    </xdr:pic>
    <xdr:clientData/>
  </xdr:oneCellAnchor>
  <xdr:oneCellAnchor>
    <xdr:from>
      <xdr:col>24</xdr:col>
      <xdr:colOff>231420</xdr:colOff>
      <xdr:row>583</xdr:row>
      <xdr:rowOff>0</xdr:rowOff>
    </xdr:from>
    <xdr:ext cx="871272" cy="927100"/>
    <xdr:pic>
      <xdr:nvPicPr>
        <xdr:cNvPr id="122" name="thumbs up, light green" hidden="1">
          <a:extLst>
            <a:ext uri="{FF2B5EF4-FFF2-40B4-BE49-F238E27FC236}">
              <a16:creationId xmlns:a16="http://schemas.microsoft.com/office/drawing/2014/main" id="{7BEFD0AC-DBFC-43A9-9D77-E5BE2FEE62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4302500"/>
          <a:ext cx="871272" cy="927100"/>
        </a:xfrm>
        <a:prstGeom prst="rect">
          <a:avLst/>
        </a:prstGeom>
      </xdr:spPr>
    </xdr:pic>
    <xdr:clientData/>
  </xdr:oneCellAnchor>
  <xdr:oneCellAnchor>
    <xdr:from>
      <xdr:col>15</xdr:col>
      <xdr:colOff>22860</xdr:colOff>
      <xdr:row>583</xdr:row>
      <xdr:rowOff>0</xdr:rowOff>
    </xdr:from>
    <xdr:ext cx="5943600" cy="3110484"/>
    <xdr:pic>
      <xdr:nvPicPr>
        <xdr:cNvPr id="123" name="Picture 122" hidden="1">
          <a:extLst>
            <a:ext uri="{FF2B5EF4-FFF2-40B4-BE49-F238E27FC236}">
              <a16:creationId xmlns:a16="http://schemas.microsoft.com/office/drawing/2014/main" id="{D5720BAE-E095-4C40-AA32-B488F6B15E4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4302500"/>
          <a:ext cx="5943600" cy="3110484"/>
        </a:xfrm>
        <a:prstGeom prst="rect">
          <a:avLst/>
        </a:prstGeom>
      </xdr:spPr>
    </xdr:pic>
    <xdr:clientData/>
  </xdr:oneCellAnchor>
  <xdr:oneCellAnchor>
    <xdr:from>
      <xdr:col>13</xdr:col>
      <xdr:colOff>18626</xdr:colOff>
      <xdr:row>633</xdr:row>
      <xdr:rowOff>131336</xdr:rowOff>
    </xdr:from>
    <xdr:ext cx="6564378" cy="3362551"/>
    <xdr:pic>
      <xdr:nvPicPr>
        <xdr:cNvPr id="124" name="value frame PNP" hidden="1">
          <a:extLst>
            <a:ext uri="{FF2B5EF4-FFF2-40B4-BE49-F238E27FC236}">
              <a16:creationId xmlns:a16="http://schemas.microsoft.com/office/drawing/2014/main" id="{66D51EEA-554F-448F-8662-7262CE8A0D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564378" cy="3362551"/>
        </a:xfrm>
        <a:prstGeom prst="rect">
          <a:avLst/>
        </a:prstGeom>
      </xdr:spPr>
    </xdr:pic>
    <xdr:clientData/>
  </xdr:oneCellAnchor>
  <xdr:oneCellAnchor>
    <xdr:from>
      <xdr:col>14</xdr:col>
      <xdr:colOff>110067</xdr:colOff>
      <xdr:row>624</xdr:row>
      <xdr:rowOff>0</xdr:rowOff>
    </xdr:from>
    <xdr:ext cx="6184744" cy="1505336"/>
    <xdr:pic>
      <xdr:nvPicPr>
        <xdr:cNvPr id="125" name="Picture 124" hidden="1">
          <a:extLst>
            <a:ext uri="{FF2B5EF4-FFF2-40B4-BE49-F238E27FC236}">
              <a16:creationId xmlns:a16="http://schemas.microsoft.com/office/drawing/2014/main" id="{B9F49E91-33FD-46F6-8E6A-A052D74EA9B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43256000"/>
          <a:ext cx="6184744" cy="1505336"/>
        </a:xfrm>
        <a:prstGeom prst="rect">
          <a:avLst/>
        </a:prstGeom>
      </xdr:spPr>
    </xdr:pic>
    <xdr:clientData/>
  </xdr:oneCellAnchor>
  <xdr:oneCellAnchor>
    <xdr:from>
      <xdr:col>24</xdr:col>
      <xdr:colOff>231420</xdr:colOff>
      <xdr:row>624</xdr:row>
      <xdr:rowOff>0</xdr:rowOff>
    </xdr:from>
    <xdr:ext cx="871272" cy="927100"/>
    <xdr:pic>
      <xdr:nvPicPr>
        <xdr:cNvPr id="126" name="thumbs up, light green" hidden="1">
          <a:extLst>
            <a:ext uri="{FF2B5EF4-FFF2-40B4-BE49-F238E27FC236}">
              <a16:creationId xmlns:a16="http://schemas.microsoft.com/office/drawing/2014/main" id="{01C48A6E-2370-49A4-8580-9F89E7BA88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43256000"/>
          <a:ext cx="871272" cy="927100"/>
        </a:xfrm>
        <a:prstGeom prst="rect">
          <a:avLst/>
        </a:prstGeom>
      </xdr:spPr>
    </xdr:pic>
    <xdr:clientData/>
  </xdr:oneCellAnchor>
  <xdr:oneCellAnchor>
    <xdr:from>
      <xdr:col>15</xdr:col>
      <xdr:colOff>22860</xdr:colOff>
      <xdr:row>624</xdr:row>
      <xdr:rowOff>0</xdr:rowOff>
    </xdr:from>
    <xdr:ext cx="5943600" cy="3110484"/>
    <xdr:pic>
      <xdr:nvPicPr>
        <xdr:cNvPr id="127" name="Picture 126" hidden="1">
          <a:extLst>
            <a:ext uri="{FF2B5EF4-FFF2-40B4-BE49-F238E27FC236}">
              <a16:creationId xmlns:a16="http://schemas.microsoft.com/office/drawing/2014/main" id="{E197D815-26FE-4973-AEF3-196E771FFBB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43256000"/>
          <a:ext cx="5943600" cy="3110484"/>
        </a:xfrm>
        <a:prstGeom prst="rect">
          <a:avLst/>
        </a:prstGeom>
      </xdr:spPr>
    </xdr:pic>
    <xdr:clientData/>
  </xdr:oneCellAnchor>
  <xdr:oneCellAnchor>
    <xdr:from>
      <xdr:col>13</xdr:col>
      <xdr:colOff>18626</xdr:colOff>
      <xdr:row>674</xdr:row>
      <xdr:rowOff>131336</xdr:rowOff>
    </xdr:from>
    <xdr:ext cx="6564378" cy="3362551"/>
    <xdr:pic>
      <xdr:nvPicPr>
        <xdr:cNvPr id="128" name="value frame PNP" hidden="1">
          <a:extLst>
            <a:ext uri="{FF2B5EF4-FFF2-40B4-BE49-F238E27FC236}">
              <a16:creationId xmlns:a16="http://schemas.microsoft.com/office/drawing/2014/main" id="{F423A65F-41F3-4D0E-B7FA-47C172CAF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564378" cy="3362551"/>
        </a:xfrm>
        <a:prstGeom prst="rect">
          <a:avLst/>
        </a:prstGeom>
      </xdr:spPr>
    </xdr:pic>
    <xdr:clientData/>
  </xdr:oneCellAnchor>
  <xdr:oneCellAnchor>
    <xdr:from>
      <xdr:col>14</xdr:col>
      <xdr:colOff>110067</xdr:colOff>
      <xdr:row>665</xdr:row>
      <xdr:rowOff>0</xdr:rowOff>
    </xdr:from>
    <xdr:ext cx="6184744" cy="1505336"/>
    <xdr:pic>
      <xdr:nvPicPr>
        <xdr:cNvPr id="129" name="Picture 128" hidden="1">
          <a:extLst>
            <a:ext uri="{FF2B5EF4-FFF2-40B4-BE49-F238E27FC236}">
              <a16:creationId xmlns:a16="http://schemas.microsoft.com/office/drawing/2014/main" id="{1A909292-7E54-4399-BE33-45EF962CEC4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52209500"/>
          <a:ext cx="6184744" cy="1505336"/>
        </a:xfrm>
        <a:prstGeom prst="rect">
          <a:avLst/>
        </a:prstGeom>
      </xdr:spPr>
    </xdr:pic>
    <xdr:clientData/>
  </xdr:oneCellAnchor>
  <xdr:oneCellAnchor>
    <xdr:from>
      <xdr:col>24</xdr:col>
      <xdr:colOff>231420</xdr:colOff>
      <xdr:row>665</xdr:row>
      <xdr:rowOff>0</xdr:rowOff>
    </xdr:from>
    <xdr:ext cx="871272" cy="927100"/>
    <xdr:pic>
      <xdr:nvPicPr>
        <xdr:cNvPr id="130" name="thumbs up, light green" hidden="1">
          <a:extLst>
            <a:ext uri="{FF2B5EF4-FFF2-40B4-BE49-F238E27FC236}">
              <a16:creationId xmlns:a16="http://schemas.microsoft.com/office/drawing/2014/main" id="{F7C899B0-EDFD-4EEB-BCFF-D18818DDE6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52209500"/>
          <a:ext cx="871272" cy="927100"/>
        </a:xfrm>
        <a:prstGeom prst="rect">
          <a:avLst/>
        </a:prstGeom>
      </xdr:spPr>
    </xdr:pic>
    <xdr:clientData/>
  </xdr:oneCellAnchor>
  <xdr:oneCellAnchor>
    <xdr:from>
      <xdr:col>15</xdr:col>
      <xdr:colOff>22860</xdr:colOff>
      <xdr:row>665</xdr:row>
      <xdr:rowOff>0</xdr:rowOff>
    </xdr:from>
    <xdr:ext cx="5943600" cy="3110484"/>
    <xdr:pic>
      <xdr:nvPicPr>
        <xdr:cNvPr id="131" name="Picture 130" hidden="1">
          <a:extLst>
            <a:ext uri="{FF2B5EF4-FFF2-40B4-BE49-F238E27FC236}">
              <a16:creationId xmlns:a16="http://schemas.microsoft.com/office/drawing/2014/main" id="{6B44FB4B-2434-4E13-8BB7-B1A302E045E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52209500"/>
          <a:ext cx="5943600" cy="3110484"/>
        </a:xfrm>
        <a:prstGeom prst="rect">
          <a:avLst/>
        </a:prstGeom>
      </xdr:spPr>
    </xdr:pic>
    <xdr:clientData/>
  </xdr:oneCellAnchor>
  <xdr:twoCellAnchor editAs="oneCell">
    <xdr:from>
      <xdr:col>29</xdr:col>
      <xdr:colOff>317500</xdr:colOff>
      <xdr:row>1093</xdr:row>
      <xdr:rowOff>31750</xdr:rowOff>
    </xdr:from>
    <xdr:to>
      <xdr:col>35</xdr:col>
      <xdr:colOff>301625</xdr:colOff>
      <xdr:row>1819</xdr:row>
      <xdr:rowOff>60248</xdr:rowOff>
    </xdr:to>
    <xdr:pic>
      <xdr:nvPicPr>
        <xdr:cNvPr id="132" name="Picture 131">
          <a:hlinkClick xmlns:r="http://schemas.openxmlformats.org/officeDocument/2006/relationships" r:id="rId6"/>
          <a:extLst>
            <a:ext uri="{FF2B5EF4-FFF2-40B4-BE49-F238E27FC236}">
              <a16:creationId xmlns:a16="http://schemas.microsoft.com/office/drawing/2014/main" id="{414E8DB7-1DFC-45D8-8FF2-1D72E83F04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54050" y="225190050"/>
          <a:ext cx="3679825" cy="4321098"/>
        </a:xfrm>
        <a:prstGeom prst="rect">
          <a:avLst/>
        </a:prstGeom>
      </xdr:spPr>
    </xdr:pic>
    <xdr:clientData/>
  </xdr:twoCellAnchor>
  <xdr:oneCellAnchor>
    <xdr:from>
      <xdr:col>13</xdr:col>
      <xdr:colOff>18626</xdr:colOff>
      <xdr:row>141</xdr:row>
      <xdr:rowOff>131336</xdr:rowOff>
    </xdr:from>
    <xdr:ext cx="6323078" cy="3289526"/>
    <xdr:pic>
      <xdr:nvPicPr>
        <xdr:cNvPr id="133" name="value frame PNP" hidden="1">
          <a:extLst>
            <a:ext uri="{FF2B5EF4-FFF2-40B4-BE49-F238E27FC236}">
              <a16:creationId xmlns:a16="http://schemas.microsoft.com/office/drawing/2014/main" id="{E76BC2A4-CC71-4F51-91B3-253E895454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323078" cy="3289526"/>
        </a:xfrm>
        <a:prstGeom prst="rect">
          <a:avLst/>
        </a:prstGeom>
      </xdr:spPr>
    </xdr:pic>
    <xdr:clientData/>
  </xdr:oneCellAnchor>
  <xdr:oneCellAnchor>
    <xdr:from>
      <xdr:col>13</xdr:col>
      <xdr:colOff>18626</xdr:colOff>
      <xdr:row>182</xdr:row>
      <xdr:rowOff>131336</xdr:rowOff>
    </xdr:from>
    <xdr:ext cx="6323078" cy="3289526"/>
    <xdr:pic>
      <xdr:nvPicPr>
        <xdr:cNvPr id="134" name="value frame PNP" hidden="1">
          <a:extLst>
            <a:ext uri="{FF2B5EF4-FFF2-40B4-BE49-F238E27FC236}">
              <a16:creationId xmlns:a16="http://schemas.microsoft.com/office/drawing/2014/main" id="{D2348674-46FA-4416-BCBE-09C128386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323078" cy="3289526"/>
        </a:xfrm>
        <a:prstGeom prst="rect">
          <a:avLst/>
        </a:prstGeom>
      </xdr:spPr>
    </xdr:pic>
    <xdr:clientData/>
  </xdr:oneCellAnchor>
  <xdr:oneCellAnchor>
    <xdr:from>
      <xdr:col>13</xdr:col>
      <xdr:colOff>18626</xdr:colOff>
      <xdr:row>223</xdr:row>
      <xdr:rowOff>131336</xdr:rowOff>
    </xdr:from>
    <xdr:ext cx="6323078" cy="3289526"/>
    <xdr:pic>
      <xdr:nvPicPr>
        <xdr:cNvPr id="135" name="value frame PNP" hidden="1">
          <a:extLst>
            <a:ext uri="{FF2B5EF4-FFF2-40B4-BE49-F238E27FC236}">
              <a16:creationId xmlns:a16="http://schemas.microsoft.com/office/drawing/2014/main" id="{DD020C75-E056-44B3-8020-EE09D2130A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323078" cy="3289526"/>
        </a:xfrm>
        <a:prstGeom prst="rect">
          <a:avLst/>
        </a:prstGeom>
      </xdr:spPr>
    </xdr:pic>
    <xdr:clientData/>
  </xdr:oneCellAnchor>
  <xdr:oneCellAnchor>
    <xdr:from>
      <xdr:col>13</xdr:col>
      <xdr:colOff>18626</xdr:colOff>
      <xdr:row>264</xdr:row>
      <xdr:rowOff>131336</xdr:rowOff>
    </xdr:from>
    <xdr:ext cx="6323078" cy="3289526"/>
    <xdr:pic>
      <xdr:nvPicPr>
        <xdr:cNvPr id="136" name="value frame PNP" hidden="1">
          <a:extLst>
            <a:ext uri="{FF2B5EF4-FFF2-40B4-BE49-F238E27FC236}">
              <a16:creationId xmlns:a16="http://schemas.microsoft.com/office/drawing/2014/main" id="{70072EC2-5E21-4D4A-96B6-B041EF9E4D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323078" cy="3289526"/>
        </a:xfrm>
        <a:prstGeom prst="rect">
          <a:avLst/>
        </a:prstGeom>
      </xdr:spPr>
    </xdr:pic>
    <xdr:clientData/>
  </xdr:oneCellAnchor>
  <xdr:oneCellAnchor>
    <xdr:from>
      <xdr:col>13</xdr:col>
      <xdr:colOff>18626</xdr:colOff>
      <xdr:row>305</xdr:row>
      <xdr:rowOff>131336</xdr:rowOff>
    </xdr:from>
    <xdr:ext cx="6323078" cy="3289526"/>
    <xdr:pic>
      <xdr:nvPicPr>
        <xdr:cNvPr id="137" name="value frame PNP" hidden="1">
          <a:extLst>
            <a:ext uri="{FF2B5EF4-FFF2-40B4-BE49-F238E27FC236}">
              <a16:creationId xmlns:a16="http://schemas.microsoft.com/office/drawing/2014/main" id="{66A4A0C0-374E-4BA9-A38A-A6261F6C7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323078" cy="3289526"/>
        </a:xfrm>
        <a:prstGeom prst="rect">
          <a:avLst/>
        </a:prstGeom>
      </xdr:spPr>
    </xdr:pic>
    <xdr:clientData/>
  </xdr:oneCellAnchor>
  <xdr:oneCellAnchor>
    <xdr:from>
      <xdr:col>13</xdr:col>
      <xdr:colOff>18626</xdr:colOff>
      <xdr:row>346</xdr:row>
      <xdr:rowOff>131336</xdr:rowOff>
    </xdr:from>
    <xdr:ext cx="6323078" cy="3289526"/>
    <xdr:pic>
      <xdr:nvPicPr>
        <xdr:cNvPr id="138" name="value frame PNP" hidden="1">
          <a:extLst>
            <a:ext uri="{FF2B5EF4-FFF2-40B4-BE49-F238E27FC236}">
              <a16:creationId xmlns:a16="http://schemas.microsoft.com/office/drawing/2014/main" id="{0980399E-A6C7-480E-97E1-41AA8D8FA0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323078" cy="3289526"/>
        </a:xfrm>
        <a:prstGeom prst="rect">
          <a:avLst/>
        </a:prstGeom>
      </xdr:spPr>
    </xdr:pic>
    <xdr:clientData/>
  </xdr:oneCellAnchor>
  <xdr:oneCellAnchor>
    <xdr:from>
      <xdr:col>13</xdr:col>
      <xdr:colOff>18626</xdr:colOff>
      <xdr:row>387</xdr:row>
      <xdr:rowOff>131336</xdr:rowOff>
    </xdr:from>
    <xdr:ext cx="6323078" cy="3289526"/>
    <xdr:pic>
      <xdr:nvPicPr>
        <xdr:cNvPr id="139" name="value frame PNP" hidden="1">
          <a:extLst>
            <a:ext uri="{FF2B5EF4-FFF2-40B4-BE49-F238E27FC236}">
              <a16:creationId xmlns:a16="http://schemas.microsoft.com/office/drawing/2014/main" id="{156112B5-0DFB-4AAC-9156-E97F7D8427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323078" cy="3289526"/>
        </a:xfrm>
        <a:prstGeom prst="rect">
          <a:avLst/>
        </a:prstGeom>
      </xdr:spPr>
    </xdr:pic>
    <xdr:clientData/>
  </xdr:oneCellAnchor>
  <xdr:oneCellAnchor>
    <xdr:from>
      <xdr:col>13</xdr:col>
      <xdr:colOff>18626</xdr:colOff>
      <xdr:row>428</xdr:row>
      <xdr:rowOff>131336</xdr:rowOff>
    </xdr:from>
    <xdr:ext cx="6323078" cy="3289526"/>
    <xdr:pic>
      <xdr:nvPicPr>
        <xdr:cNvPr id="140" name="value frame PNP" hidden="1">
          <a:extLst>
            <a:ext uri="{FF2B5EF4-FFF2-40B4-BE49-F238E27FC236}">
              <a16:creationId xmlns:a16="http://schemas.microsoft.com/office/drawing/2014/main" id="{9BD22169-6C65-49B0-A4C1-8E46AEC25C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323078" cy="3289526"/>
        </a:xfrm>
        <a:prstGeom prst="rect">
          <a:avLst/>
        </a:prstGeom>
      </xdr:spPr>
    </xdr:pic>
    <xdr:clientData/>
  </xdr:oneCellAnchor>
  <xdr:oneCellAnchor>
    <xdr:from>
      <xdr:col>13</xdr:col>
      <xdr:colOff>18626</xdr:colOff>
      <xdr:row>469</xdr:row>
      <xdr:rowOff>131336</xdr:rowOff>
    </xdr:from>
    <xdr:ext cx="6323078" cy="3289526"/>
    <xdr:pic>
      <xdr:nvPicPr>
        <xdr:cNvPr id="141" name="value frame PNP" hidden="1">
          <a:extLst>
            <a:ext uri="{FF2B5EF4-FFF2-40B4-BE49-F238E27FC236}">
              <a16:creationId xmlns:a16="http://schemas.microsoft.com/office/drawing/2014/main" id="{5773FA93-B863-492F-9E22-8CE07A6B57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323078" cy="3289526"/>
        </a:xfrm>
        <a:prstGeom prst="rect">
          <a:avLst/>
        </a:prstGeom>
      </xdr:spPr>
    </xdr:pic>
    <xdr:clientData/>
  </xdr:oneCellAnchor>
  <xdr:oneCellAnchor>
    <xdr:from>
      <xdr:col>13</xdr:col>
      <xdr:colOff>18626</xdr:colOff>
      <xdr:row>510</xdr:row>
      <xdr:rowOff>131336</xdr:rowOff>
    </xdr:from>
    <xdr:ext cx="6323078" cy="3289526"/>
    <xdr:pic>
      <xdr:nvPicPr>
        <xdr:cNvPr id="142" name="value frame PNP" hidden="1">
          <a:extLst>
            <a:ext uri="{FF2B5EF4-FFF2-40B4-BE49-F238E27FC236}">
              <a16:creationId xmlns:a16="http://schemas.microsoft.com/office/drawing/2014/main" id="{E924A079-677A-4381-AA28-378A57141C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323078" cy="3289526"/>
        </a:xfrm>
        <a:prstGeom prst="rect">
          <a:avLst/>
        </a:prstGeom>
      </xdr:spPr>
    </xdr:pic>
    <xdr:clientData/>
  </xdr:oneCellAnchor>
  <xdr:oneCellAnchor>
    <xdr:from>
      <xdr:col>13</xdr:col>
      <xdr:colOff>18626</xdr:colOff>
      <xdr:row>551</xdr:row>
      <xdr:rowOff>131336</xdr:rowOff>
    </xdr:from>
    <xdr:ext cx="6323078" cy="3289526"/>
    <xdr:pic>
      <xdr:nvPicPr>
        <xdr:cNvPr id="143" name="value frame PNP" hidden="1">
          <a:extLst>
            <a:ext uri="{FF2B5EF4-FFF2-40B4-BE49-F238E27FC236}">
              <a16:creationId xmlns:a16="http://schemas.microsoft.com/office/drawing/2014/main" id="{D7F31479-2B0E-4A40-899C-0FD42A6513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323078" cy="3289526"/>
        </a:xfrm>
        <a:prstGeom prst="rect">
          <a:avLst/>
        </a:prstGeom>
      </xdr:spPr>
    </xdr:pic>
    <xdr:clientData/>
  </xdr:oneCellAnchor>
  <xdr:oneCellAnchor>
    <xdr:from>
      <xdr:col>13</xdr:col>
      <xdr:colOff>18626</xdr:colOff>
      <xdr:row>592</xdr:row>
      <xdr:rowOff>131336</xdr:rowOff>
    </xdr:from>
    <xdr:ext cx="6323078" cy="3289526"/>
    <xdr:pic>
      <xdr:nvPicPr>
        <xdr:cNvPr id="144" name="value frame PNP" hidden="1">
          <a:extLst>
            <a:ext uri="{FF2B5EF4-FFF2-40B4-BE49-F238E27FC236}">
              <a16:creationId xmlns:a16="http://schemas.microsoft.com/office/drawing/2014/main" id="{105F889D-2044-443D-8431-8ACD983D50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323078" cy="3289526"/>
        </a:xfrm>
        <a:prstGeom prst="rect">
          <a:avLst/>
        </a:prstGeom>
      </xdr:spPr>
    </xdr:pic>
    <xdr:clientData/>
  </xdr:oneCellAnchor>
  <xdr:oneCellAnchor>
    <xdr:from>
      <xdr:col>13</xdr:col>
      <xdr:colOff>18626</xdr:colOff>
      <xdr:row>633</xdr:row>
      <xdr:rowOff>131336</xdr:rowOff>
    </xdr:from>
    <xdr:ext cx="6323078" cy="3289526"/>
    <xdr:pic>
      <xdr:nvPicPr>
        <xdr:cNvPr id="145" name="value frame PNP" hidden="1">
          <a:extLst>
            <a:ext uri="{FF2B5EF4-FFF2-40B4-BE49-F238E27FC236}">
              <a16:creationId xmlns:a16="http://schemas.microsoft.com/office/drawing/2014/main" id="{131B7C1A-8109-4D89-9ECD-6C5B75A889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323078" cy="3289526"/>
        </a:xfrm>
        <a:prstGeom prst="rect">
          <a:avLst/>
        </a:prstGeom>
      </xdr:spPr>
    </xdr:pic>
    <xdr:clientData/>
  </xdr:oneCellAnchor>
  <xdr:oneCellAnchor>
    <xdr:from>
      <xdr:col>13</xdr:col>
      <xdr:colOff>18626</xdr:colOff>
      <xdr:row>674</xdr:row>
      <xdr:rowOff>131336</xdr:rowOff>
    </xdr:from>
    <xdr:ext cx="6323078" cy="3289526"/>
    <xdr:pic>
      <xdr:nvPicPr>
        <xdr:cNvPr id="146" name="value frame PNP" hidden="1">
          <a:extLst>
            <a:ext uri="{FF2B5EF4-FFF2-40B4-BE49-F238E27FC236}">
              <a16:creationId xmlns:a16="http://schemas.microsoft.com/office/drawing/2014/main" id="{CA89A261-A279-4982-A587-1307FD5CA1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323078" cy="3289526"/>
        </a:xfrm>
        <a:prstGeom prst="rect">
          <a:avLst/>
        </a:prstGeom>
      </xdr:spPr>
    </xdr:pic>
    <xdr:clientData/>
  </xdr:oneCellAnchor>
  <xdr:twoCellAnchor>
    <xdr:from>
      <xdr:col>1</xdr:col>
      <xdr:colOff>296635</xdr:colOff>
      <xdr:row>1</xdr:row>
      <xdr:rowOff>217712</xdr:rowOff>
    </xdr:from>
    <xdr:to>
      <xdr:col>12</xdr:col>
      <xdr:colOff>291646</xdr:colOff>
      <xdr:row>5</xdr:row>
      <xdr:rowOff>236762</xdr:rowOff>
    </xdr:to>
    <xdr:sp macro="" textlink="">
      <xdr:nvSpPr>
        <xdr:cNvPr id="147" name="Rectangle: Rounded Corners 146">
          <a:extLst>
            <a:ext uri="{FF2B5EF4-FFF2-40B4-BE49-F238E27FC236}">
              <a16:creationId xmlns:a16="http://schemas.microsoft.com/office/drawing/2014/main" id="{8EFE56AC-FA60-4410-A401-C22678D4A83C}"/>
            </a:ext>
          </a:extLst>
        </xdr:cNvPr>
        <xdr:cNvSpPr/>
      </xdr:nvSpPr>
      <xdr:spPr>
        <a:xfrm>
          <a:off x="404585" y="408212"/>
          <a:ext cx="5722711" cy="2686050"/>
        </a:xfrm>
        <a:prstGeom prst="roundRect">
          <a:avLst/>
        </a:prstGeom>
        <a:noFill/>
        <a:ln w="76200">
          <a:solidFill>
            <a:srgbClr val="CCFFCC"/>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368300</xdr:colOff>
      <xdr:row>35</xdr:row>
      <xdr:rowOff>215906</xdr:rowOff>
    </xdr:from>
    <xdr:to>
      <xdr:col>12</xdr:col>
      <xdr:colOff>127000</xdr:colOff>
      <xdr:row>46</xdr:row>
      <xdr:rowOff>165106</xdr:rowOff>
    </xdr:to>
    <xdr:graphicFrame macro="">
      <xdr:nvGraphicFramePr>
        <xdr:cNvPr id="148" name="Chart 147">
          <a:extLst>
            <a:ext uri="{FF2B5EF4-FFF2-40B4-BE49-F238E27FC236}">
              <a16:creationId xmlns:a16="http://schemas.microsoft.com/office/drawing/2014/main" id="{84C76826-D3B4-4A9C-A47C-13F7D2EE3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18</xdr:row>
      <xdr:rowOff>0</xdr:rowOff>
    </xdr:from>
    <xdr:to>
      <xdr:col>9</xdr:col>
      <xdr:colOff>44450</xdr:colOff>
      <xdr:row>35</xdr:row>
      <xdr:rowOff>44450</xdr:rowOff>
    </xdr:to>
    <xdr:sp macro="" textlink="">
      <xdr:nvSpPr>
        <xdr:cNvPr id="149" name="navigation" hidden="1">
          <a:extLst>
            <a:ext uri="{FF2B5EF4-FFF2-40B4-BE49-F238E27FC236}">
              <a16:creationId xmlns:a16="http://schemas.microsoft.com/office/drawing/2014/main" id="{5D1D97A9-EC8C-4D82-8AC2-25D7F6DF6737}"/>
            </a:ext>
          </a:extLst>
        </xdr:cNvPr>
        <xdr:cNvSpPr txBox="1"/>
      </xdr:nvSpPr>
      <xdr:spPr>
        <a:xfrm>
          <a:off x="2711450" y="10223500"/>
          <a:ext cx="1606550" cy="436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endParaRPr lang="en-US" sz="1100"/>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twoCellAnchor>
    <xdr:from>
      <xdr:col>16</xdr:col>
      <xdr:colOff>38100</xdr:colOff>
      <xdr:row>657</xdr:row>
      <xdr:rowOff>666750</xdr:rowOff>
    </xdr:from>
    <xdr:to>
      <xdr:col>19</xdr:col>
      <xdr:colOff>82550</xdr:colOff>
      <xdr:row>670</xdr:row>
      <xdr:rowOff>12700</xdr:rowOff>
    </xdr:to>
    <xdr:sp macro="" textlink="">
      <xdr:nvSpPr>
        <xdr:cNvPr id="150" name="navigation  2" hidden="1">
          <a:extLst>
            <a:ext uri="{FF2B5EF4-FFF2-40B4-BE49-F238E27FC236}">
              <a16:creationId xmlns:a16="http://schemas.microsoft.com/office/drawing/2014/main" id="{C0D3FC78-6318-4226-9272-09381824CFED}"/>
            </a:ext>
          </a:extLst>
        </xdr:cNvPr>
        <xdr:cNvSpPr txBox="1"/>
      </xdr:nvSpPr>
      <xdr:spPr>
        <a:xfrm>
          <a:off x="7131050" y="150145750"/>
          <a:ext cx="1606550"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r>
            <a:rPr lang="en-US" sz="1100"/>
            <a:t>0   A14:N50</a:t>
          </a:r>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18626</xdr:colOff>
      <xdr:row>99</xdr:row>
      <xdr:rowOff>131336</xdr:rowOff>
    </xdr:from>
    <xdr:to>
      <xdr:col>28</xdr:col>
      <xdr:colOff>74254</xdr:colOff>
      <xdr:row>120</xdr:row>
      <xdr:rowOff>42662</xdr:rowOff>
    </xdr:to>
    <xdr:pic>
      <xdr:nvPicPr>
        <xdr:cNvPr id="2" name="value frame PNP" hidden="1">
          <a:extLst>
            <a:ext uri="{FF2B5EF4-FFF2-40B4-BE49-F238E27FC236}">
              <a16:creationId xmlns:a16="http://schemas.microsoft.com/office/drawing/2014/main" id="{9544FB8F-130F-43B5-BE33-8645321C63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8833336"/>
          <a:ext cx="6627878" cy="3403826"/>
        </a:xfrm>
        <a:prstGeom prst="rect">
          <a:avLst/>
        </a:prstGeom>
      </xdr:spPr>
    </xdr:pic>
    <xdr:clientData/>
  </xdr:twoCellAnchor>
  <xdr:twoCellAnchor editAs="oneCell">
    <xdr:from>
      <xdr:col>14</xdr:col>
      <xdr:colOff>110067</xdr:colOff>
      <xdr:row>90</xdr:row>
      <xdr:rowOff>0</xdr:rowOff>
    </xdr:from>
    <xdr:to>
      <xdr:col>27</xdr:col>
      <xdr:colOff>14661</xdr:colOff>
      <xdr:row>96</xdr:row>
      <xdr:rowOff>117861</xdr:rowOff>
    </xdr:to>
    <xdr:pic>
      <xdr:nvPicPr>
        <xdr:cNvPr id="3" name="Picture 2" hidden="1">
          <a:extLst>
            <a:ext uri="{FF2B5EF4-FFF2-40B4-BE49-F238E27FC236}">
              <a16:creationId xmlns:a16="http://schemas.microsoft.com/office/drawing/2014/main" id="{E71F5CE4-6DF3-499F-94D3-3AB7A961D70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26860500"/>
          <a:ext cx="6260944" cy="1514861"/>
        </a:xfrm>
        <a:prstGeom prst="rect">
          <a:avLst/>
        </a:prstGeom>
      </xdr:spPr>
    </xdr:pic>
    <xdr:clientData/>
  </xdr:twoCellAnchor>
  <xdr:twoCellAnchor editAs="oneCell">
    <xdr:from>
      <xdr:col>31</xdr:col>
      <xdr:colOff>426720</xdr:colOff>
      <xdr:row>661</xdr:row>
      <xdr:rowOff>0</xdr:rowOff>
    </xdr:from>
    <xdr:to>
      <xdr:col>33</xdr:col>
      <xdr:colOff>55932</xdr:colOff>
      <xdr:row>662</xdr:row>
      <xdr:rowOff>42364</xdr:rowOff>
    </xdr:to>
    <xdr:pic>
      <xdr:nvPicPr>
        <xdr:cNvPr id="4" name="thumbs down, light red" hidden="1">
          <a:extLst>
            <a:ext uri="{FF2B5EF4-FFF2-40B4-BE49-F238E27FC236}">
              <a16:creationId xmlns:a16="http://schemas.microsoft.com/office/drawing/2014/main" id="{4FC00FBE-B357-4912-B7A8-0A48C6A0C2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5170" y="150685500"/>
          <a:ext cx="861112" cy="867864"/>
        </a:xfrm>
        <a:prstGeom prst="rect">
          <a:avLst/>
        </a:prstGeom>
      </xdr:spPr>
    </xdr:pic>
    <xdr:clientData/>
  </xdr:twoCellAnchor>
  <xdr:twoCellAnchor editAs="oneCell">
    <xdr:from>
      <xdr:col>24</xdr:col>
      <xdr:colOff>231420</xdr:colOff>
      <xdr:row>90</xdr:row>
      <xdr:rowOff>0</xdr:rowOff>
    </xdr:from>
    <xdr:to>
      <xdr:col>26</xdr:col>
      <xdr:colOff>73992</xdr:colOff>
      <xdr:row>94</xdr:row>
      <xdr:rowOff>41275</xdr:rowOff>
    </xdr:to>
    <xdr:pic>
      <xdr:nvPicPr>
        <xdr:cNvPr id="5" name="thumbs up, light green" hidden="1">
          <a:extLst>
            <a:ext uri="{FF2B5EF4-FFF2-40B4-BE49-F238E27FC236}">
              <a16:creationId xmlns:a16="http://schemas.microsoft.com/office/drawing/2014/main" id="{52A181D6-396A-4C3A-83AA-F41828D026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26860500"/>
          <a:ext cx="883972" cy="930275"/>
        </a:xfrm>
        <a:prstGeom prst="rect">
          <a:avLst/>
        </a:prstGeom>
      </xdr:spPr>
    </xdr:pic>
    <xdr:clientData/>
  </xdr:twoCellAnchor>
  <xdr:oneCellAnchor>
    <xdr:from>
      <xdr:col>15</xdr:col>
      <xdr:colOff>22860</xdr:colOff>
      <xdr:row>90</xdr:row>
      <xdr:rowOff>0</xdr:rowOff>
    </xdr:from>
    <xdr:ext cx="5943600" cy="3110484"/>
    <xdr:pic>
      <xdr:nvPicPr>
        <xdr:cNvPr id="6" name="Picture 5" hidden="1">
          <a:extLst>
            <a:ext uri="{FF2B5EF4-FFF2-40B4-BE49-F238E27FC236}">
              <a16:creationId xmlns:a16="http://schemas.microsoft.com/office/drawing/2014/main" id="{E1D3E9D0-E1C5-4B58-B4F2-513A30E45EA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26860500"/>
          <a:ext cx="5943600" cy="3110484"/>
        </a:xfrm>
        <a:prstGeom prst="rect">
          <a:avLst/>
        </a:prstGeom>
      </xdr:spPr>
    </xdr:pic>
    <xdr:clientData/>
  </xdr:oneCellAnchor>
  <xdr:oneCellAnchor>
    <xdr:from>
      <xdr:col>13</xdr:col>
      <xdr:colOff>18626</xdr:colOff>
      <xdr:row>173</xdr:row>
      <xdr:rowOff>0</xdr:rowOff>
    </xdr:from>
    <xdr:ext cx="6450078" cy="3417161"/>
    <xdr:pic>
      <xdr:nvPicPr>
        <xdr:cNvPr id="7" name="value frame PNP" hidden="1">
          <a:extLst>
            <a:ext uri="{FF2B5EF4-FFF2-40B4-BE49-F238E27FC236}">
              <a16:creationId xmlns:a16="http://schemas.microsoft.com/office/drawing/2014/main" id="{48C5BA0C-8A46-4A72-A2E7-C423E76E7E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4767500"/>
          <a:ext cx="6450078" cy="3417161"/>
        </a:xfrm>
        <a:prstGeom prst="rect">
          <a:avLst/>
        </a:prstGeom>
      </xdr:spPr>
    </xdr:pic>
    <xdr:clientData/>
  </xdr:oneCellAnchor>
  <xdr:oneCellAnchor>
    <xdr:from>
      <xdr:col>0</xdr:col>
      <xdr:colOff>110067</xdr:colOff>
      <xdr:row>173</xdr:row>
      <xdr:rowOff>0</xdr:rowOff>
    </xdr:from>
    <xdr:ext cx="6055204" cy="1548516"/>
    <xdr:pic>
      <xdr:nvPicPr>
        <xdr:cNvPr id="8" name="Picture 7" hidden="1">
          <a:extLst>
            <a:ext uri="{FF2B5EF4-FFF2-40B4-BE49-F238E27FC236}">
              <a16:creationId xmlns:a16="http://schemas.microsoft.com/office/drawing/2014/main" id="{0653D49A-15DC-400E-9289-E8757E273B8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44767500"/>
          <a:ext cx="6055204" cy="1548516"/>
        </a:xfrm>
        <a:prstGeom prst="rect">
          <a:avLst/>
        </a:prstGeom>
      </xdr:spPr>
    </xdr:pic>
    <xdr:clientData/>
  </xdr:oneCellAnchor>
  <xdr:oneCellAnchor>
    <xdr:from>
      <xdr:col>2</xdr:col>
      <xdr:colOff>426720</xdr:colOff>
      <xdr:row>173</xdr:row>
      <xdr:rowOff>0</xdr:rowOff>
    </xdr:from>
    <xdr:ext cx="848412" cy="914400"/>
    <xdr:pic>
      <xdr:nvPicPr>
        <xdr:cNvPr id="9" name="thumbs down, light red" hidden="1">
          <a:extLst>
            <a:ext uri="{FF2B5EF4-FFF2-40B4-BE49-F238E27FC236}">
              <a16:creationId xmlns:a16="http://schemas.microsoft.com/office/drawing/2014/main" id="{1A848AB6-9EBC-40B0-9AEF-B8D7086F4B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5370" y="44767500"/>
          <a:ext cx="848412" cy="914400"/>
        </a:xfrm>
        <a:prstGeom prst="rect">
          <a:avLst/>
        </a:prstGeom>
      </xdr:spPr>
    </xdr:pic>
    <xdr:clientData/>
  </xdr:oneCellAnchor>
  <xdr:oneCellAnchor>
    <xdr:from>
      <xdr:col>10</xdr:col>
      <xdr:colOff>231420</xdr:colOff>
      <xdr:row>173</xdr:row>
      <xdr:rowOff>0</xdr:rowOff>
    </xdr:from>
    <xdr:ext cx="848412" cy="914400"/>
    <xdr:pic>
      <xdr:nvPicPr>
        <xdr:cNvPr id="10" name="thumbs up, light green" hidden="1">
          <a:extLst>
            <a:ext uri="{FF2B5EF4-FFF2-40B4-BE49-F238E27FC236}">
              <a16:creationId xmlns:a16="http://schemas.microsoft.com/office/drawing/2014/main" id="{29BE5550-80F4-48E7-B373-65981F1628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025670" y="44767500"/>
          <a:ext cx="848412" cy="914400"/>
        </a:xfrm>
        <a:prstGeom prst="rect">
          <a:avLst/>
        </a:prstGeom>
      </xdr:spPr>
    </xdr:pic>
    <xdr:clientData/>
  </xdr:oneCellAnchor>
  <xdr:oneCellAnchor>
    <xdr:from>
      <xdr:col>1</xdr:col>
      <xdr:colOff>22860</xdr:colOff>
      <xdr:row>173</xdr:row>
      <xdr:rowOff>0</xdr:rowOff>
    </xdr:from>
    <xdr:ext cx="5943600" cy="3110484"/>
    <xdr:pic>
      <xdr:nvPicPr>
        <xdr:cNvPr id="11" name="Picture 10" hidden="1">
          <a:extLst>
            <a:ext uri="{FF2B5EF4-FFF2-40B4-BE49-F238E27FC236}">
              <a16:creationId xmlns:a16="http://schemas.microsoft.com/office/drawing/2014/main" id="{E4145501-1329-4868-BBAB-4C429EB2548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08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2" name="value frame PNP" hidden="1">
          <a:extLst>
            <a:ext uri="{FF2B5EF4-FFF2-40B4-BE49-F238E27FC236}">
              <a16:creationId xmlns:a16="http://schemas.microsoft.com/office/drawing/2014/main" id="{0A9E5DA7-768B-45AF-A3B0-EEA527B88E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3" name="Picture 12" hidden="1">
          <a:extLst>
            <a:ext uri="{FF2B5EF4-FFF2-40B4-BE49-F238E27FC236}">
              <a16:creationId xmlns:a16="http://schemas.microsoft.com/office/drawing/2014/main" id="{2818C334-C27A-4F8D-8CB1-7A409647238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4" name="thumbs up, light green" hidden="1">
          <a:extLst>
            <a:ext uri="{FF2B5EF4-FFF2-40B4-BE49-F238E27FC236}">
              <a16:creationId xmlns:a16="http://schemas.microsoft.com/office/drawing/2014/main" id="{AFB119F2-1291-4E47-8B0A-83B342C21F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5" name="Picture 14" hidden="1">
          <a:extLst>
            <a:ext uri="{FF2B5EF4-FFF2-40B4-BE49-F238E27FC236}">
              <a16:creationId xmlns:a16="http://schemas.microsoft.com/office/drawing/2014/main" id="{21CD24FD-AA47-4E30-B5C0-8010D246262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16" name="value frame PNP" hidden="1">
          <a:extLst>
            <a:ext uri="{FF2B5EF4-FFF2-40B4-BE49-F238E27FC236}">
              <a16:creationId xmlns:a16="http://schemas.microsoft.com/office/drawing/2014/main" id="{508E2FD5-0C34-49D1-820E-33A746ACD2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17" name="Picture 16" hidden="1">
          <a:extLst>
            <a:ext uri="{FF2B5EF4-FFF2-40B4-BE49-F238E27FC236}">
              <a16:creationId xmlns:a16="http://schemas.microsoft.com/office/drawing/2014/main" id="{6BD2EC4C-E651-45AC-A727-B717A6BA1AB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18" name="thumbs up, light green" hidden="1">
          <a:extLst>
            <a:ext uri="{FF2B5EF4-FFF2-40B4-BE49-F238E27FC236}">
              <a16:creationId xmlns:a16="http://schemas.microsoft.com/office/drawing/2014/main" id="{58ADC3A8-9539-4B7D-A5B5-7C4C27632D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19" name="Picture 18" hidden="1">
          <a:extLst>
            <a:ext uri="{FF2B5EF4-FFF2-40B4-BE49-F238E27FC236}">
              <a16:creationId xmlns:a16="http://schemas.microsoft.com/office/drawing/2014/main" id="{23E3AC39-9C78-413E-82D2-A73DB1AAB56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0" name="value frame PNP" hidden="1">
          <a:extLst>
            <a:ext uri="{FF2B5EF4-FFF2-40B4-BE49-F238E27FC236}">
              <a16:creationId xmlns:a16="http://schemas.microsoft.com/office/drawing/2014/main" id="{6392E579-A19B-474B-A534-B039BA376E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1" name="Picture 20" hidden="1">
          <a:extLst>
            <a:ext uri="{FF2B5EF4-FFF2-40B4-BE49-F238E27FC236}">
              <a16:creationId xmlns:a16="http://schemas.microsoft.com/office/drawing/2014/main" id="{4EF1D7B0-6444-4CC3-9FB0-50FFB0E8CDE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2" name="thumbs up, light green" hidden="1">
          <a:extLst>
            <a:ext uri="{FF2B5EF4-FFF2-40B4-BE49-F238E27FC236}">
              <a16:creationId xmlns:a16="http://schemas.microsoft.com/office/drawing/2014/main" id="{D16A2DD6-F9D6-442F-8FF4-86CA9DE9A8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3" name="Picture 22" hidden="1">
          <a:extLst>
            <a:ext uri="{FF2B5EF4-FFF2-40B4-BE49-F238E27FC236}">
              <a16:creationId xmlns:a16="http://schemas.microsoft.com/office/drawing/2014/main" id="{5389AAC0-0A40-45DE-B310-4FB67DFC2C2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4" name="value frame PNP" hidden="1">
          <a:extLst>
            <a:ext uri="{FF2B5EF4-FFF2-40B4-BE49-F238E27FC236}">
              <a16:creationId xmlns:a16="http://schemas.microsoft.com/office/drawing/2014/main" id="{39A99287-AC5D-46A2-89B8-AE5048AF55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5" name="Picture 24" hidden="1">
          <a:extLst>
            <a:ext uri="{FF2B5EF4-FFF2-40B4-BE49-F238E27FC236}">
              <a16:creationId xmlns:a16="http://schemas.microsoft.com/office/drawing/2014/main" id="{9E7E976F-6FFC-4E35-A8C6-40A57520E4C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26" name="thumbs up, light green" hidden="1">
          <a:extLst>
            <a:ext uri="{FF2B5EF4-FFF2-40B4-BE49-F238E27FC236}">
              <a16:creationId xmlns:a16="http://schemas.microsoft.com/office/drawing/2014/main" id="{1999370D-EC77-4B18-98CB-3DE3D0854B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27" name="Picture 26" hidden="1">
          <a:extLst>
            <a:ext uri="{FF2B5EF4-FFF2-40B4-BE49-F238E27FC236}">
              <a16:creationId xmlns:a16="http://schemas.microsoft.com/office/drawing/2014/main" id="{130018EF-C85C-4C4E-9ECC-09EA868406B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28" name="value frame PNP" hidden="1">
          <a:extLst>
            <a:ext uri="{FF2B5EF4-FFF2-40B4-BE49-F238E27FC236}">
              <a16:creationId xmlns:a16="http://schemas.microsoft.com/office/drawing/2014/main" id="{DBB96E18-BE70-411D-A53F-6AD1A12763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29" name="Picture 28" hidden="1">
          <a:extLst>
            <a:ext uri="{FF2B5EF4-FFF2-40B4-BE49-F238E27FC236}">
              <a16:creationId xmlns:a16="http://schemas.microsoft.com/office/drawing/2014/main" id="{4027D512-A50A-4D94-92E9-1EF059078CD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0" name="thumbs up, light green" hidden="1">
          <a:extLst>
            <a:ext uri="{FF2B5EF4-FFF2-40B4-BE49-F238E27FC236}">
              <a16:creationId xmlns:a16="http://schemas.microsoft.com/office/drawing/2014/main" id="{9F1ECECF-80F0-4A95-9B7D-AC35EF3AEF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1" name="Picture 30" hidden="1">
          <a:extLst>
            <a:ext uri="{FF2B5EF4-FFF2-40B4-BE49-F238E27FC236}">
              <a16:creationId xmlns:a16="http://schemas.microsoft.com/office/drawing/2014/main" id="{35D3EC79-78B8-4E12-9A4B-B55220E1D78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2" name="value frame PNP" hidden="1">
          <a:extLst>
            <a:ext uri="{FF2B5EF4-FFF2-40B4-BE49-F238E27FC236}">
              <a16:creationId xmlns:a16="http://schemas.microsoft.com/office/drawing/2014/main" id="{A6E8BEA3-0031-45CA-87E1-7059A0874D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3" name="Picture 32" hidden="1">
          <a:extLst>
            <a:ext uri="{FF2B5EF4-FFF2-40B4-BE49-F238E27FC236}">
              <a16:creationId xmlns:a16="http://schemas.microsoft.com/office/drawing/2014/main" id="{4395A70D-51A5-4C0F-B8EA-93AB99FB5E7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4" name="thumbs up, light green" hidden="1">
          <a:extLst>
            <a:ext uri="{FF2B5EF4-FFF2-40B4-BE49-F238E27FC236}">
              <a16:creationId xmlns:a16="http://schemas.microsoft.com/office/drawing/2014/main" id="{2270209F-ECDA-4998-9E85-E00E157F52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5" name="Picture 34" hidden="1">
          <a:extLst>
            <a:ext uri="{FF2B5EF4-FFF2-40B4-BE49-F238E27FC236}">
              <a16:creationId xmlns:a16="http://schemas.microsoft.com/office/drawing/2014/main" id="{F9C3F825-9FD2-40A1-AD17-A8F7AC62A64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36" name="value frame PNP" hidden="1">
          <a:extLst>
            <a:ext uri="{FF2B5EF4-FFF2-40B4-BE49-F238E27FC236}">
              <a16:creationId xmlns:a16="http://schemas.microsoft.com/office/drawing/2014/main" id="{7CE7F198-B10C-4937-8504-7852F9BF30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37" name="Picture 36" hidden="1">
          <a:extLst>
            <a:ext uri="{FF2B5EF4-FFF2-40B4-BE49-F238E27FC236}">
              <a16:creationId xmlns:a16="http://schemas.microsoft.com/office/drawing/2014/main" id="{D295FB38-6A37-4817-BB28-0DD1CA8391B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38" name="thumbs up, light green" hidden="1">
          <a:extLst>
            <a:ext uri="{FF2B5EF4-FFF2-40B4-BE49-F238E27FC236}">
              <a16:creationId xmlns:a16="http://schemas.microsoft.com/office/drawing/2014/main" id="{FE527569-D285-4745-8A98-8C99C14BA3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39" name="Picture 38" hidden="1">
          <a:extLst>
            <a:ext uri="{FF2B5EF4-FFF2-40B4-BE49-F238E27FC236}">
              <a16:creationId xmlns:a16="http://schemas.microsoft.com/office/drawing/2014/main" id="{FF6DD034-CA3B-437A-B6C1-EFDC5F8B81D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0" name="value frame PNP" hidden="1">
          <a:extLst>
            <a:ext uri="{FF2B5EF4-FFF2-40B4-BE49-F238E27FC236}">
              <a16:creationId xmlns:a16="http://schemas.microsoft.com/office/drawing/2014/main" id="{6707E853-2567-4C0D-A164-198F77E9B9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1" name="Picture 40" hidden="1">
          <a:extLst>
            <a:ext uri="{FF2B5EF4-FFF2-40B4-BE49-F238E27FC236}">
              <a16:creationId xmlns:a16="http://schemas.microsoft.com/office/drawing/2014/main" id="{0541C03C-B336-4B85-B644-49F1FC085C9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2" name="thumbs up, light green" hidden="1">
          <a:extLst>
            <a:ext uri="{FF2B5EF4-FFF2-40B4-BE49-F238E27FC236}">
              <a16:creationId xmlns:a16="http://schemas.microsoft.com/office/drawing/2014/main" id="{86715D56-6C37-4D86-A011-55E51DB7B0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3" name="Picture 42" hidden="1">
          <a:extLst>
            <a:ext uri="{FF2B5EF4-FFF2-40B4-BE49-F238E27FC236}">
              <a16:creationId xmlns:a16="http://schemas.microsoft.com/office/drawing/2014/main" id="{B68B03BF-A5AC-4E05-B9E7-B99F3B8A5DA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4" name="value frame PNP" hidden="1">
          <a:extLst>
            <a:ext uri="{FF2B5EF4-FFF2-40B4-BE49-F238E27FC236}">
              <a16:creationId xmlns:a16="http://schemas.microsoft.com/office/drawing/2014/main" id="{BD814D27-5922-4102-A93B-03186FA8A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5" name="Picture 44" hidden="1">
          <a:extLst>
            <a:ext uri="{FF2B5EF4-FFF2-40B4-BE49-F238E27FC236}">
              <a16:creationId xmlns:a16="http://schemas.microsoft.com/office/drawing/2014/main" id="{5F13A191-73A4-401C-BCD5-C760AC96C8A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46" name="thumbs up, light green" hidden="1">
          <a:extLst>
            <a:ext uri="{FF2B5EF4-FFF2-40B4-BE49-F238E27FC236}">
              <a16:creationId xmlns:a16="http://schemas.microsoft.com/office/drawing/2014/main" id="{99CB6760-BC59-40B5-90C7-B6E05435BF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47" name="Picture 46" hidden="1">
          <a:extLst>
            <a:ext uri="{FF2B5EF4-FFF2-40B4-BE49-F238E27FC236}">
              <a16:creationId xmlns:a16="http://schemas.microsoft.com/office/drawing/2014/main" id="{C5F5A766-E126-4797-AD0B-E81A82B5A6D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48" name="value frame PNP" hidden="1">
          <a:extLst>
            <a:ext uri="{FF2B5EF4-FFF2-40B4-BE49-F238E27FC236}">
              <a16:creationId xmlns:a16="http://schemas.microsoft.com/office/drawing/2014/main" id="{61D06258-1469-4890-B3D5-B1DAA953F6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49" name="Picture 48" hidden="1">
          <a:extLst>
            <a:ext uri="{FF2B5EF4-FFF2-40B4-BE49-F238E27FC236}">
              <a16:creationId xmlns:a16="http://schemas.microsoft.com/office/drawing/2014/main" id="{86787E59-F2F7-44F5-8C1D-64EE76B835CF}"/>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0" name="thumbs up, light green" hidden="1">
          <a:extLst>
            <a:ext uri="{FF2B5EF4-FFF2-40B4-BE49-F238E27FC236}">
              <a16:creationId xmlns:a16="http://schemas.microsoft.com/office/drawing/2014/main" id="{C1B2AB5E-0CB5-467A-BE3C-4F7C4ECD08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1" name="Picture 50" hidden="1">
          <a:extLst>
            <a:ext uri="{FF2B5EF4-FFF2-40B4-BE49-F238E27FC236}">
              <a16:creationId xmlns:a16="http://schemas.microsoft.com/office/drawing/2014/main" id="{94D163BC-2D09-4C6B-A995-9D434E2C0D6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2" name="value frame PNP" hidden="1">
          <a:extLst>
            <a:ext uri="{FF2B5EF4-FFF2-40B4-BE49-F238E27FC236}">
              <a16:creationId xmlns:a16="http://schemas.microsoft.com/office/drawing/2014/main" id="{AF4045C5-14DE-45C2-9787-CE1562C089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3" name="Picture 52" hidden="1">
          <a:extLst>
            <a:ext uri="{FF2B5EF4-FFF2-40B4-BE49-F238E27FC236}">
              <a16:creationId xmlns:a16="http://schemas.microsoft.com/office/drawing/2014/main" id="{F6F3DCFF-E9A1-42D6-8945-661950D81AF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4" name="thumbs up, light green" hidden="1">
          <a:extLst>
            <a:ext uri="{FF2B5EF4-FFF2-40B4-BE49-F238E27FC236}">
              <a16:creationId xmlns:a16="http://schemas.microsoft.com/office/drawing/2014/main" id="{C3D6965C-FFF9-4D18-BD1A-E3D4045B28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5" name="Picture 54" hidden="1">
          <a:extLst>
            <a:ext uri="{FF2B5EF4-FFF2-40B4-BE49-F238E27FC236}">
              <a16:creationId xmlns:a16="http://schemas.microsoft.com/office/drawing/2014/main" id="{BAADB103-85A7-4FC0-9E7F-5AD41DA6B47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56" name="value frame PNP" hidden="1">
          <a:extLst>
            <a:ext uri="{FF2B5EF4-FFF2-40B4-BE49-F238E27FC236}">
              <a16:creationId xmlns:a16="http://schemas.microsoft.com/office/drawing/2014/main" id="{94C3CA37-7E3A-4E17-8889-4D6F4C682B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57" name="Picture 56" hidden="1">
          <a:extLst>
            <a:ext uri="{FF2B5EF4-FFF2-40B4-BE49-F238E27FC236}">
              <a16:creationId xmlns:a16="http://schemas.microsoft.com/office/drawing/2014/main" id="{68DD0DC9-0B02-496D-98A3-2D298C53DCF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58" name="thumbs up, light green" hidden="1">
          <a:extLst>
            <a:ext uri="{FF2B5EF4-FFF2-40B4-BE49-F238E27FC236}">
              <a16:creationId xmlns:a16="http://schemas.microsoft.com/office/drawing/2014/main" id="{D14AEC7B-7BA4-46BF-8AD0-A4334BE4F4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59" name="Picture 58" hidden="1">
          <a:extLst>
            <a:ext uri="{FF2B5EF4-FFF2-40B4-BE49-F238E27FC236}">
              <a16:creationId xmlns:a16="http://schemas.microsoft.com/office/drawing/2014/main" id="{600BCB73-3690-4A3E-A1E2-949FE5D5521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0" name="value frame PNP" hidden="1">
          <a:extLst>
            <a:ext uri="{FF2B5EF4-FFF2-40B4-BE49-F238E27FC236}">
              <a16:creationId xmlns:a16="http://schemas.microsoft.com/office/drawing/2014/main" id="{B333C83D-36C3-4457-B932-4675DFE2F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1" name="Picture 60" hidden="1">
          <a:extLst>
            <a:ext uri="{FF2B5EF4-FFF2-40B4-BE49-F238E27FC236}">
              <a16:creationId xmlns:a16="http://schemas.microsoft.com/office/drawing/2014/main" id="{6D40A313-C917-4262-931E-9DAF0151D1C5}"/>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2" name="thumbs up, light green" hidden="1">
          <a:extLst>
            <a:ext uri="{FF2B5EF4-FFF2-40B4-BE49-F238E27FC236}">
              <a16:creationId xmlns:a16="http://schemas.microsoft.com/office/drawing/2014/main" id="{DC6097C9-DDF4-4736-A18C-44388E4F66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3" name="Picture 62" hidden="1">
          <a:extLst>
            <a:ext uri="{FF2B5EF4-FFF2-40B4-BE49-F238E27FC236}">
              <a16:creationId xmlns:a16="http://schemas.microsoft.com/office/drawing/2014/main" id="{C0A87CCB-F227-475E-9DA8-D21E1EDB684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4" name="value frame PNP" hidden="1">
          <a:extLst>
            <a:ext uri="{FF2B5EF4-FFF2-40B4-BE49-F238E27FC236}">
              <a16:creationId xmlns:a16="http://schemas.microsoft.com/office/drawing/2014/main" id="{5721043C-E34D-487A-927E-E26FE1D374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5" name="Picture 64" hidden="1">
          <a:extLst>
            <a:ext uri="{FF2B5EF4-FFF2-40B4-BE49-F238E27FC236}">
              <a16:creationId xmlns:a16="http://schemas.microsoft.com/office/drawing/2014/main" id="{8F351FA9-B740-4621-A8FC-4FE0A2C91AF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66" name="thumbs up, light green" hidden="1">
          <a:extLst>
            <a:ext uri="{FF2B5EF4-FFF2-40B4-BE49-F238E27FC236}">
              <a16:creationId xmlns:a16="http://schemas.microsoft.com/office/drawing/2014/main" id="{4DB07B4C-42DD-4A2B-8D6C-D540FBC9E3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67" name="Picture 66" hidden="1">
          <a:extLst>
            <a:ext uri="{FF2B5EF4-FFF2-40B4-BE49-F238E27FC236}">
              <a16:creationId xmlns:a16="http://schemas.microsoft.com/office/drawing/2014/main" id="{07A80956-A9F9-43DC-8DB1-D7E13F13FEB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68" name="value frame PNP" hidden="1">
          <a:extLst>
            <a:ext uri="{FF2B5EF4-FFF2-40B4-BE49-F238E27FC236}">
              <a16:creationId xmlns:a16="http://schemas.microsoft.com/office/drawing/2014/main" id="{D8D1A019-F814-4373-B250-CB31D0BA3D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69" name="Picture 68" hidden="1">
          <a:extLst>
            <a:ext uri="{FF2B5EF4-FFF2-40B4-BE49-F238E27FC236}">
              <a16:creationId xmlns:a16="http://schemas.microsoft.com/office/drawing/2014/main" id="{A789F2AD-7288-467D-BCD0-8F924E458D1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0" name="thumbs up, light green" hidden="1">
          <a:extLst>
            <a:ext uri="{FF2B5EF4-FFF2-40B4-BE49-F238E27FC236}">
              <a16:creationId xmlns:a16="http://schemas.microsoft.com/office/drawing/2014/main" id="{292873AD-96CD-47B5-96B5-E6D1644F7C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1" name="Picture 70" hidden="1">
          <a:extLst>
            <a:ext uri="{FF2B5EF4-FFF2-40B4-BE49-F238E27FC236}">
              <a16:creationId xmlns:a16="http://schemas.microsoft.com/office/drawing/2014/main" id="{E5501A00-7184-497E-8E77-DDBA6734E1D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182</xdr:row>
      <xdr:rowOff>131336</xdr:rowOff>
    </xdr:from>
    <xdr:ext cx="6564378" cy="3362551"/>
    <xdr:pic>
      <xdr:nvPicPr>
        <xdr:cNvPr id="72" name="value frame PNP" hidden="1">
          <a:extLst>
            <a:ext uri="{FF2B5EF4-FFF2-40B4-BE49-F238E27FC236}">
              <a16:creationId xmlns:a16="http://schemas.microsoft.com/office/drawing/2014/main" id="{433DFA3B-C0DF-4445-8F4F-B9844ADF75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564378" cy="3362551"/>
        </a:xfrm>
        <a:prstGeom prst="rect">
          <a:avLst/>
        </a:prstGeom>
      </xdr:spPr>
    </xdr:pic>
    <xdr:clientData/>
  </xdr:oneCellAnchor>
  <xdr:oneCellAnchor>
    <xdr:from>
      <xdr:col>14</xdr:col>
      <xdr:colOff>110067</xdr:colOff>
      <xdr:row>173</xdr:row>
      <xdr:rowOff>0</xdr:rowOff>
    </xdr:from>
    <xdr:ext cx="6184744" cy="1505336"/>
    <xdr:pic>
      <xdr:nvPicPr>
        <xdr:cNvPr id="73" name="Picture 72" hidden="1">
          <a:extLst>
            <a:ext uri="{FF2B5EF4-FFF2-40B4-BE49-F238E27FC236}">
              <a16:creationId xmlns:a16="http://schemas.microsoft.com/office/drawing/2014/main" id="{BE5438E3-6D8E-45F5-88D9-DD2112D6792D}"/>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44767500"/>
          <a:ext cx="6184744" cy="1505336"/>
        </a:xfrm>
        <a:prstGeom prst="rect">
          <a:avLst/>
        </a:prstGeom>
      </xdr:spPr>
    </xdr:pic>
    <xdr:clientData/>
  </xdr:oneCellAnchor>
  <xdr:oneCellAnchor>
    <xdr:from>
      <xdr:col>24</xdr:col>
      <xdr:colOff>231420</xdr:colOff>
      <xdr:row>173</xdr:row>
      <xdr:rowOff>0</xdr:rowOff>
    </xdr:from>
    <xdr:ext cx="871272" cy="927100"/>
    <xdr:pic>
      <xdr:nvPicPr>
        <xdr:cNvPr id="74" name="thumbs up, light green" hidden="1">
          <a:extLst>
            <a:ext uri="{FF2B5EF4-FFF2-40B4-BE49-F238E27FC236}">
              <a16:creationId xmlns:a16="http://schemas.microsoft.com/office/drawing/2014/main" id="{E6CF296F-5410-4B3D-954F-919DC39525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44767500"/>
          <a:ext cx="871272" cy="927100"/>
        </a:xfrm>
        <a:prstGeom prst="rect">
          <a:avLst/>
        </a:prstGeom>
      </xdr:spPr>
    </xdr:pic>
    <xdr:clientData/>
  </xdr:oneCellAnchor>
  <xdr:oneCellAnchor>
    <xdr:from>
      <xdr:col>15</xdr:col>
      <xdr:colOff>22860</xdr:colOff>
      <xdr:row>173</xdr:row>
      <xdr:rowOff>0</xdr:rowOff>
    </xdr:from>
    <xdr:ext cx="5943600" cy="3110484"/>
    <xdr:pic>
      <xdr:nvPicPr>
        <xdr:cNvPr id="75" name="Picture 74" hidden="1">
          <a:extLst>
            <a:ext uri="{FF2B5EF4-FFF2-40B4-BE49-F238E27FC236}">
              <a16:creationId xmlns:a16="http://schemas.microsoft.com/office/drawing/2014/main" id="{50888062-B0D4-430A-BD12-63E735EF1A0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44767500"/>
          <a:ext cx="5943600" cy="3110484"/>
        </a:xfrm>
        <a:prstGeom prst="rect">
          <a:avLst/>
        </a:prstGeom>
      </xdr:spPr>
    </xdr:pic>
    <xdr:clientData/>
  </xdr:oneCellAnchor>
  <xdr:oneCellAnchor>
    <xdr:from>
      <xdr:col>13</xdr:col>
      <xdr:colOff>18626</xdr:colOff>
      <xdr:row>141</xdr:row>
      <xdr:rowOff>131336</xdr:rowOff>
    </xdr:from>
    <xdr:ext cx="6564378" cy="3362551"/>
    <xdr:pic>
      <xdr:nvPicPr>
        <xdr:cNvPr id="76" name="value frame PNP" hidden="1">
          <a:extLst>
            <a:ext uri="{FF2B5EF4-FFF2-40B4-BE49-F238E27FC236}">
              <a16:creationId xmlns:a16="http://schemas.microsoft.com/office/drawing/2014/main" id="{C587F489-71E0-4387-8417-A712B862BE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564378" cy="3362551"/>
        </a:xfrm>
        <a:prstGeom prst="rect">
          <a:avLst/>
        </a:prstGeom>
      </xdr:spPr>
    </xdr:pic>
    <xdr:clientData/>
  </xdr:oneCellAnchor>
  <xdr:oneCellAnchor>
    <xdr:from>
      <xdr:col>14</xdr:col>
      <xdr:colOff>110067</xdr:colOff>
      <xdr:row>132</xdr:row>
      <xdr:rowOff>0</xdr:rowOff>
    </xdr:from>
    <xdr:ext cx="6184744" cy="1505336"/>
    <xdr:pic>
      <xdr:nvPicPr>
        <xdr:cNvPr id="77" name="Picture 76" hidden="1">
          <a:extLst>
            <a:ext uri="{FF2B5EF4-FFF2-40B4-BE49-F238E27FC236}">
              <a16:creationId xmlns:a16="http://schemas.microsoft.com/office/drawing/2014/main" id="{CD83D9A1-D16C-40BB-AAF7-C3B5E019FED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35814000"/>
          <a:ext cx="6184744" cy="1505336"/>
        </a:xfrm>
        <a:prstGeom prst="rect">
          <a:avLst/>
        </a:prstGeom>
      </xdr:spPr>
    </xdr:pic>
    <xdr:clientData/>
  </xdr:oneCellAnchor>
  <xdr:oneCellAnchor>
    <xdr:from>
      <xdr:col>24</xdr:col>
      <xdr:colOff>231420</xdr:colOff>
      <xdr:row>132</xdr:row>
      <xdr:rowOff>0</xdr:rowOff>
    </xdr:from>
    <xdr:ext cx="871272" cy="927100"/>
    <xdr:pic>
      <xdr:nvPicPr>
        <xdr:cNvPr id="78" name="thumbs up, light green" hidden="1">
          <a:extLst>
            <a:ext uri="{FF2B5EF4-FFF2-40B4-BE49-F238E27FC236}">
              <a16:creationId xmlns:a16="http://schemas.microsoft.com/office/drawing/2014/main" id="{8A5F9E10-04F2-4238-BAAA-B933BFD238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35814000"/>
          <a:ext cx="871272" cy="927100"/>
        </a:xfrm>
        <a:prstGeom prst="rect">
          <a:avLst/>
        </a:prstGeom>
      </xdr:spPr>
    </xdr:pic>
    <xdr:clientData/>
  </xdr:oneCellAnchor>
  <xdr:oneCellAnchor>
    <xdr:from>
      <xdr:col>15</xdr:col>
      <xdr:colOff>22860</xdr:colOff>
      <xdr:row>132</xdr:row>
      <xdr:rowOff>0</xdr:rowOff>
    </xdr:from>
    <xdr:ext cx="5943600" cy="3110484"/>
    <xdr:pic>
      <xdr:nvPicPr>
        <xdr:cNvPr id="79" name="Picture 78" hidden="1">
          <a:extLst>
            <a:ext uri="{FF2B5EF4-FFF2-40B4-BE49-F238E27FC236}">
              <a16:creationId xmlns:a16="http://schemas.microsoft.com/office/drawing/2014/main" id="{4E05EAF4-C63B-4CCC-955B-22BAF3E3F3A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35814000"/>
          <a:ext cx="5943600" cy="3110484"/>
        </a:xfrm>
        <a:prstGeom prst="rect">
          <a:avLst/>
        </a:prstGeom>
      </xdr:spPr>
    </xdr:pic>
    <xdr:clientData/>
  </xdr:oneCellAnchor>
  <xdr:oneCellAnchor>
    <xdr:from>
      <xdr:col>13</xdr:col>
      <xdr:colOff>18626</xdr:colOff>
      <xdr:row>61</xdr:row>
      <xdr:rowOff>131336</xdr:rowOff>
    </xdr:from>
    <xdr:ext cx="6564378" cy="3362551"/>
    <xdr:pic>
      <xdr:nvPicPr>
        <xdr:cNvPr id="80" name="value frame PNP" hidden="1">
          <a:extLst>
            <a:ext uri="{FF2B5EF4-FFF2-40B4-BE49-F238E27FC236}">
              <a16:creationId xmlns:a16="http://schemas.microsoft.com/office/drawing/2014/main" id="{EA81655A-CB68-471F-9B76-DD16D4E72C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20197336"/>
          <a:ext cx="6564378" cy="3362551"/>
        </a:xfrm>
        <a:prstGeom prst="rect">
          <a:avLst/>
        </a:prstGeom>
      </xdr:spPr>
    </xdr:pic>
    <xdr:clientData/>
  </xdr:oneCellAnchor>
  <xdr:oneCellAnchor>
    <xdr:from>
      <xdr:col>14</xdr:col>
      <xdr:colOff>110067</xdr:colOff>
      <xdr:row>50</xdr:row>
      <xdr:rowOff>0</xdr:rowOff>
    </xdr:from>
    <xdr:ext cx="6184744" cy="1505336"/>
    <xdr:pic>
      <xdr:nvPicPr>
        <xdr:cNvPr id="81" name="Picture 80" hidden="1">
          <a:extLst>
            <a:ext uri="{FF2B5EF4-FFF2-40B4-BE49-F238E27FC236}">
              <a16:creationId xmlns:a16="http://schemas.microsoft.com/office/drawing/2014/main" id="{B9207737-04DD-49E6-A5F2-07A60FA79CB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7907000"/>
          <a:ext cx="6184744" cy="1505336"/>
        </a:xfrm>
        <a:prstGeom prst="rect">
          <a:avLst/>
        </a:prstGeom>
      </xdr:spPr>
    </xdr:pic>
    <xdr:clientData/>
  </xdr:oneCellAnchor>
  <xdr:oneCellAnchor>
    <xdr:from>
      <xdr:col>24</xdr:col>
      <xdr:colOff>231420</xdr:colOff>
      <xdr:row>50</xdr:row>
      <xdr:rowOff>0</xdr:rowOff>
    </xdr:from>
    <xdr:ext cx="871272" cy="927100"/>
    <xdr:pic>
      <xdr:nvPicPr>
        <xdr:cNvPr id="82" name="thumbs up, light green" hidden="1">
          <a:extLst>
            <a:ext uri="{FF2B5EF4-FFF2-40B4-BE49-F238E27FC236}">
              <a16:creationId xmlns:a16="http://schemas.microsoft.com/office/drawing/2014/main" id="{07B00A85-1889-4160-87E7-956CE99648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7907000"/>
          <a:ext cx="871272" cy="927100"/>
        </a:xfrm>
        <a:prstGeom prst="rect">
          <a:avLst/>
        </a:prstGeom>
      </xdr:spPr>
    </xdr:pic>
    <xdr:clientData/>
  </xdr:oneCellAnchor>
  <xdr:oneCellAnchor>
    <xdr:from>
      <xdr:col>15</xdr:col>
      <xdr:colOff>22860</xdr:colOff>
      <xdr:row>50</xdr:row>
      <xdr:rowOff>0</xdr:rowOff>
    </xdr:from>
    <xdr:ext cx="5943600" cy="3110484"/>
    <xdr:pic>
      <xdr:nvPicPr>
        <xdr:cNvPr id="83" name="Picture 82" hidden="1">
          <a:extLst>
            <a:ext uri="{FF2B5EF4-FFF2-40B4-BE49-F238E27FC236}">
              <a16:creationId xmlns:a16="http://schemas.microsoft.com/office/drawing/2014/main" id="{B5AC8AF5-6E6B-4B95-9697-81E3D460A9A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7907000"/>
          <a:ext cx="5943600" cy="3110484"/>
        </a:xfrm>
        <a:prstGeom prst="rect">
          <a:avLst/>
        </a:prstGeom>
      </xdr:spPr>
    </xdr:pic>
    <xdr:clientData/>
  </xdr:oneCellAnchor>
  <xdr:oneCellAnchor>
    <xdr:from>
      <xdr:col>13</xdr:col>
      <xdr:colOff>18626</xdr:colOff>
      <xdr:row>223</xdr:row>
      <xdr:rowOff>131336</xdr:rowOff>
    </xdr:from>
    <xdr:ext cx="6564378" cy="3362551"/>
    <xdr:pic>
      <xdr:nvPicPr>
        <xdr:cNvPr id="84" name="value frame PNP" hidden="1">
          <a:extLst>
            <a:ext uri="{FF2B5EF4-FFF2-40B4-BE49-F238E27FC236}">
              <a16:creationId xmlns:a16="http://schemas.microsoft.com/office/drawing/2014/main" id="{81B44E60-3900-41E1-B27B-A6B87A68CE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564378" cy="3362551"/>
        </a:xfrm>
        <a:prstGeom prst="rect">
          <a:avLst/>
        </a:prstGeom>
      </xdr:spPr>
    </xdr:pic>
    <xdr:clientData/>
  </xdr:oneCellAnchor>
  <xdr:oneCellAnchor>
    <xdr:from>
      <xdr:col>14</xdr:col>
      <xdr:colOff>110067</xdr:colOff>
      <xdr:row>214</xdr:row>
      <xdr:rowOff>0</xdr:rowOff>
    </xdr:from>
    <xdr:ext cx="6184744" cy="1505336"/>
    <xdr:pic>
      <xdr:nvPicPr>
        <xdr:cNvPr id="85" name="Picture 84" hidden="1">
          <a:extLst>
            <a:ext uri="{FF2B5EF4-FFF2-40B4-BE49-F238E27FC236}">
              <a16:creationId xmlns:a16="http://schemas.microsoft.com/office/drawing/2014/main" id="{311F591A-A64B-49D6-BAB5-17714DC1545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53721000"/>
          <a:ext cx="6184744" cy="1505336"/>
        </a:xfrm>
        <a:prstGeom prst="rect">
          <a:avLst/>
        </a:prstGeom>
      </xdr:spPr>
    </xdr:pic>
    <xdr:clientData/>
  </xdr:oneCellAnchor>
  <xdr:oneCellAnchor>
    <xdr:from>
      <xdr:col>24</xdr:col>
      <xdr:colOff>231420</xdr:colOff>
      <xdr:row>214</xdr:row>
      <xdr:rowOff>0</xdr:rowOff>
    </xdr:from>
    <xdr:ext cx="871272" cy="927100"/>
    <xdr:pic>
      <xdr:nvPicPr>
        <xdr:cNvPr id="86" name="thumbs up, light green" hidden="1">
          <a:extLst>
            <a:ext uri="{FF2B5EF4-FFF2-40B4-BE49-F238E27FC236}">
              <a16:creationId xmlns:a16="http://schemas.microsoft.com/office/drawing/2014/main" id="{437FE4D2-8C13-43BD-B4E0-F0E199F1A2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53721000"/>
          <a:ext cx="871272" cy="927100"/>
        </a:xfrm>
        <a:prstGeom prst="rect">
          <a:avLst/>
        </a:prstGeom>
      </xdr:spPr>
    </xdr:pic>
    <xdr:clientData/>
  </xdr:oneCellAnchor>
  <xdr:oneCellAnchor>
    <xdr:from>
      <xdr:col>15</xdr:col>
      <xdr:colOff>22860</xdr:colOff>
      <xdr:row>214</xdr:row>
      <xdr:rowOff>0</xdr:rowOff>
    </xdr:from>
    <xdr:ext cx="5943600" cy="3110484"/>
    <xdr:pic>
      <xdr:nvPicPr>
        <xdr:cNvPr id="87" name="Picture 86" hidden="1">
          <a:extLst>
            <a:ext uri="{FF2B5EF4-FFF2-40B4-BE49-F238E27FC236}">
              <a16:creationId xmlns:a16="http://schemas.microsoft.com/office/drawing/2014/main" id="{8CEE9056-A93B-40AF-8D64-2DFA29BFC27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53721000"/>
          <a:ext cx="5943600" cy="3110484"/>
        </a:xfrm>
        <a:prstGeom prst="rect">
          <a:avLst/>
        </a:prstGeom>
      </xdr:spPr>
    </xdr:pic>
    <xdr:clientData/>
  </xdr:oneCellAnchor>
  <xdr:oneCellAnchor>
    <xdr:from>
      <xdr:col>13</xdr:col>
      <xdr:colOff>18626</xdr:colOff>
      <xdr:row>264</xdr:row>
      <xdr:rowOff>131336</xdr:rowOff>
    </xdr:from>
    <xdr:ext cx="6564378" cy="3362551"/>
    <xdr:pic>
      <xdr:nvPicPr>
        <xdr:cNvPr id="88" name="value frame PNP" hidden="1">
          <a:extLst>
            <a:ext uri="{FF2B5EF4-FFF2-40B4-BE49-F238E27FC236}">
              <a16:creationId xmlns:a16="http://schemas.microsoft.com/office/drawing/2014/main" id="{DE9CEE71-B204-4A40-99F2-57620D6AD9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564378" cy="3362551"/>
        </a:xfrm>
        <a:prstGeom prst="rect">
          <a:avLst/>
        </a:prstGeom>
      </xdr:spPr>
    </xdr:pic>
    <xdr:clientData/>
  </xdr:oneCellAnchor>
  <xdr:oneCellAnchor>
    <xdr:from>
      <xdr:col>14</xdr:col>
      <xdr:colOff>110067</xdr:colOff>
      <xdr:row>255</xdr:row>
      <xdr:rowOff>0</xdr:rowOff>
    </xdr:from>
    <xdr:ext cx="6184744" cy="1505336"/>
    <xdr:pic>
      <xdr:nvPicPr>
        <xdr:cNvPr id="89" name="Picture 88" hidden="1">
          <a:extLst>
            <a:ext uri="{FF2B5EF4-FFF2-40B4-BE49-F238E27FC236}">
              <a16:creationId xmlns:a16="http://schemas.microsoft.com/office/drawing/2014/main" id="{67D83553-0B7A-4281-9980-571417D89F4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62674500"/>
          <a:ext cx="6184744" cy="1505336"/>
        </a:xfrm>
        <a:prstGeom prst="rect">
          <a:avLst/>
        </a:prstGeom>
      </xdr:spPr>
    </xdr:pic>
    <xdr:clientData/>
  </xdr:oneCellAnchor>
  <xdr:oneCellAnchor>
    <xdr:from>
      <xdr:col>24</xdr:col>
      <xdr:colOff>231420</xdr:colOff>
      <xdr:row>255</xdr:row>
      <xdr:rowOff>0</xdr:rowOff>
    </xdr:from>
    <xdr:ext cx="871272" cy="927100"/>
    <xdr:pic>
      <xdr:nvPicPr>
        <xdr:cNvPr id="90" name="thumbs up, light green" hidden="1">
          <a:extLst>
            <a:ext uri="{FF2B5EF4-FFF2-40B4-BE49-F238E27FC236}">
              <a16:creationId xmlns:a16="http://schemas.microsoft.com/office/drawing/2014/main" id="{148C7D1D-4DD1-4E23-AB10-2633C20656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62674500"/>
          <a:ext cx="871272" cy="927100"/>
        </a:xfrm>
        <a:prstGeom prst="rect">
          <a:avLst/>
        </a:prstGeom>
      </xdr:spPr>
    </xdr:pic>
    <xdr:clientData/>
  </xdr:oneCellAnchor>
  <xdr:oneCellAnchor>
    <xdr:from>
      <xdr:col>15</xdr:col>
      <xdr:colOff>22860</xdr:colOff>
      <xdr:row>255</xdr:row>
      <xdr:rowOff>0</xdr:rowOff>
    </xdr:from>
    <xdr:ext cx="5943600" cy="3110484"/>
    <xdr:pic>
      <xdr:nvPicPr>
        <xdr:cNvPr id="91" name="Picture 90" hidden="1">
          <a:extLst>
            <a:ext uri="{FF2B5EF4-FFF2-40B4-BE49-F238E27FC236}">
              <a16:creationId xmlns:a16="http://schemas.microsoft.com/office/drawing/2014/main" id="{D9003A01-BC72-4410-B696-6E8E3105927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62674500"/>
          <a:ext cx="5943600" cy="3110484"/>
        </a:xfrm>
        <a:prstGeom prst="rect">
          <a:avLst/>
        </a:prstGeom>
      </xdr:spPr>
    </xdr:pic>
    <xdr:clientData/>
  </xdr:oneCellAnchor>
  <xdr:oneCellAnchor>
    <xdr:from>
      <xdr:col>13</xdr:col>
      <xdr:colOff>18626</xdr:colOff>
      <xdr:row>305</xdr:row>
      <xdr:rowOff>131336</xdr:rowOff>
    </xdr:from>
    <xdr:ext cx="6564378" cy="3362551"/>
    <xdr:pic>
      <xdr:nvPicPr>
        <xdr:cNvPr id="92" name="value frame PNP" hidden="1">
          <a:extLst>
            <a:ext uri="{FF2B5EF4-FFF2-40B4-BE49-F238E27FC236}">
              <a16:creationId xmlns:a16="http://schemas.microsoft.com/office/drawing/2014/main" id="{55741FC6-6500-46B3-A9F7-BBBB4F62AC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564378" cy="3362551"/>
        </a:xfrm>
        <a:prstGeom prst="rect">
          <a:avLst/>
        </a:prstGeom>
      </xdr:spPr>
    </xdr:pic>
    <xdr:clientData/>
  </xdr:oneCellAnchor>
  <xdr:oneCellAnchor>
    <xdr:from>
      <xdr:col>14</xdr:col>
      <xdr:colOff>110067</xdr:colOff>
      <xdr:row>296</xdr:row>
      <xdr:rowOff>0</xdr:rowOff>
    </xdr:from>
    <xdr:ext cx="6184744" cy="1505336"/>
    <xdr:pic>
      <xdr:nvPicPr>
        <xdr:cNvPr id="93" name="Picture 92" hidden="1">
          <a:extLst>
            <a:ext uri="{FF2B5EF4-FFF2-40B4-BE49-F238E27FC236}">
              <a16:creationId xmlns:a16="http://schemas.microsoft.com/office/drawing/2014/main" id="{43C55DDB-22E2-4AFD-832F-32E55AABCA0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71628000"/>
          <a:ext cx="6184744" cy="1505336"/>
        </a:xfrm>
        <a:prstGeom prst="rect">
          <a:avLst/>
        </a:prstGeom>
      </xdr:spPr>
    </xdr:pic>
    <xdr:clientData/>
  </xdr:oneCellAnchor>
  <xdr:oneCellAnchor>
    <xdr:from>
      <xdr:col>24</xdr:col>
      <xdr:colOff>231420</xdr:colOff>
      <xdr:row>296</xdr:row>
      <xdr:rowOff>0</xdr:rowOff>
    </xdr:from>
    <xdr:ext cx="871272" cy="927100"/>
    <xdr:pic>
      <xdr:nvPicPr>
        <xdr:cNvPr id="94" name="thumbs up, light green" hidden="1">
          <a:extLst>
            <a:ext uri="{FF2B5EF4-FFF2-40B4-BE49-F238E27FC236}">
              <a16:creationId xmlns:a16="http://schemas.microsoft.com/office/drawing/2014/main" id="{7F10C2D7-CD6F-4370-A67A-C6BD61B8EE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71628000"/>
          <a:ext cx="871272" cy="927100"/>
        </a:xfrm>
        <a:prstGeom prst="rect">
          <a:avLst/>
        </a:prstGeom>
      </xdr:spPr>
    </xdr:pic>
    <xdr:clientData/>
  </xdr:oneCellAnchor>
  <xdr:oneCellAnchor>
    <xdr:from>
      <xdr:col>15</xdr:col>
      <xdr:colOff>22860</xdr:colOff>
      <xdr:row>296</xdr:row>
      <xdr:rowOff>0</xdr:rowOff>
    </xdr:from>
    <xdr:ext cx="5943600" cy="3110484"/>
    <xdr:pic>
      <xdr:nvPicPr>
        <xdr:cNvPr id="95" name="Picture 94" hidden="1">
          <a:extLst>
            <a:ext uri="{FF2B5EF4-FFF2-40B4-BE49-F238E27FC236}">
              <a16:creationId xmlns:a16="http://schemas.microsoft.com/office/drawing/2014/main" id="{E321A900-D7BB-411C-A738-DB2D38F2774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71628000"/>
          <a:ext cx="5943600" cy="3110484"/>
        </a:xfrm>
        <a:prstGeom prst="rect">
          <a:avLst/>
        </a:prstGeom>
      </xdr:spPr>
    </xdr:pic>
    <xdr:clientData/>
  </xdr:oneCellAnchor>
  <xdr:oneCellAnchor>
    <xdr:from>
      <xdr:col>13</xdr:col>
      <xdr:colOff>18626</xdr:colOff>
      <xdr:row>346</xdr:row>
      <xdr:rowOff>131336</xdr:rowOff>
    </xdr:from>
    <xdr:ext cx="6564378" cy="3362551"/>
    <xdr:pic>
      <xdr:nvPicPr>
        <xdr:cNvPr id="96" name="value frame PNP" hidden="1">
          <a:extLst>
            <a:ext uri="{FF2B5EF4-FFF2-40B4-BE49-F238E27FC236}">
              <a16:creationId xmlns:a16="http://schemas.microsoft.com/office/drawing/2014/main" id="{6A1C6E13-CFFE-4E5C-856B-A21C1A623A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564378" cy="3362551"/>
        </a:xfrm>
        <a:prstGeom prst="rect">
          <a:avLst/>
        </a:prstGeom>
      </xdr:spPr>
    </xdr:pic>
    <xdr:clientData/>
  </xdr:oneCellAnchor>
  <xdr:oneCellAnchor>
    <xdr:from>
      <xdr:col>14</xdr:col>
      <xdr:colOff>110067</xdr:colOff>
      <xdr:row>337</xdr:row>
      <xdr:rowOff>0</xdr:rowOff>
    </xdr:from>
    <xdr:ext cx="6184744" cy="1505336"/>
    <xdr:pic>
      <xdr:nvPicPr>
        <xdr:cNvPr id="97" name="Picture 96" hidden="1">
          <a:extLst>
            <a:ext uri="{FF2B5EF4-FFF2-40B4-BE49-F238E27FC236}">
              <a16:creationId xmlns:a16="http://schemas.microsoft.com/office/drawing/2014/main" id="{172C40A3-41D6-47DA-956B-B80752F0E51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0581500"/>
          <a:ext cx="6184744" cy="1505336"/>
        </a:xfrm>
        <a:prstGeom prst="rect">
          <a:avLst/>
        </a:prstGeom>
      </xdr:spPr>
    </xdr:pic>
    <xdr:clientData/>
  </xdr:oneCellAnchor>
  <xdr:oneCellAnchor>
    <xdr:from>
      <xdr:col>24</xdr:col>
      <xdr:colOff>231420</xdr:colOff>
      <xdr:row>337</xdr:row>
      <xdr:rowOff>0</xdr:rowOff>
    </xdr:from>
    <xdr:ext cx="871272" cy="927100"/>
    <xdr:pic>
      <xdr:nvPicPr>
        <xdr:cNvPr id="98" name="thumbs up, light green" hidden="1">
          <a:extLst>
            <a:ext uri="{FF2B5EF4-FFF2-40B4-BE49-F238E27FC236}">
              <a16:creationId xmlns:a16="http://schemas.microsoft.com/office/drawing/2014/main" id="{7B5D08C1-55A2-4BC6-B54C-37BE2C82CE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0581500"/>
          <a:ext cx="871272" cy="927100"/>
        </a:xfrm>
        <a:prstGeom prst="rect">
          <a:avLst/>
        </a:prstGeom>
      </xdr:spPr>
    </xdr:pic>
    <xdr:clientData/>
  </xdr:oneCellAnchor>
  <xdr:oneCellAnchor>
    <xdr:from>
      <xdr:col>15</xdr:col>
      <xdr:colOff>22860</xdr:colOff>
      <xdr:row>337</xdr:row>
      <xdr:rowOff>0</xdr:rowOff>
    </xdr:from>
    <xdr:ext cx="5943600" cy="3110484"/>
    <xdr:pic>
      <xdr:nvPicPr>
        <xdr:cNvPr id="99" name="Picture 98" hidden="1">
          <a:extLst>
            <a:ext uri="{FF2B5EF4-FFF2-40B4-BE49-F238E27FC236}">
              <a16:creationId xmlns:a16="http://schemas.microsoft.com/office/drawing/2014/main" id="{E6037902-6621-4666-BCCD-E5A9E81F766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0581500"/>
          <a:ext cx="5943600" cy="3110484"/>
        </a:xfrm>
        <a:prstGeom prst="rect">
          <a:avLst/>
        </a:prstGeom>
      </xdr:spPr>
    </xdr:pic>
    <xdr:clientData/>
  </xdr:oneCellAnchor>
  <xdr:oneCellAnchor>
    <xdr:from>
      <xdr:col>13</xdr:col>
      <xdr:colOff>18626</xdr:colOff>
      <xdr:row>387</xdr:row>
      <xdr:rowOff>131336</xdr:rowOff>
    </xdr:from>
    <xdr:ext cx="6564378" cy="3362551"/>
    <xdr:pic>
      <xdr:nvPicPr>
        <xdr:cNvPr id="100" name="value frame PNP" hidden="1">
          <a:extLst>
            <a:ext uri="{FF2B5EF4-FFF2-40B4-BE49-F238E27FC236}">
              <a16:creationId xmlns:a16="http://schemas.microsoft.com/office/drawing/2014/main" id="{4AAD9D5E-D7CA-4818-B669-ED43E39D2E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564378" cy="3362551"/>
        </a:xfrm>
        <a:prstGeom prst="rect">
          <a:avLst/>
        </a:prstGeom>
      </xdr:spPr>
    </xdr:pic>
    <xdr:clientData/>
  </xdr:oneCellAnchor>
  <xdr:oneCellAnchor>
    <xdr:from>
      <xdr:col>14</xdr:col>
      <xdr:colOff>110067</xdr:colOff>
      <xdr:row>378</xdr:row>
      <xdr:rowOff>0</xdr:rowOff>
    </xdr:from>
    <xdr:ext cx="6184744" cy="1505336"/>
    <xdr:pic>
      <xdr:nvPicPr>
        <xdr:cNvPr id="101" name="Picture 100" hidden="1">
          <a:extLst>
            <a:ext uri="{FF2B5EF4-FFF2-40B4-BE49-F238E27FC236}">
              <a16:creationId xmlns:a16="http://schemas.microsoft.com/office/drawing/2014/main" id="{C778F792-5C94-4857-9778-89EA9370DBE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89535000"/>
          <a:ext cx="6184744" cy="1505336"/>
        </a:xfrm>
        <a:prstGeom prst="rect">
          <a:avLst/>
        </a:prstGeom>
      </xdr:spPr>
    </xdr:pic>
    <xdr:clientData/>
  </xdr:oneCellAnchor>
  <xdr:oneCellAnchor>
    <xdr:from>
      <xdr:col>24</xdr:col>
      <xdr:colOff>231420</xdr:colOff>
      <xdr:row>378</xdr:row>
      <xdr:rowOff>0</xdr:rowOff>
    </xdr:from>
    <xdr:ext cx="871272" cy="927100"/>
    <xdr:pic>
      <xdr:nvPicPr>
        <xdr:cNvPr id="102" name="thumbs up, light green" hidden="1">
          <a:extLst>
            <a:ext uri="{FF2B5EF4-FFF2-40B4-BE49-F238E27FC236}">
              <a16:creationId xmlns:a16="http://schemas.microsoft.com/office/drawing/2014/main" id="{5B68D033-920E-4604-97B3-6833D36C4B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89535000"/>
          <a:ext cx="871272" cy="927100"/>
        </a:xfrm>
        <a:prstGeom prst="rect">
          <a:avLst/>
        </a:prstGeom>
      </xdr:spPr>
    </xdr:pic>
    <xdr:clientData/>
  </xdr:oneCellAnchor>
  <xdr:oneCellAnchor>
    <xdr:from>
      <xdr:col>15</xdr:col>
      <xdr:colOff>22860</xdr:colOff>
      <xdr:row>378</xdr:row>
      <xdr:rowOff>0</xdr:rowOff>
    </xdr:from>
    <xdr:ext cx="5943600" cy="3110484"/>
    <xdr:pic>
      <xdr:nvPicPr>
        <xdr:cNvPr id="103" name="Picture 102" hidden="1">
          <a:extLst>
            <a:ext uri="{FF2B5EF4-FFF2-40B4-BE49-F238E27FC236}">
              <a16:creationId xmlns:a16="http://schemas.microsoft.com/office/drawing/2014/main" id="{8A485968-DD4B-4027-A752-77B134EC954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89535000"/>
          <a:ext cx="5943600" cy="3110484"/>
        </a:xfrm>
        <a:prstGeom prst="rect">
          <a:avLst/>
        </a:prstGeom>
      </xdr:spPr>
    </xdr:pic>
    <xdr:clientData/>
  </xdr:oneCellAnchor>
  <xdr:oneCellAnchor>
    <xdr:from>
      <xdr:col>13</xdr:col>
      <xdr:colOff>18626</xdr:colOff>
      <xdr:row>428</xdr:row>
      <xdr:rowOff>131336</xdr:rowOff>
    </xdr:from>
    <xdr:ext cx="6564378" cy="3362551"/>
    <xdr:pic>
      <xdr:nvPicPr>
        <xdr:cNvPr id="104" name="value frame PNP" hidden="1">
          <a:extLst>
            <a:ext uri="{FF2B5EF4-FFF2-40B4-BE49-F238E27FC236}">
              <a16:creationId xmlns:a16="http://schemas.microsoft.com/office/drawing/2014/main" id="{5F7E8C65-4535-4DD1-BA02-8B2E92E05C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564378" cy="3362551"/>
        </a:xfrm>
        <a:prstGeom prst="rect">
          <a:avLst/>
        </a:prstGeom>
      </xdr:spPr>
    </xdr:pic>
    <xdr:clientData/>
  </xdr:oneCellAnchor>
  <xdr:oneCellAnchor>
    <xdr:from>
      <xdr:col>14</xdr:col>
      <xdr:colOff>110067</xdr:colOff>
      <xdr:row>419</xdr:row>
      <xdr:rowOff>0</xdr:rowOff>
    </xdr:from>
    <xdr:ext cx="6184744" cy="1505336"/>
    <xdr:pic>
      <xdr:nvPicPr>
        <xdr:cNvPr id="105" name="Picture 104" hidden="1">
          <a:extLst>
            <a:ext uri="{FF2B5EF4-FFF2-40B4-BE49-F238E27FC236}">
              <a16:creationId xmlns:a16="http://schemas.microsoft.com/office/drawing/2014/main" id="{2A1BB63C-5AD9-4228-9B6D-0184F2FAE84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98488500"/>
          <a:ext cx="6184744" cy="1505336"/>
        </a:xfrm>
        <a:prstGeom prst="rect">
          <a:avLst/>
        </a:prstGeom>
      </xdr:spPr>
    </xdr:pic>
    <xdr:clientData/>
  </xdr:oneCellAnchor>
  <xdr:oneCellAnchor>
    <xdr:from>
      <xdr:col>24</xdr:col>
      <xdr:colOff>231420</xdr:colOff>
      <xdr:row>419</xdr:row>
      <xdr:rowOff>0</xdr:rowOff>
    </xdr:from>
    <xdr:ext cx="871272" cy="927100"/>
    <xdr:pic>
      <xdr:nvPicPr>
        <xdr:cNvPr id="106" name="thumbs up, light green" hidden="1">
          <a:extLst>
            <a:ext uri="{FF2B5EF4-FFF2-40B4-BE49-F238E27FC236}">
              <a16:creationId xmlns:a16="http://schemas.microsoft.com/office/drawing/2014/main" id="{ABE65511-A89A-4AB8-B4EA-DE8019E634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98488500"/>
          <a:ext cx="871272" cy="927100"/>
        </a:xfrm>
        <a:prstGeom prst="rect">
          <a:avLst/>
        </a:prstGeom>
      </xdr:spPr>
    </xdr:pic>
    <xdr:clientData/>
  </xdr:oneCellAnchor>
  <xdr:oneCellAnchor>
    <xdr:from>
      <xdr:col>15</xdr:col>
      <xdr:colOff>22860</xdr:colOff>
      <xdr:row>419</xdr:row>
      <xdr:rowOff>0</xdr:rowOff>
    </xdr:from>
    <xdr:ext cx="5943600" cy="3110484"/>
    <xdr:pic>
      <xdr:nvPicPr>
        <xdr:cNvPr id="107" name="Picture 106" hidden="1">
          <a:extLst>
            <a:ext uri="{FF2B5EF4-FFF2-40B4-BE49-F238E27FC236}">
              <a16:creationId xmlns:a16="http://schemas.microsoft.com/office/drawing/2014/main" id="{11AFC143-F5DE-4CD7-9B08-DC55332B197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98488500"/>
          <a:ext cx="5943600" cy="3110484"/>
        </a:xfrm>
        <a:prstGeom prst="rect">
          <a:avLst/>
        </a:prstGeom>
      </xdr:spPr>
    </xdr:pic>
    <xdr:clientData/>
  </xdr:oneCellAnchor>
  <xdr:oneCellAnchor>
    <xdr:from>
      <xdr:col>13</xdr:col>
      <xdr:colOff>18626</xdr:colOff>
      <xdr:row>469</xdr:row>
      <xdr:rowOff>131336</xdr:rowOff>
    </xdr:from>
    <xdr:ext cx="6564378" cy="3362551"/>
    <xdr:pic>
      <xdr:nvPicPr>
        <xdr:cNvPr id="108" name="value frame PNP" hidden="1">
          <a:extLst>
            <a:ext uri="{FF2B5EF4-FFF2-40B4-BE49-F238E27FC236}">
              <a16:creationId xmlns:a16="http://schemas.microsoft.com/office/drawing/2014/main" id="{2810329A-41C5-4DBB-A51A-57DE877168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564378" cy="3362551"/>
        </a:xfrm>
        <a:prstGeom prst="rect">
          <a:avLst/>
        </a:prstGeom>
      </xdr:spPr>
    </xdr:pic>
    <xdr:clientData/>
  </xdr:oneCellAnchor>
  <xdr:oneCellAnchor>
    <xdr:from>
      <xdr:col>14</xdr:col>
      <xdr:colOff>110067</xdr:colOff>
      <xdr:row>460</xdr:row>
      <xdr:rowOff>0</xdr:rowOff>
    </xdr:from>
    <xdr:ext cx="6184744" cy="1505336"/>
    <xdr:pic>
      <xdr:nvPicPr>
        <xdr:cNvPr id="109" name="Picture 108" hidden="1">
          <a:extLst>
            <a:ext uri="{FF2B5EF4-FFF2-40B4-BE49-F238E27FC236}">
              <a16:creationId xmlns:a16="http://schemas.microsoft.com/office/drawing/2014/main" id="{563A7517-9568-4536-A116-A6099B9D5CB6}"/>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07442000"/>
          <a:ext cx="6184744" cy="1505336"/>
        </a:xfrm>
        <a:prstGeom prst="rect">
          <a:avLst/>
        </a:prstGeom>
      </xdr:spPr>
    </xdr:pic>
    <xdr:clientData/>
  </xdr:oneCellAnchor>
  <xdr:oneCellAnchor>
    <xdr:from>
      <xdr:col>24</xdr:col>
      <xdr:colOff>231420</xdr:colOff>
      <xdr:row>460</xdr:row>
      <xdr:rowOff>0</xdr:rowOff>
    </xdr:from>
    <xdr:ext cx="871272" cy="927100"/>
    <xdr:pic>
      <xdr:nvPicPr>
        <xdr:cNvPr id="110" name="thumbs up, light green" hidden="1">
          <a:extLst>
            <a:ext uri="{FF2B5EF4-FFF2-40B4-BE49-F238E27FC236}">
              <a16:creationId xmlns:a16="http://schemas.microsoft.com/office/drawing/2014/main" id="{BBDE1E17-1761-4987-AC29-0E14AAAA50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07442000"/>
          <a:ext cx="871272" cy="927100"/>
        </a:xfrm>
        <a:prstGeom prst="rect">
          <a:avLst/>
        </a:prstGeom>
      </xdr:spPr>
    </xdr:pic>
    <xdr:clientData/>
  </xdr:oneCellAnchor>
  <xdr:oneCellAnchor>
    <xdr:from>
      <xdr:col>15</xdr:col>
      <xdr:colOff>22860</xdr:colOff>
      <xdr:row>460</xdr:row>
      <xdr:rowOff>0</xdr:rowOff>
    </xdr:from>
    <xdr:ext cx="5943600" cy="3110484"/>
    <xdr:pic>
      <xdr:nvPicPr>
        <xdr:cNvPr id="111" name="Picture 110" hidden="1">
          <a:extLst>
            <a:ext uri="{FF2B5EF4-FFF2-40B4-BE49-F238E27FC236}">
              <a16:creationId xmlns:a16="http://schemas.microsoft.com/office/drawing/2014/main" id="{07FCCAFB-0F1D-476C-9DCD-D9F869B62E8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07442000"/>
          <a:ext cx="5943600" cy="3110484"/>
        </a:xfrm>
        <a:prstGeom prst="rect">
          <a:avLst/>
        </a:prstGeom>
      </xdr:spPr>
    </xdr:pic>
    <xdr:clientData/>
  </xdr:oneCellAnchor>
  <xdr:oneCellAnchor>
    <xdr:from>
      <xdr:col>13</xdr:col>
      <xdr:colOff>18626</xdr:colOff>
      <xdr:row>510</xdr:row>
      <xdr:rowOff>131336</xdr:rowOff>
    </xdr:from>
    <xdr:ext cx="6564378" cy="3362551"/>
    <xdr:pic>
      <xdr:nvPicPr>
        <xdr:cNvPr id="112" name="value frame PNP" hidden="1">
          <a:extLst>
            <a:ext uri="{FF2B5EF4-FFF2-40B4-BE49-F238E27FC236}">
              <a16:creationId xmlns:a16="http://schemas.microsoft.com/office/drawing/2014/main" id="{1B56E6A2-A6E7-4722-AE3A-70A75A0ABC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564378" cy="3362551"/>
        </a:xfrm>
        <a:prstGeom prst="rect">
          <a:avLst/>
        </a:prstGeom>
      </xdr:spPr>
    </xdr:pic>
    <xdr:clientData/>
  </xdr:oneCellAnchor>
  <xdr:oneCellAnchor>
    <xdr:from>
      <xdr:col>14</xdr:col>
      <xdr:colOff>110067</xdr:colOff>
      <xdr:row>501</xdr:row>
      <xdr:rowOff>0</xdr:rowOff>
    </xdr:from>
    <xdr:ext cx="6184744" cy="1505336"/>
    <xdr:pic>
      <xdr:nvPicPr>
        <xdr:cNvPr id="113" name="Picture 112" hidden="1">
          <a:extLst>
            <a:ext uri="{FF2B5EF4-FFF2-40B4-BE49-F238E27FC236}">
              <a16:creationId xmlns:a16="http://schemas.microsoft.com/office/drawing/2014/main" id="{E6335923-8000-491E-9276-DCA972EA758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16395500"/>
          <a:ext cx="6184744" cy="1505336"/>
        </a:xfrm>
        <a:prstGeom prst="rect">
          <a:avLst/>
        </a:prstGeom>
      </xdr:spPr>
    </xdr:pic>
    <xdr:clientData/>
  </xdr:oneCellAnchor>
  <xdr:oneCellAnchor>
    <xdr:from>
      <xdr:col>24</xdr:col>
      <xdr:colOff>231420</xdr:colOff>
      <xdr:row>501</xdr:row>
      <xdr:rowOff>0</xdr:rowOff>
    </xdr:from>
    <xdr:ext cx="871272" cy="927100"/>
    <xdr:pic>
      <xdr:nvPicPr>
        <xdr:cNvPr id="114" name="thumbs up, light green" hidden="1">
          <a:extLst>
            <a:ext uri="{FF2B5EF4-FFF2-40B4-BE49-F238E27FC236}">
              <a16:creationId xmlns:a16="http://schemas.microsoft.com/office/drawing/2014/main" id="{671CE1C6-4458-4410-97B4-B175536CCE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16395500"/>
          <a:ext cx="871272" cy="927100"/>
        </a:xfrm>
        <a:prstGeom prst="rect">
          <a:avLst/>
        </a:prstGeom>
      </xdr:spPr>
    </xdr:pic>
    <xdr:clientData/>
  </xdr:oneCellAnchor>
  <xdr:oneCellAnchor>
    <xdr:from>
      <xdr:col>15</xdr:col>
      <xdr:colOff>22860</xdr:colOff>
      <xdr:row>501</xdr:row>
      <xdr:rowOff>0</xdr:rowOff>
    </xdr:from>
    <xdr:ext cx="5943600" cy="3110484"/>
    <xdr:pic>
      <xdr:nvPicPr>
        <xdr:cNvPr id="115" name="Picture 114" hidden="1">
          <a:extLst>
            <a:ext uri="{FF2B5EF4-FFF2-40B4-BE49-F238E27FC236}">
              <a16:creationId xmlns:a16="http://schemas.microsoft.com/office/drawing/2014/main" id="{F188CCD3-B130-474E-AF51-662652EAA09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16395500"/>
          <a:ext cx="5943600" cy="3110484"/>
        </a:xfrm>
        <a:prstGeom prst="rect">
          <a:avLst/>
        </a:prstGeom>
      </xdr:spPr>
    </xdr:pic>
    <xdr:clientData/>
  </xdr:oneCellAnchor>
  <xdr:oneCellAnchor>
    <xdr:from>
      <xdr:col>13</xdr:col>
      <xdr:colOff>18626</xdr:colOff>
      <xdr:row>551</xdr:row>
      <xdr:rowOff>131336</xdr:rowOff>
    </xdr:from>
    <xdr:ext cx="6564378" cy="3362551"/>
    <xdr:pic>
      <xdr:nvPicPr>
        <xdr:cNvPr id="116" name="value frame PNP" hidden="1">
          <a:extLst>
            <a:ext uri="{FF2B5EF4-FFF2-40B4-BE49-F238E27FC236}">
              <a16:creationId xmlns:a16="http://schemas.microsoft.com/office/drawing/2014/main" id="{56FC9362-280A-415B-BCCE-B14014AA9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564378" cy="3362551"/>
        </a:xfrm>
        <a:prstGeom prst="rect">
          <a:avLst/>
        </a:prstGeom>
      </xdr:spPr>
    </xdr:pic>
    <xdr:clientData/>
  </xdr:oneCellAnchor>
  <xdr:oneCellAnchor>
    <xdr:from>
      <xdr:col>14</xdr:col>
      <xdr:colOff>110067</xdr:colOff>
      <xdr:row>542</xdr:row>
      <xdr:rowOff>0</xdr:rowOff>
    </xdr:from>
    <xdr:ext cx="6184744" cy="1505336"/>
    <xdr:pic>
      <xdr:nvPicPr>
        <xdr:cNvPr id="117" name="Picture 116" hidden="1">
          <a:extLst>
            <a:ext uri="{FF2B5EF4-FFF2-40B4-BE49-F238E27FC236}">
              <a16:creationId xmlns:a16="http://schemas.microsoft.com/office/drawing/2014/main" id="{C70C3EE7-484F-4CBD-BDAB-C68E55EA50E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25349000"/>
          <a:ext cx="6184744" cy="1505336"/>
        </a:xfrm>
        <a:prstGeom prst="rect">
          <a:avLst/>
        </a:prstGeom>
      </xdr:spPr>
    </xdr:pic>
    <xdr:clientData/>
  </xdr:oneCellAnchor>
  <xdr:oneCellAnchor>
    <xdr:from>
      <xdr:col>24</xdr:col>
      <xdr:colOff>231420</xdr:colOff>
      <xdr:row>542</xdr:row>
      <xdr:rowOff>0</xdr:rowOff>
    </xdr:from>
    <xdr:ext cx="871272" cy="927100"/>
    <xdr:pic>
      <xdr:nvPicPr>
        <xdr:cNvPr id="118" name="thumbs up, light green" hidden="1">
          <a:extLst>
            <a:ext uri="{FF2B5EF4-FFF2-40B4-BE49-F238E27FC236}">
              <a16:creationId xmlns:a16="http://schemas.microsoft.com/office/drawing/2014/main" id="{A496F8AC-451F-4FA8-87E0-83C13EE908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25349000"/>
          <a:ext cx="871272" cy="927100"/>
        </a:xfrm>
        <a:prstGeom prst="rect">
          <a:avLst/>
        </a:prstGeom>
      </xdr:spPr>
    </xdr:pic>
    <xdr:clientData/>
  </xdr:oneCellAnchor>
  <xdr:oneCellAnchor>
    <xdr:from>
      <xdr:col>15</xdr:col>
      <xdr:colOff>22860</xdr:colOff>
      <xdr:row>542</xdr:row>
      <xdr:rowOff>0</xdr:rowOff>
    </xdr:from>
    <xdr:ext cx="5943600" cy="3110484"/>
    <xdr:pic>
      <xdr:nvPicPr>
        <xdr:cNvPr id="119" name="Picture 118" hidden="1">
          <a:extLst>
            <a:ext uri="{FF2B5EF4-FFF2-40B4-BE49-F238E27FC236}">
              <a16:creationId xmlns:a16="http://schemas.microsoft.com/office/drawing/2014/main" id="{07DE5305-0046-4E2B-BA2B-1127565346D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25349000"/>
          <a:ext cx="5943600" cy="3110484"/>
        </a:xfrm>
        <a:prstGeom prst="rect">
          <a:avLst/>
        </a:prstGeom>
      </xdr:spPr>
    </xdr:pic>
    <xdr:clientData/>
  </xdr:oneCellAnchor>
  <xdr:oneCellAnchor>
    <xdr:from>
      <xdr:col>13</xdr:col>
      <xdr:colOff>18626</xdr:colOff>
      <xdr:row>592</xdr:row>
      <xdr:rowOff>131336</xdr:rowOff>
    </xdr:from>
    <xdr:ext cx="6564378" cy="3362551"/>
    <xdr:pic>
      <xdr:nvPicPr>
        <xdr:cNvPr id="120" name="value frame PNP" hidden="1">
          <a:extLst>
            <a:ext uri="{FF2B5EF4-FFF2-40B4-BE49-F238E27FC236}">
              <a16:creationId xmlns:a16="http://schemas.microsoft.com/office/drawing/2014/main" id="{657A7E9A-BE10-47C5-A911-993B26E806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564378" cy="3362551"/>
        </a:xfrm>
        <a:prstGeom prst="rect">
          <a:avLst/>
        </a:prstGeom>
      </xdr:spPr>
    </xdr:pic>
    <xdr:clientData/>
  </xdr:oneCellAnchor>
  <xdr:oneCellAnchor>
    <xdr:from>
      <xdr:col>14</xdr:col>
      <xdr:colOff>110067</xdr:colOff>
      <xdr:row>583</xdr:row>
      <xdr:rowOff>0</xdr:rowOff>
    </xdr:from>
    <xdr:ext cx="6184744" cy="1505336"/>
    <xdr:pic>
      <xdr:nvPicPr>
        <xdr:cNvPr id="121" name="Picture 120" hidden="1">
          <a:extLst>
            <a:ext uri="{FF2B5EF4-FFF2-40B4-BE49-F238E27FC236}">
              <a16:creationId xmlns:a16="http://schemas.microsoft.com/office/drawing/2014/main" id="{75CFF491-653D-4D00-AC6F-42B67705DFF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34302500"/>
          <a:ext cx="6184744" cy="1505336"/>
        </a:xfrm>
        <a:prstGeom prst="rect">
          <a:avLst/>
        </a:prstGeom>
      </xdr:spPr>
    </xdr:pic>
    <xdr:clientData/>
  </xdr:oneCellAnchor>
  <xdr:oneCellAnchor>
    <xdr:from>
      <xdr:col>24</xdr:col>
      <xdr:colOff>231420</xdr:colOff>
      <xdr:row>583</xdr:row>
      <xdr:rowOff>0</xdr:rowOff>
    </xdr:from>
    <xdr:ext cx="871272" cy="927100"/>
    <xdr:pic>
      <xdr:nvPicPr>
        <xdr:cNvPr id="122" name="thumbs up, light green" hidden="1">
          <a:extLst>
            <a:ext uri="{FF2B5EF4-FFF2-40B4-BE49-F238E27FC236}">
              <a16:creationId xmlns:a16="http://schemas.microsoft.com/office/drawing/2014/main" id="{6D8051B2-809A-4788-AE9A-6D863162D4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34302500"/>
          <a:ext cx="871272" cy="927100"/>
        </a:xfrm>
        <a:prstGeom prst="rect">
          <a:avLst/>
        </a:prstGeom>
      </xdr:spPr>
    </xdr:pic>
    <xdr:clientData/>
  </xdr:oneCellAnchor>
  <xdr:oneCellAnchor>
    <xdr:from>
      <xdr:col>15</xdr:col>
      <xdr:colOff>22860</xdr:colOff>
      <xdr:row>583</xdr:row>
      <xdr:rowOff>0</xdr:rowOff>
    </xdr:from>
    <xdr:ext cx="5943600" cy="3110484"/>
    <xdr:pic>
      <xdr:nvPicPr>
        <xdr:cNvPr id="123" name="Picture 122" hidden="1">
          <a:extLst>
            <a:ext uri="{FF2B5EF4-FFF2-40B4-BE49-F238E27FC236}">
              <a16:creationId xmlns:a16="http://schemas.microsoft.com/office/drawing/2014/main" id="{048A215B-C1DA-4AA5-90D4-CA2C251CA33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34302500"/>
          <a:ext cx="5943600" cy="3110484"/>
        </a:xfrm>
        <a:prstGeom prst="rect">
          <a:avLst/>
        </a:prstGeom>
      </xdr:spPr>
    </xdr:pic>
    <xdr:clientData/>
  </xdr:oneCellAnchor>
  <xdr:oneCellAnchor>
    <xdr:from>
      <xdr:col>13</xdr:col>
      <xdr:colOff>18626</xdr:colOff>
      <xdr:row>633</xdr:row>
      <xdr:rowOff>131336</xdr:rowOff>
    </xdr:from>
    <xdr:ext cx="6564378" cy="3362551"/>
    <xdr:pic>
      <xdr:nvPicPr>
        <xdr:cNvPr id="124" name="value frame PNP" hidden="1">
          <a:extLst>
            <a:ext uri="{FF2B5EF4-FFF2-40B4-BE49-F238E27FC236}">
              <a16:creationId xmlns:a16="http://schemas.microsoft.com/office/drawing/2014/main" id="{26A9B1D1-B95C-4F5A-874F-5D1A1DB356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564378" cy="3362551"/>
        </a:xfrm>
        <a:prstGeom prst="rect">
          <a:avLst/>
        </a:prstGeom>
      </xdr:spPr>
    </xdr:pic>
    <xdr:clientData/>
  </xdr:oneCellAnchor>
  <xdr:oneCellAnchor>
    <xdr:from>
      <xdr:col>14</xdr:col>
      <xdr:colOff>110067</xdr:colOff>
      <xdr:row>624</xdr:row>
      <xdr:rowOff>0</xdr:rowOff>
    </xdr:from>
    <xdr:ext cx="6184744" cy="1505336"/>
    <xdr:pic>
      <xdr:nvPicPr>
        <xdr:cNvPr id="125" name="Picture 124" hidden="1">
          <a:extLst>
            <a:ext uri="{FF2B5EF4-FFF2-40B4-BE49-F238E27FC236}">
              <a16:creationId xmlns:a16="http://schemas.microsoft.com/office/drawing/2014/main" id="{2CEE2A17-1710-4E9A-9F22-0DDB7BB1824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43256000"/>
          <a:ext cx="6184744" cy="1505336"/>
        </a:xfrm>
        <a:prstGeom prst="rect">
          <a:avLst/>
        </a:prstGeom>
      </xdr:spPr>
    </xdr:pic>
    <xdr:clientData/>
  </xdr:oneCellAnchor>
  <xdr:oneCellAnchor>
    <xdr:from>
      <xdr:col>24</xdr:col>
      <xdr:colOff>231420</xdr:colOff>
      <xdr:row>624</xdr:row>
      <xdr:rowOff>0</xdr:rowOff>
    </xdr:from>
    <xdr:ext cx="871272" cy="927100"/>
    <xdr:pic>
      <xdr:nvPicPr>
        <xdr:cNvPr id="126" name="thumbs up, light green" hidden="1">
          <a:extLst>
            <a:ext uri="{FF2B5EF4-FFF2-40B4-BE49-F238E27FC236}">
              <a16:creationId xmlns:a16="http://schemas.microsoft.com/office/drawing/2014/main" id="{D2CD016C-E18B-449B-8661-DEEE8954F0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43256000"/>
          <a:ext cx="871272" cy="927100"/>
        </a:xfrm>
        <a:prstGeom prst="rect">
          <a:avLst/>
        </a:prstGeom>
      </xdr:spPr>
    </xdr:pic>
    <xdr:clientData/>
  </xdr:oneCellAnchor>
  <xdr:oneCellAnchor>
    <xdr:from>
      <xdr:col>15</xdr:col>
      <xdr:colOff>22860</xdr:colOff>
      <xdr:row>624</xdr:row>
      <xdr:rowOff>0</xdr:rowOff>
    </xdr:from>
    <xdr:ext cx="5943600" cy="3110484"/>
    <xdr:pic>
      <xdr:nvPicPr>
        <xdr:cNvPr id="127" name="Picture 126" hidden="1">
          <a:extLst>
            <a:ext uri="{FF2B5EF4-FFF2-40B4-BE49-F238E27FC236}">
              <a16:creationId xmlns:a16="http://schemas.microsoft.com/office/drawing/2014/main" id="{77C301BC-2BE9-4AC5-B888-82FB378A6BB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43256000"/>
          <a:ext cx="5943600" cy="3110484"/>
        </a:xfrm>
        <a:prstGeom prst="rect">
          <a:avLst/>
        </a:prstGeom>
      </xdr:spPr>
    </xdr:pic>
    <xdr:clientData/>
  </xdr:oneCellAnchor>
  <xdr:oneCellAnchor>
    <xdr:from>
      <xdr:col>13</xdr:col>
      <xdr:colOff>18626</xdr:colOff>
      <xdr:row>674</xdr:row>
      <xdr:rowOff>131336</xdr:rowOff>
    </xdr:from>
    <xdr:ext cx="6564378" cy="3362551"/>
    <xdr:pic>
      <xdr:nvPicPr>
        <xdr:cNvPr id="128" name="value frame PNP" hidden="1">
          <a:extLst>
            <a:ext uri="{FF2B5EF4-FFF2-40B4-BE49-F238E27FC236}">
              <a16:creationId xmlns:a16="http://schemas.microsoft.com/office/drawing/2014/main" id="{3A1A00F5-7193-4536-BF60-C14B0B88C9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564378" cy="3362551"/>
        </a:xfrm>
        <a:prstGeom prst="rect">
          <a:avLst/>
        </a:prstGeom>
      </xdr:spPr>
    </xdr:pic>
    <xdr:clientData/>
  </xdr:oneCellAnchor>
  <xdr:oneCellAnchor>
    <xdr:from>
      <xdr:col>14</xdr:col>
      <xdr:colOff>110067</xdr:colOff>
      <xdr:row>665</xdr:row>
      <xdr:rowOff>0</xdr:rowOff>
    </xdr:from>
    <xdr:ext cx="6184744" cy="1505336"/>
    <xdr:pic>
      <xdr:nvPicPr>
        <xdr:cNvPr id="129" name="Picture 128" hidden="1">
          <a:extLst>
            <a:ext uri="{FF2B5EF4-FFF2-40B4-BE49-F238E27FC236}">
              <a16:creationId xmlns:a16="http://schemas.microsoft.com/office/drawing/2014/main" id="{910A07A9-5D57-4AD0-B70D-5E8F0F07695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574367" y="152209500"/>
          <a:ext cx="6184744" cy="1505336"/>
        </a:xfrm>
        <a:prstGeom prst="rect">
          <a:avLst/>
        </a:prstGeom>
      </xdr:spPr>
    </xdr:pic>
    <xdr:clientData/>
  </xdr:oneCellAnchor>
  <xdr:oneCellAnchor>
    <xdr:from>
      <xdr:col>24</xdr:col>
      <xdr:colOff>231420</xdr:colOff>
      <xdr:row>665</xdr:row>
      <xdr:rowOff>0</xdr:rowOff>
    </xdr:from>
    <xdr:ext cx="871272" cy="927100"/>
    <xdr:pic>
      <xdr:nvPicPr>
        <xdr:cNvPr id="130" name="thumbs up, light green" hidden="1">
          <a:extLst>
            <a:ext uri="{FF2B5EF4-FFF2-40B4-BE49-F238E27FC236}">
              <a16:creationId xmlns:a16="http://schemas.microsoft.com/office/drawing/2014/main" id="{68C8D49A-81F0-4FA7-9572-D3B7FACC59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489970" y="152209500"/>
          <a:ext cx="871272" cy="927100"/>
        </a:xfrm>
        <a:prstGeom prst="rect">
          <a:avLst/>
        </a:prstGeom>
      </xdr:spPr>
    </xdr:pic>
    <xdr:clientData/>
  </xdr:oneCellAnchor>
  <xdr:oneCellAnchor>
    <xdr:from>
      <xdr:col>15</xdr:col>
      <xdr:colOff>22860</xdr:colOff>
      <xdr:row>665</xdr:row>
      <xdr:rowOff>0</xdr:rowOff>
    </xdr:from>
    <xdr:ext cx="5943600" cy="3110484"/>
    <xdr:pic>
      <xdr:nvPicPr>
        <xdr:cNvPr id="131" name="Picture 130" hidden="1">
          <a:extLst>
            <a:ext uri="{FF2B5EF4-FFF2-40B4-BE49-F238E27FC236}">
              <a16:creationId xmlns:a16="http://schemas.microsoft.com/office/drawing/2014/main" id="{09D96CCC-430C-482D-B1E0-401B885C443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595110" y="152209500"/>
          <a:ext cx="5943600" cy="3110484"/>
        </a:xfrm>
        <a:prstGeom prst="rect">
          <a:avLst/>
        </a:prstGeom>
      </xdr:spPr>
    </xdr:pic>
    <xdr:clientData/>
  </xdr:oneCellAnchor>
  <xdr:twoCellAnchor editAs="oneCell">
    <xdr:from>
      <xdr:col>29</xdr:col>
      <xdr:colOff>317500</xdr:colOff>
      <xdr:row>1093</xdr:row>
      <xdr:rowOff>31750</xdr:rowOff>
    </xdr:from>
    <xdr:to>
      <xdr:col>35</xdr:col>
      <xdr:colOff>301625</xdr:colOff>
      <xdr:row>1819</xdr:row>
      <xdr:rowOff>60248</xdr:rowOff>
    </xdr:to>
    <xdr:pic>
      <xdr:nvPicPr>
        <xdr:cNvPr id="132" name="Picture 131">
          <a:hlinkClick xmlns:r="http://schemas.openxmlformats.org/officeDocument/2006/relationships" r:id="rId6"/>
          <a:extLst>
            <a:ext uri="{FF2B5EF4-FFF2-40B4-BE49-F238E27FC236}">
              <a16:creationId xmlns:a16="http://schemas.microsoft.com/office/drawing/2014/main" id="{33C9BC80-4D41-4568-B22D-0EA8AF1A837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54050" y="225190050"/>
          <a:ext cx="3679825" cy="4321098"/>
        </a:xfrm>
        <a:prstGeom prst="rect">
          <a:avLst/>
        </a:prstGeom>
      </xdr:spPr>
    </xdr:pic>
    <xdr:clientData/>
  </xdr:twoCellAnchor>
  <xdr:oneCellAnchor>
    <xdr:from>
      <xdr:col>13</xdr:col>
      <xdr:colOff>18626</xdr:colOff>
      <xdr:row>141</xdr:row>
      <xdr:rowOff>131336</xdr:rowOff>
    </xdr:from>
    <xdr:ext cx="6323078" cy="3289526"/>
    <xdr:pic>
      <xdr:nvPicPr>
        <xdr:cNvPr id="133" name="value frame PNP" hidden="1">
          <a:extLst>
            <a:ext uri="{FF2B5EF4-FFF2-40B4-BE49-F238E27FC236}">
              <a16:creationId xmlns:a16="http://schemas.microsoft.com/office/drawing/2014/main" id="{3E20D3D0-4377-48A6-9693-8047166D39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37786836"/>
          <a:ext cx="6323078" cy="3289526"/>
        </a:xfrm>
        <a:prstGeom prst="rect">
          <a:avLst/>
        </a:prstGeom>
      </xdr:spPr>
    </xdr:pic>
    <xdr:clientData/>
  </xdr:oneCellAnchor>
  <xdr:oneCellAnchor>
    <xdr:from>
      <xdr:col>13</xdr:col>
      <xdr:colOff>18626</xdr:colOff>
      <xdr:row>182</xdr:row>
      <xdr:rowOff>131336</xdr:rowOff>
    </xdr:from>
    <xdr:ext cx="6323078" cy="3289526"/>
    <xdr:pic>
      <xdr:nvPicPr>
        <xdr:cNvPr id="134" name="value frame PNP" hidden="1">
          <a:extLst>
            <a:ext uri="{FF2B5EF4-FFF2-40B4-BE49-F238E27FC236}">
              <a16:creationId xmlns:a16="http://schemas.microsoft.com/office/drawing/2014/main" id="{E3D7A64A-815B-45E4-871A-74C900083E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46740336"/>
          <a:ext cx="6323078" cy="3289526"/>
        </a:xfrm>
        <a:prstGeom prst="rect">
          <a:avLst/>
        </a:prstGeom>
      </xdr:spPr>
    </xdr:pic>
    <xdr:clientData/>
  </xdr:oneCellAnchor>
  <xdr:oneCellAnchor>
    <xdr:from>
      <xdr:col>13</xdr:col>
      <xdr:colOff>18626</xdr:colOff>
      <xdr:row>223</xdr:row>
      <xdr:rowOff>131336</xdr:rowOff>
    </xdr:from>
    <xdr:ext cx="6323078" cy="3289526"/>
    <xdr:pic>
      <xdr:nvPicPr>
        <xdr:cNvPr id="135" name="value frame PNP" hidden="1">
          <a:extLst>
            <a:ext uri="{FF2B5EF4-FFF2-40B4-BE49-F238E27FC236}">
              <a16:creationId xmlns:a16="http://schemas.microsoft.com/office/drawing/2014/main" id="{5CBEB8D1-878E-45C1-A752-6339253362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55693836"/>
          <a:ext cx="6323078" cy="3289526"/>
        </a:xfrm>
        <a:prstGeom prst="rect">
          <a:avLst/>
        </a:prstGeom>
      </xdr:spPr>
    </xdr:pic>
    <xdr:clientData/>
  </xdr:oneCellAnchor>
  <xdr:oneCellAnchor>
    <xdr:from>
      <xdr:col>13</xdr:col>
      <xdr:colOff>18626</xdr:colOff>
      <xdr:row>264</xdr:row>
      <xdr:rowOff>131336</xdr:rowOff>
    </xdr:from>
    <xdr:ext cx="6323078" cy="3289526"/>
    <xdr:pic>
      <xdr:nvPicPr>
        <xdr:cNvPr id="136" name="value frame PNP" hidden="1">
          <a:extLst>
            <a:ext uri="{FF2B5EF4-FFF2-40B4-BE49-F238E27FC236}">
              <a16:creationId xmlns:a16="http://schemas.microsoft.com/office/drawing/2014/main" id="{AB592057-2A43-4CFF-810B-D0EC23A80A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64647336"/>
          <a:ext cx="6323078" cy="3289526"/>
        </a:xfrm>
        <a:prstGeom prst="rect">
          <a:avLst/>
        </a:prstGeom>
      </xdr:spPr>
    </xdr:pic>
    <xdr:clientData/>
  </xdr:oneCellAnchor>
  <xdr:oneCellAnchor>
    <xdr:from>
      <xdr:col>13</xdr:col>
      <xdr:colOff>18626</xdr:colOff>
      <xdr:row>305</xdr:row>
      <xdr:rowOff>131336</xdr:rowOff>
    </xdr:from>
    <xdr:ext cx="6323078" cy="3289526"/>
    <xdr:pic>
      <xdr:nvPicPr>
        <xdr:cNvPr id="137" name="value frame PNP" hidden="1">
          <a:extLst>
            <a:ext uri="{FF2B5EF4-FFF2-40B4-BE49-F238E27FC236}">
              <a16:creationId xmlns:a16="http://schemas.microsoft.com/office/drawing/2014/main" id="{2A0074B4-EED3-416B-96A0-5B6E837AFF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73600836"/>
          <a:ext cx="6323078" cy="3289526"/>
        </a:xfrm>
        <a:prstGeom prst="rect">
          <a:avLst/>
        </a:prstGeom>
      </xdr:spPr>
    </xdr:pic>
    <xdr:clientData/>
  </xdr:oneCellAnchor>
  <xdr:oneCellAnchor>
    <xdr:from>
      <xdr:col>13</xdr:col>
      <xdr:colOff>18626</xdr:colOff>
      <xdr:row>346</xdr:row>
      <xdr:rowOff>131336</xdr:rowOff>
    </xdr:from>
    <xdr:ext cx="6323078" cy="3289526"/>
    <xdr:pic>
      <xdr:nvPicPr>
        <xdr:cNvPr id="138" name="value frame PNP" hidden="1">
          <a:extLst>
            <a:ext uri="{FF2B5EF4-FFF2-40B4-BE49-F238E27FC236}">
              <a16:creationId xmlns:a16="http://schemas.microsoft.com/office/drawing/2014/main" id="{6CCB2FAA-012D-4F64-8E74-AF2CA78B07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82554336"/>
          <a:ext cx="6323078" cy="3289526"/>
        </a:xfrm>
        <a:prstGeom prst="rect">
          <a:avLst/>
        </a:prstGeom>
      </xdr:spPr>
    </xdr:pic>
    <xdr:clientData/>
  </xdr:oneCellAnchor>
  <xdr:oneCellAnchor>
    <xdr:from>
      <xdr:col>13</xdr:col>
      <xdr:colOff>18626</xdr:colOff>
      <xdr:row>387</xdr:row>
      <xdr:rowOff>131336</xdr:rowOff>
    </xdr:from>
    <xdr:ext cx="6323078" cy="3289526"/>
    <xdr:pic>
      <xdr:nvPicPr>
        <xdr:cNvPr id="139" name="value frame PNP" hidden="1">
          <a:extLst>
            <a:ext uri="{FF2B5EF4-FFF2-40B4-BE49-F238E27FC236}">
              <a16:creationId xmlns:a16="http://schemas.microsoft.com/office/drawing/2014/main" id="{2FC151E5-863B-4DD4-98A8-1DD6BD82C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91507836"/>
          <a:ext cx="6323078" cy="3289526"/>
        </a:xfrm>
        <a:prstGeom prst="rect">
          <a:avLst/>
        </a:prstGeom>
      </xdr:spPr>
    </xdr:pic>
    <xdr:clientData/>
  </xdr:oneCellAnchor>
  <xdr:oneCellAnchor>
    <xdr:from>
      <xdr:col>13</xdr:col>
      <xdr:colOff>18626</xdr:colOff>
      <xdr:row>428</xdr:row>
      <xdr:rowOff>131336</xdr:rowOff>
    </xdr:from>
    <xdr:ext cx="6323078" cy="3289526"/>
    <xdr:pic>
      <xdr:nvPicPr>
        <xdr:cNvPr id="140" name="value frame PNP" hidden="1">
          <a:extLst>
            <a:ext uri="{FF2B5EF4-FFF2-40B4-BE49-F238E27FC236}">
              <a16:creationId xmlns:a16="http://schemas.microsoft.com/office/drawing/2014/main" id="{2AABA44F-E28A-468B-AB9C-DCD7C132FF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0461336"/>
          <a:ext cx="6323078" cy="3289526"/>
        </a:xfrm>
        <a:prstGeom prst="rect">
          <a:avLst/>
        </a:prstGeom>
      </xdr:spPr>
    </xdr:pic>
    <xdr:clientData/>
  </xdr:oneCellAnchor>
  <xdr:oneCellAnchor>
    <xdr:from>
      <xdr:col>13</xdr:col>
      <xdr:colOff>18626</xdr:colOff>
      <xdr:row>469</xdr:row>
      <xdr:rowOff>131336</xdr:rowOff>
    </xdr:from>
    <xdr:ext cx="6323078" cy="3289526"/>
    <xdr:pic>
      <xdr:nvPicPr>
        <xdr:cNvPr id="141" name="value frame PNP" hidden="1">
          <a:extLst>
            <a:ext uri="{FF2B5EF4-FFF2-40B4-BE49-F238E27FC236}">
              <a16:creationId xmlns:a16="http://schemas.microsoft.com/office/drawing/2014/main" id="{B2232F79-F670-4B00-A310-BE7226F8FC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09414836"/>
          <a:ext cx="6323078" cy="3289526"/>
        </a:xfrm>
        <a:prstGeom prst="rect">
          <a:avLst/>
        </a:prstGeom>
      </xdr:spPr>
    </xdr:pic>
    <xdr:clientData/>
  </xdr:oneCellAnchor>
  <xdr:oneCellAnchor>
    <xdr:from>
      <xdr:col>13</xdr:col>
      <xdr:colOff>18626</xdr:colOff>
      <xdr:row>510</xdr:row>
      <xdr:rowOff>131336</xdr:rowOff>
    </xdr:from>
    <xdr:ext cx="6323078" cy="3289526"/>
    <xdr:pic>
      <xdr:nvPicPr>
        <xdr:cNvPr id="142" name="value frame PNP" hidden="1">
          <a:extLst>
            <a:ext uri="{FF2B5EF4-FFF2-40B4-BE49-F238E27FC236}">
              <a16:creationId xmlns:a16="http://schemas.microsoft.com/office/drawing/2014/main" id="{2A662283-2713-4194-BD07-931AEB507B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18368336"/>
          <a:ext cx="6323078" cy="3289526"/>
        </a:xfrm>
        <a:prstGeom prst="rect">
          <a:avLst/>
        </a:prstGeom>
      </xdr:spPr>
    </xdr:pic>
    <xdr:clientData/>
  </xdr:oneCellAnchor>
  <xdr:oneCellAnchor>
    <xdr:from>
      <xdr:col>13</xdr:col>
      <xdr:colOff>18626</xdr:colOff>
      <xdr:row>551</xdr:row>
      <xdr:rowOff>131336</xdr:rowOff>
    </xdr:from>
    <xdr:ext cx="6323078" cy="3289526"/>
    <xdr:pic>
      <xdr:nvPicPr>
        <xdr:cNvPr id="143" name="value frame PNP" hidden="1">
          <a:extLst>
            <a:ext uri="{FF2B5EF4-FFF2-40B4-BE49-F238E27FC236}">
              <a16:creationId xmlns:a16="http://schemas.microsoft.com/office/drawing/2014/main" id="{0C6D7034-395F-4E89-AEE9-6B8E9BD5DB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27321836"/>
          <a:ext cx="6323078" cy="3289526"/>
        </a:xfrm>
        <a:prstGeom prst="rect">
          <a:avLst/>
        </a:prstGeom>
      </xdr:spPr>
    </xdr:pic>
    <xdr:clientData/>
  </xdr:oneCellAnchor>
  <xdr:oneCellAnchor>
    <xdr:from>
      <xdr:col>13</xdr:col>
      <xdr:colOff>18626</xdr:colOff>
      <xdr:row>592</xdr:row>
      <xdr:rowOff>131336</xdr:rowOff>
    </xdr:from>
    <xdr:ext cx="6323078" cy="3289526"/>
    <xdr:pic>
      <xdr:nvPicPr>
        <xdr:cNvPr id="144" name="value frame PNP" hidden="1">
          <a:extLst>
            <a:ext uri="{FF2B5EF4-FFF2-40B4-BE49-F238E27FC236}">
              <a16:creationId xmlns:a16="http://schemas.microsoft.com/office/drawing/2014/main" id="{CBE1A01D-370F-4A06-A311-ECFB5FE0BE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36275336"/>
          <a:ext cx="6323078" cy="3289526"/>
        </a:xfrm>
        <a:prstGeom prst="rect">
          <a:avLst/>
        </a:prstGeom>
      </xdr:spPr>
    </xdr:pic>
    <xdr:clientData/>
  </xdr:oneCellAnchor>
  <xdr:oneCellAnchor>
    <xdr:from>
      <xdr:col>13</xdr:col>
      <xdr:colOff>18626</xdr:colOff>
      <xdr:row>633</xdr:row>
      <xdr:rowOff>131336</xdr:rowOff>
    </xdr:from>
    <xdr:ext cx="6323078" cy="3289526"/>
    <xdr:pic>
      <xdr:nvPicPr>
        <xdr:cNvPr id="145" name="value frame PNP" hidden="1">
          <a:extLst>
            <a:ext uri="{FF2B5EF4-FFF2-40B4-BE49-F238E27FC236}">
              <a16:creationId xmlns:a16="http://schemas.microsoft.com/office/drawing/2014/main" id="{B62A0C79-0B89-495D-8CD9-08689FE803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45228836"/>
          <a:ext cx="6323078" cy="3289526"/>
        </a:xfrm>
        <a:prstGeom prst="rect">
          <a:avLst/>
        </a:prstGeom>
      </xdr:spPr>
    </xdr:pic>
    <xdr:clientData/>
  </xdr:oneCellAnchor>
  <xdr:oneCellAnchor>
    <xdr:from>
      <xdr:col>13</xdr:col>
      <xdr:colOff>18626</xdr:colOff>
      <xdr:row>674</xdr:row>
      <xdr:rowOff>131336</xdr:rowOff>
    </xdr:from>
    <xdr:ext cx="6323078" cy="3289526"/>
    <xdr:pic>
      <xdr:nvPicPr>
        <xdr:cNvPr id="146" name="value frame PNP" hidden="1">
          <a:extLst>
            <a:ext uri="{FF2B5EF4-FFF2-40B4-BE49-F238E27FC236}">
              <a16:creationId xmlns:a16="http://schemas.microsoft.com/office/drawing/2014/main" id="{C84D4E42-B1CD-4BCE-A956-6FF25EED51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4976" y="154182336"/>
          <a:ext cx="6323078" cy="3289526"/>
        </a:xfrm>
        <a:prstGeom prst="rect">
          <a:avLst/>
        </a:prstGeom>
      </xdr:spPr>
    </xdr:pic>
    <xdr:clientData/>
  </xdr:oneCellAnchor>
  <xdr:twoCellAnchor>
    <xdr:from>
      <xdr:col>1</xdr:col>
      <xdr:colOff>296635</xdr:colOff>
      <xdr:row>1</xdr:row>
      <xdr:rowOff>217712</xdr:rowOff>
    </xdr:from>
    <xdr:to>
      <xdr:col>12</xdr:col>
      <xdr:colOff>291646</xdr:colOff>
      <xdr:row>5</xdr:row>
      <xdr:rowOff>236762</xdr:rowOff>
    </xdr:to>
    <xdr:sp macro="" textlink="">
      <xdr:nvSpPr>
        <xdr:cNvPr id="147" name="Rectangle: Rounded Corners 146">
          <a:extLst>
            <a:ext uri="{FF2B5EF4-FFF2-40B4-BE49-F238E27FC236}">
              <a16:creationId xmlns:a16="http://schemas.microsoft.com/office/drawing/2014/main" id="{D240A303-F625-4409-8AEC-4311D8419D54}"/>
            </a:ext>
          </a:extLst>
        </xdr:cNvPr>
        <xdr:cNvSpPr/>
      </xdr:nvSpPr>
      <xdr:spPr>
        <a:xfrm>
          <a:off x="404585" y="408212"/>
          <a:ext cx="5722711" cy="2686050"/>
        </a:xfrm>
        <a:prstGeom prst="roundRect">
          <a:avLst/>
        </a:prstGeom>
        <a:noFill/>
        <a:ln w="76200">
          <a:solidFill>
            <a:srgbClr val="CCFFCC"/>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330200</xdr:colOff>
      <xdr:row>36</xdr:row>
      <xdr:rowOff>19056</xdr:rowOff>
    </xdr:from>
    <xdr:to>
      <xdr:col>12</xdr:col>
      <xdr:colOff>88900</xdr:colOff>
      <xdr:row>46</xdr:row>
      <xdr:rowOff>222256</xdr:rowOff>
    </xdr:to>
    <xdr:graphicFrame macro="">
      <xdr:nvGraphicFramePr>
        <xdr:cNvPr id="148" name="Chart 147">
          <a:extLst>
            <a:ext uri="{FF2B5EF4-FFF2-40B4-BE49-F238E27FC236}">
              <a16:creationId xmlns:a16="http://schemas.microsoft.com/office/drawing/2014/main" id="{F40BC3D8-A82A-47F1-9734-20B9A02C9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18</xdr:row>
      <xdr:rowOff>0</xdr:rowOff>
    </xdr:from>
    <xdr:to>
      <xdr:col>9</xdr:col>
      <xdr:colOff>44450</xdr:colOff>
      <xdr:row>35</xdr:row>
      <xdr:rowOff>44450</xdr:rowOff>
    </xdr:to>
    <xdr:sp macro="" textlink="">
      <xdr:nvSpPr>
        <xdr:cNvPr id="149" name="navigation" hidden="1">
          <a:extLst>
            <a:ext uri="{FF2B5EF4-FFF2-40B4-BE49-F238E27FC236}">
              <a16:creationId xmlns:a16="http://schemas.microsoft.com/office/drawing/2014/main" id="{36146819-0ECD-4C2A-AB11-E12EC29B6F75}"/>
            </a:ext>
          </a:extLst>
        </xdr:cNvPr>
        <xdr:cNvSpPr txBox="1"/>
      </xdr:nvSpPr>
      <xdr:spPr>
        <a:xfrm>
          <a:off x="2711450" y="10223500"/>
          <a:ext cx="1606550" cy="436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endParaRPr lang="en-US" sz="1100"/>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twoCellAnchor>
    <xdr:from>
      <xdr:col>16</xdr:col>
      <xdr:colOff>38100</xdr:colOff>
      <xdr:row>657</xdr:row>
      <xdr:rowOff>666750</xdr:rowOff>
    </xdr:from>
    <xdr:to>
      <xdr:col>19</xdr:col>
      <xdr:colOff>82550</xdr:colOff>
      <xdr:row>670</xdr:row>
      <xdr:rowOff>12700</xdr:rowOff>
    </xdr:to>
    <xdr:sp macro="" textlink="">
      <xdr:nvSpPr>
        <xdr:cNvPr id="150" name="navigation  2" hidden="1">
          <a:extLst>
            <a:ext uri="{FF2B5EF4-FFF2-40B4-BE49-F238E27FC236}">
              <a16:creationId xmlns:a16="http://schemas.microsoft.com/office/drawing/2014/main" id="{F9FFB076-D641-4191-A89E-C6149CE58A32}"/>
            </a:ext>
          </a:extLst>
        </xdr:cNvPr>
        <xdr:cNvSpPr txBox="1"/>
      </xdr:nvSpPr>
      <xdr:spPr>
        <a:xfrm>
          <a:off x="7131050" y="150145750"/>
          <a:ext cx="1606550"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nth visit survey</a:t>
          </a:r>
        </a:p>
        <a:p>
          <a:r>
            <a:rPr lang="en-US" sz="1100"/>
            <a:t>0   A14:N50</a:t>
          </a:r>
        </a:p>
        <a:p>
          <a:r>
            <a:rPr lang="en-US" sz="1100"/>
            <a:t>1   A51:N89</a:t>
          </a:r>
        </a:p>
        <a:p>
          <a:r>
            <a:rPr lang="en-US" sz="1100"/>
            <a:t>2   A90:N131</a:t>
          </a:r>
        </a:p>
        <a:p>
          <a:r>
            <a:rPr lang="en-US" sz="1100"/>
            <a:t>3   A132:N173</a:t>
          </a:r>
        </a:p>
        <a:p>
          <a:r>
            <a:rPr lang="en-US" sz="1100"/>
            <a:t>4   A173:N213</a:t>
          </a:r>
        </a:p>
        <a:p>
          <a:r>
            <a:rPr lang="en-US" sz="1100"/>
            <a:t>5   A214:N254</a:t>
          </a:r>
        </a:p>
        <a:p>
          <a:r>
            <a:rPr lang="en-US" sz="1100"/>
            <a:t>6   A255:N295</a:t>
          </a:r>
        </a:p>
        <a:p>
          <a:r>
            <a:rPr lang="en-US" sz="1100"/>
            <a:t>7   A296:N336</a:t>
          </a:r>
        </a:p>
        <a:p>
          <a:r>
            <a:rPr lang="en-US" sz="1100"/>
            <a:t>8   A337:N377</a:t>
          </a:r>
        </a:p>
        <a:p>
          <a:r>
            <a:rPr lang="en-US" sz="1100"/>
            <a:t>9   A338:N418</a:t>
          </a:r>
        </a:p>
        <a:p>
          <a:r>
            <a:rPr lang="en-US" sz="1100"/>
            <a:t>10 A419:N459</a:t>
          </a:r>
        </a:p>
        <a:p>
          <a:r>
            <a:rPr lang="en-US" sz="1100"/>
            <a:t>11 A460:N500</a:t>
          </a:r>
        </a:p>
        <a:p>
          <a:r>
            <a:rPr lang="en-US" sz="1100"/>
            <a:t>12 A501:N541</a:t>
          </a:r>
        </a:p>
        <a:p>
          <a:r>
            <a:rPr lang="en-US" sz="1100"/>
            <a:t>13 A542:N582</a:t>
          </a:r>
        </a:p>
        <a:p>
          <a:r>
            <a:rPr lang="en-US" sz="1100"/>
            <a:t>14 A583:N623</a:t>
          </a:r>
        </a:p>
        <a:p>
          <a:r>
            <a:rPr lang="en-US" sz="1100"/>
            <a:t>15 A624:N664</a:t>
          </a:r>
        </a:p>
        <a:p>
          <a:r>
            <a:rPr lang="en-US" sz="1100"/>
            <a:t>16 A665:N705</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ogle.com/search?q=how+much+would+ob+gyn+providers+likley+be+willing+to+pay+to+improve+their+cultural+competence+to+improve+effectively+serving+culturally+diverse+birthing+persons&amp;sca_esv=d63f659bb3b1e0c4&amp;sxsrf=ANbL-n426536JjdkecDOZ0nKw7fIISiQvg%3A1769666305390&amp;source=hp&amp;ei=Afd6aZepFfGu5NoP-Zmz4Ao&amp;iflsig=AFdpzrgAAAAAaXsFES-si3CkQwtjgQKixgz3gX8SVzI2&amp;ved=0ahUKEwjXrYHciLCSAxVxF1kFHfnMDKwQ4dUDCCE&amp;uact=5&amp;oq=how+much+would+ob+gyn+providers+likley+be+willing+to+pay+to+improve+their+cultural+competence+to+improve+effectively+serving+culturally+diverse+birthing+persons&amp;gs_lp=Egdnd3Mtd2l6IqABaG93IG11Y2ggd291bGQgb2IgZ3luIHByb3ZpZGVycyBsaWtsZXkgYmUgd2lsbGluZyB0byBwYXkgdG8gaW1wcm92ZSB0aGVpciBjdWx0dXJhbCBjb21wZXRlbmNlIHRvIGltcHJvdmUgZWZmZWN0aXZlbHkgc2VydmluZyBjdWx0dXJhbGx5IGRpdmVyc2UgYmlydGhpbmcgcGVyc29uc0imwwVQAFiLnwVwCXgAkAEBmAHwA6AB4E-qAQsxOC40NS4zLjQuMrgBA8gBAPgBAZgCTKAC3E3CAgQQIxgnwgIKECMYgAQYJxiKBcICDhAuGIAEGLEDGNEDGMcBwgILEC4YgAQY0QMYxwHCAggQABiABBixA8ICFBAuGIAEGLEDGNEDGIMBGMcBGIoFwgIFEAAYgATCAgsQABiABBixAxiDAcICBRAuGIAEwgIIEC4YgAQYsQPCAg4QABiABBixAxiDARiKBcICCxAAGIAEGLEDGIoFwgIIEAAYgAQYkgPCAgsQABiABBixAxjJA8ICBhAAGBYYHsICCBAAGBYYChgewgILEAAYgAQYhgMYigXCAggQABiiBBiJBcICBRAAGO8FwgIIEAAYgAQYogTCAgsQABiABBiSAxiKBcICCxAAGBYYyQMYChgewgIFECEYoAHCAgUQIRirAsICBRAhGJ8FwgIHECEYoAEYCpgDAJIHCzE2LjUxLjQuMy4yoAeW_wOyBwo3LjUxLjQuMy4yuAekTcIHCzAuNDIuMzEuMS4yyAeeAoAIAA&amp;sclient=gws-wiz"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google.com/search?q=how+much+would+ob+gyn+providers+likley+be+willing+to+pay+to+improve+their+cultural+competence+to+improve+effectively+serving+culturally+diverse+birthing+persons&amp;sca_esv=d63f659bb3b1e0c4&amp;sxsrf=ANbL-n426536JjdkecDOZ0nKw7fIISiQvg%3A1769666305390&amp;source=hp&amp;ei=Afd6aZepFfGu5NoP-Zmz4Ao&amp;iflsig=AFdpzrgAAAAAaXsFES-si3CkQwtjgQKixgz3gX8SVzI2&amp;ved=0ahUKEwjXrYHciLCSAxVxF1kFHfnMDKwQ4dUDCCE&amp;uact=5&amp;oq=how+much+would+ob+gyn+providers+likley+be+willing+to+pay+to+improve+their+cultural+competence+to+improve+effectively+serving+culturally+diverse+birthing+persons&amp;gs_lp=Egdnd3Mtd2l6IqABaG93IG11Y2ggd291bGQgb2IgZ3luIHByb3ZpZGVycyBsaWtsZXkgYmUgd2lsbGluZyB0byBwYXkgdG8gaW1wcm92ZSB0aGVpciBjdWx0dXJhbCBjb21wZXRlbmNlIHRvIGltcHJvdmUgZWZmZWN0aXZlbHkgc2VydmluZyBjdWx0dXJhbGx5IGRpdmVyc2UgYmlydGhpbmcgcGVyc29uc0imwwVQAFiLnwVwCXgAkAEBmAHwA6AB4E-qAQsxOC40NS4zLjQuMrgBA8gBAPgBAZgCTKAC3E3CAgQQIxgnwgIKECMYgAQYJxiKBcICDhAuGIAEGLEDGNEDGMcBwgILEC4YgAQY0QMYxwHCAggQABiABBixA8ICFBAuGIAEGLEDGNEDGIMBGMcBGIoFwgIFEAAYgATCAgsQABiABBixAxiDAcICBRAuGIAEwgIIEC4YgAQYsQPCAg4QABiABBixAxiDARiKBcICCxAAGIAEGLEDGIoFwgIIEAAYgAQYkgPCAgsQABiABBixAxjJA8ICBhAAGBYYHsICCBAAGBYYChgewgILEAAYgAQYhgMYigXCAggQABiiBBiJBcICBRAAGO8FwgIIEAAYgAQYogTCAgsQABiABBiSAxiKBcICCxAAGBYYyQMYChgewgIFECEYoAHCAgUQIRirAsICBRAhGJ8FwgIHECEYoAEYCpgDAJIHCzE2LjUxLjQuMy4yoAeW_wOyBwo3LjUxLjQuMy4yuAekTcIHCzAuNDIuMzEuMS4yyAeeAoAIAA&amp;sclient=gws-wiz"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ogle.com/search?q=how+much+would+ob+gyn+providers+likley+be+willing+to+pay+to+improve+their+cultural+competence+to+improve+effectively+serving+culturally+diverse+birthing+persons&amp;sca_esv=d63f659bb3b1e0c4&amp;sxsrf=ANbL-n426536JjdkecDOZ0nKw7fIISiQvg%3A1769666305390&amp;source=hp&amp;ei=Afd6aZepFfGu5NoP-Zmz4Ao&amp;iflsig=AFdpzrgAAAAAaXsFES-si3CkQwtjgQKixgz3gX8SVzI2&amp;ved=0ahUKEwjXrYHciLCSAxVxF1kFHfnMDKwQ4dUDCCE&amp;uact=5&amp;oq=how+much+would+ob+gyn+providers+likley+be+willing+to+pay+to+improve+their+cultural+competence+to+improve+effectively+serving+culturally+diverse+birthing+persons&amp;gs_lp=Egdnd3Mtd2l6IqABaG93IG11Y2ggd291bGQgb2IgZ3luIHByb3ZpZGVycyBsaWtsZXkgYmUgd2lsbGluZyB0byBwYXkgdG8gaW1wcm92ZSB0aGVpciBjdWx0dXJhbCBjb21wZXRlbmNlIHRvIGltcHJvdmUgZWZmZWN0aXZlbHkgc2VydmluZyBjdWx0dXJhbGx5IGRpdmVyc2UgYmlydGhpbmcgcGVyc29uc0imwwVQAFiLnwVwCXgAkAEBmAHwA6AB4E-qAQsxOC40NS4zLjQuMrgBA8gBAPgBAZgCTKAC3E3CAgQQIxgnwgIKECMYgAQYJxiKBcICDhAuGIAEGLEDGNEDGMcBwgILEC4YgAQY0QMYxwHCAggQABiABBixA8ICFBAuGIAEGLEDGNEDGIMBGMcBGIoFwgIFEAAYgATCAgsQABiABBixAxiDAcICBRAuGIAEwgIIEC4YgAQYsQPCAg4QABiABBixAxiDARiKBcICCxAAGIAEGLEDGIoFwgIIEAAYgAQYkgPCAgsQABiABBixAxjJA8ICBhAAGBYYHsICCBAAGBYYChgewgILEAAYgAQYhgMYigXCAggQABiiBBiJBcICBRAAGO8FwgIIEAAYgAQYogTCAgsQABiABBiSAxiKBcICCxAAGBYYyQMYChgewgIFECEYoAHCAgUQIRirAsICBRAhGJ8FwgIHECEYoAEYCpgDAJIHCzE2LjUxLjQuMy4yoAeW_wOyBwo3LjUxLjQuMy4yuAekTcIHCzAuNDIuMzEuMS4yyAeeAoAIAA&amp;sclient=gws-wiz"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google.com/search?q=how+much+would+ob+gyn+providers+likley+be+willing+to+pay+to+improve+their+cultural+competence+to+improve+effectively+serving+culturally+diverse+birthing+persons&amp;sca_esv=d63f659bb3b1e0c4&amp;sxsrf=ANbL-n426536JjdkecDOZ0nKw7fIISiQvg%3A1769666305390&amp;source=hp&amp;ei=Afd6aZepFfGu5NoP-Zmz4Ao&amp;iflsig=AFdpzrgAAAAAaXsFES-si3CkQwtjgQKixgz3gX8SVzI2&amp;ved=0ahUKEwjXrYHciLCSAxVxF1kFHfnMDKwQ4dUDCCE&amp;uact=5&amp;oq=how+much+would+ob+gyn+providers+likley+be+willing+to+pay+to+improve+their+cultural+competence+to+improve+effectively+serving+culturally+diverse+birthing+persons&amp;gs_lp=Egdnd3Mtd2l6IqABaG93IG11Y2ggd291bGQgb2IgZ3luIHByb3ZpZGVycyBsaWtsZXkgYmUgd2lsbGluZyB0byBwYXkgdG8gaW1wcm92ZSB0aGVpciBjdWx0dXJhbCBjb21wZXRlbmNlIHRvIGltcHJvdmUgZWZmZWN0aXZlbHkgc2VydmluZyBjdWx0dXJhbGx5IGRpdmVyc2UgYmlydGhpbmcgcGVyc29uc0imwwVQAFiLnwVwCXgAkAEBmAHwA6AB4E-qAQsxOC40NS4zLjQuMrgBA8gBAPgBAZgCTKAC3E3CAgQQIxgnwgIKECMYgAQYJxiKBcICDhAuGIAEGLEDGNEDGMcBwgILEC4YgAQY0QMYxwHCAggQABiABBixA8ICFBAuGIAEGLEDGNEDGIMBGMcBGIoFwgIFEAAYgATCAgsQABiABBixAxiDAcICBRAuGIAEwgIIEC4YgAQYsQPCAg4QABiABBixAxiDARiKBcICCxAAGIAEGLEDGIoFwgIIEAAYgAQYkgPCAgsQABiABBixAxjJA8ICBhAAGBYYHsICCBAAGBYYChgewgILEAAYgAQYhgMYigXCAggQABiiBBiJBcICBRAAGO8FwgIIEAAYgAQYogTCAgsQABiABBiSAxiKBcICCxAAGBYYyQMYChgewgIFECEYoAHCAgUQIRirAsICBRAhGJ8FwgIHECEYoAEYCpgDAJIHCzE2LjUxLjQuMy4yoAeW_wOyBwo3LjUxLjQuMy4yuAekTcIHCzAuNDIuMzEuMS4yyAeeAoAIAA&amp;sclient=gws-wiz"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google.com/search?q=how+much+would+ob+gyn+providers+likley+be+willing+to+pay+to+improve+their+cultural+competence+to+improve+effectively+serving+culturally+diverse+birthing+persons&amp;sca_esv=d63f659bb3b1e0c4&amp;sxsrf=ANbL-n426536JjdkecDOZ0nKw7fIISiQvg%3A1769666305390&amp;source=hp&amp;ei=Afd6aZepFfGu5NoP-Zmz4Ao&amp;iflsig=AFdpzrgAAAAAaXsFES-si3CkQwtjgQKixgz3gX8SVzI2&amp;ved=0ahUKEwjXrYHciLCSAxVxF1kFHfnMDKwQ4dUDCCE&amp;uact=5&amp;oq=how+much+would+ob+gyn+providers+likley+be+willing+to+pay+to+improve+their+cultural+competence+to+improve+effectively+serving+culturally+diverse+birthing+persons&amp;gs_lp=Egdnd3Mtd2l6IqABaG93IG11Y2ggd291bGQgb2IgZ3luIHByb3ZpZGVycyBsaWtsZXkgYmUgd2lsbGluZyB0byBwYXkgdG8gaW1wcm92ZSB0aGVpciBjdWx0dXJhbCBjb21wZXRlbmNlIHRvIGltcHJvdmUgZWZmZWN0aXZlbHkgc2VydmluZyBjdWx0dXJhbGx5IGRpdmVyc2UgYmlydGhpbmcgcGVyc29uc0imwwVQAFiLnwVwCXgAkAEBmAHwA6AB4E-qAQsxOC40NS4zLjQuMrgBA8gBAPgBAZgCTKAC3E3CAgQQIxgnwgIKECMYgAQYJxiKBcICDhAuGIAEGLEDGNEDGMcBwgILEC4YgAQY0QMYxwHCAggQABiABBixA8ICFBAuGIAEGLEDGNEDGIMBGMcBGIoFwgIFEAAYgATCAgsQABiABBixAxiDAcICBRAuGIAEwgIIEC4YgAQYsQPCAg4QABiABBixAxiDARiKBcICCxAAGIAEGLEDGIoFwgIIEAAYgAQYkgPCAgsQABiABBixAxjJA8ICBhAAGBYYHsICCBAAGBYYChgewgILEAAYgAQYhgMYigXCAggQABiiBBiJBcICBRAAGO8FwgIIEAAYgAQYogTCAgsQABiABBiSAxiKBcICCxAAGBYYyQMYChgewgIFECEYoAHCAgUQIRirAsICBRAhGJ8FwgIHECEYoAEYCpgDAJIHCzE2LjUxLjQuMy4yoAeW_wOyBwo3LjUxLjQuMy4yuAekTcIHCzAuNDIuMzEuMS4yyAeeAoAIAA&amp;sclient=gws-wiz"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google.com/search?q=how+much+would+ob+gyn+providers+likley+be+willing+to+pay+to+improve+their+cultural+competence+to+improve+effectively+serving+culturally+diverse+birthing+persons&amp;sca_esv=d63f659bb3b1e0c4&amp;sxsrf=ANbL-n426536JjdkecDOZ0nKw7fIISiQvg%3A1769666305390&amp;source=hp&amp;ei=Afd6aZepFfGu5NoP-Zmz4Ao&amp;iflsig=AFdpzrgAAAAAaXsFES-si3CkQwtjgQKixgz3gX8SVzI2&amp;ved=0ahUKEwjXrYHciLCSAxVxF1kFHfnMDKwQ4dUDCCE&amp;uact=5&amp;oq=how+much+would+ob+gyn+providers+likley+be+willing+to+pay+to+improve+their+cultural+competence+to+improve+effectively+serving+culturally+diverse+birthing+persons&amp;gs_lp=Egdnd3Mtd2l6IqABaG93IG11Y2ggd291bGQgb2IgZ3luIHByb3ZpZGVycyBsaWtsZXkgYmUgd2lsbGluZyB0byBwYXkgdG8gaW1wcm92ZSB0aGVpciBjdWx0dXJhbCBjb21wZXRlbmNlIHRvIGltcHJvdmUgZWZmZWN0aXZlbHkgc2VydmluZyBjdWx0dXJhbGx5IGRpdmVyc2UgYmlydGhpbmcgcGVyc29uc0imwwVQAFiLnwVwCXgAkAEBmAHwA6AB4E-qAQsxOC40NS4zLjQuMrgBA8gBAPgBAZgCTKAC3E3CAgQQIxgnwgIKECMYgAQYJxiKBcICDhAuGIAEGLEDGNEDGMcBwgILEC4YgAQY0QMYxwHCAggQABiABBixA8ICFBAuGIAEGLEDGNEDGIMBGMcBGIoFwgIFEAAYgATCAgsQABiABBixAxiDAcICBRAuGIAEwgIIEC4YgAQYsQPCAg4QABiABBixAxiDARiKBcICCxAAGIAEGLEDGIoFwgIIEAAYgAQYkgPCAgsQABiABBixAxjJA8ICBhAAGBYYHsICCBAAGBYYChgewgILEAAYgAQYhgMYigXCAggQABiiBBiJBcICBRAAGO8FwgIIEAAYgAQYogTCAgsQABiABBiSAxiKBcICCxAAGBYYyQMYChgewgIFECEYoAHCAgUQIRirAsICBRAhGJ8FwgIHECEYoAEYCpgDAJIHCzE2LjUxLjQuMy4yoAeW_wOyBwo3LjUxLjQuMy4yuAekTcIHCzAuNDIuMzEuMS4yyAeeAoAIAA&amp;sclient=gws-wiz"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google.com/search?q=how+much+would+ob+gyn+providers+likley+be+willing+to+pay+to+improve+their+cultural+competence+to+improve+effectively+serving+culturally+diverse+birthing+persons&amp;sca_esv=d63f659bb3b1e0c4&amp;sxsrf=ANbL-n426536JjdkecDOZ0nKw7fIISiQvg%3A1769666305390&amp;source=hp&amp;ei=Afd6aZepFfGu5NoP-Zmz4Ao&amp;iflsig=AFdpzrgAAAAAaXsFES-si3CkQwtjgQKixgz3gX8SVzI2&amp;ved=0ahUKEwjXrYHciLCSAxVxF1kFHfnMDKwQ4dUDCCE&amp;uact=5&amp;oq=how+much+would+ob+gyn+providers+likley+be+willing+to+pay+to+improve+their+cultural+competence+to+improve+effectively+serving+culturally+diverse+birthing+persons&amp;gs_lp=Egdnd3Mtd2l6IqABaG93IG11Y2ggd291bGQgb2IgZ3luIHByb3ZpZGVycyBsaWtsZXkgYmUgd2lsbGluZyB0byBwYXkgdG8gaW1wcm92ZSB0aGVpciBjdWx0dXJhbCBjb21wZXRlbmNlIHRvIGltcHJvdmUgZWZmZWN0aXZlbHkgc2VydmluZyBjdWx0dXJhbGx5IGRpdmVyc2UgYmlydGhpbmcgcGVyc29uc0imwwVQAFiLnwVwCXgAkAEBmAHwA6AB4E-qAQsxOC40NS4zLjQuMrgBA8gBAPgBAZgCTKAC3E3CAgQQIxgnwgIKECMYgAQYJxiKBcICDhAuGIAEGLEDGNEDGMcBwgILEC4YgAQY0QMYxwHCAggQABiABBixA8ICFBAuGIAEGLEDGNEDGIMBGMcBGIoFwgIFEAAYgATCAgsQABiABBixAxiDAcICBRAuGIAEwgIIEC4YgAQYsQPCAg4QABiABBixAxiDARiKBcICCxAAGIAEGLEDGIoFwgIIEAAYgAQYkgPCAgsQABiABBixAxjJA8ICBhAAGBYYHsICCBAAGBYYChgewgILEAAYgAQYhgMYigXCAggQABiiBBiJBcICBRAAGO8FwgIIEAAYgAQYogTCAgsQABiABBiSAxiKBcICCxAAGBYYyQMYChgewgIFECEYoAHCAgUQIRirAsICBRAhGJ8FwgIHECEYoAEYCpgDAJIHCzE2LjUxLjQuMy4yoAeW_wOyBwo3LjUxLjQuMy4yuAekTcIHCzAuNDIuMzEuMS4yyAeeAoAIAA&amp;sclient=gws-wiz"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google.com/search?q=how+much+would+ob+gyn+providers+likley+be+willing+to+pay+to+improve+their+cultural+competence+to+improve+effectively+serving+culturally+diverse+birthing+persons&amp;sca_esv=d63f659bb3b1e0c4&amp;sxsrf=ANbL-n426536JjdkecDOZ0nKw7fIISiQvg%3A1769666305390&amp;source=hp&amp;ei=Afd6aZepFfGu5NoP-Zmz4Ao&amp;iflsig=AFdpzrgAAAAAaXsFES-si3CkQwtjgQKixgz3gX8SVzI2&amp;ved=0ahUKEwjXrYHciLCSAxVxF1kFHfnMDKwQ4dUDCCE&amp;uact=5&amp;oq=how+much+would+ob+gyn+providers+likley+be+willing+to+pay+to+improve+their+cultural+competence+to+improve+effectively+serving+culturally+diverse+birthing+persons&amp;gs_lp=Egdnd3Mtd2l6IqABaG93IG11Y2ggd291bGQgb2IgZ3luIHByb3ZpZGVycyBsaWtsZXkgYmUgd2lsbGluZyB0byBwYXkgdG8gaW1wcm92ZSB0aGVpciBjdWx0dXJhbCBjb21wZXRlbmNlIHRvIGltcHJvdmUgZWZmZWN0aXZlbHkgc2VydmluZyBjdWx0dXJhbGx5IGRpdmVyc2UgYmlydGhpbmcgcGVyc29uc0imwwVQAFiLnwVwCXgAkAEBmAHwA6AB4E-qAQsxOC40NS4zLjQuMrgBA8gBAPgBAZgCTKAC3E3CAgQQIxgnwgIKECMYgAQYJxiKBcICDhAuGIAEGLEDGNEDGMcBwgILEC4YgAQY0QMYxwHCAggQABiABBixA8ICFBAuGIAEGLEDGNEDGIMBGMcBGIoFwgIFEAAYgATCAgsQABiABBixAxiDAcICBRAuGIAEwgIIEC4YgAQYsQPCAg4QABiABBixAxiDARiKBcICCxAAGIAEGLEDGIoFwgIIEAAYgAQYkgPCAgsQABiABBixAxjJA8ICBhAAGBYYHsICCBAAGBYYChgewgILEAAYgAQYhgMYigXCAggQABiiBBiJBcICBRAAGO8FwgIIEAAYgAQYogTCAgsQABiABBiSAxiKBcICCxAAGBYYyQMYChgewgIFECEYoAHCAgUQIRirAsICBRAhGJ8FwgIHECEYoAEYCpgDAJIHCzE2LjUxLjQuMy4yoAeW_wOyBwo3LjUxLjQuMy4yuAekTcIHCzAuNDIuMzEuMS4yyAeeAoAIAA&amp;sclient=gws-wiz"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google.com/search?q=how+much+would+ob+gyn+providers+likley+be+willing+to+pay+to+improve+their+cultural+competence+to+improve+effectively+serving+culturally+diverse+birthing+persons&amp;sca_esv=d63f659bb3b1e0c4&amp;sxsrf=ANbL-n426536JjdkecDOZ0nKw7fIISiQvg%3A1769666305390&amp;source=hp&amp;ei=Afd6aZepFfGu5NoP-Zmz4Ao&amp;iflsig=AFdpzrgAAAAAaXsFES-si3CkQwtjgQKixgz3gX8SVzI2&amp;ved=0ahUKEwjXrYHciLCSAxVxF1kFHfnMDKwQ4dUDCCE&amp;uact=5&amp;oq=how+much+would+ob+gyn+providers+likley+be+willing+to+pay+to+improve+their+cultural+competence+to+improve+effectively+serving+culturally+diverse+birthing+persons&amp;gs_lp=Egdnd3Mtd2l6IqABaG93IG11Y2ggd291bGQgb2IgZ3luIHByb3ZpZGVycyBsaWtsZXkgYmUgd2lsbGluZyB0byBwYXkgdG8gaW1wcm92ZSB0aGVpciBjdWx0dXJhbCBjb21wZXRlbmNlIHRvIGltcHJvdmUgZWZmZWN0aXZlbHkgc2VydmluZyBjdWx0dXJhbGx5IGRpdmVyc2UgYmlydGhpbmcgcGVyc29uc0imwwVQAFiLnwVwCXgAkAEBmAHwA6AB4E-qAQsxOC40NS4zLjQuMrgBA8gBAPgBAZgCTKAC3E3CAgQQIxgnwgIKECMYgAQYJxiKBcICDhAuGIAEGLEDGNEDGMcBwgILEC4YgAQY0QMYxwHCAggQABiABBixA8ICFBAuGIAEGLEDGNEDGIMBGMcBGIoFwgIFEAAYgATCAgsQABiABBixAxiDAcICBRAuGIAEwgIIEC4YgAQYsQPCAg4QABiABBixAxiDARiKBcICCxAAGIAEGLEDGIoFwgIIEAAYgAQYkgPCAgsQABiABBixAxjJA8ICBhAAGBYYHsICCBAAGBYYChgewgILEAAYgAQYhgMYigXCAggQABiiBBiJBcICBRAAGO8FwgIIEAAYgAQYogTCAgsQABiABBiSAxiKBcICCxAAGBYYyQMYChgewgIFECEYoAHCAgUQIRirAsICBRAhGJ8FwgIHECEYoAEYCpgDAJIHCzE2LjUxLjQuMy4yoAeW_wOyBwo3LjUxLjQuMy4yuAekTcIHCzAuNDIuMzEuMS4yyAeeAoAIAA&amp;sclient=gws-wiz"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google.com/search?q=how+much+would+ob+gyn+providers+likley+be+willing+to+pay+to+improve+their+cultural+competence+to+improve+effectively+serving+culturally+diverse+birthing+persons&amp;sca_esv=d63f659bb3b1e0c4&amp;sxsrf=ANbL-n426536JjdkecDOZ0nKw7fIISiQvg%3A1769666305390&amp;source=hp&amp;ei=Afd6aZepFfGu5NoP-Zmz4Ao&amp;iflsig=AFdpzrgAAAAAaXsFES-si3CkQwtjgQKixgz3gX8SVzI2&amp;ved=0ahUKEwjXrYHciLCSAxVxF1kFHfnMDKwQ4dUDCCE&amp;uact=5&amp;oq=how+much+would+ob+gyn+providers+likley+be+willing+to+pay+to+improve+their+cultural+competence+to+improve+effectively+serving+culturally+diverse+birthing+persons&amp;gs_lp=Egdnd3Mtd2l6IqABaG93IG11Y2ggd291bGQgb2IgZ3luIHByb3ZpZGVycyBsaWtsZXkgYmUgd2lsbGluZyB0byBwYXkgdG8gaW1wcm92ZSB0aGVpciBjdWx0dXJhbCBjb21wZXRlbmNlIHRvIGltcHJvdmUgZWZmZWN0aXZlbHkgc2VydmluZyBjdWx0dXJhbGx5IGRpdmVyc2UgYmlydGhpbmcgcGVyc29uc0imwwVQAFiLnwVwCXgAkAEBmAHwA6AB4E-qAQsxOC40NS4zLjQuMrgBA8gBAPgBAZgCTKAC3E3CAgQQIxgnwgIKECMYgAQYJxiKBcICDhAuGIAEGLEDGNEDGMcBwgILEC4YgAQY0QMYxwHCAggQABiABBixA8ICFBAuGIAEGLEDGNEDGIMBGMcBGIoFwgIFEAAYgATCAgsQABiABBixAxiDAcICBRAuGIAEwgIIEC4YgAQYsQPCAg4QABiABBixAxiDARiKBcICCxAAGIAEGLEDGIoFwgIIEAAYgAQYkgPCAgsQABiABBixAxjJA8ICBhAAGBYYHsICCBAAGBYYChgewgILEAAYgAQYhgMYigXCAggQABiiBBiJBcICBRAAGO8FwgIIEAAYgAQYogTCAgsQABiABBiSAxiKBcICCxAAGBYYyQMYChgewgIFECEYoAHCAgUQIRirAsICBRAhGJ8FwgIHECEYoAEYCpgDAJIHCzE2LjUxLjQuMy4yoAeW_wOyBwo3LjUxLjQuMy4yuAekTcIHCzAuNDIuMzEuMS4yyAeeAoAIAA&amp;sclient=gws-wiz"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57DB-C0C9-4706-9DEC-D925CBBC9897}">
  <dimension ref="A1:BB1800"/>
  <sheetViews>
    <sheetView zoomScaleNormal="100" zoomScaleSheetLayoutView="100" workbookViewId="0">
      <selection activeCell="B15" sqref="B15:M15"/>
    </sheetView>
  </sheetViews>
  <sheetFormatPr defaultColWidth="8.81640625" defaultRowHeight="13" x14ac:dyDescent="0.3"/>
  <cols>
    <col min="1" max="1" width="1.54296875" style="60" customWidth="1"/>
    <col min="2" max="7" width="7.453125" style="4" customWidth="1"/>
    <col min="8" max="8" width="7.453125" style="61" customWidth="1"/>
    <col min="9" max="13" width="7.453125" style="4" customWidth="1"/>
    <col min="14" max="14" width="1.54296875" style="60" customWidth="1"/>
    <col min="15" max="15" width="1.54296875" style="4" customWidth="1"/>
    <col min="16" max="27" width="7.453125" style="4" customWidth="1"/>
    <col min="28" max="29" width="1.54296875" style="4" customWidth="1"/>
    <col min="30" max="71" width="8.81640625" style="4" customWidth="1"/>
    <col min="72" max="73" width="15.54296875" style="4" customWidth="1"/>
    <col min="74" max="123" width="8.81640625" style="4" customWidth="1"/>
    <col min="124" max="16384" width="8.81640625" style="4"/>
  </cols>
  <sheetData>
    <row r="1" spans="1:14" ht="15" customHeight="1" x14ac:dyDescent="0.3">
      <c r="A1" s="1"/>
      <c r="B1" s="2"/>
      <c r="C1" s="2"/>
      <c r="D1" s="2"/>
      <c r="E1" s="2"/>
      <c r="F1" s="2"/>
      <c r="G1" s="2"/>
      <c r="H1" s="2"/>
      <c r="I1" s="2"/>
      <c r="J1" s="2"/>
      <c r="K1" s="2"/>
      <c r="L1" s="2"/>
      <c r="M1" s="2"/>
      <c r="N1" s="3"/>
    </row>
    <row r="2" spans="1:14" ht="30" customHeight="1" x14ac:dyDescent="0.3">
      <c r="A2" s="5"/>
      <c r="B2" s="197"/>
      <c r="C2" s="197"/>
      <c r="D2" s="197"/>
      <c r="E2" s="197"/>
      <c r="F2" s="197"/>
      <c r="G2" s="197"/>
      <c r="H2" s="197"/>
      <c r="I2" s="197"/>
      <c r="J2" s="197"/>
      <c r="K2" s="197"/>
      <c r="L2" s="197"/>
      <c r="M2" s="197"/>
      <c r="N2" s="6"/>
    </row>
    <row r="3" spans="1:14" ht="60" customHeight="1" x14ac:dyDescent="0.3">
      <c r="A3" s="5"/>
      <c r="B3" s="198" t="s">
        <v>0</v>
      </c>
      <c r="C3" s="198"/>
      <c r="D3" s="198"/>
      <c r="E3" s="198"/>
      <c r="F3" s="198"/>
      <c r="G3" s="198"/>
      <c r="H3" s="198"/>
      <c r="I3" s="198"/>
      <c r="J3" s="198"/>
      <c r="K3" s="198"/>
      <c r="L3" s="198"/>
      <c r="M3" s="198"/>
      <c r="N3" s="6"/>
    </row>
    <row r="4" spans="1:14" ht="60" customHeight="1" x14ac:dyDescent="0.3">
      <c r="A4" s="5"/>
      <c r="B4" s="198"/>
      <c r="C4" s="198"/>
      <c r="D4" s="198"/>
      <c r="E4" s="198"/>
      <c r="F4" s="198"/>
      <c r="G4" s="198"/>
      <c r="H4" s="198"/>
      <c r="I4" s="198"/>
      <c r="J4" s="198"/>
      <c r="K4" s="198"/>
      <c r="L4" s="198"/>
      <c r="M4" s="198"/>
      <c r="N4" s="6"/>
    </row>
    <row r="5" spans="1:14" ht="60" customHeight="1" x14ac:dyDescent="0.3">
      <c r="A5" s="5"/>
      <c r="B5" s="198"/>
      <c r="C5" s="198"/>
      <c r="D5" s="198"/>
      <c r="E5" s="198"/>
      <c r="F5" s="198"/>
      <c r="G5" s="198"/>
      <c r="H5" s="198"/>
      <c r="I5" s="198"/>
      <c r="J5" s="198"/>
      <c r="K5" s="198"/>
      <c r="L5" s="198"/>
      <c r="M5" s="198"/>
      <c r="N5" s="6"/>
    </row>
    <row r="6" spans="1:14" ht="60" customHeight="1" x14ac:dyDescent="0.3">
      <c r="A6" s="5"/>
      <c r="B6" s="197"/>
      <c r="C6" s="197"/>
      <c r="D6" s="197"/>
      <c r="E6" s="197"/>
      <c r="F6" s="197"/>
      <c r="G6" s="197"/>
      <c r="H6" s="197"/>
      <c r="I6" s="197"/>
      <c r="J6" s="197"/>
      <c r="K6" s="197"/>
      <c r="L6" s="197"/>
      <c r="M6" s="197"/>
      <c r="N6" s="6"/>
    </row>
    <row r="7" spans="1:14" ht="95.15" customHeight="1" x14ac:dyDescent="0.3">
      <c r="A7" s="5"/>
      <c r="B7" s="194"/>
      <c r="C7" s="194"/>
      <c r="D7" s="194"/>
      <c r="E7" s="194"/>
      <c r="F7" s="194"/>
      <c r="G7" s="194"/>
      <c r="H7" s="194"/>
      <c r="I7" s="194"/>
      <c r="J7" s="194"/>
      <c r="K7" s="194"/>
      <c r="L7" s="194"/>
      <c r="M7" s="194"/>
      <c r="N7" s="6"/>
    </row>
    <row r="8" spans="1:14" ht="40" customHeight="1" x14ac:dyDescent="0.3">
      <c r="A8" s="5"/>
      <c r="B8" s="194" t="s">
        <v>1</v>
      </c>
      <c r="C8" s="194"/>
      <c r="D8" s="194"/>
      <c r="E8" s="194"/>
      <c r="F8" s="194"/>
      <c r="G8" s="194"/>
      <c r="H8" s="194"/>
      <c r="I8" s="194"/>
      <c r="J8" s="194"/>
      <c r="K8" s="194"/>
      <c r="L8" s="194"/>
      <c r="M8" s="194"/>
      <c r="N8" s="6"/>
    </row>
    <row r="9" spans="1:14" ht="40" customHeight="1" x14ac:dyDescent="0.3">
      <c r="A9" s="5"/>
      <c r="B9" s="194" t="s">
        <v>2</v>
      </c>
      <c r="C9" s="194"/>
      <c r="D9" s="194"/>
      <c r="E9" s="194"/>
      <c r="F9" s="194"/>
      <c r="G9" s="194"/>
      <c r="H9" s="194"/>
      <c r="I9" s="194"/>
      <c r="J9" s="194"/>
      <c r="K9" s="194"/>
      <c r="L9" s="194"/>
      <c r="M9" s="194"/>
      <c r="N9" s="6"/>
    </row>
    <row r="10" spans="1:14" ht="40" customHeight="1" x14ac:dyDescent="0.3">
      <c r="A10" s="5"/>
      <c r="B10" s="194" t="s">
        <v>3</v>
      </c>
      <c r="C10" s="194"/>
      <c r="D10" s="194"/>
      <c r="E10" s="194"/>
      <c r="F10" s="194"/>
      <c r="G10" s="194"/>
      <c r="H10" s="194"/>
      <c r="I10" s="194"/>
      <c r="J10" s="194"/>
      <c r="K10" s="194"/>
      <c r="L10" s="194"/>
      <c r="M10" s="194"/>
      <c r="N10" s="6"/>
    </row>
    <row r="11" spans="1:14" ht="40" customHeight="1" x14ac:dyDescent="0.3">
      <c r="A11" s="5"/>
      <c r="B11" s="194" t="s">
        <v>4</v>
      </c>
      <c r="C11" s="194"/>
      <c r="D11" s="194"/>
      <c r="E11" s="194"/>
      <c r="F11" s="194"/>
      <c r="G11" s="194"/>
      <c r="H11" s="194"/>
      <c r="I11" s="194"/>
      <c r="J11" s="194"/>
      <c r="K11" s="194"/>
      <c r="L11" s="194"/>
      <c r="M11" s="194"/>
      <c r="N11" s="6"/>
    </row>
    <row r="12" spans="1:14" ht="160" customHeight="1" x14ac:dyDescent="0.3">
      <c r="A12" s="5"/>
      <c r="B12" s="195" t="s">
        <v>152</v>
      </c>
      <c r="C12" s="195"/>
      <c r="D12" s="195"/>
      <c r="E12" s="195"/>
      <c r="F12" s="195"/>
      <c r="G12" s="195"/>
      <c r="H12" s="195"/>
      <c r="I12" s="195"/>
      <c r="J12" s="195"/>
      <c r="K12" s="195"/>
      <c r="L12" s="195"/>
      <c r="M12" s="195"/>
      <c r="N12" s="6"/>
    </row>
    <row r="13" spans="1:14" ht="5.15" customHeight="1" x14ac:dyDescent="0.3">
      <c r="A13" s="7"/>
      <c r="B13" s="8"/>
      <c r="C13" s="8"/>
      <c r="D13" s="8"/>
      <c r="E13" s="8"/>
      <c r="F13" s="8"/>
      <c r="G13" s="8"/>
      <c r="H13" s="9"/>
      <c r="I13" s="8"/>
      <c r="J13" s="8"/>
      <c r="K13" s="8"/>
      <c r="L13" s="8"/>
      <c r="M13" s="8"/>
      <c r="N13" s="10"/>
    </row>
    <row r="14" spans="1:14" ht="5.15" customHeight="1" x14ac:dyDescent="0.3">
      <c r="A14" s="11"/>
      <c r="B14" s="12"/>
      <c r="C14" s="12"/>
      <c r="D14" s="12"/>
      <c r="E14" s="12"/>
      <c r="F14" s="12"/>
      <c r="G14" s="12"/>
      <c r="H14" s="13"/>
      <c r="I14" s="12"/>
      <c r="J14" s="12"/>
      <c r="K14" s="12"/>
      <c r="L14" s="12"/>
      <c r="M14" s="12"/>
      <c r="N14" s="14"/>
    </row>
    <row r="15" spans="1:14" ht="55" customHeight="1" x14ac:dyDescent="0.3">
      <c r="A15" s="30" t="s">
        <v>5</v>
      </c>
      <c r="B15" s="196" t="s">
        <v>6</v>
      </c>
      <c r="C15" s="196"/>
      <c r="D15" s="196"/>
      <c r="E15" s="196"/>
      <c r="F15" s="196"/>
      <c r="G15" s="196"/>
      <c r="H15" s="196"/>
      <c r="I15" s="196"/>
      <c r="J15" s="196"/>
      <c r="K15" s="196"/>
      <c r="L15" s="196"/>
      <c r="M15" s="196"/>
      <c r="N15" s="31" t="s">
        <v>7</v>
      </c>
    </row>
    <row r="16" spans="1:14" ht="5.15" customHeight="1" x14ac:dyDescent="0.3">
      <c r="A16" s="11"/>
      <c r="B16" s="15"/>
      <c r="C16" s="15"/>
      <c r="D16" s="15"/>
      <c r="E16" s="15"/>
      <c r="F16" s="15"/>
      <c r="G16" s="15"/>
      <c r="H16" s="15"/>
      <c r="I16" s="15"/>
      <c r="J16" s="15"/>
      <c r="K16" s="15"/>
      <c r="L16" s="15"/>
      <c r="M16" s="15"/>
      <c r="N16" s="14"/>
    </row>
    <row r="17" spans="1:14" ht="15" customHeight="1" x14ac:dyDescent="0.3">
      <c r="A17" s="16"/>
      <c r="B17" s="17"/>
      <c r="C17" s="17"/>
      <c r="D17" s="17"/>
      <c r="E17" s="17"/>
      <c r="F17" s="17"/>
      <c r="G17" s="17"/>
      <c r="H17" s="18"/>
      <c r="I17" s="17"/>
      <c r="J17" s="17"/>
      <c r="K17" s="17"/>
      <c r="L17" s="17"/>
      <c r="M17" s="17"/>
      <c r="N17" s="19"/>
    </row>
    <row r="18" spans="1:14" ht="20.149999999999999" customHeight="1" x14ac:dyDescent="0.3">
      <c r="A18" s="16"/>
      <c r="B18" s="20"/>
      <c r="C18" s="20"/>
      <c r="D18" s="20"/>
      <c r="E18" s="20"/>
      <c r="F18" s="20"/>
      <c r="G18" s="20"/>
      <c r="H18" s="20"/>
      <c r="I18" s="20"/>
      <c r="J18" s="20"/>
      <c r="K18" s="136" t="s">
        <v>206</v>
      </c>
      <c r="L18" s="136" t="s">
        <v>205</v>
      </c>
      <c r="M18" s="136" t="s">
        <v>207</v>
      </c>
      <c r="N18" s="19"/>
    </row>
    <row r="19" spans="1:14" ht="20.149999999999999" customHeight="1" x14ac:dyDescent="0.3">
      <c r="A19" s="16"/>
      <c r="B19" s="21"/>
      <c r="C19" s="21"/>
      <c r="D19" s="21"/>
      <c r="E19" s="21"/>
      <c r="F19" s="21"/>
      <c r="G19" s="21"/>
      <c r="H19" s="21"/>
      <c r="I19" s="21"/>
      <c r="J19" s="22" t="s">
        <v>8</v>
      </c>
      <c r="K19" s="22" t="s">
        <v>203</v>
      </c>
      <c r="L19" s="22" t="s">
        <v>9</v>
      </c>
      <c r="M19" s="22" t="s">
        <v>202</v>
      </c>
      <c r="N19" s="19"/>
    </row>
    <row r="20" spans="1:14" ht="20.149999999999999" customHeight="1" x14ac:dyDescent="0.3">
      <c r="A20" s="16"/>
      <c r="B20" s="23">
        <v>1</v>
      </c>
      <c r="C20" s="193" t="str">
        <f>B1131</f>
        <v>1st visit: prenatal, provider pre-enrollment</v>
      </c>
      <c r="D20" s="193"/>
      <c r="E20" s="193"/>
      <c r="F20" s="193"/>
      <c r="G20" s="193"/>
      <c r="H20" s="193"/>
      <c r="I20" s="193"/>
      <c r="J20" s="24">
        <f>B20</f>
        <v>1</v>
      </c>
      <c r="K20" s="128">
        <f>M1131</f>
        <v>0</v>
      </c>
      <c r="L20" s="128">
        <f>P1146</f>
        <v>0.28000000000000003</v>
      </c>
      <c r="M20" s="128">
        <f>P1147</f>
        <v>0.60000000000000009</v>
      </c>
      <c r="N20" s="19"/>
    </row>
    <row r="21" spans="1:14" ht="20.149999999999999" customHeight="1" x14ac:dyDescent="0.3">
      <c r="A21" s="16"/>
      <c r="B21" s="23">
        <v>2</v>
      </c>
      <c r="C21" s="193" t="str">
        <f>B1171</f>
        <v>2nd visit: prenatal, provider pre-enrollment</v>
      </c>
      <c r="D21" s="193"/>
      <c r="E21" s="193"/>
      <c r="F21" s="193"/>
      <c r="G21" s="193"/>
      <c r="H21" s="193"/>
      <c r="I21" s="193"/>
      <c r="J21" s="24">
        <f t="shared" ref="J21:J35" si="0">B21</f>
        <v>2</v>
      </c>
      <c r="K21" s="128">
        <f>M1171</f>
        <v>0</v>
      </c>
      <c r="L21" s="128">
        <f>P1186</f>
        <v>0.35000000000000003</v>
      </c>
      <c r="M21" s="128">
        <f>P1187</f>
        <v>0.60833333333333339</v>
      </c>
      <c r="N21" s="19"/>
    </row>
    <row r="22" spans="1:14" ht="20.149999999999999" customHeight="1" x14ac:dyDescent="0.3">
      <c r="A22" s="16"/>
      <c r="B22" s="23">
        <v>3</v>
      </c>
      <c r="C22" s="193" t="str">
        <f>B1208</f>
        <v>3rd visit: prenatal, provider finished SC</v>
      </c>
      <c r="D22" s="193"/>
      <c r="E22" s="193"/>
      <c r="F22" s="193"/>
      <c r="G22" s="193"/>
      <c r="H22" s="193"/>
      <c r="I22" s="193"/>
      <c r="J22" s="24">
        <f t="shared" si="0"/>
        <v>3</v>
      </c>
      <c r="K22" s="128">
        <f>M1208</f>
        <v>0.5</v>
      </c>
      <c r="L22" s="128">
        <f>P1223</f>
        <v>0.73</v>
      </c>
      <c r="M22" s="128">
        <f>P1224</f>
        <v>0.57499999999999996</v>
      </c>
      <c r="N22" s="19"/>
    </row>
    <row r="23" spans="1:14" ht="20.149999999999999" customHeight="1" x14ac:dyDescent="0.3">
      <c r="A23" s="16"/>
      <c r="B23" s="23">
        <v>4</v>
      </c>
      <c r="C23" s="193" t="str">
        <f>B1245</f>
        <v>4th visit: prenatal, provider finished SC</v>
      </c>
      <c r="D23" s="193"/>
      <c r="E23" s="193"/>
      <c r="F23" s="193"/>
      <c r="G23" s="193"/>
      <c r="H23" s="193"/>
      <c r="I23" s="193"/>
      <c r="J23" s="24">
        <f t="shared" si="0"/>
        <v>4</v>
      </c>
      <c r="K23" s="128">
        <f>M1245</f>
        <v>0.5</v>
      </c>
      <c r="L23" s="128">
        <f>P1260</f>
        <v>0.78</v>
      </c>
      <c r="M23" s="128">
        <f>P1261</f>
        <v>0.59166666666666656</v>
      </c>
      <c r="N23" s="19"/>
    </row>
    <row r="24" spans="1:14" ht="20.149999999999999" customHeight="1" x14ac:dyDescent="0.3">
      <c r="A24" s="16"/>
      <c r="B24" s="23">
        <v>5</v>
      </c>
      <c r="C24" s="193" t="str">
        <f>B1282</f>
        <v>5th visit: delivery, provider finished SC</v>
      </c>
      <c r="D24" s="193"/>
      <c r="E24" s="193"/>
      <c r="F24" s="193"/>
      <c r="G24" s="193"/>
      <c r="H24" s="193"/>
      <c r="I24" s="193"/>
      <c r="J24" s="24">
        <f t="shared" si="0"/>
        <v>5</v>
      </c>
      <c r="K24" s="128">
        <f>M1282</f>
        <v>0.5</v>
      </c>
      <c r="L24" s="128">
        <f>P1297</f>
        <v>0.70000000000000007</v>
      </c>
      <c r="M24" s="128">
        <f>P1298</f>
        <v>0.54166666666666674</v>
      </c>
      <c r="N24" s="19"/>
    </row>
    <row r="25" spans="1:14" ht="20.149999999999999" customHeight="1" x14ac:dyDescent="0.3">
      <c r="A25" s="16"/>
      <c r="B25" s="23">
        <v>6</v>
      </c>
      <c r="C25" s="193" t="str">
        <f>B1319</f>
        <v>6th visit: postpartum, provider finished SC</v>
      </c>
      <c r="D25" s="193"/>
      <c r="E25" s="193"/>
      <c r="F25" s="193"/>
      <c r="G25" s="193"/>
      <c r="H25" s="193"/>
      <c r="I25" s="193"/>
      <c r="J25" s="24">
        <f t="shared" si="0"/>
        <v>6</v>
      </c>
      <c r="K25" s="128">
        <f>M1319</f>
        <v>0.5</v>
      </c>
      <c r="L25" s="128">
        <f>P1334</f>
        <v>0.83000000000000007</v>
      </c>
      <c r="M25" s="128">
        <f>P1335</f>
        <v>0.6166666666666667</v>
      </c>
      <c r="N25" s="19"/>
    </row>
    <row r="26" spans="1:14" ht="20.149999999999999" customHeight="1" x14ac:dyDescent="0.3">
      <c r="A26" s="16"/>
      <c r="B26" s="23">
        <v>7</v>
      </c>
      <c r="C26" s="193" t="str">
        <f>B1356</f>
        <v>7th visit: postpartum, provider enrolling in CC</v>
      </c>
      <c r="D26" s="193"/>
      <c r="E26" s="193"/>
      <c r="F26" s="193"/>
      <c r="G26" s="193"/>
      <c r="H26" s="193"/>
      <c r="I26" s="193"/>
      <c r="J26" s="24">
        <f t="shared" si="0"/>
        <v>7</v>
      </c>
      <c r="K26" s="128">
        <f>M1356</f>
        <v>0.66666666666666663</v>
      </c>
      <c r="L26" s="128">
        <f>P1371</f>
        <v>0.83000000000000007</v>
      </c>
      <c r="M26" s="128">
        <f>P1372</f>
        <v>0.625</v>
      </c>
      <c r="N26" s="19"/>
    </row>
    <row r="27" spans="1:14" ht="20.149999999999999" customHeight="1" x14ac:dyDescent="0.3">
      <c r="A27" s="16"/>
      <c r="B27" s="23">
        <v>8</v>
      </c>
      <c r="C27" s="193" t="str">
        <f>B1393</f>
        <v>8th visit: postpartum, provider enrolled in CC</v>
      </c>
      <c r="D27" s="193"/>
      <c r="E27" s="193"/>
      <c r="F27" s="193"/>
      <c r="G27" s="193"/>
      <c r="H27" s="193"/>
      <c r="I27" s="193"/>
      <c r="J27" s="24">
        <f t="shared" si="0"/>
        <v>8</v>
      </c>
      <c r="K27" s="128">
        <f>M1393</f>
        <v>0.83333333333333337</v>
      </c>
      <c r="L27" s="128">
        <f>P1408</f>
        <v>0.83000000000000007</v>
      </c>
      <c r="M27" s="128">
        <f>P1409</f>
        <v>0.625</v>
      </c>
      <c r="N27" s="19"/>
    </row>
    <row r="28" spans="1:14" ht="20.149999999999999" customHeight="1" x14ac:dyDescent="0.3">
      <c r="A28" s="16"/>
      <c r="B28" s="23">
        <v>9</v>
      </c>
      <c r="C28" s="193" t="str">
        <f>B1430</f>
        <v>9th visit: postpartum, provider finished CC</v>
      </c>
      <c r="D28" s="193"/>
      <c r="E28" s="193"/>
      <c r="F28" s="193"/>
      <c r="G28" s="193"/>
      <c r="H28" s="193"/>
      <c r="I28" s="193"/>
      <c r="J28" s="24">
        <f t="shared" si="0"/>
        <v>9</v>
      </c>
      <c r="K28" s="128">
        <f>M1430</f>
        <v>1</v>
      </c>
      <c r="L28" s="128">
        <f>P1445</f>
        <v>0.88</v>
      </c>
      <c r="M28" s="128">
        <f>P1446</f>
        <v>0.65833333333333344</v>
      </c>
      <c r="N28" s="19"/>
    </row>
    <row r="29" spans="1:14" ht="20.149999999999999" customHeight="1" x14ac:dyDescent="0.3">
      <c r="A29" s="16"/>
      <c r="B29" s="89">
        <v>10</v>
      </c>
      <c r="C29" s="192" t="str">
        <f>B1467</f>
        <v>10th visit</v>
      </c>
      <c r="D29" s="192"/>
      <c r="E29" s="192"/>
      <c r="F29" s="192"/>
      <c r="G29" s="192"/>
      <c r="H29" s="192"/>
      <c r="I29" s="192"/>
      <c r="J29" s="88">
        <f t="shared" si="0"/>
        <v>10</v>
      </c>
      <c r="K29" s="129">
        <f>M1467</f>
        <v>0</v>
      </c>
      <c r="L29" s="128" t="str">
        <f>P1482</f>
        <v/>
      </c>
      <c r="M29" s="128" t="str">
        <f>P1483</f>
        <v/>
      </c>
      <c r="N29" s="19"/>
    </row>
    <row r="30" spans="1:14" ht="20.149999999999999" customHeight="1" x14ac:dyDescent="0.3">
      <c r="A30" s="16"/>
      <c r="B30" s="89">
        <v>11</v>
      </c>
      <c r="C30" s="192" t="str">
        <f>B1504</f>
        <v>11th visit</v>
      </c>
      <c r="D30" s="192"/>
      <c r="E30" s="192"/>
      <c r="F30" s="192"/>
      <c r="G30" s="192"/>
      <c r="H30" s="192"/>
      <c r="I30" s="192"/>
      <c r="J30" s="88">
        <f t="shared" si="0"/>
        <v>11</v>
      </c>
      <c r="K30" s="129">
        <f>M1504</f>
        <v>0</v>
      </c>
      <c r="L30" s="128" t="str">
        <f>P1519</f>
        <v/>
      </c>
      <c r="M30" s="128" t="str">
        <f>P1520</f>
        <v/>
      </c>
      <c r="N30" s="19"/>
    </row>
    <row r="31" spans="1:14" ht="20.149999999999999" customHeight="1" x14ac:dyDescent="0.3">
      <c r="A31" s="16"/>
      <c r="B31" s="89">
        <v>12</v>
      </c>
      <c r="C31" s="192" t="str">
        <f>B1541</f>
        <v>12th visit</v>
      </c>
      <c r="D31" s="192"/>
      <c r="E31" s="192"/>
      <c r="F31" s="192"/>
      <c r="G31" s="192"/>
      <c r="H31" s="192"/>
      <c r="I31" s="192"/>
      <c r="J31" s="88">
        <f t="shared" si="0"/>
        <v>12</v>
      </c>
      <c r="K31" s="129">
        <f>M1541</f>
        <v>0</v>
      </c>
      <c r="L31" s="128" t="str">
        <f>P1556</f>
        <v/>
      </c>
      <c r="M31" s="128" t="str">
        <f>P1557</f>
        <v/>
      </c>
      <c r="N31" s="19"/>
    </row>
    <row r="32" spans="1:14" ht="20.149999999999999" customHeight="1" x14ac:dyDescent="0.3">
      <c r="A32" s="16"/>
      <c r="B32" s="89">
        <v>13</v>
      </c>
      <c r="C32" s="192" t="str">
        <f>B1578</f>
        <v>13th visit</v>
      </c>
      <c r="D32" s="192"/>
      <c r="E32" s="192"/>
      <c r="F32" s="192"/>
      <c r="G32" s="192"/>
      <c r="H32" s="192"/>
      <c r="I32" s="192"/>
      <c r="J32" s="88">
        <f t="shared" si="0"/>
        <v>13</v>
      </c>
      <c r="K32" s="129">
        <f>M1578</f>
        <v>0</v>
      </c>
      <c r="L32" s="90">
        <f>P1593</f>
        <v>0</v>
      </c>
      <c r="M32" s="128" t="str">
        <f>P1594</f>
        <v/>
      </c>
      <c r="N32" s="19"/>
    </row>
    <row r="33" spans="1:14" ht="20.149999999999999" customHeight="1" x14ac:dyDescent="0.3">
      <c r="A33" s="16"/>
      <c r="B33" s="89">
        <v>14</v>
      </c>
      <c r="C33" s="192" t="str">
        <f>B1615</f>
        <v>14th visit</v>
      </c>
      <c r="D33" s="192"/>
      <c r="E33" s="192"/>
      <c r="F33" s="192"/>
      <c r="G33" s="192"/>
      <c r="H33" s="192"/>
      <c r="I33" s="192"/>
      <c r="J33" s="88">
        <f t="shared" si="0"/>
        <v>14</v>
      </c>
      <c r="K33" s="129">
        <f>M1615</f>
        <v>0</v>
      </c>
      <c r="L33" s="90">
        <f>P1630</f>
        <v>0</v>
      </c>
      <c r="M33" s="128" t="str">
        <f>P1631</f>
        <v/>
      </c>
      <c r="N33" s="19"/>
    </row>
    <row r="34" spans="1:14" ht="20.149999999999999" customHeight="1" x14ac:dyDescent="0.3">
      <c r="A34" s="16"/>
      <c r="B34" s="89">
        <v>15</v>
      </c>
      <c r="C34" s="192" t="str">
        <f>B1652</f>
        <v>15th visit</v>
      </c>
      <c r="D34" s="192"/>
      <c r="E34" s="192"/>
      <c r="F34" s="192"/>
      <c r="G34" s="192"/>
      <c r="H34" s="192"/>
      <c r="I34" s="192"/>
      <c r="J34" s="88">
        <f t="shared" si="0"/>
        <v>15</v>
      </c>
      <c r="K34" s="129">
        <f>M1652</f>
        <v>0</v>
      </c>
      <c r="L34" s="128" t="str">
        <f>P1667</f>
        <v/>
      </c>
      <c r="M34" s="128" t="str">
        <f>P1668</f>
        <v/>
      </c>
      <c r="N34" s="19"/>
    </row>
    <row r="35" spans="1:14" ht="20.149999999999999" customHeight="1" x14ac:dyDescent="0.3">
      <c r="A35" s="16"/>
      <c r="B35" s="89">
        <v>16</v>
      </c>
      <c r="C35" s="192" t="str">
        <f>B1689</f>
        <v>16th visit</v>
      </c>
      <c r="D35" s="192"/>
      <c r="E35" s="192"/>
      <c r="F35" s="192"/>
      <c r="G35" s="192"/>
      <c r="H35" s="192"/>
      <c r="I35" s="192"/>
      <c r="J35" s="88">
        <f t="shared" si="0"/>
        <v>16</v>
      </c>
      <c r="K35" s="129">
        <f>M1689</f>
        <v>0</v>
      </c>
      <c r="L35" s="128" t="str">
        <f>P1704</f>
        <v/>
      </c>
      <c r="M35" s="128" t="str">
        <f>P1705</f>
        <v/>
      </c>
      <c r="N35" s="19"/>
    </row>
    <row r="36" spans="1:14" ht="20.149999999999999" customHeight="1" x14ac:dyDescent="0.3">
      <c r="A36" s="16"/>
      <c r="B36" s="20"/>
      <c r="C36" s="26"/>
      <c r="D36" s="26"/>
      <c r="E36" s="26"/>
      <c r="F36" s="26"/>
      <c r="G36" s="26"/>
      <c r="H36" s="26"/>
      <c r="I36" s="26"/>
      <c r="J36" s="26"/>
      <c r="K36" s="26"/>
      <c r="L36" s="26"/>
      <c r="M36" s="26"/>
      <c r="N36" s="19"/>
    </row>
    <row r="37" spans="1:14" ht="20.149999999999999" customHeight="1" x14ac:dyDescent="0.3">
      <c r="A37" s="16"/>
      <c r="B37" s="21"/>
      <c r="C37" s="21"/>
      <c r="D37" s="21"/>
      <c r="E37" s="21"/>
      <c r="F37" s="21"/>
      <c r="G37" s="21"/>
      <c r="H37" s="21"/>
      <c r="I37" s="21"/>
      <c r="J37" s="21"/>
      <c r="K37" s="21"/>
      <c r="L37" s="21"/>
      <c r="M37" s="21"/>
      <c r="N37" s="19"/>
    </row>
    <row r="38" spans="1:14" ht="20.149999999999999" customHeight="1" x14ac:dyDescent="0.3">
      <c r="A38" s="16"/>
      <c r="B38" s="21"/>
      <c r="C38" s="21"/>
      <c r="D38" s="21"/>
      <c r="E38" s="21"/>
      <c r="F38" s="21"/>
      <c r="G38" s="21"/>
      <c r="H38" s="21"/>
      <c r="I38" s="21"/>
      <c r="J38" s="21"/>
      <c r="K38" s="21"/>
      <c r="L38" s="21"/>
      <c r="M38" s="21"/>
      <c r="N38" s="19"/>
    </row>
    <row r="39" spans="1:14" ht="20.149999999999999" customHeight="1" x14ac:dyDescent="0.3">
      <c r="A39" s="16"/>
      <c r="B39" s="21"/>
      <c r="C39" s="21"/>
      <c r="D39" s="21"/>
      <c r="E39" s="21"/>
      <c r="F39" s="21"/>
      <c r="G39" s="21"/>
      <c r="H39" s="21"/>
      <c r="I39" s="21"/>
      <c r="J39" s="21"/>
      <c r="K39" s="21"/>
      <c r="L39" s="21"/>
      <c r="M39" s="21"/>
      <c r="N39" s="19"/>
    </row>
    <row r="40" spans="1:14" ht="20.149999999999999" customHeight="1" x14ac:dyDescent="0.3">
      <c r="A40" s="16"/>
      <c r="B40" s="21"/>
      <c r="C40" s="21"/>
      <c r="D40" s="21"/>
      <c r="E40" s="21"/>
      <c r="F40" s="21"/>
      <c r="G40" s="21"/>
      <c r="H40" s="21"/>
      <c r="I40" s="21"/>
      <c r="J40" s="21"/>
      <c r="K40" s="21"/>
      <c r="L40" s="21"/>
      <c r="M40" s="21"/>
      <c r="N40" s="19"/>
    </row>
    <row r="41" spans="1:14" ht="20.149999999999999" customHeight="1" x14ac:dyDescent="0.3">
      <c r="A41" s="16"/>
      <c r="B41" s="21"/>
      <c r="C41" s="21"/>
      <c r="D41" s="21"/>
      <c r="E41" s="21"/>
      <c r="F41" s="21"/>
      <c r="G41" s="21"/>
      <c r="H41" s="21"/>
      <c r="I41" s="21"/>
      <c r="J41" s="21"/>
      <c r="K41" s="21"/>
      <c r="L41" s="21"/>
      <c r="M41" s="21"/>
      <c r="N41" s="19"/>
    </row>
    <row r="42" spans="1:14" ht="20.149999999999999" customHeight="1" x14ac:dyDescent="0.3">
      <c r="A42" s="16"/>
      <c r="B42" s="20"/>
      <c r="C42" s="26"/>
      <c r="D42" s="26"/>
      <c r="E42" s="26"/>
      <c r="F42" s="26"/>
      <c r="G42" s="26"/>
      <c r="H42" s="26"/>
      <c r="I42" s="26"/>
      <c r="J42" s="26"/>
      <c r="K42" s="26"/>
      <c r="L42" s="26"/>
      <c r="M42" s="26"/>
      <c r="N42" s="19"/>
    </row>
    <row r="43" spans="1:14" ht="20.149999999999999" customHeight="1" x14ac:dyDescent="0.3">
      <c r="A43" s="16"/>
      <c r="B43" s="21"/>
      <c r="C43" s="21"/>
      <c r="D43" s="21"/>
      <c r="E43" s="21"/>
      <c r="F43" s="21"/>
      <c r="G43" s="21"/>
      <c r="H43" s="21"/>
      <c r="I43" s="21"/>
      <c r="J43" s="21"/>
      <c r="K43" s="21"/>
      <c r="L43" s="21"/>
      <c r="M43" s="21"/>
      <c r="N43" s="19"/>
    </row>
    <row r="44" spans="1:14" ht="20.149999999999999" customHeight="1" x14ac:dyDescent="0.3">
      <c r="A44" s="16"/>
      <c r="B44" s="21"/>
      <c r="C44" s="21"/>
      <c r="D44" s="21"/>
      <c r="E44" s="21"/>
      <c r="F44" s="21"/>
      <c r="G44" s="21"/>
      <c r="H44" s="21"/>
      <c r="I44" s="21"/>
      <c r="J44" s="21"/>
      <c r="K44" s="21"/>
      <c r="L44" s="21"/>
      <c r="M44" s="21"/>
      <c r="N44" s="19"/>
    </row>
    <row r="45" spans="1:14" ht="20.149999999999999" customHeight="1" x14ac:dyDescent="0.3">
      <c r="A45" s="16"/>
      <c r="B45" s="21"/>
      <c r="C45" s="21"/>
      <c r="D45" s="21"/>
      <c r="E45" s="21"/>
      <c r="F45" s="21"/>
      <c r="G45" s="21"/>
      <c r="H45" s="21"/>
      <c r="I45" s="21"/>
      <c r="J45" s="21"/>
      <c r="K45" s="21"/>
      <c r="L45" s="21"/>
      <c r="M45" s="21"/>
      <c r="N45" s="19"/>
    </row>
    <row r="46" spans="1:14" ht="20.149999999999999" customHeight="1" x14ac:dyDescent="0.3">
      <c r="A46" s="16"/>
      <c r="B46" s="21"/>
      <c r="C46" s="21"/>
      <c r="D46" s="21"/>
      <c r="E46" s="21"/>
      <c r="F46" s="21"/>
      <c r="G46" s="21"/>
      <c r="H46" s="21"/>
      <c r="I46" s="21"/>
      <c r="J46" s="21"/>
      <c r="K46" s="21"/>
      <c r="L46" s="21"/>
      <c r="M46" s="21"/>
      <c r="N46" s="19"/>
    </row>
    <row r="47" spans="1:14" ht="20.149999999999999" customHeight="1" x14ac:dyDescent="0.3">
      <c r="A47" s="16"/>
      <c r="B47" s="21"/>
      <c r="C47" s="21"/>
      <c r="D47" s="21"/>
      <c r="E47" s="21"/>
      <c r="F47" s="21"/>
      <c r="G47" s="21"/>
      <c r="H47" s="21"/>
      <c r="I47" s="21"/>
      <c r="J47" s="21"/>
      <c r="K47" s="21"/>
      <c r="L47" s="21"/>
      <c r="M47" s="21"/>
      <c r="N47" s="19"/>
    </row>
    <row r="48" spans="1:14" ht="15" customHeight="1" x14ac:dyDescent="0.3">
      <c r="A48" s="16"/>
      <c r="B48" s="21"/>
      <c r="C48" s="21"/>
      <c r="D48" s="21"/>
      <c r="E48" s="21"/>
      <c r="F48" s="21"/>
      <c r="G48" s="21"/>
      <c r="H48" s="21"/>
      <c r="I48" s="21"/>
      <c r="J48" s="21"/>
      <c r="K48" s="21"/>
      <c r="L48" s="21"/>
      <c r="M48" s="21"/>
      <c r="N48" s="19"/>
    </row>
    <row r="49" spans="1:54" ht="5.15" customHeight="1" x14ac:dyDescent="0.3">
      <c r="A49" s="16"/>
      <c r="B49" s="21"/>
      <c r="C49" s="21"/>
      <c r="D49" s="21"/>
      <c r="E49" s="21"/>
      <c r="F49" s="21"/>
      <c r="G49" s="21"/>
      <c r="H49" s="21"/>
      <c r="I49" s="21"/>
      <c r="J49" s="21"/>
      <c r="K49" s="21"/>
      <c r="L49" s="21"/>
      <c r="M49" s="21"/>
      <c r="N49" s="19"/>
    </row>
    <row r="50" spans="1:54" ht="5.15" customHeight="1" x14ac:dyDescent="0.3">
      <c r="A50" s="27"/>
      <c r="B50" s="28"/>
      <c r="C50" s="28"/>
      <c r="D50" s="28"/>
      <c r="E50" s="28"/>
      <c r="F50" s="28"/>
      <c r="G50" s="28"/>
      <c r="H50" s="28"/>
      <c r="I50" s="28"/>
      <c r="J50" s="28"/>
      <c r="K50" s="28"/>
      <c r="L50" s="28"/>
      <c r="M50" s="28"/>
      <c r="N50" s="29"/>
    </row>
    <row r="51" spans="1:54" ht="55" customHeight="1" x14ac:dyDescent="0.3">
      <c r="A51" s="30" t="s">
        <v>5</v>
      </c>
      <c r="B51" s="188" t="s">
        <v>10</v>
      </c>
      <c r="C51" s="188"/>
      <c r="D51" s="188"/>
      <c r="E51" s="188"/>
      <c r="F51" s="186" t="s">
        <v>42</v>
      </c>
      <c r="G51" s="186"/>
      <c r="H51" s="186"/>
      <c r="I51" s="186"/>
      <c r="J51" s="187" t="s">
        <v>43</v>
      </c>
      <c r="K51" s="187"/>
      <c r="L51" s="187"/>
      <c r="M51" s="187"/>
      <c r="N51" s="31" t="s">
        <v>7</v>
      </c>
    </row>
    <row r="52" spans="1:54" ht="5.15" customHeight="1" x14ac:dyDescent="0.3">
      <c r="A52" s="11"/>
      <c r="B52" s="12"/>
      <c r="C52" s="12"/>
      <c r="D52" s="12"/>
      <c r="E52" s="12"/>
      <c r="F52" s="12"/>
      <c r="G52" s="12"/>
      <c r="H52" s="13"/>
      <c r="I52" s="12"/>
      <c r="J52" s="12"/>
      <c r="K52" s="12"/>
      <c r="L52" s="12"/>
      <c r="M52" s="12"/>
      <c r="N52" s="14"/>
    </row>
    <row r="53" spans="1:54" ht="5.15" customHeight="1" x14ac:dyDescent="0.3">
      <c r="A53" s="16"/>
      <c r="B53" s="17"/>
      <c r="C53" s="17"/>
      <c r="D53" s="17"/>
      <c r="E53" s="17"/>
      <c r="F53" s="17"/>
      <c r="G53" s="17"/>
      <c r="H53" s="18"/>
      <c r="I53" s="17"/>
      <c r="J53" s="17"/>
      <c r="K53" s="17"/>
      <c r="L53" s="17"/>
      <c r="M53" s="17"/>
      <c r="N53" s="19"/>
    </row>
    <row r="54" spans="1:54" ht="5.15" customHeight="1" thickBot="1" x14ac:dyDescent="0.35">
      <c r="A54" s="16"/>
      <c r="B54" s="32"/>
      <c r="C54" s="32"/>
      <c r="D54" s="32"/>
      <c r="E54" s="32"/>
      <c r="F54" s="32"/>
      <c r="G54" s="32"/>
      <c r="H54" s="32"/>
      <c r="I54" s="32"/>
      <c r="J54" s="32"/>
      <c r="K54" s="32"/>
      <c r="L54" s="32"/>
      <c r="M54" s="32"/>
      <c r="N54" s="19"/>
    </row>
    <row r="55" spans="1:54" ht="20.149999999999999" customHeight="1" thickTop="1" x14ac:dyDescent="0.3">
      <c r="A55" s="16"/>
      <c r="B55" s="33" t="s">
        <v>11</v>
      </c>
      <c r="C55" s="32"/>
      <c r="D55" s="32"/>
      <c r="E55" s="32"/>
      <c r="F55" s="179" t="s">
        <v>153</v>
      </c>
      <c r="G55" s="180"/>
      <c r="H55" s="180"/>
      <c r="I55" s="181"/>
      <c r="J55" s="34"/>
      <c r="K55" s="35" t="s">
        <v>12</v>
      </c>
      <c r="L55" s="36"/>
      <c r="M55" s="37"/>
      <c r="N55" s="19"/>
    </row>
    <row r="56" spans="1:54" ht="20.149999999999999" customHeight="1" thickBot="1" x14ac:dyDescent="0.35">
      <c r="A56" s="16"/>
      <c r="B56" s="33" t="s">
        <v>13</v>
      </c>
      <c r="C56" s="32"/>
      <c r="D56" s="32"/>
      <c r="E56" s="32"/>
      <c r="F56" s="179" t="s">
        <v>154</v>
      </c>
      <c r="G56" s="180"/>
      <c r="H56" s="180"/>
      <c r="I56" s="181"/>
      <c r="J56" s="34"/>
      <c r="K56" s="182">
        <v>4.8</v>
      </c>
      <c r="L56" s="183"/>
      <c r="M56" s="184"/>
      <c r="N56" s="19"/>
    </row>
    <row r="57" spans="1:54" ht="10" customHeight="1" thickTop="1" x14ac:dyDescent="0.3">
      <c r="A57" s="16"/>
      <c r="B57" s="17"/>
      <c r="C57" s="17"/>
      <c r="D57" s="17"/>
      <c r="E57" s="17"/>
      <c r="F57" s="17"/>
      <c r="G57" s="17"/>
      <c r="H57" s="18"/>
      <c r="I57" s="17"/>
      <c r="J57" s="17"/>
      <c r="K57" s="17"/>
      <c r="L57" s="17"/>
      <c r="M57" s="17"/>
      <c r="N57" s="19"/>
    </row>
    <row r="58" spans="1:54" ht="20.149999999999999" customHeight="1" x14ac:dyDescent="0.3">
      <c r="A58" s="16"/>
      <c r="B58" s="174" t="str">
        <f>F1135</f>
        <v>1. I felt fully seen and heard.</v>
      </c>
      <c r="C58" s="174"/>
      <c r="D58" s="174"/>
      <c r="E58" s="174"/>
      <c r="F58" s="174"/>
      <c r="G58" s="174"/>
      <c r="H58" s="174"/>
      <c r="I58" s="174"/>
      <c r="J58" s="174"/>
      <c r="K58" s="175" t="s">
        <v>55</v>
      </c>
      <c r="L58" s="176"/>
      <c r="M58" s="177"/>
      <c r="N58" s="19"/>
    </row>
    <row r="59" spans="1:54" ht="5.15" customHeight="1" x14ac:dyDescent="0.3">
      <c r="A59" s="16"/>
      <c r="B59" s="17"/>
      <c r="C59" s="17"/>
      <c r="D59" s="17"/>
      <c r="E59" s="17"/>
      <c r="F59" s="17"/>
      <c r="G59" s="17"/>
      <c r="H59" s="18"/>
      <c r="I59" s="17"/>
      <c r="J59" s="17"/>
      <c r="K59" s="17"/>
      <c r="L59" s="17"/>
      <c r="M59" s="17"/>
      <c r="N59" s="19"/>
      <c r="BB59" s="38"/>
    </row>
    <row r="60" spans="1:54" ht="20.149999999999999" customHeight="1" x14ac:dyDescent="0.3">
      <c r="A60" s="16"/>
      <c r="B60" s="174" t="str">
        <f>F1136</f>
        <v>2. They faithfully responded to all of my expressions of pain or discomfort.</v>
      </c>
      <c r="C60" s="174"/>
      <c r="D60" s="174"/>
      <c r="E60" s="174"/>
      <c r="F60" s="174"/>
      <c r="G60" s="174"/>
      <c r="H60" s="174"/>
      <c r="I60" s="174"/>
      <c r="J60" s="174"/>
      <c r="K60" s="175" t="s">
        <v>56</v>
      </c>
      <c r="L60" s="176"/>
      <c r="M60" s="177"/>
      <c r="N60" s="19"/>
      <c r="BB60" s="38"/>
    </row>
    <row r="61" spans="1:54" ht="5.15" customHeight="1" x14ac:dyDescent="0.3">
      <c r="A61" s="16"/>
      <c r="B61" s="17"/>
      <c r="C61" s="17"/>
      <c r="D61" s="17"/>
      <c r="E61" s="17"/>
      <c r="F61" s="17"/>
      <c r="G61" s="17"/>
      <c r="H61" s="18"/>
      <c r="I61" s="17"/>
      <c r="J61" s="17"/>
      <c r="K61" s="17"/>
      <c r="L61" s="17"/>
      <c r="M61" s="17"/>
      <c r="N61" s="19"/>
      <c r="BB61" s="38"/>
    </row>
    <row r="62" spans="1:54" ht="20.149999999999999" customHeight="1" x14ac:dyDescent="0.3">
      <c r="A62" s="16"/>
      <c r="B62" s="174" t="str">
        <f>F1137</f>
        <v>3. They put my personal wellbeing ahead of their institutional processes.</v>
      </c>
      <c r="C62" s="174"/>
      <c r="D62" s="174"/>
      <c r="E62" s="174"/>
      <c r="F62" s="174"/>
      <c r="G62" s="174"/>
      <c r="H62" s="174"/>
      <c r="I62" s="174"/>
      <c r="J62" s="174"/>
      <c r="K62" s="175" t="s">
        <v>56</v>
      </c>
      <c r="L62" s="176"/>
      <c r="M62" s="177"/>
      <c r="N62" s="19"/>
      <c r="BB62" s="38"/>
    </row>
    <row r="63" spans="1:54" ht="5.15" customHeight="1" x14ac:dyDescent="0.3">
      <c r="A63" s="16"/>
      <c r="B63" s="17"/>
      <c r="C63" s="17"/>
      <c r="D63" s="17"/>
      <c r="E63" s="17"/>
      <c r="F63" s="17"/>
      <c r="G63" s="17"/>
      <c r="H63" s="18"/>
      <c r="I63" s="17"/>
      <c r="J63" s="17"/>
      <c r="K63" s="17"/>
      <c r="L63" s="17"/>
      <c r="M63" s="17"/>
      <c r="N63" s="19"/>
      <c r="BB63" s="38"/>
    </row>
    <row r="64" spans="1:54" ht="20.149999999999999" customHeight="1" x14ac:dyDescent="0.3">
      <c r="A64" s="16"/>
      <c r="B64" s="174" t="str">
        <f>F1138</f>
        <v>4. Their actions and expressions were devoid of any microaggressions.</v>
      </c>
      <c r="C64" s="174"/>
      <c r="D64" s="174"/>
      <c r="E64" s="174"/>
      <c r="F64" s="174"/>
      <c r="G64" s="174"/>
      <c r="H64" s="174"/>
      <c r="I64" s="174"/>
      <c r="J64" s="174"/>
      <c r="K64" s="175" t="s">
        <v>55</v>
      </c>
      <c r="L64" s="176"/>
      <c r="M64" s="177"/>
      <c r="N64" s="19"/>
    </row>
    <row r="65" spans="1:14" ht="5.15" customHeight="1" x14ac:dyDescent="0.3">
      <c r="A65" s="16"/>
      <c r="B65" s="17"/>
      <c r="C65" s="17"/>
      <c r="D65" s="17"/>
      <c r="E65" s="17"/>
      <c r="F65" s="17"/>
      <c r="G65" s="17"/>
      <c r="H65" s="18"/>
      <c r="I65" s="17"/>
      <c r="J65" s="17"/>
      <c r="K65" s="17"/>
      <c r="L65" s="17"/>
      <c r="M65" s="17"/>
      <c r="N65" s="19"/>
    </row>
    <row r="66" spans="1:14" ht="20.149999999999999" customHeight="1" x14ac:dyDescent="0.3">
      <c r="A66" s="16"/>
      <c r="B66" s="174" t="str">
        <f>F1139</f>
        <v>5. They asked me how they could be more culturally sensitive.</v>
      </c>
      <c r="C66" s="174"/>
      <c r="D66" s="174"/>
      <c r="E66" s="174"/>
      <c r="F66" s="174"/>
      <c r="G66" s="174"/>
      <c r="H66" s="174"/>
      <c r="I66" s="174"/>
      <c r="J66" s="174"/>
      <c r="K66" s="175" t="s">
        <v>56</v>
      </c>
      <c r="L66" s="176"/>
      <c r="M66" s="177"/>
      <c r="N66" s="19"/>
    </row>
    <row r="67" spans="1:14" ht="5.15" customHeight="1" x14ac:dyDescent="0.3">
      <c r="A67" s="16"/>
      <c r="B67" s="17"/>
      <c r="C67" s="17"/>
      <c r="D67" s="17"/>
      <c r="E67" s="17"/>
      <c r="F67" s="17"/>
      <c r="G67" s="17"/>
      <c r="H67" s="18"/>
      <c r="I67" s="17"/>
      <c r="J67" s="17"/>
      <c r="K67" s="17"/>
      <c r="L67" s="17"/>
      <c r="M67" s="17"/>
      <c r="N67" s="19"/>
    </row>
    <row r="68" spans="1:14" ht="20.149999999999999" customHeight="1" x14ac:dyDescent="0.3">
      <c r="A68" s="16"/>
      <c r="B68" s="174" t="str">
        <f>F1140</f>
        <v>6. They did not exploit my vulnerability to their professional authority.</v>
      </c>
      <c r="C68" s="174"/>
      <c r="D68" s="174"/>
      <c r="E68" s="174"/>
      <c r="F68" s="174"/>
      <c r="G68" s="174"/>
      <c r="H68" s="174"/>
      <c r="I68" s="174"/>
      <c r="J68" s="174"/>
      <c r="K68" s="175" t="s">
        <v>53</v>
      </c>
      <c r="L68" s="176"/>
      <c r="M68" s="177"/>
      <c r="N68" s="19"/>
    </row>
    <row r="69" spans="1:14" ht="5.15" customHeight="1" x14ac:dyDescent="0.3">
      <c r="A69" s="16"/>
      <c r="B69" s="39"/>
      <c r="C69" s="39"/>
      <c r="D69" s="39"/>
      <c r="E69" s="39"/>
      <c r="F69" s="39"/>
      <c r="G69" s="39"/>
      <c r="H69" s="39"/>
      <c r="I69" s="39"/>
      <c r="J69" s="39"/>
      <c r="K69" s="39"/>
      <c r="L69" s="39"/>
      <c r="M69" s="39"/>
      <c r="N69" s="19"/>
    </row>
    <row r="70" spans="1:14" ht="20.149999999999999" customHeight="1" x14ac:dyDescent="0.3">
      <c r="A70" s="16"/>
      <c r="B70" s="174" t="str">
        <f>F1141</f>
        <v>7. I never had to give up my autonomy to fit their processes.</v>
      </c>
      <c r="C70" s="174"/>
      <c r="D70" s="174"/>
      <c r="E70" s="174"/>
      <c r="F70" s="174"/>
      <c r="G70" s="174"/>
      <c r="H70" s="174"/>
      <c r="I70" s="174"/>
      <c r="J70" s="174"/>
      <c r="K70" s="175" t="s">
        <v>56</v>
      </c>
      <c r="L70" s="176"/>
      <c r="M70" s="177"/>
      <c r="N70" s="19"/>
    </row>
    <row r="71" spans="1:14" ht="5.15" customHeight="1" x14ac:dyDescent="0.3">
      <c r="A71" s="16"/>
      <c r="B71" s="39"/>
      <c r="C71" s="39"/>
      <c r="D71" s="39"/>
      <c r="E71" s="39"/>
      <c r="F71" s="39"/>
      <c r="G71" s="39"/>
      <c r="H71" s="39"/>
      <c r="I71" s="39"/>
      <c r="J71" s="39"/>
      <c r="K71" s="39"/>
      <c r="L71" s="39"/>
      <c r="M71" s="39"/>
      <c r="N71" s="19"/>
    </row>
    <row r="72" spans="1:14" ht="20.149999999999999" customHeight="1" x14ac:dyDescent="0.3">
      <c r="A72" s="16"/>
      <c r="B72" s="174" t="str">
        <f>F1142</f>
        <v>8. Staff appeared to be culturally diverse.</v>
      </c>
      <c r="C72" s="174"/>
      <c r="D72" s="174"/>
      <c r="E72" s="174"/>
      <c r="F72" s="174"/>
      <c r="G72" s="174"/>
      <c r="H72" s="174"/>
      <c r="I72" s="174"/>
      <c r="J72" s="174"/>
      <c r="K72" s="175" t="s">
        <v>51</v>
      </c>
      <c r="L72" s="176"/>
      <c r="M72" s="177"/>
      <c r="N72" s="19"/>
    </row>
    <row r="73" spans="1:14" ht="5.15" customHeight="1" x14ac:dyDescent="0.3">
      <c r="A73" s="16"/>
      <c r="B73" s="39"/>
      <c r="C73" s="39"/>
      <c r="D73" s="39"/>
      <c r="E73" s="39"/>
      <c r="F73" s="39"/>
      <c r="G73" s="39"/>
      <c r="H73" s="39"/>
      <c r="I73" s="39"/>
      <c r="J73" s="39"/>
      <c r="K73" s="39"/>
      <c r="L73" s="39"/>
      <c r="M73" s="39"/>
      <c r="N73" s="19"/>
    </row>
    <row r="74" spans="1:14" ht="20.149999999999999" customHeight="1" x14ac:dyDescent="0.3">
      <c r="A74" s="16"/>
      <c r="B74" s="174" t="str">
        <f>F1143</f>
        <v>9. They effectively accommodated my linguistic barrier.</v>
      </c>
      <c r="C74" s="174"/>
      <c r="D74" s="174"/>
      <c r="E74" s="174"/>
      <c r="F74" s="174"/>
      <c r="G74" s="174"/>
      <c r="H74" s="174"/>
      <c r="I74" s="174"/>
      <c r="J74" s="174"/>
      <c r="K74" s="175" t="s">
        <v>53</v>
      </c>
      <c r="L74" s="176"/>
      <c r="M74" s="177"/>
      <c r="N74" s="19"/>
    </row>
    <row r="75" spans="1:14" ht="5.15" customHeight="1" x14ac:dyDescent="0.3">
      <c r="A75" s="16"/>
      <c r="B75" s="39"/>
      <c r="C75" s="39"/>
      <c r="D75" s="39"/>
      <c r="E75" s="39"/>
      <c r="F75" s="39"/>
      <c r="G75" s="39"/>
      <c r="H75" s="39"/>
      <c r="I75" s="39"/>
      <c r="J75" s="39"/>
      <c r="K75" s="39"/>
      <c r="L75" s="39"/>
      <c r="M75" s="39"/>
      <c r="N75" s="19"/>
    </row>
    <row r="76" spans="1:14" ht="20.149999999999999" customHeight="1" x14ac:dyDescent="0.3">
      <c r="A76" s="16"/>
      <c r="B76" s="174" t="str">
        <f>F1144</f>
        <v>10. I was offered billing options appropriate to my cultural values.</v>
      </c>
      <c r="C76" s="174"/>
      <c r="D76" s="174"/>
      <c r="E76" s="174"/>
      <c r="F76" s="174"/>
      <c r="G76" s="174"/>
      <c r="H76" s="174"/>
      <c r="I76" s="174"/>
      <c r="J76" s="174"/>
      <c r="K76" s="175" t="s">
        <v>53</v>
      </c>
      <c r="L76" s="176"/>
      <c r="M76" s="177"/>
      <c r="N76" s="19"/>
    </row>
    <row r="77" spans="1:14" ht="10" customHeight="1" x14ac:dyDescent="0.3">
      <c r="A77" s="16"/>
      <c r="B77" s="39"/>
      <c r="C77" s="39"/>
      <c r="D77" s="39"/>
      <c r="E77" s="39"/>
      <c r="F77" s="39"/>
      <c r="G77" s="39"/>
      <c r="H77" s="39"/>
      <c r="I77" s="39"/>
      <c r="J77" s="39"/>
      <c r="K77" s="39"/>
      <c r="L77" s="39"/>
      <c r="M77" s="39"/>
      <c r="N77" s="19"/>
    </row>
    <row r="78" spans="1:14" ht="15" customHeight="1" x14ac:dyDescent="0.3">
      <c r="A78" s="16"/>
      <c r="B78" s="178" t="str">
        <f>B1148</f>
        <v>The resulting score for cultural competence is 28 out of 100. This indicates a level of significant incompetence.</v>
      </c>
      <c r="C78" s="178"/>
      <c r="D78" s="178"/>
      <c r="E78" s="178"/>
      <c r="F78" s="178"/>
      <c r="G78" s="178"/>
      <c r="H78" s="178"/>
      <c r="I78" s="178"/>
      <c r="J78" s="178"/>
      <c r="K78" s="178"/>
      <c r="L78" s="178"/>
      <c r="M78" s="178"/>
      <c r="N78" s="19"/>
    </row>
    <row r="79" spans="1:14" ht="10" customHeight="1" x14ac:dyDescent="0.3">
      <c r="A79" s="16"/>
      <c r="B79" s="40"/>
      <c r="C79" s="41"/>
      <c r="D79" s="41"/>
      <c r="E79" s="41"/>
      <c r="F79" s="41"/>
      <c r="G79" s="41"/>
      <c r="H79" s="41"/>
      <c r="I79" s="41"/>
      <c r="J79" s="41"/>
      <c r="K79" s="41"/>
      <c r="L79" s="41"/>
      <c r="M79" s="42"/>
      <c r="N79" s="19"/>
    </row>
    <row r="80" spans="1:14" ht="20.149999999999999" customHeight="1" x14ac:dyDescent="0.3">
      <c r="A80" s="16"/>
      <c r="B80" s="43" t="str">
        <f>C1152</f>
        <v xml:space="preserve">Thank you, Dr. Singh, for your medical service to Mika. </v>
      </c>
      <c r="C80" s="44"/>
      <c r="D80" s="44"/>
      <c r="E80" s="44"/>
      <c r="F80" s="44"/>
      <c r="G80" s="44"/>
      <c r="H80" s="44"/>
      <c r="I80" s="44"/>
      <c r="J80" s="44"/>
      <c r="K80" s="44"/>
      <c r="L80" s="44"/>
      <c r="M80" s="45"/>
      <c r="N80" s="19"/>
    </row>
    <row r="81" spans="1:14" ht="55" customHeight="1" x14ac:dyDescent="0.3">
      <c r="A81" s="16"/>
      <c r="B81" s="189" t="str">
        <f t="shared" ref="B81:B83" si="1">C1153</f>
        <v>You have been assessed by Mika, one of your patients, as measurably presenting significant incompetence. This suggests that you present a significant risk to Mika's wellbeing, and to other culturally diverse patients. Of course, it doesn't have to stay that way.</v>
      </c>
      <c r="C81" s="190"/>
      <c r="D81" s="190"/>
      <c r="E81" s="190"/>
      <c r="F81" s="190"/>
      <c r="G81" s="190"/>
      <c r="H81" s="190"/>
      <c r="I81" s="190"/>
      <c r="J81" s="190"/>
      <c r="K81" s="190"/>
      <c r="L81" s="190"/>
      <c r="M81" s="191"/>
      <c r="N81" s="19"/>
    </row>
    <row r="82" spans="1:14" ht="40" customHeight="1" x14ac:dyDescent="0.3">
      <c r="A82" s="16"/>
      <c r="B82" s="189" t="str">
        <f t="shared" si="1"/>
        <v>We offer two programs to boost your cultural competence to reliably serve culturally diverse patients. The first one is free.</v>
      </c>
      <c r="C82" s="190"/>
      <c r="D82" s="190"/>
      <c r="E82" s="190"/>
      <c r="F82" s="190"/>
      <c r="G82" s="190"/>
      <c r="H82" s="190"/>
      <c r="I82" s="190"/>
      <c r="J82" s="190"/>
      <c r="K82" s="190"/>
      <c r="L82" s="190"/>
      <c r="M82" s="191"/>
      <c r="N82" s="19"/>
    </row>
    <row r="83" spans="1:14" ht="20.149999999999999" customHeight="1" x14ac:dyDescent="0.3">
      <c r="A83" s="16"/>
      <c r="B83" s="46" t="str">
        <f t="shared" si="1"/>
        <v>Standard Competence</v>
      </c>
      <c r="C83" s="39"/>
      <c r="D83" s="39"/>
      <c r="E83" s="47" t="str">
        <f>D1155</f>
        <v xml:space="preserve"> for legitimacy</v>
      </c>
      <c r="F83" s="39"/>
      <c r="G83" s="39"/>
      <c r="H83" s="39"/>
      <c r="I83" s="39"/>
      <c r="J83" s="39"/>
      <c r="K83" s="39"/>
      <c r="L83" s="39"/>
      <c r="M83" s="48"/>
      <c r="N83" s="19"/>
    </row>
    <row r="84" spans="1:14" ht="45" customHeight="1" x14ac:dyDescent="0.3">
      <c r="A84" s="16"/>
      <c r="B84" s="189" t="str">
        <f>F1155</f>
        <v>We offer you, Dr. Singh,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C84" s="190"/>
      <c r="D84" s="190"/>
      <c r="E84" s="190"/>
      <c r="F84" s="190"/>
      <c r="G84" s="190"/>
      <c r="H84" s="190"/>
      <c r="I84" s="190"/>
      <c r="J84" s="190"/>
      <c r="K84" s="190"/>
      <c r="L84" s="190"/>
      <c r="M84" s="191"/>
      <c r="N84" s="19"/>
    </row>
    <row r="85" spans="1:14" ht="20.149999999999999" customHeight="1" x14ac:dyDescent="0.3">
      <c r="A85" s="16"/>
      <c r="B85" s="46" t="str">
        <f>C1156</f>
        <v>Competitive Competence</v>
      </c>
      <c r="C85" s="39"/>
      <c r="D85" s="39"/>
      <c r="E85" s="47" t="str">
        <f>D1156</f>
        <v xml:space="preserve"> for referrals</v>
      </c>
      <c r="F85" s="39"/>
      <c r="G85" s="39"/>
      <c r="H85" s="39"/>
      <c r="I85" s="39"/>
      <c r="J85" s="39"/>
      <c r="K85" s="39"/>
      <c r="L85" s="39"/>
      <c r="M85" s="48"/>
      <c r="N85" s="19"/>
    </row>
    <row r="86" spans="1:14" ht="65.150000000000006" customHeight="1" x14ac:dyDescent="0.3">
      <c r="A86" s="16"/>
      <c r="B86" s="189" t="str">
        <f>F1156</f>
        <v>We offer you, Dr. Singh,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C86" s="190"/>
      <c r="D86" s="190"/>
      <c r="E86" s="190"/>
      <c r="F86" s="190"/>
      <c r="G86" s="190"/>
      <c r="H86" s="190"/>
      <c r="I86" s="190"/>
      <c r="J86" s="190"/>
      <c r="K86" s="190"/>
      <c r="L86" s="190"/>
      <c r="M86" s="191"/>
      <c r="N86" s="19"/>
    </row>
    <row r="87" spans="1:14" ht="20.149999999999999" customHeight="1" x14ac:dyDescent="0.3">
      <c r="A87" s="16"/>
      <c r="B87" s="150" t="str">
        <f>C1157</f>
        <v>Let's work together to improve healthcare outcomes for all of your patients. Thank you.</v>
      </c>
      <c r="C87" s="151"/>
      <c r="D87" s="151"/>
      <c r="E87" s="151"/>
      <c r="F87" s="151"/>
      <c r="G87" s="151"/>
      <c r="H87" s="151"/>
      <c r="I87" s="151"/>
      <c r="J87" s="151"/>
      <c r="K87" s="151"/>
      <c r="L87" s="151"/>
      <c r="M87" s="152"/>
      <c r="N87" s="19"/>
    </row>
    <row r="88" spans="1:14" ht="10" customHeight="1" x14ac:dyDescent="0.3">
      <c r="A88" s="16"/>
      <c r="B88" s="39"/>
      <c r="C88" s="39"/>
      <c r="D88" s="39"/>
      <c r="E88" s="39"/>
      <c r="F88" s="39"/>
      <c r="G88" s="39"/>
      <c r="H88" s="39"/>
      <c r="I88" s="39"/>
      <c r="J88" s="39"/>
      <c r="K88" s="39"/>
      <c r="L88" s="39"/>
      <c r="M88" s="39"/>
      <c r="N88" s="19"/>
    </row>
    <row r="89" spans="1:14" ht="5.15" customHeight="1" x14ac:dyDescent="0.3">
      <c r="A89" s="16"/>
      <c r="B89" s="39"/>
      <c r="C89" s="39"/>
      <c r="D89" s="39"/>
      <c r="E89" s="39"/>
      <c r="F89" s="39"/>
      <c r="G89" s="39"/>
      <c r="H89" s="39"/>
      <c r="I89" s="39"/>
      <c r="J89" s="39"/>
      <c r="K89" s="39"/>
      <c r="L89" s="39"/>
      <c r="M89" s="39"/>
      <c r="N89" s="19"/>
    </row>
    <row r="90" spans="1:14" ht="5.15" customHeight="1" x14ac:dyDescent="0.3">
      <c r="A90" s="27"/>
      <c r="B90" s="28"/>
      <c r="C90" s="28"/>
      <c r="D90" s="28"/>
      <c r="E90" s="28"/>
      <c r="F90" s="28"/>
      <c r="G90" s="28"/>
      <c r="H90" s="28"/>
      <c r="I90" s="28"/>
      <c r="J90" s="28"/>
      <c r="K90" s="28"/>
      <c r="L90" s="28"/>
      <c r="M90" s="28"/>
      <c r="N90" s="29"/>
    </row>
    <row r="91" spans="1:14" ht="55" customHeight="1" x14ac:dyDescent="0.3">
      <c r="A91" s="30" t="s">
        <v>5</v>
      </c>
      <c r="B91" s="188" t="s">
        <v>14</v>
      </c>
      <c r="C91" s="188"/>
      <c r="D91" s="188"/>
      <c r="E91" s="188"/>
      <c r="F91" s="186" t="s">
        <v>42</v>
      </c>
      <c r="G91" s="186"/>
      <c r="H91" s="186"/>
      <c r="I91" s="186"/>
      <c r="J91" s="187" t="s">
        <v>43</v>
      </c>
      <c r="K91" s="187"/>
      <c r="L91" s="187"/>
      <c r="M91" s="187"/>
      <c r="N91" s="31" t="s">
        <v>7</v>
      </c>
    </row>
    <row r="92" spans="1:14" ht="5.15" customHeight="1" x14ac:dyDescent="0.3">
      <c r="A92" s="11"/>
      <c r="B92" s="12"/>
      <c r="C92" s="12"/>
      <c r="D92" s="12"/>
      <c r="E92" s="12"/>
      <c r="F92" s="12"/>
      <c r="G92" s="12"/>
      <c r="H92" s="13"/>
      <c r="I92" s="12"/>
      <c r="J92" s="12"/>
      <c r="K92" s="12"/>
      <c r="L92" s="12"/>
      <c r="M92" s="12"/>
      <c r="N92" s="14"/>
    </row>
    <row r="93" spans="1:14" ht="5.15" customHeight="1" x14ac:dyDescent="0.3">
      <c r="A93" s="16"/>
      <c r="B93" s="17"/>
      <c r="C93" s="17"/>
      <c r="D93" s="17"/>
      <c r="E93" s="17"/>
      <c r="F93" s="17"/>
      <c r="G93" s="17"/>
      <c r="H93" s="18"/>
      <c r="I93" s="17"/>
      <c r="J93" s="17"/>
      <c r="K93" s="17"/>
      <c r="L93" s="17"/>
      <c r="M93" s="17"/>
      <c r="N93" s="19"/>
    </row>
    <row r="94" spans="1:14" ht="5.15" customHeight="1" thickBot="1" x14ac:dyDescent="0.35">
      <c r="A94" s="16"/>
      <c r="B94" s="32"/>
      <c r="C94" s="32"/>
      <c r="D94" s="32"/>
      <c r="E94" s="32"/>
      <c r="F94" s="32"/>
      <c r="G94" s="32"/>
      <c r="H94" s="32"/>
      <c r="I94" s="32"/>
      <c r="J94" s="32"/>
      <c r="K94" s="32"/>
      <c r="L94" s="32"/>
      <c r="M94" s="32"/>
      <c r="N94" s="19"/>
    </row>
    <row r="95" spans="1:14" ht="20.149999999999999" customHeight="1" thickTop="1" x14ac:dyDescent="0.3">
      <c r="A95" s="16"/>
      <c r="B95" s="33" t="s">
        <v>11</v>
      </c>
      <c r="C95" s="32"/>
      <c r="D95" s="32"/>
      <c r="E95" s="32"/>
      <c r="F95" s="179" t="str">
        <f>F55</f>
        <v>Mika</v>
      </c>
      <c r="G95" s="180"/>
      <c r="H95" s="180"/>
      <c r="I95" s="181"/>
      <c r="J95" s="34"/>
      <c r="K95" s="35" t="s">
        <v>12</v>
      </c>
      <c r="L95" s="36"/>
      <c r="M95" s="37"/>
      <c r="N95" s="19"/>
    </row>
    <row r="96" spans="1:14" ht="20.149999999999999" customHeight="1" thickBot="1" x14ac:dyDescent="0.35">
      <c r="A96" s="16"/>
      <c r="B96" s="33" t="s">
        <v>13</v>
      </c>
      <c r="C96" s="32"/>
      <c r="D96" s="32"/>
      <c r="E96" s="32"/>
      <c r="F96" s="179" t="str">
        <f>F56</f>
        <v>Dr. Singh</v>
      </c>
      <c r="G96" s="180"/>
      <c r="H96" s="180"/>
      <c r="I96" s="181"/>
      <c r="J96" s="34"/>
      <c r="K96" s="182">
        <v>4.7</v>
      </c>
      <c r="L96" s="183"/>
      <c r="M96" s="184"/>
      <c r="N96" s="19"/>
    </row>
    <row r="97" spans="1:54" ht="10" customHeight="1" thickTop="1" x14ac:dyDescent="0.3">
      <c r="A97" s="16"/>
      <c r="B97" s="17"/>
      <c r="C97" s="17"/>
      <c r="D97" s="17"/>
      <c r="E97" s="17"/>
      <c r="F97" s="17"/>
      <c r="G97" s="17"/>
      <c r="H97" s="18"/>
      <c r="I97" s="17"/>
      <c r="J97" s="17"/>
      <c r="K97" s="17"/>
      <c r="L97" s="17"/>
      <c r="M97" s="17"/>
      <c r="N97" s="19"/>
    </row>
    <row r="98" spans="1:54" ht="20.149999999999999" customHeight="1" x14ac:dyDescent="0.3">
      <c r="A98" s="16"/>
      <c r="B98" s="174" t="str">
        <f>F1175</f>
        <v>1. I felt fully seen and heard.</v>
      </c>
      <c r="C98" s="174"/>
      <c r="D98" s="174"/>
      <c r="E98" s="174"/>
      <c r="F98" s="174"/>
      <c r="G98" s="174"/>
      <c r="H98" s="174"/>
      <c r="I98" s="174"/>
      <c r="J98" s="174"/>
      <c r="K98" s="175" t="s">
        <v>55</v>
      </c>
      <c r="L98" s="176"/>
      <c r="M98" s="177"/>
      <c r="N98" s="19"/>
    </row>
    <row r="99" spans="1:54" ht="5.15" customHeight="1" x14ac:dyDescent="0.3">
      <c r="A99" s="16"/>
      <c r="B99" s="17"/>
      <c r="C99" s="17"/>
      <c r="D99" s="17"/>
      <c r="E99" s="17"/>
      <c r="F99" s="17"/>
      <c r="G99" s="17"/>
      <c r="H99" s="18"/>
      <c r="I99" s="17"/>
      <c r="J99" s="17"/>
      <c r="K99" s="17"/>
      <c r="L99" s="17"/>
      <c r="M99" s="17"/>
      <c r="N99" s="19"/>
      <c r="BB99" s="38"/>
    </row>
    <row r="100" spans="1:54" ht="20.149999999999999" customHeight="1" x14ac:dyDescent="0.3">
      <c r="A100" s="16"/>
      <c r="B100" s="174" t="str">
        <f>F1176</f>
        <v>2. They faithfully responded to all of my expressions of pain or discomfort.</v>
      </c>
      <c r="C100" s="174"/>
      <c r="D100" s="174"/>
      <c r="E100" s="174"/>
      <c r="F100" s="174"/>
      <c r="G100" s="174"/>
      <c r="H100" s="174"/>
      <c r="I100" s="174"/>
      <c r="J100" s="174"/>
      <c r="K100" s="175" t="s">
        <v>55</v>
      </c>
      <c r="L100" s="176"/>
      <c r="M100" s="177"/>
      <c r="N100" s="19"/>
      <c r="BB100" s="38"/>
    </row>
    <row r="101" spans="1:54" ht="5.15" customHeight="1" x14ac:dyDescent="0.3">
      <c r="A101" s="16"/>
      <c r="B101" s="17"/>
      <c r="C101" s="17"/>
      <c r="D101" s="17"/>
      <c r="E101" s="17"/>
      <c r="F101" s="17"/>
      <c r="G101" s="17"/>
      <c r="H101" s="18"/>
      <c r="I101" s="17"/>
      <c r="J101" s="17"/>
      <c r="K101" s="17"/>
      <c r="L101" s="17"/>
      <c r="M101" s="17"/>
      <c r="N101" s="19"/>
      <c r="BB101" s="38"/>
    </row>
    <row r="102" spans="1:54" ht="20.149999999999999" customHeight="1" x14ac:dyDescent="0.3">
      <c r="A102" s="16"/>
      <c r="B102" s="174" t="str">
        <f>F1177</f>
        <v>3. They put my personal wellbeing ahead of their institutional processes.</v>
      </c>
      <c r="C102" s="174"/>
      <c r="D102" s="174"/>
      <c r="E102" s="174"/>
      <c r="F102" s="174"/>
      <c r="G102" s="174"/>
      <c r="H102" s="174"/>
      <c r="I102" s="174"/>
      <c r="J102" s="174"/>
      <c r="K102" s="175" t="s">
        <v>53</v>
      </c>
      <c r="L102" s="176"/>
      <c r="M102" s="177"/>
      <c r="N102" s="19"/>
      <c r="BB102" s="38"/>
    </row>
    <row r="103" spans="1:54" ht="5.15" customHeight="1" x14ac:dyDescent="0.3">
      <c r="A103" s="16"/>
      <c r="B103" s="17"/>
      <c r="C103" s="17"/>
      <c r="D103" s="17"/>
      <c r="E103" s="17"/>
      <c r="F103" s="17"/>
      <c r="G103" s="17"/>
      <c r="H103" s="18"/>
      <c r="I103" s="17"/>
      <c r="J103" s="17"/>
      <c r="K103" s="17"/>
      <c r="L103" s="17"/>
      <c r="M103" s="17"/>
      <c r="N103" s="19"/>
      <c r="BB103" s="38"/>
    </row>
    <row r="104" spans="1:54" ht="20.149999999999999" customHeight="1" x14ac:dyDescent="0.3">
      <c r="A104" s="16"/>
      <c r="B104" s="174" t="str">
        <f>F1178</f>
        <v>4. Their actions and expressions were devoid of any microaggressions.</v>
      </c>
      <c r="C104" s="174"/>
      <c r="D104" s="174"/>
      <c r="E104" s="174"/>
      <c r="F104" s="174"/>
      <c r="G104" s="174"/>
      <c r="H104" s="174"/>
      <c r="I104" s="174"/>
      <c r="J104" s="174"/>
      <c r="K104" s="175" t="s">
        <v>55</v>
      </c>
      <c r="L104" s="176"/>
      <c r="M104" s="177"/>
      <c r="N104" s="19"/>
    </row>
    <row r="105" spans="1:54" ht="5.15" customHeight="1" x14ac:dyDescent="0.3">
      <c r="A105" s="16"/>
      <c r="B105" s="17"/>
      <c r="C105" s="17"/>
      <c r="D105" s="17"/>
      <c r="E105" s="17"/>
      <c r="F105" s="17"/>
      <c r="G105" s="17"/>
      <c r="H105" s="18"/>
      <c r="I105" s="17"/>
      <c r="J105" s="17"/>
      <c r="K105" s="17"/>
      <c r="L105" s="17"/>
      <c r="M105" s="17"/>
      <c r="N105" s="19"/>
    </row>
    <row r="106" spans="1:54" ht="20.149999999999999" customHeight="1" x14ac:dyDescent="0.3">
      <c r="A106" s="16"/>
      <c r="B106" s="174" t="str">
        <f>F1179</f>
        <v>5. They asked me how they could be more culturally sensitive.</v>
      </c>
      <c r="C106" s="174"/>
      <c r="D106" s="174"/>
      <c r="E106" s="174"/>
      <c r="F106" s="174"/>
      <c r="G106" s="174"/>
      <c r="H106" s="174"/>
      <c r="I106" s="174"/>
      <c r="J106" s="174"/>
      <c r="K106" s="175" t="s">
        <v>56</v>
      </c>
      <c r="L106" s="176"/>
      <c r="M106" s="177"/>
      <c r="N106" s="19"/>
    </row>
    <row r="107" spans="1:54" ht="5.15" customHeight="1" x14ac:dyDescent="0.3">
      <c r="A107" s="16"/>
      <c r="B107" s="17"/>
      <c r="C107" s="17"/>
      <c r="D107" s="17"/>
      <c r="E107" s="17"/>
      <c r="F107" s="17"/>
      <c r="G107" s="17"/>
      <c r="H107" s="18"/>
      <c r="I107" s="17"/>
      <c r="J107" s="17"/>
      <c r="K107" s="17"/>
      <c r="L107" s="17"/>
      <c r="M107" s="17"/>
      <c r="N107" s="19"/>
    </row>
    <row r="108" spans="1:54" ht="20.149999999999999" customHeight="1" x14ac:dyDescent="0.3">
      <c r="A108" s="16"/>
      <c r="B108" s="174" t="str">
        <f>F1180</f>
        <v>6. They did not exploit my vulnerability to their professional authority.</v>
      </c>
      <c r="C108" s="174"/>
      <c r="D108" s="174"/>
      <c r="E108" s="174"/>
      <c r="F108" s="174"/>
      <c r="G108" s="174"/>
      <c r="H108" s="174"/>
      <c r="I108" s="174"/>
      <c r="J108" s="174"/>
      <c r="K108" s="175" t="s">
        <v>55</v>
      </c>
      <c r="L108" s="176"/>
      <c r="M108" s="177"/>
      <c r="N108" s="19"/>
    </row>
    <row r="109" spans="1:54" ht="5.15" customHeight="1" x14ac:dyDescent="0.3">
      <c r="A109" s="16"/>
      <c r="B109" s="39"/>
      <c r="C109" s="39"/>
      <c r="D109" s="39"/>
      <c r="E109" s="39"/>
      <c r="F109" s="39"/>
      <c r="G109" s="39"/>
      <c r="H109" s="39"/>
      <c r="I109" s="39"/>
      <c r="J109" s="39"/>
      <c r="K109" s="39"/>
      <c r="L109" s="39"/>
      <c r="M109" s="39"/>
      <c r="N109" s="19"/>
    </row>
    <row r="110" spans="1:54" ht="20.149999999999999" customHeight="1" x14ac:dyDescent="0.3">
      <c r="A110" s="16"/>
      <c r="B110" s="174" t="str">
        <f>F1181</f>
        <v>7. I never had to give up my autonomy to fit their processes.</v>
      </c>
      <c r="C110" s="174"/>
      <c r="D110" s="174"/>
      <c r="E110" s="174"/>
      <c r="F110" s="174"/>
      <c r="G110" s="174"/>
      <c r="H110" s="174"/>
      <c r="I110" s="174"/>
      <c r="J110" s="174"/>
      <c r="K110" s="175" t="s">
        <v>55</v>
      </c>
      <c r="L110" s="176"/>
      <c r="M110" s="177"/>
      <c r="N110" s="19"/>
    </row>
    <row r="111" spans="1:54" ht="5.15" customHeight="1" x14ac:dyDescent="0.3">
      <c r="A111" s="16"/>
      <c r="B111" s="39"/>
      <c r="C111" s="39"/>
      <c r="D111" s="39"/>
      <c r="E111" s="39"/>
      <c r="F111" s="39"/>
      <c r="G111" s="39"/>
      <c r="H111" s="39"/>
      <c r="I111" s="39"/>
      <c r="J111" s="39"/>
      <c r="K111" s="39"/>
      <c r="L111" s="39"/>
      <c r="M111" s="39"/>
      <c r="N111" s="19"/>
    </row>
    <row r="112" spans="1:54" ht="20.149999999999999" customHeight="1" x14ac:dyDescent="0.3">
      <c r="A112" s="16"/>
      <c r="B112" s="174" t="str">
        <f>F1182</f>
        <v>8. Staff appeared to be culturally diverse.</v>
      </c>
      <c r="C112" s="174"/>
      <c r="D112" s="174"/>
      <c r="E112" s="174"/>
      <c r="F112" s="174"/>
      <c r="G112" s="174"/>
      <c r="H112" s="174"/>
      <c r="I112" s="174"/>
      <c r="J112" s="174"/>
      <c r="K112" s="175" t="s">
        <v>51</v>
      </c>
      <c r="L112" s="176"/>
      <c r="M112" s="177"/>
      <c r="N112" s="19"/>
    </row>
    <row r="113" spans="1:14" ht="5.15" customHeight="1" x14ac:dyDescent="0.3">
      <c r="A113" s="16"/>
      <c r="B113" s="39"/>
      <c r="C113" s="39"/>
      <c r="D113" s="39"/>
      <c r="E113" s="39"/>
      <c r="F113" s="39"/>
      <c r="G113" s="39"/>
      <c r="H113" s="39"/>
      <c r="I113" s="39"/>
      <c r="J113" s="39"/>
      <c r="K113" s="39"/>
      <c r="L113" s="39"/>
      <c r="M113" s="39"/>
      <c r="N113" s="19"/>
    </row>
    <row r="114" spans="1:14" ht="20.149999999999999" customHeight="1" x14ac:dyDescent="0.3">
      <c r="A114" s="16"/>
      <c r="B114" s="174" t="str">
        <f>F1183</f>
        <v>9. They effectively accommodated my linguistic barrier.</v>
      </c>
      <c r="C114" s="174"/>
      <c r="D114" s="174"/>
      <c r="E114" s="174"/>
      <c r="F114" s="174"/>
      <c r="G114" s="174"/>
      <c r="H114" s="174"/>
      <c r="I114" s="174"/>
      <c r="J114" s="174"/>
      <c r="K114" s="175" t="s">
        <v>53</v>
      </c>
      <c r="L114" s="176"/>
      <c r="M114" s="177"/>
      <c r="N114" s="19"/>
    </row>
    <row r="115" spans="1:14" ht="5.15" customHeight="1" x14ac:dyDescent="0.3">
      <c r="A115" s="16"/>
      <c r="B115" s="39"/>
      <c r="C115" s="39"/>
      <c r="D115" s="39"/>
      <c r="E115" s="39"/>
      <c r="F115" s="39"/>
      <c r="G115" s="39"/>
      <c r="H115" s="39"/>
      <c r="I115" s="39"/>
      <c r="J115" s="39"/>
      <c r="K115" s="39"/>
      <c r="L115" s="39"/>
      <c r="M115" s="39"/>
      <c r="N115" s="19"/>
    </row>
    <row r="116" spans="1:14" ht="20.149999999999999" customHeight="1" x14ac:dyDescent="0.3">
      <c r="A116" s="16"/>
      <c r="B116" s="174" t="str">
        <f>F1184</f>
        <v>10. I was offered billing options appropriate to my cultural values.</v>
      </c>
      <c r="C116" s="174"/>
      <c r="D116" s="174"/>
      <c r="E116" s="174"/>
      <c r="F116" s="174"/>
      <c r="G116" s="174"/>
      <c r="H116" s="174"/>
      <c r="I116" s="174"/>
      <c r="J116" s="174"/>
      <c r="K116" s="175" t="s">
        <v>53</v>
      </c>
      <c r="L116" s="176"/>
      <c r="M116" s="177"/>
      <c r="N116" s="19"/>
    </row>
    <row r="117" spans="1:14" ht="10" customHeight="1" x14ac:dyDescent="0.3">
      <c r="A117" s="16"/>
      <c r="B117" s="39"/>
      <c r="C117" s="39"/>
      <c r="D117" s="39"/>
      <c r="E117" s="39"/>
      <c r="F117" s="39"/>
      <c r="G117" s="39"/>
      <c r="H117" s="39"/>
      <c r="I117" s="39"/>
      <c r="J117" s="39"/>
      <c r="K117" s="39"/>
      <c r="L117" s="39"/>
      <c r="M117" s="39"/>
      <c r="N117" s="19"/>
    </row>
    <row r="118" spans="1:14" ht="15" customHeight="1" x14ac:dyDescent="0.3">
      <c r="A118" s="16"/>
      <c r="B118" s="178" t="str">
        <f>B1188</f>
        <v>The resulting score for cultural competence is 35 out of 100. This indicates a level of significant incompetence.</v>
      </c>
      <c r="C118" s="178"/>
      <c r="D118" s="178"/>
      <c r="E118" s="178"/>
      <c r="F118" s="178"/>
      <c r="G118" s="178"/>
      <c r="H118" s="178"/>
      <c r="I118" s="178"/>
      <c r="J118" s="178"/>
      <c r="K118" s="178"/>
      <c r="L118" s="178"/>
      <c r="M118" s="178"/>
      <c r="N118" s="19"/>
    </row>
    <row r="119" spans="1:14" ht="10" customHeight="1" x14ac:dyDescent="0.3">
      <c r="A119" s="16"/>
      <c r="B119" s="40"/>
      <c r="C119" s="41"/>
      <c r="D119" s="41"/>
      <c r="E119" s="41"/>
      <c r="F119" s="41"/>
      <c r="G119" s="41"/>
      <c r="H119" s="41"/>
      <c r="I119" s="41"/>
      <c r="J119" s="41"/>
      <c r="K119" s="41"/>
      <c r="L119" s="41"/>
      <c r="M119" s="42"/>
      <c r="N119" s="19"/>
    </row>
    <row r="120" spans="1:14" ht="20" customHeight="1" x14ac:dyDescent="0.3">
      <c r="A120" s="16"/>
      <c r="B120" s="52" t="str">
        <f>C1192</f>
        <v xml:space="preserve">We provide this helpful feedback to you, Dr. Singh, to improve your cultural competency. </v>
      </c>
      <c r="C120" s="53"/>
      <c r="D120" s="53"/>
      <c r="E120" s="53"/>
      <c r="F120" s="53"/>
      <c r="G120" s="53"/>
      <c r="H120" s="53"/>
      <c r="I120" s="53"/>
      <c r="J120" s="53"/>
      <c r="K120" s="53"/>
      <c r="L120" s="53"/>
      <c r="M120" s="54"/>
      <c r="N120" s="19"/>
    </row>
    <row r="121" spans="1:14" ht="20" customHeight="1" x14ac:dyDescent="0.3">
      <c r="A121" s="16"/>
      <c r="B121" s="156" t="s">
        <v>15</v>
      </c>
      <c r="C121" s="157"/>
      <c r="D121" s="157"/>
      <c r="E121" s="157"/>
      <c r="F121" s="157"/>
      <c r="G121" s="157"/>
      <c r="H121" s="157"/>
      <c r="I121" s="157"/>
      <c r="J121" s="157"/>
      <c r="K121" s="157"/>
      <c r="L121" s="157"/>
      <c r="M121" s="158"/>
      <c r="N121" s="19"/>
    </row>
    <row r="122" spans="1:14" ht="20" customHeight="1" thickBot="1" x14ac:dyDescent="0.35">
      <c r="A122" s="16"/>
      <c r="B122" s="156" t="s">
        <v>16</v>
      </c>
      <c r="C122" s="157"/>
      <c r="D122" s="157"/>
      <c r="E122" s="157"/>
      <c r="F122" s="157"/>
      <c r="G122" s="157"/>
      <c r="H122" s="157"/>
      <c r="I122" s="157"/>
      <c r="J122" s="157"/>
      <c r="K122" s="157"/>
      <c r="L122" s="157"/>
      <c r="M122" s="158"/>
      <c r="N122" s="19"/>
    </row>
    <row r="123" spans="1:14" ht="30" customHeight="1" thickTop="1" x14ac:dyDescent="0.3">
      <c r="A123" s="16"/>
      <c r="B123" s="159" t="s">
        <v>17</v>
      </c>
      <c r="C123" s="160"/>
      <c r="D123" s="160"/>
      <c r="E123" s="162" t="s">
        <v>18</v>
      </c>
      <c r="F123" s="163"/>
      <c r="G123" s="163"/>
      <c r="H123" s="164"/>
      <c r="I123" s="165" t="s">
        <v>19</v>
      </c>
      <c r="J123" s="166"/>
      <c r="K123" s="166"/>
      <c r="L123" s="166"/>
      <c r="M123" s="167"/>
      <c r="N123" s="19"/>
    </row>
    <row r="124" spans="1:14" ht="55" customHeight="1" thickBot="1" x14ac:dyDescent="0.35">
      <c r="A124" s="16"/>
      <c r="B124" s="55"/>
      <c r="C124" s="17"/>
      <c r="D124" s="17"/>
      <c r="E124" s="168" t="s">
        <v>20</v>
      </c>
      <c r="F124" s="169"/>
      <c r="G124" s="169"/>
      <c r="H124" s="170"/>
      <c r="I124" s="171" t="s">
        <v>21</v>
      </c>
      <c r="J124" s="172"/>
      <c r="K124" s="172"/>
      <c r="L124" s="172"/>
      <c r="M124" s="173"/>
      <c r="N124" s="19"/>
    </row>
    <row r="125" spans="1:14" ht="10" customHeight="1" thickTop="1" x14ac:dyDescent="0.3">
      <c r="A125" s="16"/>
      <c r="B125" s="55"/>
      <c r="C125" s="17"/>
      <c r="D125" s="17"/>
      <c r="E125" s="17"/>
      <c r="F125" s="17"/>
      <c r="G125" s="17"/>
      <c r="H125" s="17"/>
      <c r="I125" s="17"/>
      <c r="J125" s="17"/>
      <c r="K125" s="17"/>
      <c r="L125" s="17"/>
      <c r="M125" s="56"/>
      <c r="N125" s="19"/>
    </row>
    <row r="126" spans="1:14" ht="20.149999999999999" customHeight="1" x14ac:dyDescent="0.3">
      <c r="A126" s="16"/>
      <c r="B126" s="46"/>
      <c r="C126" s="39"/>
      <c r="D126" s="39"/>
      <c r="E126" s="153"/>
      <c r="F126" s="154"/>
      <c r="G126" s="154"/>
      <c r="H126" s="154"/>
      <c r="I126" s="154"/>
      <c r="J126" s="154"/>
      <c r="K126" s="154"/>
      <c r="L126" s="155"/>
      <c r="M126" s="48"/>
      <c r="N126" s="19"/>
    </row>
    <row r="127" spans="1:14" ht="10" customHeight="1" x14ac:dyDescent="0.3">
      <c r="A127" s="16"/>
      <c r="B127" s="46"/>
      <c r="C127" s="39"/>
      <c r="D127" s="39"/>
      <c r="E127" s="39"/>
      <c r="F127" s="39"/>
      <c r="G127" s="39"/>
      <c r="H127" s="39"/>
      <c r="I127" s="39"/>
      <c r="J127" s="39"/>
      <c r="K127" s="39"/>
      <c r="L127" s="39"/>
      <c r="M127" s="48"/>
      <c r="N127" s="19"/>
    </row>
    <row r="128" spans="1:14" ht="65.150000000000006" customHeight="1" x14ac:dyDescent="0.3">
      <c r="A128" s="16"/>
      <c r="B128" s="156" t="str">
        <f>C1202</f>
        <v>Select one of these two services, Standard or Competitive Competence, to best improve your efficacy serving diverse patients.We can then offer a testimonial of your improved responsiveness to diverse clients.</v>
      </c>
      <c r="C128" s="157"/>
      <c r="D128" s="157"/>
      <c r="E128" s="157"/>
      <c r="F128" s="157"/>
      <c r="G128" s="157"/>
      <c r="H128" s="157"/>
      <c r="I128" s="157"/>
      <c r="J128" s="157"/>
      <c r="K128" s="157"/>
      <c r="L128" s="157"/>
      <c r="M128" s="158"/>
      <c r="N128" s="19"/>
    </row>
    <row r="129" spans="1:54" ht="20.149999999999999" customHeight="1" x14ac:dyDescent="0.3">
      <c r="A129" s="16"/>
      <c r="B129" s="150"/>
      <c r="C129" s="151"/>
      <c r="D129" s="151"/>
      <c r="E129" s="151"/>
      <c r="F129" s="151"/>
      <c r="G129" s="151"/>
      <c r="H129" s="151"/>
      <c r="I129" s="151"/>
      <c r="J129" s="151"/>
      <c r="K129" s="151"/>
      <c r="L129" s="151"/>
      <c r="M129" s="152"/>
      <c r="N129" s="19"/>
    </row>
    <row r="130" spans="1:54" ht="25" customHeight="1" x14ac:dyDescent="0.3">
      <c r="A130" s="16"/>
      <c r="B130" s="39"/>
      <c r="C130" s="39"/>
      <c r="D130" s="39"/>
      <c r="E130" s="39"/>
      <c r="F130" s="39"/>
      <c r="G130" s="39"/>
      <c r="H130" s="39"/>
      <c r="I130" s="39"/>
      <c r="J130" s="39"/>
      <c r="K130" s="39"/>
      <c r="L130" s="39"/>
      <c r="M130" s="39"/>
      <c r="N130" s="19"/>
    </row>
    <row r="131" spans="1:54" ht="5.15" customHeight="1" x14ac:dyDescent="0.3">
      <c r="A131" s="16"/>
      <c r="B131" s="39"/>
      <c r="C131" s="39"/>
      <c r="D131" s="39"/>
      <c r="E131" s="39"/>
      <c r="F131" s="39"/>
      <c r="G131" s="39"/>
      <c r="H131" s="39"/>
      <c r="I131" s="39"/>
      <c r="J131" s="39"/>
      <c r="K131" s="39"/>
      <c r="L131" s="39"/>
      <c r="M131" s="39"/>
      <c r="N131" s="19"/>
    </row>
    <row r="132" spans="1:54" ht="5.15" customHeight="1" x14ac:dyDescent="0.3">
      <c r="A132" s="27"/>
      <c r="B132" s="28"/>
      <c r="C132" s="28"/>
      <c r="D132" s="28"/>
      <c r="E132" s="28"/>
      <c r="F132" s="28"/>
      <c r="G132" s="28"/>
      <c r="H132" s="28"/>
      <c r="I132" s="28"/>
      <c r="J132" s="28"/>
      <c r="K132" s="28"/>
      <c r="L132" s="28"/>
      <c r="M132" s="28"/>
      <c r="N132" s="29"/>
    </row>
    <row r="133" spans="1:54" ht="55" customHeight="1" x14ac:dyDescent="0.3">
      <c r="A133" s="30" t="s">
        <v>5</v>
      </c>
      <c r="B133" s="188" t="s">
        <v>23</v>
      </c>
      <c r="C133" s="188"/>
      <c r="D133" s="188"/>
      <c r="E133" s="188"/>
      <c r="F133" s="186" t="s">
        <v>42</v>
      </c>
      <c r="G133" s="186"/>
      <c r="H133" s="186"/>
      <c r="I133" s="186"/>
      <c r="J133" s="187" t="s">
        <v>48</v>
      </c>
      <c r="K133" s="187"/>
      <c r="L133" s="187"/>
      <c r="M133" s="187"/>
      <c r="N133" s="31" t="s">
        <v>7</v>
      </c>
    </row>
    <row r="134" spans="1:54" ht="5.15" customHeight="1" x14ac:dyDescent="0.3">
      <c r="A134" s="11"/>
      <c r="B134" s="12"/>
      <c r="C134" s="12"/>
      <c r="D134" s="12"/>
      <c r="E134" s="12"/>
      <c r="F134" s="12"/>
      <c r="G134" s="12"/>
      <c r="H134" s="13"/>
      <c r="I134" s="12"/>
      <c r="J134" s="12"/>
      <c r="K134" s="12"/>
      <c r="L134" s="12"/>
      <c r="M134" s="12"/>
      <c r="N134" s="14"/>
    </row>
    <row r="135" spans="1:54" ht="5.15" customHeight="1" x14ac:dyDescent="0.3">
      <c r="A135" s="16"/>
      <c r="B135" s="17"/>
      <c r="C135" s="17"/>
      <c r="D135" s="17"/>
      <c r="E135" s="17"/>
      <c r="F135" s="17"/>
      <c r="G135" s="17"/>
      <c r="H135" s="18"/>
      <c r="I135" s="17"/>
      <c r="J135" s="17"/>
      <c r="K135" s="17"/>
      <c r="L135" s="17"/>
      <c r="M135" s="17"/>
      <c r="N135" s="19"/>
    </row>
    <row r="136" spans="1:54" ht="5.15" customHeight="1" thickBot="1" x14ac:dyDescent="0.35">
      <c r="A136" s="16"/>
      <c r="B136" s="32"/>
      <c r="C136" s="32"/>
      <c r="D136" s="32"/>
      <c r="E136" s="32"/>
      <c r="F136" s="32"/>
      <c r="G136" s="32"/>
      <c r="H136" s="32"/>
      <c r="I136" s="32"/>
      <c r="J136" s="32"/>
      <c r="K136" s="32"/>
      <c r="L136" s="32"/>
      <c r="M136" s="32"/>
      <c r="N136" s="19"/>
    </row>
    <row r="137" spans="1:54" ht="20.149999999999999" customHeight="1" thickTop="1" x14ac:dyDescent="0.3">
      <c r="A137" s="16"/>
      <c r="B137" s="33" t="s">
        <v>11</v>
      </c>
      <c r="C137" s="32"/>
      <c r="D137" s="32"/>
      <c r="E137" s="32"/>
      <c r="F137" s="179" t="str">
        <f>F95</f>
        <v>Mika</v>
      </c>
      <c r="G137" s="180"/>
      <c r="H137" s="180"/>
      <c r="I137" s="181"/>
      <c r="J137" s="34"/>
      <c r="K137" s="35" t="s">
        <v>12</v>
      </c>
      <c r="L137" s="36"/>
      <c r="M137" s="37"/>
      <c r="N137" s="19"/>
    </row>
    <row r="138" spans="1:54" ht="20.149999999999999" customHeight="1" thickBot="1" x14ac:dyDescent="0.35">
      <c r="A138" s="16"/>
      <c r="B138" s="33" t="s">
        <v>13</v>
      </c>
      <c r="C138" s="32"/>
      <c r="D138" s="32"/>
      <c r="E138" s="32"/>
      <c r="F138" s="179" t="str">
        <f>F96</f>
        <v>Dr. Singh</v>
      </c>
      <c r="G138" s="180"/>
      <c r="H138" s="180"/>
      <c r="I138" s="181"/>
      <c r="J138" s="34"/>
      <c r="K138" s="182">
        <v>5.0999999999999996</v>
      </c>
      <c r="L138" s="183"/>
      <c r="M138" s="184"/>
      <c r="N138" s="19"/>
    </row>
    <row r="139" spans="1:54" ht="10" customHeight="1" thickTop="1" x14ac:dyDescent="0.3">
      <c r="A139" s="16"/>
      <c r="B139" s="17"/>
      <c r="C139" s="17"/>
      <c r="D139" s="17"/>
      <c r="E139" s="17"/>
      <c r="F139" s="17"/>
      <c r="G139" s="17"/>
      <c r="H139" s="18"/>
      <c r="I139" s="17"/>
      <c r="J139" s="17"/>
      <c r="K139" s="17"/>
      <c r="L139" s="17"/>
      <c r="M139" s="17"/>
      <c r="N139" s="19"/>
    </row>
    <row r="140" spans="1:54" ht="20.149999999999999" customHeight="1" x14ac:dyDescent="0.3">
      <c r="A140" s="16"/>
      <c r="B140" s="174" t="str">
        <f>F1212</f>
        <v>1. I felt fully seen and heard.</v>
      </c>
      <c r="C140" s="174"/>
      <c r="D140" s="174"/>
      <c r="E140" s="174"/>
      <c r="F140" s="174"/>
      <c r="G140" s="174"/>
      <c r="H140" s="174"/>
      <c r="I140" s="174"/>
      <c r="J140" s="174"/>
      <c r="K140" s="175" t="s">
        <v>51</v>
      </c>
      <c r="L140" s="176"/>
      <c r="M140" s="177"/>
      <c r="N140" s="19"/>
    </row>
    <row r="141" spans="1:54" ht="5.15" customHeight="1" x14ac:dyDescent="0.3">
      <c r="A141" s="16"/>
      <c r="B141" s="17"/>
      <c r="C141" s="17"/>
      <c r="D141" s="17"/>
      <c r="E141" s="17"/>
      <c r="F141" s="17"/>
      <c r="G141" s="17"/>
      <c r="H141" s="18"/>
      <c r="I141" s="17"/>
      <c r="J141" s="17"/>
      <c r="K141" s="17"/>
      <c r="L141" s="17"/>
      <c r="M141" s="17"/>
      <c r="N141" s="19"/>
      <c r="BB141" s="38"/>
    </row>
    <row r="142" spans="1:54" ht="20.149999999999999" customHeight="1" x14ac:dyDescent="0.3">
      <c r="A142" s="16"/>
      <c r="B142" s="174" t="str">
        <f>F1213</f>
        <v>2. They faithfully responded to all of my expressions of pain or discomfort.</v>
      </c>
      <c r="C142" s="174"/>
      <c r="D142" s="174"/>
      <c r="E142" s="174"/>
      <c r="F142" s="174"/>
      <c r="G142" s="174"/>
      <c r="H142" s="174"/>
      <c r="I142" s="174"/>
      <c r="J142" s="174"/>
      <c r="K142" s="175" t="s">
        <v>49</v>
      </c>
      <c r="L142" s="176"/>
      <c r="M142" s="177"/>
      <c r="N142" s="19"/>
      <c r="BB142" s="38"/>
    </row>
    <row r="143" spans="1:54" ht="5.15" customHeight="1" x14ac:dyDescent="0.3">
      <c r="A143" s="16"/>
      <c r="B143" s="17"/>
      <c r="C143" s="17"/>
      <c r="D143" s="17"/>
      <c r="E143" s="17"/>
      <c r="F143" s="17"/>
      <c r="G143" s="17"/>
      <c r="H143" s="18"/>
      <c r="I143" s="17"/>
      <c r="J143" s="17"/>
      <c r="K143" s="17"/>
      <c r="L143" s="17"/>
      <c r="M143" s="17"/>
      <c r="N143" s="19"/>
      <c r="BB143" s="38"/>
    </row>
    <row r="144" spans="1:54" ht="20.149999999999999" customHeight="1" x14ac:dyDescent="0.3">
      <c r="A144" s="16"/>
      <c r="B144" s="174" t="str">
        <f>F1214</f>
        <v>3. They put my personal wellbeing ahead of their institutional processes.</v>
      </c>
      <c r="C144" s="174"/>
      <c r="D144" s="174"/>
      <c r="E144" s="174"/>
      <c r="F144" s="174"/>
      <c r="G144" s="174"/>
      <c r="H144" s="174"/>
      <c r="I144" s="174"/>
      <c r="J144" s="174"/>
      <c r="K144" s="175" t="s">
        <v>51</v>
      </c>
      <c r="L144" s="176"/>
      <c r="M144" s="177"/>
      <c r="N144" s="19"/>
      <c r="BB144" s="38"/>
    </row>
    <row r="145" spans="1:54" ht="5.15" customHeight="1" x14ac:dyDescent="0.3">
      <c r="A145" s="16"/>
      <c r="B145" s="17"/>
      <c r="C145" s="17"/>
      <c r="D145" s="17"/>
      <c r="E145" s="17"/>
      <c r="F145" s="17"/>
      <c r="G145" s="17"/>
      <c r="H145" s="18"/>
      <c r="I145" s="17"/>
      <c r="J145" s="17"/>
      <c r="K145" s="17"/>
      <c r="L145" s="17"/>
      <c r="M145" s="17"/>
      <c r="N145" s="19"/>
      <c r="BB145" s="38"/>
    </row>
    <row r="146" spans="1:54" ht="20.149999999999999" customHeight="1" x14ac:dyDescent="0.3">
      <c r="A146" s="16"/>
      <c r="B146" s="174" t="str">
        <f>F1215</f>
        <v>4. Their actions and expressions were devoid of any microaggressions.</v>
      </c>
      <c r="C146" s="174"/>
      <c r="D146" s="174"/>
      <c r="E146" s="174"/>
      <c r="F146" s="174"/>
      <c r="G146" s="174"/>
      <c r="H146" s="174"/>
      <c r="I146" s="174"/>
      <c r="J146" s="174"/>
      <c r="K146" s="175" t="s">
        <v>49</v>
      </c>
      <c r="L146" s="176"/>
      <c r="M146" s="177"/>
      <c r="N146" s="19"/>
    </row>
    <row r="147" spans="1:54" ht="5.15" customHeight="1" x14ac:dyDescent="0.3">
      <c r="A147" s="16"/>
      <c r="B147" s="17"/>
      <c r="C147" s="17"/>
      <c r="D147" s="17"/>
      <c r="E147" s="17"/>
      <c r="F147" s="17"/>
      <c r="G147" s="17"/>
      <c r="H147" s="18"/>
      <c r="I147" s="17"/>
      <c r="J147" s="17"/>
      <c r="K147" s="17"/>
      <c r="L147" s="17"/>
      <c r="M147" s="17"/>
      <c r="N147" s="19"/>
    </row>
    <row r="148" spans="1:54" ht="20.149999999999999" customHeight="1" x14ac:dyDescent="0.3">
      <c r="A148" s="16"/>
      <c r="B148" s="174" t="str">
        <f>F1216</f>
        <v>5. They asked me how they could be more culturally sensitive.</v>
      </c>
      <c r="C148" s="174"/>
      <c r="D148" s="174"/>
      <c r="E148" s="174"/>
      <c r="F148" s="174"/>
      <c r="G148" s="174"/>
      <c r="H148" s="174"/>
      <c r="I148" s="174"/>
      <c r="J148" s="174"/>
      <c r="K148" s="175" t="s">
        <v>53</v>
      </c>
      <c r="L148" s="176"/>
      <c r="M148" s="177"/>
      <c r="N148" s="19"/>
    </row>
    <row r="149" spans="1:54" ht="5.15" customHeight="1" x14ac:dyDescent="0.3">
      <c r="A149" s="16"/>
      <c r="B149" s="17"/>
      <c r="C149" s="17"/>
      <c r="D149" s="17"/>
      <c r="E149" s="17"/>
      <c r="F149" s="17"/>
      <c r="G149" s="17"/>
      <c r="H149" s="18"/>
      <c r="I149" s="17"/>
      <c r="J149" s="17"/>
      <c r="K149" s="17"/>
      <c r="L149" s="17"/>
      <c r="M149" s="17"/>
      <c r="N149" s="19"/>
    </row>
    <row r="150" spans="1:54" ht="20.149999999999999" customHeight="1" x14ac:dyDescent="0.3">
      <c r="A150" s="16"/>
      <c r="B150" s="174" t="str">
        <f>F1217</f>
        <v>6. They did not exploit my vulnerability to their professional authority.</v>
      </c>
      <c r="C150" s="174"/>
      <c r="D150" s="174"/>
      <c r="E150" s="174"/>
      <c r="F150" s="174"/>
      <c r="G150" s="174"/>
      <c r="H150" s="174"/>
      <c r="I150" s="174"/>
      <c r="J150" s="174"/>
      <c r="K150" s="175" t="s">
        <v>51</v>
      </c>
      <c r="L150" s="176"/>
      <c r="M150" s="177"/>
      <c r="N150" s="19"/>
    </row>
    <row r="151" spans="1:54" ht="5.15" customHeight="1" x14ac:dyDescent="0.3">
      <c r="A151" s="16"/>
      <c r="B151" s="39"/>
      <c r="C151" s="39"/>
      <c r="D151" s="39"/>
      <c r="E151" s="39"/>
      <c r="F151" s="39"/>
      <c r="G151" s="39"/>
      <c r="H151" s="39"/>
      <c r="I151" s="39"/>
      <c r="J151" s="39"/>
      <c r="K151" s="39"/>
      <c r="L151" s="39"/>
      <c r="M151" s="39"/>
      <c r="N151" s="19"/>
    </row>
    <row r="152" spans="1:54" ht="20.149999999999999" customHeight="1" x14ac:dyDescent="0.3">
      <c r="A152" s="16"/>
      <c r="B152" s="174" t="str">
        <f>F1218</f>
        <v>7. I never had to give up my autonomy to fit their processes.</v>
      </c>
      <c r="C152" s="174"/>
      <c r="D152" s="174"/>
      <c r="E152" s="174"/>
      <c r="F152" s="174"/>
      <c r="G152" s="174"/>
      <c r="H152" s="174"/>
      <c r="I152" s="174"/>
      <c r="J152" s="174"/>
      <c r="K152" s="175" t="s">
        <v>51</v>
      </c>
      <c r="L152" s="176"/>
      <c r="M152" s="177"/>
      <c r="N152" s="19"/>
    </row>
    <row r="153" spans="1:54" ht="5.15" customHeight="1" x14ac:dyDescent="0.3">
      <c r="A153" s="16"/>
      <c r="B153" s="39"/>
      <c r="C153" s="39"/>
      <c r="D153" s="39"/>
      <c r="E153" s="39"/>
      <c r="F153" s="39"/>
      <c r="G153" s="39"/>
      <c r="H153" s="39"/>
      <c r="I153" s="39"/>
      <c r="J153" s="39"/>
      <c r="K153" s="39"/>
      <c r="L153" s="39"/>
      <c r="M153" s="39"/>
      <c r="N153" s="19"/>
    </row>
    <row r="154" spans="1:54" ht="20.149999999999999" customHeight="1" x14ac:dyDescent="0.3">
      <c r="A154" s="16"/>
      <c r="B154" s="174" t="str">
        <f>F1219</f>
        <v>8. Staff appeared to be culturally diverse.</v>
      </c>
      <c r="C154" s="174"/>
      <c r="D154" s="174"/>
      <c r="E154" s="174"/>
      <c r="F154" s="174"/>
      <c r="G154" s="174"/>
      <c r="H154" s="174"/>
      <c r="I154" s="174"/>
      <c r="J154" s="174"/>
      <c r="K154" s="175" t="s">
        <v>51</v>
      </c>
      <c r="L154" s="176"/>
      <c r="M154" s="177"/>
      <c r="N154" s="19"/>
    </row>
    <row r="155" spans="1:54" ht="5.15" customHeight="1" x14ac:dyDescent="0.3">
      <c r="A155" s="16"/>
      <c r="B155" s="39"/>
      <c r="C155" s="39"/>
      <c r="D155" s="39"/>
      <c r="E155" s="39"/>
      <c r="F155" s="39"/>
      <c r="G155" s="39"/>
      <c r="H155" s="39"/>
      <c r="I155" s="39"/>
      <c r="J155" s="39"/>
      <c r="K155" s="39"/>
      <c r="L155" s="39"/>
      <c r="M155" s="39"/>
      <c r="N155" s="19"/>
    </row>
    <row r="156" spans="1:54" ht="20.149999999999999" customHeight="1" x14ac:dyDescent="0.3">
      <c r="A156" s="16"/>
      <c r="B156" s="174" t="str">
        <f>F1220</f>
        <v>9. They effectively accommodated my linguistic barrier.</v>
      </c>
      <c r="C156" s="174"/>
      <c r="D156" s="174"/>
      <c r="E156" s="174"/>
      <c r="F156" s="174"/>
      <c r="G156" s="174"/>
      <c r="H156" s="174"/>
      <c r="I156" s="174"/>
      <c r="J156" s="174"/>
      <c r="K156" s="175" t="s">
        <v>53</v>
      </c>
      <c r="L156" s="176"/>
      <c r="M156" s="177"/>
      <c r="N156" s="19"/>
    </row>
    <row r="157" spans="1:54" ht="5.15" customHeight="1" x14ac:dyDescent="0.3">
      <c r="A157" s="16"/>
      <c r="B157" s="39"/>
      <c r="C157" s="39"/>
      <c r="D157" s="39"/>
      <c r="E157" s="39"/>
      <c r="F157" s="39"/>
      <c r="G157" s="39"/>
      <c r="H157" s="39"/>
      <c r="I157" s="39"/>
      <c r="J157" s="39"/>
      <c r="K157" s="39"/>
      <c r="L157" s="39"/>
      <c r="M157" s="39"/>
      <c r="N157" s="19"/>
    </row>
    <row r="158" spans="1:54" ht="20.149999999999999" customHeight="1" x14ac:dyDescent="0.3">
      <c r="A158" s="16"/>
      <c r="B158" s="174" t="str">
        <f>F1221</f>
        <v>10. I was offered billing options appropriate to my cultural values.</v>
      </c>
      <c r="C158" s="174"/>
      <c r="D158" s="174"/>
      <c r="E158" s="174"/>
      <c r="F158" s="174"/>
      <c r="G158" s="174"/>
      <c r="H158" s="174"/>
      <c r="I158" s="174"/>
      <c r="J158" s="174"/>
      <c r="K158" s="175" t="s">
        <v>53</v>
      </c>
      <c r="L158" s="176"/>
      <c r="M158" s="177"/>
      <c r="N158" s="19"/>
    </row>
    <row r="159" spans="1:54" ht="10" customHeight="1" x14ac:dyDescent="0.3">
      <c r="A159" s="16"/>
      <c r="B159" s="39"/>
      <c r="C159" s="39"/>
      <c r="D159" s="39"/>
      <c r="E159" s="39"/>
      <c r="F159" s="39"/>
      <c r="G159" s="39"/>
      <c r="H159" s="39"/>
      <c r="I159" s="39"/>
      <c r="J159" s="39"/>
      <c r="K159" s="39"/>
      <c r="L159" s="39"/>
      <c r="M159" s="39"/>
      <c r="N159" s="19"/>
    </row>
    <row r="160" spans="1:54" ht="15" customHeight="1" x14ac:dyDescent="0.3">
      <c r="A160" s="16"/>
      <c r="B160" s="178" t="str">
        <f>B1225</f>
        <v>The resulting score for cultural competence is 73 out of 100. This indicates a level of adequate competence.</v>
      </c>
      <c r="C160" s="178"/>
      <c r="D160" s="178"/>
      <c r="E160" s="178"/>
      <c r="F160" s="178"/>
      <c r="G160" s="178"/>
      <c r="H160" s="178"/>
      <c r="I160" s="178"/>
      <c r="J160" s="178"/>
      <c r="K160" s="178"/>
      <c r="L160" s="178"/>
      <c r="M160" s="178"/>
      <c r="N160" s="19"/>
    </row>
    <row r="161" spans="1:14" ht="10" customHeight="1" x14ac:dyDescent="0.3">
      <c r="A161" s="16"/>
      <c r="B161" s="40"/>
      <c r="C161" s="41"/>
      <c r="D161" s="41"/>
      <c r="E161" s="41"/>
      <c r="F161" s="41"/>
      <c r="G161" s="41"/>
      <c r="H161" s="41"/>
      <c r="I161" s="41"/>
      <c r="J161" s="41"/>
      <c r="K161" s="41"/>
      <c r="L161" s="41"/>
      <c r="M161" s="42"/>
      <c r="N161" s="19"/>
    </row>
    <row r="162" spans="1:14" ht="20" customHeight="1" x14ac:dyDescent="0.3">
      <c r="A162" s="16"/>
      <c r="B162" s="52" t="str">
        <f>C1229</f>
        <v xml:space="preserve">We provide this helpful feedback to you, Dr. Singh, to improve your cultural competency. </v>
      </c>
      <c r="C162" s="53"/>
      <c r="D162" s="53"/>
      <c r="E162" s="53"/>
      <c r="F162" s="53"/>
      <c r="G162" s="53"/>
      <c r="H162" s="53"/>
      <c r="I162" s="53"/>
      <c r="J162" s="53"/>
      <c r="K162" s="53"/>
      <c r="L162" s="53"/>
      <c r="M162" s="54"/>
      <c r="N162" s="19"/>
    </row>
    <row r="163" spans="1:14" ht="20" customHeight="1" x14ac:dyDescent="0.3">
      <c r="A163" s="16"/>
      <c r="B163" s="156" t="s">
        <v>15</v>
      </c>
      <c r="C163" s="157"/>
      <c r="D163" s="157"/>
      <c r="E163" s="157"/>
      <c r="F163" s="157"/>
      <c r="G163" s="157"/>
      <c r="H163" s="157"/>
      <c r="I163" s="157"/>
      <c r="J163" s="157"/>
      <c r="K163" s="157"/>
      <c r="L163" s="157"/>
      <c r="M163" s="158"/>
      <c r="N163" s="19"/>
    </row>
    <row r="164" spans="1:14" ht="20" customHeight="1" thickBot="1" x14ac:dyDescent="0.35">
      <c r="A164" s="16"/>
      <c r="B164" s="156" t="s">
        <v>16</v>
      </c>
      <c r="C164" s="157"/>
      <c r="D164" s="157"/>
      <c r="E164" s="157"/>
      <c r="F164" s="157"/>
      <c r="G164" s="157"/>
      <c r="H164" s="157"/>
      <c r="I164" s="157"/>
      <c r="J164" s="157"/>
      <c r="K164" s="157"/>
      <c r="L164" s="157"/>
      <c r="M164" s="158"/>
      <c r="N164" s="19"/>
    </row>
    <row r="165" spans="1:14" ht="30" customHeight="1" thickTop="1" x14ac:dyDescent="0.3">
      <c r="A165" s="16"/>
      <c r="B165" s="159" t="s">
        <v>17</v>
      </c>
      <c r="C165" s="160"/>
      <c r="D165" s="160"/>
      <c r="E165" s="162" t="s">
        <v>18</v>
      </c>
      <c r="F165" s="163"/>
      <c r="G165" s="163"/>
      <c r="H165" s="164"/>
      <c r="I165" s="165" t="s">
        <v>19</v>
      </c>
      <c r="J165" s="166"/>
      <c r="K165" s="166"/>
      <c r="L165" s="166"/>
      <c r="M165" s="167"/>
      <c r="N165" s="19"/>
    </row>
    <row r="166" spans="1:14" ht="55" customHeight="1" thickBot="1" x14ac:dyDescent="0.35">
      <c r="A166" s="16"/>
      <c r="B166" s="55"/>
      <c r="C166" s="17"/>
      <c r="D166" s="17"/>
      <c r="E166" s="168" t="s">
        <v>20</v>
      </c>
      <c r="F166" s="169"/>
      <c r="G166" s="169"/>
      <c r="H166" s="170"/>
      <c r="I166" s="171" t="s">
        <v>21</v>
      </c>
      <c r="J166" s="172"/>
      <c r="K166" s="172"/>
      <c r="L166" s="172"/>
      <c r="M166" s="173"/>
      <c r="N166" s="19"/>
    </row>
    <row r="167" spans="1:14" ht="10" customHeight="1" thickTop="1" x14ac:dyDescent="0.3">
      <c r="A167" s="16"/>
      <c r="B167" s="55"/>
      <c r="C167" s="17"/>
      <c r="D167" s="17"/>
      <c r="E167" s="17"/>
      <c r="F167" s="17"/>
      <c r="G167" s="17"/>
      <c r="H167" s="17"/>
      <c r="I167" s="17"/>
      <c r="J167" s="17"/>
      <c r="K167" s="17"/>
      <c r="L167" s="17"/>
      <c r="M167" s="56"/>
      <c r="N167" s="19"/>
    </row>
    <row r="168" spans="1:14" ht="20.149999999999999" customHeight="1" x14ac:dyDescent="0.3">
      <c r="A168" s="16"/>
      <c r="B168" s="46"/>
      <c r="C168" s="39"/>
      <c r="D168" s="39"/>
      <c r="E168" s="153" t="s">
        <v>119</v>
      </c>
      <c r="F168" s="154"/>
      <c r="G168" s="154"/>
      <c r="H168" s="154"/>
      <c r="I168" s="154"/>
      <c r="J168" s="154"/>
      <c r="K168" s="154"/>
      <c r="L168" s="155"/>
      <c r="M168" s="48"/>
      <c r="N168" s="19"/>
    </row>
    <row r="169" spans="1:14" ht="10" customHeight="1" x14ac:dyDescent="0.3">
      <c r="A169" s="16"/>
      <c r="B169" s="46"/>
      <c r="C169" s="39"/>
      <c r="D169" s="39"/>
      <c r="E169" s="39"/>
      <c r="F169" s="39"/>
      <c r="G169" s="39"/>
      <c r="H169" s="39"/>
      <c r="I169" s="39"/>
      <c r="J169" s="39"/>
      <c r="K169" s="39"/>
      <c r="L169" s="39"/>
      <c r="M169" s="48"/>
      <c r="N169" s="19"/>
    </row>
    <row r="170" spans="1:14" ht="65.150000000000006" customHeight="1" x14ac:dyDescent="0.3">
      <c r="A170" s="16"/>
      <c r="B170" s="156" t="str">
        <f>C1239</f>
        <v>Now that Dr. Singh is completing the Standard Cultural Competence program, we expect stellar outcomes.And will soon provide a testimonial of their responsiveness to the needs of diverse clients.</v>
      </c>
      <c r="C170" s="157"/>
      <c r="D170" s="157"/>
      <c r="E170" s="157"/>
      <c r="F170" s="157"/>
      <c r="G170" s="157"/>
      <c r="H170" s="157"/>
      <c r="I170" s="157"/>
      <c r="J170" s="157"/>
      <c r="K170" s="157"/>
      <c r="L170" s="157"/>
      <c r="M170" s="158"/>
      <c r="N170" s="19"/>
    </row>
    <row r="171" spans="1:14" ht="45" customHeight="1" x14ac:dyDescent="0.3">
      <c r="A171" s="16"/>
      <c r="B171" s="150"/>
      <c r="C171" s="151"/>
      <c r="D171" s="151"/>
      <c r="E171" s="151"/>
      <c r="F171" s="151"/>
      <c r="G171" s="151"/>
      <c r="H171" s="151"/>
      <c r="I171" s="151"/>
      <c r="J171" s="151"/>
      <c r="K171" s="151"/>
      <c r="L171" s="151"/>
      <c r="M171" s="152"/>
      <c r="N171" s="19"/>
    </row>
    <row r="172" spans="1:14" ht="5.15" customHeight="1" x14ac:dyDescent="0.3">
      <c r="A172" s="16"/>
      <c r="B172" s="39"/>
      <c r="C172" s="39"/>
      <c r="D172" s="39"/>
      <c r="E172" s="39"/>
      <c r="F172" s="39"/>
      <c r="G172" s="39"/>
      <c r="H172" s="39"/>
      <c r="I172" s="39"/>
      <c r="J172" s="39"/>
      <c r="K172" s="39"/>
      <c r="L172" s="39"/>
      <c r="M172" s="39"/>
      <c r="N172" s="19"/>
    </row>
    <row r="173" spans="1:14" ht="5.15" customHeight="1" x14ac:dyDescent="0.3">
      <c r="A173" s="27"/>
      <c r="B173" s="28"/>
      <c r="C173" s="28"/>
      <c r="D173" s="28"/>
      <c r="E173" s="28"/>
      <c r="F173" s="28"/>
      <c r="G173" s="28"/>
      <c r="H173" s="28"/>
      <c r="I173" s="28"/>
      <c r="J173" s="28"/>
      <c r="K173" s="28"/>
      <c r="L173" s="28"/>
      <c r="M173" s="28"/>
      <c r="N173" s="29"/>
    </row>
    <row r="174" spans="1:14" ht="55" customHeight="1" x14ac:dyDescent="0.3">
      <c r="A174" s="30" t="s">
        <v>5</v>
      </c>
      <c r="B174" s="188" t="s">
        <v>25</v>
      </c>
      <c r="C174" s="188"/>
      <c r="D174" s="188"/>
      <c r="E174" s="188"/>
      <c r="F174" s="186" t="s">
        <v>42</v>
      </c>
      <c r="G174" s="186"/>
      <c r="H174" s="186"/>
      <c r="I174" s="186"/>
      <c r="J174" s="187" t="s">
        <v>48</v>
      </c>
      <c r="K174" s="187"/>
      <c r="L174" s="187"/>
      <c r="M174" s="187"/>
      <c r="N174" s="31" t="s">
        <v>7</v>
      </c>
    </row>
    <row r="175" spans="1:14" ht="5.15" customHeight="1" x14ac:dyDescent="0.3">
      <c r="A175" s="11"/>
      <c r="B175" s="12"/>
      <c r="C175" s="12"/>
      <c r="D175" s="12"/>
      <c r="E175" s="12"/>
      <c r="F175" s="12"/>
      <c r="G175" s="12"/>
      <c r="H175" s="13"/>
      <c r="I175" s="12"/>
      <c r="J175" s="12"/>
      <c r="K175" s="12"/>
      <c r="L175" s="12"/>
      <c r="M175" s="12"/>
      <c r="N175" s="14"/>
    </row>
    <row r="176" spans="1:14" ht="5.15" customHeight="1" x14ac:dyDescent="0.3">
      <c r="A176" s="16"/>
      <c r="B176" s="17"/>
      <c r="C176" s="17"/>
      <c r="D176" s="17"/>
      <c r="E176" s="17"/>
      <c r="F176" s="17"/>
      <c r="G176" s="17"/>
      <c r="H176" s="18"/>
      <c r="I176" s="17"/>
      <c r="J176" s="17"/>
      <c r="K176" s="17"/>
      <c r="L176" s="17"/>
      <c r="M176" s="17"/>
      <c r="N176" s="19"/>
    </row>
    <row r="177" spans="1:54" ht="5.15" customHeight="1" thickBot="1" x14ac:dyDescent="0.35">
      <c r="A177" s="16"/>
      <c r="B177" s="32"/>
      <c r="C177" s="32"/>
      <c r="D177" s="32"/>
      <c r="E177" s="32"/>
      <c r="F177" s="32"/>
      <c r="G177" s="32"/>
      <c r="H177" s="32"/>
      <c r="I177" s="32"/>
      <c r="J177" s="32"/>
      <c r="K177" s="32"/>
      <c r="L177" s="32"/>
      <c r="M177" s="32"/>
      <c r="N177" s="19"/>
    </row>
    <row r="178" spans="1:54" ht="20.149999999999999" customHeight="1" thickTop="1" x14ac:dyDescent="0.3">
      <c r="A178" s="16"/>
      <c r="B178" s="33" t="s">
        <v>11</v>
      </c>
      <c r="C178" s="32"/>
      <c r="D178" s="32"/>
      <c r="E178" s="32"/>
      <c r="F178" s="179" t="str">
        <f>F137</f>
        <v>Mika</v>
      </c>
      <c r="G178" s="180"/>
      <c r="H178" s="180"/>
      <c r="I178" s="181"/>
      <c r="J178" s="34"/>
      <c r="K178" s="35" t="s">
        <v>12</v>
      </c>
      <c r="L178" s="36"/>
      <c r="M178" s="37"/>
      <c r="N178" s="19"/>
    </row>
    <row r="179" spans="1:54" ht="20.149999999999999" customHeight="1" thickBot="1" x14ac:dyDescent="0.35">
      <c r="A179" s="16"/>
      <c r="B179" s="33" t="s">
        <v>13</v>
      </c>
      <c r="C179" s="32"/>
      <c r="D179" s="32"/>
      <c r="E179" s="32"/>
      <c r="F179" s="179" t="str">
        <f>F138</f>
        <v>Dr. Singh</v>
      </c>
      <c r="G179" s="180"/>
      <c r="H179" s="180"/>
      <c r="I179" s="181"/>
      <c r="J179" s="34"/>
      <c r="K179" s="182">
        <v>4.9000000000000004</v>
      </c>
      <c r="L179" s="183"/>
      <c r="M179" s="184"/>
      <c r="N179" s="19"/>
    </row>
    <row r="180" spans="1:54" ht="10" customHeight="1" thickTop="1" x14ac:dyDescent="0.3">
      <c r="A180" s="16"/>
      <c r="B180" s="17"/>
      <c r="C180" s="17"/>
      <c r="D180" s="17"/>
      <c r="E180" s="17"/>
      <c r="F180" s="17"/>
      <c r="G180" s="17"/>
      <c r="H180" s="18"/>
      <c r="I180" s="17"/>
      <c r="J180" s="17"/>
      <c r="K180" s="17"/>
      <c r="L180" s="17"/>
      <c r="M180" s="17"/>
      <c r="N180" s="19"/>
    </row>
    <row r="181" spans="1:54" ht="20.149999999999999" customHeight="1" x14ac:dyDescent="0.3">
      <c r="A181" s="16"/>
      <c r="B181" s="174" t="str">
        <f>F1249</f>
        <v>1. I felt fully seen and heard.</v>
      </c>
      <c r="C181" s="174"/>
      <c r="D181" s="174"/>
      <c r="E181" s="174"/>
      <c r="F181" s="174"/>
      <c r="G181" s="174"/>
      <c r="H181" s="174"/>
      <c r="I181" s="174"/>
      <c r="J181" s="174"/>
      <c r="K181" s="175" t="s">
        <v>51</v>
      </c>
      <c r="L181" s="176"/>
      <c r="M181" s="177"/>
      <c r="N181" s="19"/>
    </row>
    <row r="182" spans="1:54" ht="5.15" customHeight="1" x14ac:dyDescent="0.3">
      <c r="A182" s="16"/>
      <c r="B182" s="17"/>
      <c r="C182" s="17"/>
      <c r="D182" s="17"/>
      <c r="E182" s="17"/>
      <c r="F182" s="17"/>
      <c r="G182" s="17"/>
      <c r="H182" s="18"/>
      <c r="I182" s="17"/>
      <c r="J182" s="17"/>
      <c r="K182" s="17"/>
      <c r="L182" s="17"/>
      <c r="M182" s="17"/>
      <c r="N182" s="19"/>
      <c r="BB182" s="38"/>
    </row>
    <row r="183" spans="1:54" ht="20.149999999999999" customHeight="1" x14ac:dyDescent="0.3">
      <c r="A183" s="16"/>
      <c r="B183" s="174" t="str">
        <f>F1250</f>
        <v>2. They faithfully responded to all of my expressions of pain or discomfort.</v>
      </c>
      <c r="C183" s="174"/>
      <c r="D183" s="174"/>
      <c r="E183" s="174"/>
      <c r="F183" s="174"/>
      <c r="G183" s="174"/>
      <c r="H183" s="174"/>
      <c r="I183" s="174"/>
      <c r="J183" s="174"/>
      <c r="K183" s="175" t="s">
        <v>49</v>
      </c>
      <c r="L183" s="176"/>
      <c r="M183" s="177"/>
      <c r="N183" s="19"/>
      <c r="BB183" s="38"/>
    </row>
    <row r="184" spans="1:54" ht="5.15" customHeight="1" x14ac:dyDescent="0.3">
      <c r="A184" s="16"/>
      <c r="B184" s="17"/>
      <c r="C184" s="17"/>
      <c r="D184" s="17"/>
      <c r="E184" s="17"/>
      <c r="F184" s="17"/>
      <c r="G184" s="17"/>
      <c r="H184" s="18"/>
      <c r="I184" s="17"/>
      <c r="J184" s="17"/>
      <c r="K184" s="17"/>
      <c r="L184" s="17"/>
      <c r="M184" s="17"/>
      <c r="N184" s="19"/>
      <c r="BB184" s="38"/>
    </row>
    <row r="185" spans="1:54" ht="20.149999999999999" customHeight="1" x14ac:dyDescent="0.3">
      <c r="A185" s="16"/>
      <c r="B185" s="174" t="str">
        <f>F1251</f>
        <v>3. They put my personal wellbeing ahead of their institutional processes.</v>
      </c>
      <c r="C185" s="174"/>
      <c r="D185" s="174"/>
      <c r="E185" s="174"/>
      <c r="F185" s="174"/>
      <c r="G185" s="174"/>
      <c r="H185" s="174"/>
      <c r="I185" s="174"/>
      <c r="J185" s="174"/>
      <c r="K185" s="175" t="s">
        <v>51</v>
      </c>
      <c r="L185" s="176"/>
      <c r="M185" s="177"/>
      <c r="N185" s="19"/>
      <c r="BB185" s="38"/>
    </row>
    <row r="186" spans="1:54" ht="5.15" customHeight="1" x14ac:dyDescent="0.3">
      <c r="A186" s="16"/>
      <c r="B186" s="17"/>
      <c r="C186" s="17"/>
      <c r="D186" s="17"/>
      <c r="E186" s="17"/>
      <c r="F186" s="17"/>
      <c r="G186" s="17"/>
      <c r="H186" s="18"/>
      <c r="I186" s="17"/>
      <c r="J186" s="17"/>
      <c r="K186" s="17"/>
      <c r="L186" s="17"/>
      <c r="M186" s="17"/>
      <c r="N186" s="19"/>
      <c r="BB186" s="38"/>
    </row>
    <row r="187" spans="1:54" ht="20.149999999999999" customHeight="1" x14ac:dyDescent="0.3">
      <c r="A187" s="16"/>
      <c r="B187" s="174" t="str">
        <f>F1252</f>
        <v>4. Their actions and expressions were devoid of any microaggressions.</v>
      </c>
      <c r="C187" s="174"/>
      <c r="D187" s="174"/>
      <c r="E187" s="174"/>
      <c r="F187" s="174"/>
      <c r="G187" s="174"/>
      <c r="H187" s="174"/>
      <c r="I187" s="174"/>
      <c r="J187" s="174"/>
      <c r="K187" s="175" t="s">
        <v>49</v>
      </c>
      <c r="L187" s="176"/>
      <c r="M187" s="177"/>
      <c r="N187" s="19"/>
    </row>
    <row r="188" spans="1:54" ht="5.15" customHeight="1" x14ac:dyDescent="0.3">
      <c r="A188" s="16"/>
      <c r="B188" s="17"/>
      <c r="C188" s="17"/>
      <c r="D188" s="17"/>
      <c r="E188" s="17"/>
      <c r="F188" s="17"/>
      <c r="G188" s="17"/>
      <c r="H188" s="18"/>
      <c r="I188" s="17"/>
      <c r="J188" s="17"/>
      <c r="K188" s="17"/>
      <c r="L188" s="17"/>
      <c r="M188" s="17"/>
      <c r="N188" s="19"/>
    </row>
    <row r="189" spans="1:54" ht="20.149999999999999" customHeight="1" x14ac:dyDescent="0.3">
      <c r="A189" s="16"/>
      <c r="B189" s="174" t="str">
        <f>F1253</f>
        <v>5. They asked me how they could be more culturally sensitive.</v>
      </c>
      <c r="C189" s="174"/>
      <c r="D189" s="174"/>
      <c r="E189" s="174"/>
      <c r="F189" s="174"/>
      <c r="G189" s="174"/>
      <c r="H189" s="174"/>
      <c r="I189" s="174"/>
      <c r="J189" s="174"/>
      <c r="K189" s="175" t="s">
        <v>49</v>
      </c>
      <c r="L189" s="176"/>
      <c r="M189" s="177"/>
      <c r="N189" s="19"/>
    </row>
    <row r="190" spans="1:54" ht="5.15" customHeight="1" x14ac:dyDescent="0.3">
      <c r="A190" s="16"/>
      <c r="B190" s="17"/>
      <c r="C190" s="17"/>
      <c r="D190" s="17"/>
      <c r="E190" s="17"/>
      <c r="F190" s="17"/>
      <c r="G190" s="17"/>
      <c r="H190" s="18"/>
      <c r="I190" s="17"/>
      <c r="J190" s="17"/>
      <c r="K190" s="17"/>
      <c r="L190" s="17"/>
      <c r="M190" s="17"/>
      <c r="N190" s="19"/>
    </row>
    <row r="191" spans="1:54" ht="20.149999999999999" customHeight="1" x14ac:dyDescent="0.3">
      <c r="A191" s="16"/>
      <c r="B191" s="174" t="str">
        <f>F1254</f>
        <v>6. They did not exploit my vulnerability to their professional authority.</v>
      </c>
      <c r="C191" s="174"/>
      <c r="D191" s="174"/>
      <c r="E191" s="174"/>
      <c r="F191" s="174"/>
      <c r="G191" s="174"/>
      <c r="H191" s="174"/>
      <c r="I191" s="174"/>
      <c r="J191" s="174"/>
      <c r="K191" s="175" t="s">
        <v>51</v>
      </c>
      <c r="L191" s="176"/>
      <c r="M191" s="177"/>
      <c r="N191" s="19"/>
    </row>
    <row r="192" spans="1:54" ht="5.15" customHeight="1" x14ac:dyDescent="0.3">
      <c r="A192" s="16"/>
      <c r="B192" s="39"/>
      <c r="C192" s="39"/>
      <c r="D192" s="39"/>
      <c r="E192" s="39"/>
      <c r="F192" s="39"/>
      <c r="G192" s="39"/>
      <c r="H192" s="39"/>
      <c r="I192" s="39"/>
      <c r="J192" s="39"/>
      <c r="K192" s="39"/>
      <c r="L192" s="39"/>
      <c r="M192" s="39"/>
      <c r="N192" s="19"/>
    </row>
    <row r="193" spans="1:14" ht="20.149999999999999" customHeight="1" x14ac:dyDescent="0.3">
      <c r="A193" s="16"/>
      <c r="B193" s="174" t="str">
        <f>F1255</f>
        <v>7. I never had to give up my autonomy to fit their processes.</v>
      </c>
      <c r="C193" s="174"/>
      <c r="D193" s="174"/>
      <c r="E193" s="174"/>
      <c r="F193" s="174"/>
      <c r="G193" s="174"/>
      <c r="H193" s="174"/>
      <c r="I193" s="174"/>
      <c r="J193" s="174"/>
      <c r="K193" s="175" t="s">
        <v>51</v>
      </c>
      <c r="L193" s="176"/>
      <c r="M193" s="177"/>
      <c r="N193" s="19"/>
    </row>
    <row r="194" spans="1:14" ht="5.15" customHeight="1" x14ac:dyDescent="0.3">
      <c r="A194" s="16"/>
      <c r="B194" s="39"/>
      <c r="C194" s="39"/>
      <c r="D194" s="39"/>
      <c r="E194" s="39"/>
      <c r="F194" s="39"/>
      <c r="G194" s="39"/>
      <c r="H194" s="39"/>
      <c r="I194" s="39"/>
      <c r="J194" s="39"/>
      <c r="K194" s="39"/>
      <c r="L194" s="39"/>
      <c r="M194" s="39"/>
      <c r="N194" s="19"/>
    </row>
    <row r="195" spans="1:14" ht="20.149999999999999" customHeight="1" x14ac:dyDescent="0.3">
      <c r="A195" s="16"/>
      <c r="B195" s="174" t="str">
        <f>F1256</f>
        <v>8. Staff appeared to be culturally diverse.</v>
      </c>
      <c r="C195" s="174"/>
      <c r="D195" s="174"/>
      <c r="E195" s="174"/>
      <c r="F195" s="174"/>
      <c r="G195" s="174"/>
      <c r="H195" s="174"/>
      <c r="I195" s="174"/>
      <c r="J195" s="174"/>
      <c r="K195" s="175" t="s">
        <v>51</v>
      </c>
      <c r="L195" s="176"/>
      <c r="M195" s="177"/>
      <c r="N195" s="19"/>
    </row>
    <row r="196" spans="1:14" ht="5.15" customHeight="1" x14ac:dyDescent="0.3">
      <c r="A196" s="16"/>
      <c r="B196" s="39"/>
      <c r="C196" s="39"/>
      <c r="D196" s="39"/>
      <c r="E196" s="39"/>
      <c r="F196" s="39"/>
      <c r="G196" s="39"/>
      <c r="H196" s="39"/>
      <c r="I196" s="39"/>
      <c r="J196" s="39"/>
      <c r="K196" s="39"/>
      <c r="L196" s="39"/>
      <c r="M196" s="39"/>
      <c r="N196" s="19"/>
    </row>
    <row r="197" spans="1:14" ht="20.149999999999999" customHeight="1" x14ac:dyDescent="0.3">
      <c r="A197" s="16"/>
      <c r="B197" s="174" t="str">
        <f>F1257</f>
        <v>9. They effectively accommodated my linguistic barrier.</v>
      </c>
      <c r="C197" s="174"/>
      <c r="D197" s="174"/>
      <c r="E197" s="174"/>
      <c r="F197" s="174"/>
      <c r="G197" s="174"/>
      <c r="H197" s="174"/>
      <c r="I197" s="174"/>
      <c r="J197" s="174"/>
      <c r="K197" s="175" t="s">
        <v>53</v>
      </c>
      <c r="L197" s="176"/>
      <c r="M197" s="177"/>
      <c r="N197" s="19"/>
    </row>
    <row r="198" spans="1:14" ht="5.15" customHeight="1" x14ac:dyDescent="0.3">
      <c r="A198" s="16"/>
      <c r="B198" s="39"/>
      <c r="C198" s="39"/>
      <c r="D198" s="39"/>
      <c r="E198" s="39"/>
      <c r="F198" s="39"/>
      <c r="G198" s="39"/>
      <c r="H198" s="39"/>
      <c r="I198" s="39"/>
      <c r="J198" s="39"/>
      <c r="K198" s="39"/>
      <c r="L198" s="39"/>
      <c r="M198" s="39"/>
      <c r="N198" s="19"/>
    </row>
    <row r="199" spans="1:14" ht="20.149999999999999" customHeight="1" x14ac:dyDescent="0.3">
      <c r="A199" s="16"/>
      <c r="B199" s="174" t="str">
        <f>F1258</f>
        <v>10. I was offered billing options appropriate to my cultural values.</v>
      </c>
      <c r="C199" s="174"/>
      <c r="D199" s="174"/>
      <c r="E199" s="174"/>
      <c r="F199" s="174"/>
      <c r="G199" s="174"/>
      <c r="H199" s="174"/>
      <c r="I199" s="174"/>
      <c r="J199" s="174"/>
      <c r="K199" s="175" t="s">
        <v>53</v>
      </c>
      <c r="L199" s="176"/>
      <c r="M199" s="177"/>
      <c r="N199" s="19"/>
    </row>
    <row r="200" spans="1:14" ht="10" customHeight="1" x14ac:dyDescent="0.3">
      <c r="A200" s="16"/>
      <c r="B200" s="39"/>
      <c r="C200" s="39"/>
      <c r="D200" s="39"/>
      <c r="E200" s="39"/>
      <c r="F200" s="39"/>
      <c r="G200" s="39"/>
      <c r="H200" s="39"/>
      <c r="I200" s="39"/>
      <c r="J200" s="39"/>
      <c r="K200" s="39"/>
      <c r="L200" s="39"/>
      <c r="M200" s="39"/>
      <c r="N200" s="19"/>
    </row>
    <row r="201" spans="1:14" ht="15" customHeight="1" x14ac:dyDescent="0.3">
      <c r="A201" s="16"/>
      <c r="B201" s="178" t="str">
        <f>B1262</f>
        <v>The resulting score for cultural competence is 78 out of 100. This indicates a level of adequate competence.</v>
      </c>
      <c r="C201" s="178"/>
      <c r="D201" s="178"/>
      <c r="E201" s="178"/>
      <c r="F201" s="178"/>
      <c r="G201" s="178"/>
      <c r="H201" s="178"/>
      <c r="I201" s="178"/>
      <c r="J201" s="178"/>
      <c r="K201" s="178"/>
      <c r="L201" s="178"/>
      <c r="M201" s="178"/>
      <c r="N201" s="19"/>
    </row>
    <row r="202" spans="1:14" ht="10" customHeight="1" x14ac:dyDescent="0.3">
      <c r="A202" s="16"/>
      <c r="B202" s="40"/>
      <c r="C202" s="41"/>
      <c r="D202" s="41"/>
      <c r="E202" s="41"/>
      <c r="F202" s="41"/>
      <c r="G202" s="41"/>
      <c r="H202" s="41"/>
      <c r="I202" s="41"/>
      <c r="J202" s="41"/>
      <c r="K202" s="41"/>
      <c r="L202" s="41"/>
      <c r="M202" s="42"/>
      <c r="N202" s="19"/>
    </row>
    <row r="203" spans="1:14" ht="20" customHeight="1" x14ac:dyDescent="0.3">
      <c r="A203" s="16"/>
      <c r="B203" s="52" t="str">
        <f>C1266</f>
        <v xml:space="preserve">We provide this helpful feedback to you, Dr. Singh, to improve your cultural competency. </v>
      </c>
      <c r="C203" s="53"/>
      <c r="D203" s="53"/>
      <c r="E203" s="53"/>
      <c r="F203" s="53"/>
      <c r="G203" s="53"/>
      <c r="H203" s="53"/>
      <c r="I203" s="53"/>
      <c r="J203" s="53"/>
      <c r="K203" s="53"/>
      <c r="L203" s="53"/>
      <c r="M203" s="54"/>
      <c r="N203" s="19"/>
    </row>
    <row r="204" spans="1:14" ht="20" customHeight="1" x14ac:dyDescent="0.3">
      <c r="A204" s="16"/>
      <c r="B204" s="156" t="s">
        <v>15</v>
      </c>
      <c r="C204" s="157"/>
      <c r="D204" s="157"/>
      <c r="E204" s="157"/>
      <c r="F204" s="157"/>
      <c r="G204" s="157"/>
      <c r="H204" s="157"/>
      <c r="I204" s="157"/>
      <c r="J204" s="157"/>
      <c r="K204" s="157"/>
      <c r="L204" s="157"/>
      <c r="M204" s="158"/>
      <c r="N204" s="19"/>
    </row>
    <row r="205" spans="1:14" ht="20" customHeight="1" thickBot="1" x14ac:dyDescent="0.35">
      <c r="A205" s="16"/>
      <c r="B205" s="156" t="s">
        <v>16</v>
      </c>
      <c r="C205" s="157"/>
      <c r="D205" s="157"/>
      <c r="E205" s="157"/>
      <c r="F205" s="157"/>
      <c r="G205" s="157"/>
      <c r="H205" s="157"/>
      <c r="I205" s="157"/>
      <c r="J205" s="157"/>
      <c r="K205" s="157"/>
      <c r="L205" s="157"/>
      <c r="M205" s="158"/>
      <c r="N205" s="19"/>
    </row>
    <row r="206" spans="1:14" ht="30" customHeight="1" thickTop="1" x14ac:dyDescent="0.3">
      <c r="A206" s="16"/>
      <c r="B206" s="159" t="s">
        <v>17</v>
      </c>
      <c r="C206" s="160"/>
      <c r="D206" s="160"/>
      <c r="E206" s="162" t="s">
        <v>18</v>
      </c>
      <c r="F206" s="163"/>
      <c r="G206" s="163"/>
      <c r="H206" s="164"/>
      <c r="I206" s="165" t="s">
        <v>19</v>
      </c>
      <c r="J206" s="166"/>
      <c r="K206" s="166"/>
      <c r="L206" s="166"/>
      <c r="M206" s="167"/>
      <c r="N206" s="19"/>
    </row>
    <row r="207" spans="1:14" ht="55" customHeight="1" thickBot="1" x14ac:dyDescent="0.35">
      <c r="A207" s="16"/>
      <c r="B207" s="55"/>
      <c r="C207" s="17"/>
      <c r="D207" s="17"/>
      <c r="E207" s="168" t="s">
        <v>20</v>
      </c>
      <c r="F207" s="169"/>
      <c r="G207" s="169"/>
      <c r="H207" s="170"/>
      <c r="I207" s="171" t="s">
        <v>21</v>
      </c>
      <c r="J207" s="172"/>
      <c r="K207" s="172"/>
      <c r="L207" s="172"/>
      <c r="M207" s="173"/>
      <c r="N207" s="19"/>
    </row>
    <row r="208" spans="1:14" ht="10" customHeight="1" thickTop="1" x14ac:dyDescent="0.3">
      <c r="A208" s="16"/>
      <c r="B208" s="55"/>
      <c r="C208" s="17"/>
      <c r="D208" s="17"/>
      <c r="E208" s="17"/>
      <c r="F208" s="17"/>
      <c r="G208" s="17"/>
      <c r="H208" s="17"/>
      <c r="I208" s="17"/>
      <c r="J208" s="17"/>
      <c r="K208" s="17"/>
      <c r="L208" s="17"/>
      <c r="M208" s="56"/>
      <c r="N208" s="19"/>
    </row>
    <row r="209" spans="1:54" ht="20.149999999999999" customHeight="1" x14ac:dyDescent="0.3">
      <c r="A209" s="16"/>
      <c r="B209" s="46"/>
      <c r="C209" s="39"/>
      <c r="D209" s="39"/>
      <c r="E209" s="153" t="s">
        <v>119</v>
      </c>
      <c r="F209" s="154"/>
      <c r="G209" s="154"/>
      <c r="H209" s="154"/>
      <c r="I209" s="154"/>
      <c r="J209" s="154"/>
      <c r="K209" s="154"/>
      <c r="L209" s="155"/>
      <c r="M209" s="48"/>
      <c r="N209" s="19"/>
    </row>
    <row r="210" spans="1:54" ht="10" customHeight="1" x14ac:dyDescent="0.3">
      <c r="A210" s="16"/>
      <c r="B210" s="46"/>
      <c r="C210" s="39"/>
      <c r="D210" s="39"/>
      <c r="E210" s="39"/>
      <c r="F210" s="39"/>
      <c r="G210" s="39"/>
      <c r="H210" s="39"/>
      <c r="I210" s="39"/>
      <c r="J210" s="39"/>
      <c r="K210" s="39"/>
      <c r="L210" s="39"/>
      <c r="M210" s="48"/>
      <c r="N210" s="19"/>
    </row>
    <row r="211" spans="1:54" ht="65.150000000000006" customHeight="1" x14ac:dyDescent="0.3">
      <c r="A211" s="16"/>
      <c r="B211" s="156" t="str">
        <f>C1276</f>
        <v>Now that Dr. Singh is completing the Standard Cultural Competence program, we expect stellar outcomes. And will soon provide a testimonial of their responsiveness to the needs of diverse clients.</v>
      </c>
      <c r="C211" s="157"/>
      <c r="D211" s="157"/>
      <c r="E211" s="157"/>
      <c r="F211" s="157"/>
      <c r="G211" s="157"/>
      <c r="H211" s="157"/>
      <c r="I211" s="157"/>
      <c r="J211" s="157"/>
      <c r="K211" s="157"/>
      <c r="L211" s="157"/>
      <c r="M211" s="158"/>
      <c r="N211" s="19"/>
    </row>
    <row r="212" spans="1:54" ht="45" customHeight="1" x14ac:dyDescent="0.3">
      <c r="A212" s="16"/>
      <c r="B212" s="150"/>
      <c r="C212" s="151"/>
      <c r="D212" s="151"/>
      <c r="E212" s="151"/>
      <c r="F212" s="151"/>
      <c r="G212" s="151"/>
      <c r="H212" s="151"/>
      <c r="I212" s="151"/>
      <c r="J212" s="151"/>
      <c r="K212" s="151"/>
      <c r="L212" s="151"/>
      <c r="M212" s="152"/>
      <c r="N212" s="19"/>
    </row>
    <row r="213" spans="1:54" ht="5.15" customHeight="1" x14ac:dyDescent="0.3">
      <c r="A213" s="16"/>
      <c r="B213" s="39"/>
      <c r="C213" s="39"/>
      <c r="D213" s="39"/>
      <c r="E213" s="39"/>
      <c r="F213" s="39"/>
      <c r="G213" s="39"/>
      <c r="H213" s="39"/>
      <c r="I213" s="39"/>
      <c r="J213" s="39"/>
      <c r="K213" s="39"/>
      <c r="L213" s="39"/>
      <c r="M213" s="39"/>
      <c r="N213" s="19"/>
    </row>
    <row r="214" spans="1:54" ht="5.15" customHeight="1" x14ac:dyDescent="0.3">
      <c r="A214" s="27"/>
      <c r="B214" s="28"/>
      <c r="C214" s="28"/>
      <c r="D214" s="28"/>
      <c r="E214" s="28"/>
      <c r="F214" s="28"/>
      <c r="G214" s="28"/>
      <c r="H214" s="28"/>
      <c r="I214" s="28"/>
      <c r="J214" s="28"/>
      <c r="K214" s="28"/>
      <c r="L214" s="28"/>
      <c r="M214" s="28"/>
      <c r="N214" s="29"/>
    </row>
    <row r="215" spans="1:54" ht="55" customHeight="1" x14ac:dyDescent="0.3">
      <c r="A215" s="30" t="s">
        <v>5</v>
      </c>
      <c r="B215" s="188" t="s">
        <v>27</v>
      </c>
      <c r="C215" s="188"/>
      <c r="D215" s="188"/>
      <c r="E215" s="188"/>
      <c r="F215" s="186" t="s">
        <v>44</v>
      </c>
      <c r="G215" s="186"/>
      <c r="H215" s="186"/>
      <c r="I215" s="186"/>
      <c r="J215" s="187" t="s">
        <v>48</v>
      </c>
      <c r="K215" s="187"/>
      <c r="L215" s="187"/>
      <c r="M215" s="187"/>
      <c r="N215" s="31" t="s">
        <v>7</v>
      </c>
    </row>
    <row r="216" spans="1:54" ht="5.15" customHeight="1" x14ac:dyDescent="0.3">
      <c r="A216" s="11"/>
      <c r="B216" s="12"/>
      <c r="C216" s="12"/>
      <c r="D216" s="12"/>
      <c r="E216" s="12"/>
      <c r="F216" s="12"/>
      <c r="G216" s="12"/>
      <c r="H216" s="13"/>
      <c r="I216" s="12"/>
      <c r="J216" s="12"/>
      <c r="K216" s="12"/>
      <c r="L216" s="12"/>
      <c r="M216" s="12"/>
      <c r="N216" s="14"/>
    </row>
    <row r="217" spans="1:54" ht="5.15" customHeight="1" x14ac:dyDescent="0.3">
      <c r="A217" s="16"/>
      <c r="B217" s="17"/>
      <c r="C217" s="17"/>
      <c r="D217" s="17"/>
      <c r="E217" s="17"/>
      <c r="F217" s="17"/>
      <c r="G217" s="17"/>
      <c r="H217" s="18"/>
      <c r="I217" s="17"/>
      <c r="J217" s="17"/>
      <c r="K217" s="17"/>
      <c r="L217" s="17"/>
      <c r="M217" s="17"/>
      <c r="N217" s="19"/>
    </row>
    <row r="218" spans="1:54" ht="5.15" customHeight="1" thickBot="1" x14ac:dyDescent="0.35">
      <c r="A218" s="16"/>
      <c r="B218" s="32"/>
      <c r="C218" s="32"/>
      <c r="D218" s="32"/>
      <c r="E218" s="32"/>
      <c r="F218" s="32"/>
      <c r="G218" s="32"/>
      <c r="H218" s="32"/>
      <c r="I218" s="32"/>
      <c r="J218" s="32"/>
      <c r="K218" s="32"/>
      <c r="L218" s="32"/>
      <c r="M218" s="32"/>
      <c r="N218" s="19"/>
    </row>
    <row r="219" spans="1:54" ht="20.149999999999999" customHeight="1" thickTop="1" x14ac:dyDescent="0.3">
      <c r="A219" s="16"/>
      <c r="B219" s="33" t="s">
        <v>11</v>
      </c>
      <c r="C219" s="32"/>
      <c r="D219" s="32"/>
      <c r="E219" s="32"/>
      <c r="F219" s="179" t="str">
        <f>F178</f>
        <v>Mika</v>
      </c>
      <c r="G219" s="180"/>
      <c r="H219" s="180"/>
      <c r="I219" s="181"/>
      <c r="J219" s="34"/>
      <c r="K219" s="35" t="s">
        <v>12</v>
      </c>
      <c r="L219" s="36"/>
      <c r="M219" s="37"/>
      <c r="N219" s="19"/>
    </row>
    <row r="220" spans="1:54" ht="20.149999999999999" customHeight="1" thickBot="1" x14ac:dyDescent="0.35">
      <c r="A220" s="16"/>
      <c r="B220" s="33" t="s">
        <v>13</v>
      </c>
      <c r="C220" s="32"/>
      <c r="D220" s="32"/>
      <c r="E220" s="32"/>
      <c r="F220" s="179" t="str">
        <f>F179</f>
        <v>Dr. Singh</v>
      </c>
      <c r="G220" s="180"/>
      <c r="H220" s="180"/>
      <c r="I220" s="181"/>
      <c r="J220" s="34"/>
      <c r="K220" s="182">
        <v>5.5</v>
      </c>
      <c r="L220" s="183"/>
      <c r="M220" s="184"/>
      <c r="N220" s="19"/>
    </row>
    <row r="221" spans="1:54" ht="10" customHeight="1" thickTop="1" x14ac:dyDescent="0.3">
      <c r="A221" s="16"/>
      <c r="B221" s="17"/>
      <c r="C221" s="17"/>
      <c r="D221" s="17"/>
      <c r="E221" s="17"/>
      <c r="F221" s="17"/>
      <c r="G221" s="17"/>
      <c r="H221" s="18"/>
      <c r="I221" s="17"/>
      <c r="J221" s="17"/>
      <c r="K221" s="17"/>
      <c r="L221" s="17"/>
      <c r="M221" s="17"/>
      <c r="N221" s="19"/>
    </row>
    <row r="222" spans="1:54" ht="20.149999999999999" customHeight="1" x14ac:dyDescent="0.3">
      <c r="A222" s="16"/>
      <c r="B222" s="174" t="str">
        <f>F1286</f>
        <v>1. I felt fully seen and heard.</v>
      </c>
      <c r="C222" s="174"/>
      <c r="D222" s="174"/>
      <c r="E222" s="174"/>
      <c r="F222" s="174"/>
      <c r="G222" s="174"/>
      <c r="H222" s="174"/>
      <c r="I222" s="174"/>
      <c r="J222" s="174"/>
      <c r="K222" s="175" t="s">
        <v>51</v>
      </c>
      <c r="L222" s="176"/>
      <c r="M222" s="177"/>
      <c r="N222" s="19"/>
    </row>
    <row r="223" spans="1:54" ht="5.15" customHeight="1" x14ac:dyDescent="0.3">
      <c r="A223" s="16"/>
      <c r="B223" s="17"/>
      <c r="C223" s="17"/>
      <c r="D223" s="17"/>
      <c r="E223" s="17"/>
      <c r="F223" s="17"/>
      <c r="G223" s="17"/>
      <c r="H223" s="18"/>
      <c r="I223" s="17"/>
      <c r="J223" s="17"/>
      <c r="K223" s="17"/>
      <c r="L223" s="17"/>
      <c r="M223" s="17"/>
      <c r="N223" s="19"/>
      <c r="BB223" s="38"/>
    </row>
    <row r="224" spans="1:54" ht="20.149999999999999" customHeight="1" x14ac:dyDescent="0.3">
      <c r="A224" s="16"/>
      <c r="B224" s="174" t="str">
        <f>F1287</f>
        <v>2. They faithfully responded to all of my expressions of pain or discomfort.</v>
      </c>
      <c r="C224" s="174"/>
      <c r="D224" s="174"/>
      <c r="E224" s="174"/>
      <c r="F224" s="174"/>
      <c r="G224" s="174"/>
      <c r="H224" s="174"/>
      <c r="I224" s="174"/>
      <c r="J224" s="174"/>
      <c r="K224" s="175" t="s">
        <v>55</v>
      </c>
      <c r="L224" s="176"/>
      <c r="M224" s="177"/>
      <c r="N224" s="19"/>
      <c r="BB224" s="38"/>
    </row>
    <row r="225" spans="1:54" ht="5.15" customHeight="1" x14ac:dyDescent="0.3">
      <c r="A225" s="16"/>
      <c r="B225" s="17"/>
      <c r="C225" s="17"/>
      <c r="D225" s="17"/>
      <c r="E225" s="17"/>
      <c r="F225" s="17"/>
      <c r="G225" s="17"/>
      <c r="H225" s="18"/>
      <c r="I225" s="17"/>
      <c r="J225" s="17"/>
      <c r="K225" s="17"/>
      <c r="L225" s="17"/>
      <c r="M225" s="17"/>
      <c r="N225" s="19"/>
      <c r="BB225" s="38"/>
    </row>
    <row r="226" spans="1:54" ht="20.149999999999999" customHeight="1" x14ac:dyDescent="0.3">
      <c r="A226" s="16"/>
      <c r="B226" s="174" t="str">
        <f>F1288</f>
        <v>3. They put my personal wellbeing ahead of their institutional processes.</v>
      </c>
      <c r="C226" s="174"/>
      <c r="D226" s="174"/>
      <c r="E226" s="174"/>
      <c r="F226" s="174"/>
      <c r="G226" s="174"/>
      <c r="H226" s="174"/>
      <c r="I226" s="174"/>
      <c r="J226" s="174"/>
      <c r="K226" s="175" t="s">
        <v>51</v>
      </c>
      <c r="L226" s="176"/>
      <c r="M226" s="177"/>
      <c r="N226" s="19"/>
      <c r="BB226" s="38"/>
    </row>
    <row r="227" spans="1:54" ht="5.15" customHeight="1" x14ac:dyDescent="0.3">
      <c r="A227" s="16"/>
      <c r="B227" s="17"/>
      <c r="C227" s="17"/>
      <c r="D227" s="17"/>
      <c r="E227" s="17"/>
      <c r="F227" s="17"/>
      <c r="G227" s="17"/>
      <c r="H227" s="18"/>
      <c r="I227" s="17"/>
      <c r="J227" s="17"/>
      <c r="K227" s="17"/>
      <c r="L227" s="17"/>
      <c r="M227" s="17"/>
      <c r="N227" s="19"/>
      <c r="BB227" s="38"/>
    </row>
    <row r="228" spans="1:54" ht="20.149999999999999" customHeight="1" x14ac:dyDescent="0.3">
      <c r="A228" s="16"/>
      <c r="B228" s="174" t="str">
        <f>F1289</f>
        <v>4. Their actions and expressions were devoid of any microaggressions.</v>
      </c>
      <c r="C228" s="174"/>
      <c r="D228" s="174"/>
      <c r="E228" s="174"/>
      <c r="F228" s="174"/>
      <c r="G228" s="174"/>
      <c r="H228" s="174"/>
      <c r="I228" s="174"/>
      <c r="J228" s="174"/>
      <c r="K228" s="175" t="s">
        <v>49</v>
      </c>
      <c r="L228" s="176"/>
      <c r="M228" s="177"/>
      <c r="N228" s="19"/>
    </row>
    <row r="229" spans="1:54" ht="5.15" customHeight="1" x14ac:dyDescent="0.3">
      <c r="A229" s="16"/>
      <c r="B229" s="17"/>
      <c r="C229" s="17"/>
      <c r="D229" s="17"/>
      <c r="E229" s="17"/>
      <c r="F229" s="17"/>
      <c r="G229" s="17"/>
      <c r="H229" s="18"/>
      <c r="I229" s="17"/>
      <c r="J229" s="17"/>
      <c r="K229" s="17"/>
      <c r="L229" s="17"/>
      <c r="M229" s="17"/>
      <c r="N229" s="19"/>
    </row>
    <row r="230" spans="1:54" ht="20.149999999999999" customHeight="1" x14ac:dyDescent="0.3">
      <c r="A230" s="16"/>
      <c r="B230" s="174" t="str">
        <f>F1290</f>
        <v>5. They asked me how they could be more culturally sensitive.</v>
      </c>
      <c r="C230" s="174"/>
      <c r="D230" s="174"/>
      <c r="E230" s="174"/>
      <c r="F230" s="174"/>
      <c r="G230" s="174"/>
      <c r="H230" s="174"/>
      <c r="I230" s="174"/>
      <c r="J230" s="174"/>
      <c r="K230" s="175" t="s">
        <v>49</v>
      </c>
      <c r="L230" s="176"/>
      <c r="M230" s="177"/>
      <c r="N230" s="19"/>
    </row>
    <row r="231" spans="1:54" ht="5.15" customHeight="1" x14ac:dyDescent="0.3">
      <c r="A231" s="16"/>
      <c r="B231" s="17"/>
      <c r="C231" s="17"/>
      <c r="D231" s="17"/>
      <c r="E231" s="17"/>
      <c r="F231" s="17"/>
      <c r="G231" s="17"/>
      <c r="H231" s="18"/>
      <c r="I231" s="17"/>
      <c r="J231" s="17"/>
      <c r="K231" s="17"/>
      <c r="L231" s="17"/>
      <c r="M231" s="17"/>
      <c r="N231" s="19"/>
    </row>
    <row r="232" spans="1:54" ht="20.149999999999999" customHeight="1" x14ac:dyDescent="0.3">
      <c r="A232" s="16"/>
      <c r="B232" s="174" t="str">
        <f>F1291</f>
        <v>6. They did not exploit my vulnerability to their professional authority.</v>
      </c>
      <c r="C232" s="174"/>
      <c r="D232" s="174"/>
      <c r="E232" s="174"/>
      <c r="F232" s="174"/>
      <c r="G232" s="174"/>
      <c r="H232" s="174"/>
      <c r="I232" s="174"/>
      <c r="J232" s="174"/>
      <c r="K232" s="175" t="s">
        <v>51</v>
      </c>
      <c r="L232" s="176"/>
      <c r="M232" s="177"/>
      <c r="N232" s="19"/>
    </row>
    <row r="233" spans="1:54" ht="5.15" customHeight="1" x14ac:dyDescent="0.3">
      <c r="A233" s="16"/>
      <c r="B233" s="39"/>
      <c r="C233" s="39"/>
      <c r="D233" s="39"/>
      <c r="E233" s="39"/>
      <c r="F233" s="39"/>
      <c r="G233" s="39"/>
      <c r="H233" s="39"/>
      <c r="I233" s="39"/>
      <c r="J233" s="39"/>
      <c r="K233" s="39"/>
      <c r="L233" s="39"/>
      <c r="M233" s="39"/>
      <c r="N233" s="19"/>
    </row>
    <row r="234" spans="1:54" ht="20.149999999999999" customHeight="1" x14ac:dyDescent="0.3">
      <c r="A234" s="16"/>
      <c r="B234" s="174" t="str">
        <f>F1292</f>
        <v>7. I never had to give up my autonomy to fit their processes.</v>
      </c>
      <c r="C234" s="174"/>
      <c r="D234" s="174"/>
      <c r="E234" s="174"/>
      <c r="F234" s="174"/>
      <c r="G234" s="174"/>
      <c r="H234" s="174"/>
      <c r="I234" s="174"/>
      <c r="J234" s="174"/>
      <c r="K234" s="175" t="s">
        <v>51</v>
      </c>
      <c r="L234" s="176"/>
      <c r="M234" s="177"/>
      <c r="N234" s="19"/>
    </row>
    <row r="235" spans="1:54" ht="5.15" customHeight="1" x14ac:dyDescent="0.3">
      <c r="A235" s="16"/>
      <c r="B235" s="39"/>
      <c r="C235" s="39"/>
      <c r="D235" s="39"/>
      <c r="E235" s="39"/>
      <c r="F235" s="39"/>
      <c r="G235" s="39"/>
      <c r="H235" s="39"/>
      <c r="I235" s="39"/>
      <c r="J235" s="39"/>
      <c r="K235" s="39"/>
      <c r="L235" s="39"/>
      <c r="M235" s="39"/>
      <c r="N235" s="19"/>
    </row>
    <row r="236" spans="1:54" ht="20.149999999999999" customHeight="1" x14ac:dyDescent="0.3">
      <c r="A236" s="16"/>
      <c r="B236" s="174" t="str">
        <f>F1293</f>
        <v>8. Staff appeared to be culturally diverse.</v>
      </c>
      <c r="C236" s="174"/>
      <c r="D236" s="174"/>
      <c r="E236" s="174"/>
      <c r="F236" s="174"/>
      <c r="G236" s="174"/>
      <c r="H236" s="174"/>
      <c r="I236" s="174"/>
      <c r="J236" s="174"/>
      <c r="K236" s="175" t="s">
        <v>51</v>
      </c>
      <c r="L236" s="176"/>
      <c r="M236" s="177"/>
      <c r="N236" s="19"/>
    </row>
    <row r="237" spans="1:54" ht="5.15" customHeight="1" x14ac:dyDescent="0.3">
      <c r="A237" s="16"/>
      <c r="B237" s="39"/>
      <c r="C237" s="39"/>
      <c r="D237" s="39"/>
      <c r="E237" s="39"/>
      <c r="F237" s="39"/>
      <c r="G237" s="39"/>
      <c r="H237" s="39"/>
      <c r="I237" s="39"/>
      <c r="J237" s="39"/>
      <c r="K237" s="39"/>
      <c r="L237" s="39"/>
      <c r="M237" s="39"/>
      <c r="N237" s="19"/>
    </row>
    <row r="238" spans="1:54" ht="20.149999999999999" customHeight="1" x14ac:dyDescent="0.3">
      <c r="A238" s="16"/>
      <c r="B238" s="174" t="str">
        <f>F1294</f>
        <v>9. They effectively accommodated my linguistic barrier.</v>
      </c>
      <c r="C238" s="174"/>
      <c r="D238" s="174"/>
      <c r="E238" s="174"/>
      <c r="F238" s="174"/>
      <c r="G238" s="174"/>
      <c r="H238" s="174"/>
      <c r="I238" s="174"/>
      <c r="J238" s="174"/>
      <c r="K238" s="175" t="s">
        <v>53</v>
      </c>
      <c r="L238" s="176"/>
      <c r="M238" s="177"/>
      <c r="N238" s="19"/>
    </row>
    <row r="239" spans="1:54" ht="5.15" customHeight="1" x14ac:dyDescent="0.3">
      <c r="A239" s="16"/>
      <c r="B239" s="39"/>
      <c r="C239" s="39"/>
      <c r="D239" s="39"/>
      <c r="E239" s="39"/>
      <c r="F239" s="39"/>
      <c r="G239" s="39"/>
      <c r="H239" s="39"/>
      <c r="I239" s="39"/>
      <c r="J239" s="39"/>
      <c r="K239" s="39"/>
      <c r="L239" s="39"/>
      <c r="M239" s="39"/>
      <c r="N239" s="19"/>
    </row>
    <row r="240" spans="1:54" ht="20.149999999999999" customHeight="1" x14ac:dyDescent="0.3">
      <c r="A240" s="16"/>
      <c r="B240" s="174" t="str">
        <f>F1295</f>
        <v>10. I was offered billing options appropriate to my cultural values.</v>
      </c>
      <c r="C240" s="174"/>
      <c r="D240" s="174"/>
      <c r="E240" s="174"/>
      <c r="F240" s="174"/>
      <c r="G240" s="174"/>
      <c r="H240" s="174"/>
      <c r="I240" s="174"/>
      <c r="J240" s="174"/>
      <c r="K240" s="175" t="s">
        <v>53</v>
      </c>
      <c r="L240" s="176"/>
      <c r="M240" s="177"/>
      <c r="N240" s="19"/>
    </row>
    <row r="241" spans="1:14" ht="10" customHeight="1" x14ac:dyDescent="0.3">
      <c r="A241" s="16"/>
      <c r="B241" s="39"/>
      <c r="C241" s="39"/>
      <c r="D241" s="39"/>
      <c r="E241" s="39"/>
      <c r="F241" s="39"/>
      <c r="G241" s="39"/>
      <c r="H241" s="39"/>
      <c r="I241" s="39"/>
      <c r="J241" s="39"/>
      <c r="K241" s="39"/>
      <c r="L241" s="39"/>
      <c r="M241" s="39"/>
      <c r="N241" s="19"/>
    </row>
    <row r="242" spans="1:14" ht="15" customHeight="1" x14ac:dyDescent="0.3">
      <c r="A242" s="16"/>
      <c r="B242" s="178" t="str">
        <f>B1299</f>
        <v>The resulting score for cultural competence is 70 out of 100. This indicates a level of adequate competence.</v>
      </c>
      <c r="C242" s="178"/>
      <c r="D242" s="178"/>
      <c r="E242" s="178"/>
      <c r="F242" s="178"/>
      <c r="G242" s="178"/>
      <c r="H242" s="178"/>
      <c r="I242" s="178"/>
      <c r="J242" s="178"/>
      <c r="K242" s="178"/>
      <c r="L242" s="178"/>
      <c r="M242" s="178"/>
      <c r="N242" s="19"/>
    </row>
    <row r="243" spans="1:14" ht="10" customHeight="1" x14ac:dyDescent="0.3">
      <c r="A243" s="16"/>
      <c r="B243" s="40"/>
      <c r="C243" s="41"/>
      <c r="D243" s="41"/>
      <c r="E243" s="41"/>
      <c r="F243" s="41"/>
      <c r="G243" s="41"/>
      <c r="H243" s="41"/>
      <c r="I243" s="41"/>
      <c r="J243" s="41"/>
      <c r="K243" s="41"/>
      <c r="L243" s="41"/>
      <c r="M243" s="42"/>
      <c r="N243" s="19"/>
    </row>
    <row r="244" spans="1:14" ht="20" customHeight="1" x14ac:dyDescent="0.3">
      <c r="A244" s="16"/>
      <c r="B244" s="52" t="str">
        <f>C1303</f>
        <v xml:space="preserve">We provide this helpful feedback to you, Dr. Singh, to improve your cultural competency. </v>
      </c>
      <c r="C244" s="53"/>
      <c r="D244" s="53"/>
      <c r="E244" s="53"/>
      <c r="F244" s="53"/>
      <c r="G244" s="53"/>
      <c r="H244" s="53"/>
      <c r="I244" s="53"/>
      <c r="J244" s="53"/>
      <c r="K244" s="53"/>
      <c r="L244" s="53"/>
      <c r="M244" s="54"/>
      <c r="N244" s="19"/>
    </row>
    <row r="245" spans="1:14" ht="20" customHeight="1" x14ac:dyDescent="0.3">
      <c r="A245" s="16"/>
      <c r="B245" s="156" t="s">
        <v>15</v>
      </c>
      <c r="C245" s="157"/>
      <c r="D245" s="157"/>
      <c r="E245" s="157"/>
      <c r="F245" s="157"/>
      <c r="G245" s="157"/>
      <c r="H245" s="157"/>
      <c r="I245" s="157"/>
      <c r="J245" s="157"/>
      <c r="K245" s="157"/>
      <c r="L245" s="157"/>
      <c r="M245" s="158"/>
      <c r="N245" s="19"/>
    </row>
    <row r="246" spans="1:14" ht="20" customHeight="1" thickBot="1" x14ac:dyDescent="0.35">
      <c r="A246" s="16"/>
      <c r="B246" s="156" t="s">
        <v>16</v>
      </c>
      <c r="C246" s="157"/>
      <c r="D246" s="157"/>
      <c r="E246" s="157"/>
      <c r="F246" s="157"/>
      <c r="G246" s="157"/>
      <c r="H246" s="157"/>
      <c r="I246" s="157"/>
      <c r="J246" s="157"/>
      <c r="K246" s="157"/>
      <c r="L246" s="157"/>
      <c r="M246" s="158"/>
      <c r="N246" s="19"/>
    </row>
    <row r="247" spans="1:14" ht="30" customHeight="1" thickTop="1" x14ac:dyDescent="0.3">
      <c r="A247" s="16"/>
      <c r="B247" s="159" t="s">
        <v>17</v>
      </c>
      <c r="C247" s="160"/>
      <c r="D247" s="160"/>
      <c r="E247" s="162" t="s">
        <v>18</v>
      </c>
      <c r="F247" s="163"/>
      <c r="G247" s="163"/>
      <c r="H247" s="164"/>
      <c r="I247" s="165" t="s">
        <v>19</v>
      </c>
      <c r="J247" s="166"/>
      <c r="K247" s="166"/>
      <c r="L247" s="166"/>
      <c r="M247" s="167"/>
      <c r="N247" s="19"/>
    </row>
    <row r="248" spans="1:14" ht="55" customHeight="1" thickBot="1" x14ac:dyDescent="0.35">
      <c r="A248" s="16"/>
      <c r="B248" s="55"/>
      <c r="C248" s="17"/>
      <c r="D248" s="17"/>
      <c r="E248" s="168" t="s">
        <v>20</v>
      </c>
      <c r="F248" s="169"/>
      <c r="G248" s="169"/>
      <c r="H248" s="170"/>
      <c r="I248" s="171" t="s">
        <v>21</v>
      </c>
      <c r="J248" s="172"/>
      <c r="K248" s="172"/>
      <c r="L248" s="172"/>
      <c r="M248" s="173"/>
      <c r="N248" s="19"/>
    </row>
    <row r="249" spans="1:14" ht="10" customHeight="1" thickTop="1" x14ac:dyDescent="0.3">
      <c r="A249" s="16"/>
      <c r="B249" s="55"/>
      <c r="C249" s="17"/>
      <c r="D249" s="17"/>
      <c r="E249" s="17"/>
      <c r="F249" s="17"/>
      <c r="G249" s="17"/>
      <c r="H249" s="17"/>
      <c r="I249" s="17"/>
      <c r="J249" s="17"/>
      <c r="K249" s="17"/>
      <c r="L249" s="17"/>
      <c r="M249" s="56"/>
      <c r="N249" s="19"/>
    </row>
    <row r="250" spans="1:14" ht="20.149999999999999" customHeight="1" x14ac:dyDescent="0.3">
      <c r="A250" s="16"/>
      <c r="B250" s="46"/>
      <c r="C250" s="39"/>
      <c r="D250" s="39"/>
      <c r="E250" s="153" t="s">
        <v>119</v>
      </c>
      <c r="F250" s="154"/>
      <c r="G250" s="154"/>
      <c r="H250" s="154"/>
      <c r="I250" s="154"/>
      <c r="J250" s="154"/>
      <c r="K250" s="154"/>
      <c r="L250" s="155"/>
      <c r="M250" s="48"/>
      <c r="N250" s="19"/>
    </row>
    <row r="251" spans="1:14" ht="10" customHeight="1" x14ac:dyDescent="0.3">
      <c r="A251" s="16"/>
      <c r="B251" s="46"/>
      <c r="C251" s="39"/>
      <c r="D251" s="39"/>
      <c r="E251" s="39"/>
      <c r="F251" s="39"/>
      <c r="G251" s="39"/>
      <c r="H251" s="39"/>
      <c r="I251" s="39"/>
      <c r="J251" s="39"/>
      <c r="K251" s="39"/>
      <c r="L251" s="39"/>
      <c r="M251" s="48"/>
      <c r="N251" s="19"/>
    </row>
    <row r="252" spans="1:14" ht="65.150000000000006" customHeight="1" x14ac:dyDescent="0.3">
      <c r="A252" s="16"/>
      <c r="B252" s="156" t="str">
        <f>C1313</f>
        <v>Now that Dr. Singh is completing the Standard Cultural Competence program, we expect stellar outcomes. And will soon provide a testimonial of their responsiveness to the needs of diverse clients.</v>
      </c>
      <c r="C252" s="157"/>
      <c r="D252" s="157"/>
      <c r="E252" s="157"/>
      <c r="F252" s="157"/>
      <c r="G252" s="157"/>
      <c r="H252" s="157"/>
      <c r="I252" s="157"/>
      <c r="J252" s="157"/>
      <c r="K252" s="157"/>
      <c r="L252" s="157"/>
      <c r="M252" s="158"/>
      <c r="N252" s="19"/>
    </row>
    <row r="253" spans="1:14" ht="45" customHeight="1" x14ac:dyDescent="0.3">
      <c r="A253" s="16"/>
      <c r="B253" s="150"/>
      <c r="C253" s="151"/>
      <c r="D253" s="151"/>
      <c r="E253" s="151"/>
      <c r="F253" s="151"/>
      <c r="G253" s="151"/>
      <c r="H253" s="151"/>
      <c r="I253" s="151"/>
      <c r="J253" s="151"/>
      <c r="K253" s="151"/>
      <c r="L253" s="151"/>
      <c r="M253" s="152"/>
      <c r="N253" s="19"/>
    </row>
    <row r="254" spans="1:14" ht="5.15" customHeight="1" x14ac:dyDescent="0.3">
      <c r="A254" s="16"/>
      <c r="B254" s="39"/>
      <c r="C254" s="39"/>
      <c r="D254" s="39"/>
      <c r="E254" s="39"/>
      <c r="F254" s="39"/>
      <c r="G254" s="39"/>
      <c r="H254" s="39"/>
      <c r="I254" s="39"/>
      <c r="J254" s="39"/>
      <c r="K254" s="39"/>
      <c r="L254" s="39"/>
      <c r="M254" s="39"/>
      <c r="N254" s="19"/>
    </row>
    <row r="255" spans="1:14" ht="5.15" customHeight="1" x14ac:dyDescent="0.3">
      <c r="A255" s="27"/>
      <c r="B255" s="28"/>
      <c r="C255" s="28"/>
      <c r="D255" s="28"/>
      <c r="E255" s="28"/>
      <c r="F255" s="28"/>
      <c r="G255" s="28"/>
      <c r="H255" s="28"/>
      <c r="I255" s="28"/>
      <c r="J255" s="28"/>
      <c r="K255" s="28"/>
      <c r="L255" s="28"/>
      <c r="M255" s="28"/>
      <c r="N255" s="29"/>
    </row>
    <row r="256" spans="1:14" ht="55" customHeight="1" x14ac:dyDescent="0.3">
      <c r="A256" s="30" t="s">
        <v>5</v>
      </c>
      <c r="B256" s="188" t="s">
        <v>28</v>
      </c>
      <c r="C256" s="188"/>
      <c r="D256" s="188"/>
      <c r="E256" s="188"/>
      <c r="F256" s="186" t="s">
        <v>46</v>
      </c>
      <c r="G256" s="186"/>
      <c r="H256" s="186"/>
      <c r="I256" s="186"/>
      <c r="J256" s="187" t="s">
        <v>48</v>
      </c>
      <c r="K256" s="187"/>
      <c r="L256" s="187"/>
      <c r="M256" s="187"/>
      <c r="N256" s="31" t="s">
        <v>7</v>
      </c>
    </row>
    <row r="257" spans="1:54" ht="5.15" customHeight="1" x14ac:dyDescent="0.3">
      <c r="A257" s="11"/>
      <c r="B257" s="12"/>
      <c r="C257" s="12"/>
      <c r="D257" s="12"/>
      <c r="E257" s="12"/>
      <c r="F257" s="12"/>
      <c r="G257" s="12"/>
      <c r="H257" s="13"/>
      <c r="I257" s="12"/>
      <c r="J257" s="12"/>
      <c r="K257" s="12"/>
      <c r="L257" s="12"/>
      <c r="M257" s="12"/>
      <c r="N257" s="14"/>
    </row>
    <row r="258" spans="1:54" ht="5.15" customHeight="1" x14ac:dyDescent="0.3">
      <c r="A258" s="16"/>
      <c r="B258" s="17"/>
      <c r="C258" s="17"/>
      <c r="D258" s="17"/>
      <c r="E258" s="17"/>
      <c r="F258" s="17"/>
      <c r="G258" s="17"/>
      <c r="H258" s="18"/>
      <c r="I258" s="17"/>
      <c r="J258" s="17"/>
      <c r="K258" s="17"/>
      <c r="L258" s="17"/>
      <c r="M258" s="17"/>
      <c r="N258" s="19"/>
    </row>
    <row r="259" spans="1:54" ht="5.15" customHeight="1" thickBot="1" x14ac:dyDescent="0.35">
      <c r="A259" s="16"/>
      <c r="B259" s="32"/>
      <c r="C259" s="32"/>
      <c r="D259" s="32"/>
      <c r="E259" s="32"/>
      <c r="F259" s="32"/>
      <c r="G259" s="32"/>
      <c r="H259" s="32"/>
      <c r="I259" s="32"/>
      <c r="J259" s="32"/>
      <c r="K259" s="32"/>
      <c r="L259" s="32"/>
      <c r="M259" s="32"/>
      <c r="N259" s="19"/>
    </row>
    <row r="260" spans="1:54" ht="20.149999999999999" customHeight="1" thickTop="1" x14ac:dyDescent="0.3">
      <c r="A260" s="16"/>
      <c r="B260" s="33" t="s">
        <v>11</v>
      </c>
      <c r="C260" s="32"/>
      <c r="D260" s="32"/>
      <c r="E260" s="32"/>
      <c r="F260" s="179" t="str">
        <f>F219</f>
        <v>Mika</v>
      </c>
      <c r="G260" s="180"/>
      <c r="H260" s="180"/>
      <c r="I260" s="181"/>
      <c r="J260" s="34"/>
      <c r="K260" s="35" t="s">
        <v>12</v>
      </c>
      <c r="L260" s="36"/>
      <c r="M260" s="37"/>
      <c r="N260" s="19"/>
    </row>
    <row r="261" spans="1:54" ht="20.149999999999999" customHeight="1" thickBot="1" x14ac:dyDescent="0.35">
      <c r="A261" s="16"/>
      <c r="B261" s="33" t="s">
        <v>13</v>
      </c>
      <c r="C261" s="32"/>
      <c r="D261" s="32"/>
      <c r="E261" s="32"/>
      <c r="F261" s="179" t="str">
        <f>F220</f>
        <v>Dr. Singh</v>
      </c>
      <c r="G261" s="180"/>
      <c r="H261" s="180"/>
      <c r="I261" s="181"/>
      <c r="J261" s="34"/>
      <c r="K261" s="182">
        <v>4.5999999999999996</v>
      </c>
      <c r="L261" s="183"/>
      <c r="M261" s="184"/>
      <c r="N261" s="19"/>
    </row>
    <row r="262" spans="1:54" ht="10" customHeight="1" thickTop="1" x14ac:dyDescent="0.3">
      <c r="A262" s="16"/>
      <c r="B262" s="17"/>
      <c r="C262" s="17"/>
      <c r="D262" s="17"/>
      <c r="E262" s="17"/>
      <c r="F262" s="17"/>
      <c r="G262" s="17"/>
      <c r="H262" s="18"/>
      <c r="I262" s="17"/>
      <c r="J262" s="17"/>
      <c r="K262" s="17"/>
      <c r="L262" s="17"/>
      <c r="M262" s="17"/>
      <c r="N262" s="19"/>
    </row>
    <row r="263" spans="1:54" ht="20.149999999999999" customHeight="1" x14ac:dyDescent="0.3">
      <c r="A263" s="16"/>
      <c r="B263" s="174" t="str">
        <f>F1323</f>
        <v>1. I felt fully seen and heard.</v>
      </c>
      <c r="C263" s="174"/>
      <c r="D263" s="174"/>
      <c r="E263" s="174"/>
      <c r="F263" s="174"/>
      <c r="G263" s="174"/>
      <c r="H263" s="174"/>
      <c r="I263" s="174"/>
      <c r="J263" s="174"/>
      <c r="K263" s="175" t="s">
        <v>49</v>
      </c>
      <c r="L263" s="176"/>
      <c r="M263" s="177"/>
      <c r="N263" s="19"/>
    </row>
    <row r="264" spans="1:54" ht="5.15" customHeight="1" x14ac:dyDescent="0.3">
      <c r="A264" s="16"/>
      <c r="B264" s="17"/>
      <c r="C264" s="17"/>
      <c r="D264" s="17"/>
      <c r="E264" s="17"/>
      <c r="F264" s="17"/>
      <c r="G264" s="17"/>
      <c r="H264" s="18"/>
      <c r="I264" s="17"/>
      <c r="J264" s="17"/>
      <c r="K264" s="17"/>
      <c r="L264" s="17"/>
      <c r="M264" s="17"/>
      <c r="N264" s="19"/>
      <c r="BB264" s="38"/>
    </row>
    <row r="265" spans="1:54" ht="20.149999999999999" customHeight="1" x14ac:dyDescent="0.3">
      <c r="A265" s="16"/>
      <c r="B265" s="174" t="str">
        <f>F1324</f>
        <v>2. They faithfully responded to all of my expressions of pain or discomfort.</v>
      </c>
      <c r="C265" s="174"/>
      <c r="D265" s="174"/>
      <c r="E265" s="174"/>
      <c r="F265" s="174"/>
      <c r="G265" s="174"/>
      <c r="H265" s="174"/>
      <c r="I265" s="174"/>
      <c r="J265" s="174"/>
      <c r="K265" s="175" t="s">
        <v>51</v>
      </c>
      <c r="L265" s="176"/>
      <c r="M265" s="177"/>
      <c r="N265" s="19"/>
      <c r="BB265" s="38"/>
    </row>
    <row r="266" spans="1:54" ht="5.15" customHeight="1" x14ac:dyDescent="0.3">
      <c r="A266" s="16"/>
      <c r="B266" s="17"/>
      <c r="C266" s="17"/>
      <c r="D266" s="17"/>
      <c r="E266" s="17"/>
      <c r="F266" s="17"/>
      <c r="G266" s="17"/>
      <c r="H266" s="18"/>
      <c r="I266" s="17"/>
      <c r="J266" s="17"/>
      <c r="K266" s="17"/>
      <c r="L266" s="17"/>
      <c r="M266" s="17"/>
      <c r="N266" s="19"/>
      <c r="BB266" s="38"/>
    </row>
    <row r="267" spans="1:54" ht="20.149999999999999" customHeight="1" x14ac:dyDescent="0.3">
      <c r="A267" s="16"/>
      <c r="B267" s="174" t="str">
        <f>F1325</f>
        <v>3. They put my personal wellbeing ahead of their institutional processes.</v>
      </c>
      <c r="C267" s="174"/>
      <c r="D267" s="174"/>
      <c r="E267" s="174"/>
      <c r="F267" s="174"/>
      <c r="G267" s="174"/>
      <c r="H267" s="174"/>
      <c r="I267" s="174"/>
      <c r="J267" s="174"/>
      <c r="K267" s="175" t="s">
        <v>49</v>
      </c>
      <c r="L267" s="176"/>
      <c r="M267" s="177"/>
      <c r="N267" s="19"/>
      <c r="BB267" s="38"/>
    </row>
    <row r="268" spans="1:54" ht="5.15" customHeight="1" x14ac:dyDescent="0.3">
      <c r="A268" s="16"/>
      <c r="B268" s="17"/>
      <c r="C268" s="17"/>
      <c r="D268" s="17"/>
      <c r="E268" s="17"/>
      <c r="F268" s="17"/>
      <c r="G268" s="17"/>
      <c r="H268" s="18"/>
      <c r="I268" s="17"/>
      <c r="J268" s="17"/>
      <c r="K268" s="17"/>
      <c r="L268" s="17"/>
      <c r="M268" s="17"/>
      <c r="N268" s="19"/>
      <c r="BB268" s="38"/>
    </row>
    <row r="269" spans="1:54" ht="20.149999999999999" customHeight="1" x14ac:dyDescent="0.3">
      <c r="A269" s="16"/>
      <c r="B269" s="174" t="str">
        <f>F1326</f>
        <v>4. Their actions and expressions were devoid of any microaggressions.</v>
      </c>
      <c r="C269" s="174"/>
      <c r="D269" s="174"/>
      <c r="E269" s="174"/>
      <c r="F269" s="174"/>
      <c r="G269" s="174"/>
      <c r="H269" s="174"/>
      <c r="I269" s="174"/>
      <c r="J269" s="174"/>
      <c r="K269" s="175" t="s">
        <v>49</v>
      </c>
      <c r="L269" s="176"/>
      <c r="M269" s="177"/>
      <c r="N269" s="19"/>
    </row>
    <row r="270" spans="1:54" ht="5.15" customHeight="1" x14ac:dyDescent="0.3">
      <c r="A270" s="16"/>
      <c r="B270" s="17"/>
      <c r="C270" s="17"/>
      <c r="D270" s="17"/>
      <c r="E270" s="17"/>
      <c r="F270" s="17"/>
      <c r="G270" s="17"/>
      <c r="H270" s="18"/>
      <c r="I270" s="17"/>
      <c r="J270" s="17"/>
      <c r="K270" s="17"/>
      <c r="L270" s="17"/>
      <c r="M270" s="17"/>
      <c r="N270" s="19"/>
    </row>
    <row r="271" spans="1:54" ht="20.149999999999999" customHeight="1" x14ac:dyDescent="0.3">
      <c r="A271" s="16"/>
      <c r="B271" s="174" t="str">
        <f>F1327</f>
        <v>5. They asked me how they could be more culturally sensitive.</v>
      </c>
      <c r="C271" s="174"/>
      <c r="D271" s="174"/>
      <c r="E271" s="174"/>
      <c r="F271" s="174"/>
      <c r="G271" s="174"/>
      <c r="H271" s="174"/>
      <c r="I271" s="174"/>
      <c r="J271" s="174"/>
      <c r="K271" s="175" t="s">
        <v>49</v>
      </c>
      <c r="L271" s="176"/>
      <c r="M271" s="177"/>
      <c r="N271" s="19"/>
    </row>
    <row r="272" spans="1:54" ht="5.15" customHeight="1" x14ac:dyDescent="0.3">
      <c r="A272" s="16"/>
      <c r="B272" s="17"/>
      <c r="C272" s="17"/>
      <c r="D272" s="17"/>
      <c r="E272" s="17"/>
      <c r="F272" s="17"/>
      <c r="G272" s="17"/>
      <c r="H272" s="18"/>
      <c r="I272" s="17"/>
      <c r="J272" s="17"/>
      <c r="K272" s="17"/>
      <c r="L272" s="17"/>
      <c r="M272" s="17"/>
      <c r="N272" s="19"/>
    </row>
    <row r="273" spans="1:14" ht="20.149999999999999" customHeight="1" x14ac:dyDescent="0.3">
      <c r="A273" s="16"/>
      <c r="B273" s="174" t="str">
        <f>F1328</f>
        <v>6. They did not exploit my vulnerability to their professional authority.</v>
      </c>
      <c r="C273" s="174"/>
      <c r="D273" s="174"/>
      <c r="E273" s="174"/>
      <c r="F273" s="174"/>
      <c r="G273" s="174"/>
      <c r="H273" s="174"/>
      <c r="I273" s="174"/>
      <c r="J273" s="174"/>
      <c r="K273" s="175" t="s">
        <v>51</v>
      </c>
      <c r="L273" s="176"/>
      <c r="M273" s="177"/>
      <c r="N273" s="19"/>
    </row>
    <row r="274" spans="1:14" ht="5.15" customHeight="1" x14ac:dyDescent="0.3">
      <c r="A274" s="16"/>
      <c r="B274" s="39"/>
      <c r="C274" s="39"/>
      <c r="D274" s="39"/>
      <c r="E274" s="39"/>
      <c r="F274" s="39"/>
      <c r="G274" s="39"/>
      <c r="H274" s="39"/>
      <c r="I274" s="39"/>
      <c r="J274" s="39"/>
      <c r="K274" s="39"/>
      <c r="L274" s="39"/>
      <c r="M274" s="39"/>
      <c r="N274" s="19"/>
    </row>
    <row r="275" spans="1:14" ht="20.149999999999999" customHeight="1" x14ac:dyDescent="0.3">
      <c r="A275" s="16"/>
      <c r="B275" s="174" t="str">
        <f>F1329</f>
        <v>7. I never had to give up my autonomy to fit their processes.</v>
      </c>
      <c r="C275" s="174"/>
      <c r="D275" s="174"/>
      <c r="E275" s="174"/>
      <c r="F275" s="174"/>
      <c r="G275" s="174"/>
      <c r="H275" s="174"/>
      <c r="I275" s="174"/>
      <c r="J275" s="174"/>
      <c r="K275" s="175" t="s">
        <v>49</v>
      </c>
      <c r="L275" s="176"/>
      <c r="M275" s="177"/>
      <c r="N275" s="19"/>
    </row>
    <row r="276" spans="1:14" ht="5.15" customHeight="1" x14ac:dyDescent="0.3">
      <c r="A276" s="16"/>
      <c r="B276" s="39"/>
      <c r="C276" s="39"/>
      <c r="D276" s="39"/>
      <c r="E276" s="39"/>
      <c r="F276" s="39"/>
      <c r="G276" s="39"/>
      <c r="H276" s="39"/>
      <c r="I276" s="39"/>
      <c r="J276" s="39"/>
      <c r="K276" s="39"/>
      <c r="L276" s="39"/>
      <c r="M276" s="39"/>
      <c r="N276" s="19"/>
    </row>
    <row r="277" spans="1:14" ht="20.149999999999999" customHeight="1" x14ac:dyDescent="0.3">
      <c r="A277" s="16"/>
      <c r="B277" s="174" t="str">
        <f>F1330</f>
        <v>8. Staff appeared to be culturally diverse.</v>
      </c>
      <c r="C277" s="174"/>
      <c r="D277" s="174"/>
      <c r="E277" s="174"/>
      <c r="F277" s="174"/>
      <c r="G277" s="174"/>
      <c r="H277" s="174"/>
      <c r="I277" s="174"/>
      <c r="J277" s="174"/>
      <c r="K277" s="175" t="s">
        <v>51</v>
      </c>
      <c r="L277" s="176"/>
      <c r="M277" s="177"/>
      <c r="N277" s="19"/>
    </row>
    <row r="278" spans="1:14" ht="5.15" customHeight="1" x14ac:dyDescent="0.3">
      <c r="A278" s="16"/>
      <c r="B278" s="39"/>
      <c r="C278" s="39"/>
      <c r="D278" s="39"/>
      <c r="E278" s="39"/>
      <c r="F278" s="39"/>
      <c r="G278" s="39"/>
      <c r="H278" s="39"/>
      <c r="I278" s="39"/>
      <c r="J278" s="39"/>
      <c r="K278" s="39"/>
      <c r="L278" s="39"/>
      <c r="M278" s="39"/>
      <c r="N278" s="19"/>
    </row>
    <row r="279" spans="1:14" ht="20.149999999999999" customHeight="1" x14ac:dyDescent="0.3">
      <c r="A279" s="16"/>
      <c r="B279" s="174" t="str">
        <f>F1331</f>
        <v>9. They effectively accommodated my linguistic barrier.</v>
      </c>
      <c r="C279" s="174"/>
      <c r="D279" s="174"/>
      <c r="E279" s="174"/>
      <c r="F279" s="174"/>
      <c r="G279" s="174"/>
      <c r="H279" s="174"/>
      <c r="I279" s="174"/>
      <c r="J279" s="174"/>
      <c r="K279" s="175" t="s">
        <v>53</v>
      </c>
      <c r="L279" s="176"/>
      <c r="M279" s="177"/>
      <c r="N279" s="19"/>
    </row>
    <row r="280" spans="1:14" ht="5.15" customHeight="1" x14ac:dyDescent="0.3">
      <c r="A280" s="16"/>
      <c r="B280" s="39"/>
      <c r="C280" s="39"/>
      <c r="D280" s="39"/>
      <c r="E280" s="39"/>
      <c r="F280" s="39"/>
      <c r="G280" s="39"/>
      <c r="H280" s="39"/>
      <c r="I280" s="39"/>
      <c r="J280" s="39"/>
      <c r="K280" s="39"/>
      <c r="L280" s="39"/>
      <c r="M280" s="39"/>
      <c r="N280" s="19"/>
    </row>
    <row r="281" spans="1:14" ht="20.149999999999999" customHeight="1" x14ac:dyDescent="0.3">
      <c r="A281" s="16"/>
      <c r="B281" s="174" t="str">
        <f>F1332</f>
        <v>10. I was offered billing options appropriate to my cultural values.</v>
      </c>
      <c r="C281" s="174"/>
      <c r="D281" s="174"/>
      <c r="E281" s="174"/>
      <c r="F281" s="174"/>
      <c r="G281" s="174"/>
      <c r="H281" s="174"/>
      <c r="I281" s="174"/>
      <c r="J281" s="174"/>
      <c r="K281" s="175" t="s">
        <v>53</v>
      </c>
      <c r="L281" s="176"/>
      <c r="M281" s="177"/>
      <c r="N281" s="19"/>
    </row>
    <row r="282" spans="1:14" ht="10" customHeight="1" x14ac:dyDescent="0.3">
      <c r="A282" s="16"/>
      <c r="B282" s="39"/>
      <c r="C282" s="39"/>
      <c r="D282" s="39"/>
      <c r="E282" s="39"/>
      <c r="F282" s="39"/>
      <c r="G282" s="39"/>
      <c r="H282" s="39"/>
      <c r="I282" s="39"/>
      <c r="J282" s="39"/>
      <c r="K282" s="39"/>
      <c r="L282" s="39"/>
      <c r="M282" s="39"/>
      <c r="N282" s="19"/>
    </row>
    <row r="283" spans="1:14" ht="15" customHeight="1" x14ac:dyDescent="0.3">
      <c r="A283" s="16"/>
      <c r="B283" s="178" t="str">
        <f>B1336</f>
        <v>The resulting score for cultural competence is 83 out of 100. This indicates a level of certifiable competence.</v>
      </c>
      <c r="C283" s="178"/>
      <c r="D283" s="178"/>
      <c r="E283" s="178"/>
      <c r="F283" s="178"/>
      <c r="G283" s="178"/>
      <c r="H283" s="178"/>
      <c r="I283" s="178"/>
      <c r="J283" s="178"/>
      <c r="K283" s="178"/>
      <c r="L283" s="178"/>
      <c r="M283" s="178"/>
      <c r="N283" s="19"/>
    </row>
    <row r="284" spans="1:14" ht="10" customHeight="1" x14ac:dyDescent="0.3">
      <c r="A284" s="16"/>
      <c r="B284" s="40"/>
      <c r="C284" s="41"/>
      <c r="D284" s="41"/>
      <c r="E284" s="41"/>
      <c r="F284" s="41"/>
      <c r="G284" s="41"/>
      <c r="H284" s="41"/>
      <c r="I284" s="41"/>
      <c r="J284" s="41"/>
      <c r="K284" s="41"/>
      <c r="L284" s="41"/>
      <c r="M284" s="42"/>
      <c r="N284" s="19"/>
    </row>
    <row r="285" spans="1:14" ht="20" customHeight="1" x14ac:dyDescent="0.3">
      <c r="A285" s="16"/>
      <c r="B285" s="52" t="str">
        <f>C1340</f>
        <v xml:space="preserve">We provide this helpful feedback to you, Dr. Singh, to improve your cultural competency. </v>
      </c>
      <c r="C285" s="53"/>
      <c r="D285" s="53"/>
      <c r="E285" s="53"/>
      <c r="F285" s="53"/>
      <c r="G285" s="53"/>
      <c r="H285" s="53"/>
      <c r="I285" s="53"/>
      <c r="J285" s="53"/>
      <c r="K285" s="53"/>
      <c r="L285" s="53"/>
      <c r="M285" s="54"/>
      <c r="N285" s="19"/>
    </row>
    <row r="286" spans="1:14" ht="20" customHeight="1" x14ac:dyDescent="0.3">
      <c r="A286" s="16"/>
      <c r="B286" s="156" t="s">
        <v>15</v>
      </c>
      <c r="C286" s="157"/>
      <c r="D286" s="157"/>
      <c r="E286" s="157"/>
      <c r="F286" s="157"/>
      <c r="G286" s="157"/>
      <c r="H286" s="157"/>
      <c r="I286" s="157"/>
      <c r="J286" s="157"/>
      <c r="K286" s="157"/>
      <c r="L286" s="157"/>
      <c r="M286" s="158"/>
      <c r="N286" s="19"/>
    </row>
    <row r="287" spans="1:14" ht="20" customHeight="1" thickBot="1" x14ac:dyDescent="0.35">
      <c r="A287" s="16"/>
      <c r="B287" s="156" t="s">
        <v>16</v>
      </c>
      <c r="C287" s="157"/>
      <c r="D287" s="157"/>
      <c r="E287" s="157"/>
      <c r="F287" s="157"/>
      <c r="G287" s="157"/>
      <c r="H287" s="157"/>
      <c r="I287" s="157"/>
      <c r="J287" s="157"/>
      <c r="K287" s="157"/>
      <c r="L287" s="157"/>
      <c r="M287" s="158"/>
      <c r="N287" s="19"/>
    </row>
    <row r="288" spans="1:14" ht="30" customHeight="1" thickTop="1" x14ac:dyDescent="0.3">
      <c r="A288" s="16"/>
      <c r="B288" s="159" t="s">
        <v>17</v>
      </c>
      <c r="C288" s="160"/>
      <c r="D288" s="160"/>
      <c r="E288" s="162" t="s">
        <v>18</v>
      </c>
      <c r="F288" s="163"/>
      <c r="G288" s="163"/>
      <c r="H288" s="164"/>
      <c r="I288" s="165" t="s">
        <v>19</v>
      </c>
      <c r="J288" s="166"/>
      <c r="K288" s="166"/>
      <c r="L288" s="166"/>
      <c r="M288" s="167"/>
      <c r="N288" s="19"/>
    </row>
    <row r="289" spans="1:14" ht="55" customHeight="1" thickBot="1" x14ac:dyDescent="0.35">
      <c r="A289" s="16"/>
      <c r="B289" s="55"/>
      <c r="C289" s="17"/>
      <c r="D289" s="17"/>
      <c r="E289" s="168" t="s">
        <v>20</v>
      </c>
      <c r="F289" s="169"/>
      <c r="G289" s="169"/>
      <c r="H289" s="170"/>
      <c r="I289" s="171" t="s">
        <v>21</v>
      </c>
      <c r="J289" s="172"/>
      <c r="K289" s="172"/>
      <c r="L289" s="172"/>
      <c r="M289" s="173"/>
      <c r="N289" s="19"/>
    </row>
    <row r="290" spans="1:14" ht="10" customHeight="1" thickTop="1" x14ac:dyDescent="0.3">
      <c r="A290" s="16"/>
      <c r="B290" s="55"/>
      <c r="C290" s="17"/>
      <c r="D290" s="17"/>
      <c r="E290" s="17"/>
      <c r="F290" s="17"/>
      <c r="G290" s="17"/>
      <c r="H290" s="17"/>
      <c r="I290" s="17"/>
      <c r="J290" s="17"/>
      <c r="K290" s="17"/>
      <c r="L290" s="17"/>
      <c r="M290" s="56"/>
      <c r="N290" s="19"/>
    </row>
    <row r="291" spans="1:14" ht="20.149999999999999" customHeight="1" x14ac:dyDescent="0.3">
      <c r="A291" s="16"/>
      <c r="B291" s="46"/>
      <c r="C291" s="39"/>
      <c r="D291" s="39"/>
      <c r="E291" s="153" t="s">
        <v>119</v>
      </c>
      <c r="F291" s="154"/>
      <c r="G291" s="154"/>
      <c r="H291" s="154"/>
      <c r="I291" s="154"/>
      <c r="J291" s="154"/>
      <c r="K291" s="154"/>
      <c r="L291" s="155"/>
      <c r="M291" s="48"/>
      <c r="N291" s="19"/>
    </row>
    <row r="292" spans="1:14" ht="10" customHeight="1" x14ac:dyDescent="0.3">
      <c r="A292" s="16"/>
      <c r="B292" s="46"/>
      <c r="C292" s="39"/>
      <c r="D292" s="39"/>
      <c r="E292" s="39"/>
      <c r="F292" s="39"/>
      <c r="G292" s="39"/>
      <c r="H292" s="39"/>
      <c r="I292" s="39"/>
      <c r="J292" s="39"/>
      <c r="K292" s="39"/>
      <c r="L292" s="39"/>
      <c r="M292" s="48"/>
      <c r="N292" s="19"/>
    </row>
    <row r="293" spans="1:14" ht="65.150000000000006" customHeight="1" x14ac:dyDescent="0.3">
      <c r="A293" s="16"/>
      <c r="B293" s="156" t="str">
        <f>C1350</f>
        <v>Now that Dr. Singh is completing the Standard Cultural Competence program, we expect stellar outcomes. And will soon provide a testimonial of their responsiveness to the needs of diverse clients.</v>
      </c>
      <c r="C293" s="157"/>
      <c r="D293" s="157"/>
      <c r="E293" s="157"/>
      <c r="F293" s="157"/>
      <c r="G293" s="157"/>
      <c r="H293" s="157"/>
      <c r="I293" s="157"/>
      <c r="J293" s="157"/>
      <c r="K293" s="157"/>
      <c r="L293" s="157"/>
      <c r="M293" s="158"/>
      <c r="N293" s="19"/>
    </row>
    <row r="294" spans="1:14" ht="45" customHeight="1" x14ac:dyDescent="0.3">
      <c r="A294" s="16"/>
      <c r="B294" s="150"/>
      <c r="C294" s="151"/>
      <c r="D294" s="151"/>
      <c r="E294" s="151"/>
      <c r="F294" s="151"/>
      <c r="G294" s="151"/>
      <c r="H294" s="151"/>
      <c r="I294" s="151"/>
      <c r="J294" s="151"/>
      <c r="K294" s="151"/>
      <c r="L294" s="151"/>
      <c r="M294" s="152"/>
      <c r="N294" s="19"/>
    </row>
    <row r="295" spans="1:14" ht="5.15" customHeight="1" x14ac:dyDescent="0.3">
      <c r="A295" s="16"/>
      <c r="B295" s="39"/>
      <c r="C295" s="39"/>
      <c r="D295" s="39"/>
      <c r="E295" s="39"/>
      <c r="F295" s="39"/>
      <c r="G295" s="39"/>
      <c r="H295" s="39"/>
      <c r="I295" s="39"/>
      <c r="J295" s="39"/>
      <c r="K295" s="39"/>
      <c r="L295" s="39"/>
      <c r="M295" s="39"/>
      <c r="N295" s="19"/>
    </row>
    <row r="296" spans="1:14" ht="5.15" customHeight="1" x14ac:dyDescent="0.3">
      <c r="A296" s="27"/>
      <c r="B296" s="28"/>
      <c r="C296" s="28"/>
      <c r="D296" s="28"/>
      <c r="E296" s="28"/>
      <c r="F296" s="28"/>
      <c r="G296" s="28"/>
      <c r="H296" s="28"/>
      <c r="I296" s="28"/>
      <c r="J296" s="28"/>
      <c r="K296" s="28"/>
      <c r="L296" s="28"/>
      <c r="M296" s="28"/>
      <c r="N296" s="29"/>
    </row>
    <row r="297" spans="1:14" ht="55" customHeight="1" x14ac:dyDescent="0.3">
      <c r="A297" s="30" t="s">
        <v>5</v>
      </c>
      <c r="B297" s="188" t="s">
        <v>29</v>
      </c>
      <c r="C297" s="188"/>
      <c r="D297" s="188"/>
      <c r="E297" s="188"/>
      <c r="F297" s="186" t="s">
        <v>46</v>
      </c>
      <c r="G297" s="186"/>
      <c r="H297" s="186"/>
      <c r="I297" s="186"/>
      <c r="J297" s="187" t="s">
        <v>50</v>
      </c>
      <c r="K297" s="187"/>
      <c r="L297" s="187"/>
      <c r="M297" s="187"/>
      <c r="N297" s="31" t="s">
        <v>7</v>
      </c>
    </row>
    <row r="298" spans="1:14" ht="5.15" customHeight="1" x14ac:dyDescent="0.3">
      <c r="A298" s="11"/>
      <c r="B298" s="12"/>
      <c r="C298" s="12"/>
      <c r="D298" s="12"/>
      <c r="E298" s="12"/>
      <c r="F298" s="12"/>
      <c r="G298" s="12"/>
      <c r="H298" s="13"/>
      <c r="I298" s="12"/>
      <c r="J298" s="12"/>
      <c r="K298" s="12"/>
      <c r="L298" s="12"/>
      <c r="M298" s="12"/>
      <c r="N298" s="14"/>
    </row>
    <row r="299" spans="1:14" ht="5.15" customHeight="1" x14ac:dyDescent="0.3">
      <c r="A299" s="16"/>
      <c r="B299" s="17"/>
      <c r="C299" s="17"/>
      <c r="D299" s="17"/>
      <c r="E299" s="17"/>
      <c r="F299" s="17"/>
      <c r="G299" s="17"/>
      <c r="H299" s="18"/>
      <c r="I299" s="17"/>
      <c r="J299" s="17"/>
      <c r="K299" s="17"/>
      <c r="L299" s="17"/>
      <c r="M299" s="17"/>
      <c r="N299" s="19"/>
    </row>
    <row r="300" spans="1:14" ht="5.15" customHeight="1" thickBot="1" x14ac:dyDescent="0.35">
      <c r="A300" s="16"/>
      <c r="B300" s="32"/>
      <c r="C300" s="32"/>
      <c r="D300" s="32"/>
      <c r="E300" s="32"/>
      <c r="F300" s="32"/>
      <c r="G300" s="32"/>
      <c r="H300" s="32"/>
      <c r="I300" s="32"/>
      <c r="J300" s="32"/>
      <c r="K300" s="32"/>
      <c r="L300" s="32"/>
      <c r="M300" s="32"/>
      <c r="N300" s="19"/>
    </row>
    <row r="301" spans="1:14" ht="20.149999999999999" customHeight="1" thickTop="1" x14ac:dyDescent="0.3">
      <c r="A301" s="16"/>
      <c r="B301" s="33" t="s">
        <v>11</v>
      </c>
      <c r="C301" s="32"/>
      <c r="D301" s="32"/>
      <c r="E301" s="32"/>
      <c r="F301" s="179" t="str">
        <f>F260</f>
        <v>Mika</v>
      </c>
      <c r="G301" s="180"/>
      <c r="H301" s="180"/>
      <c r="I301" s="181"/>
      <c r="J301" s="34"/>
      <c r="K301" s="35" t="s">
        <v>12</v>
      </c>
      <c r="L301" s="36"/>
      <c r="M301" s="37"/>
      <c r="N301" s="19"/>
    </row>
    <row r="302" spans="1:14" ht="20.149999999999999" customHeight="1" thickBot="1" x14ac:dyDescent="0.35">
      <c r="A302" s="16"/>
      <c r="B302" s="33" t="s">
        <v>13</v>
      </c>
      <c r="C302" s="32"/>
      <c r="D302" s="32"/>
      <c r="E302" s="32"/>
      <c r="F302" s="179" t="str">
        <f>F261</f>
        <v>Dr. Singh</v>
      </c>
      <c r="G302" s="180"/>
      <c r="H302" s="180"/>
      <c r="I302" s="181"/>
      <c r="J302" s="34"/>
      <c r="K302" s="182">
        <v>4.5</v>
      </c>
      <c r="L302" s="183"/>
      <c r="M302" s="184"/>
      <c r="N302" s="19"/>
    </row>
    <row r="303" spans="1:14" ht="10" customHeight="1" thickTop="1" x14ac:dyDescent="0.3">
      <c r="A303" s="16"/>
      <c r="B303" s="17"/>
      <c r="C303" s="17"/>
      <c r="D303" s="17"/>
      <c r="E303" s="17"/>
      <c r="F303" s="17"/>
      <c r="G303" s="17"/>
      <c r="H303" s="18"/>
      <c r="I303" s="17"/>
      <c r="J303" s="17"/>
      <c r="K303" s="17"/>
      <c r="L303" s="17"/>
      <c r="M303" s="17"/>
      <c r="N303" s="19"/>
    </row>
    <row r="304" spans="1:14" ht="20.149999999999999" customHeight="1" x14ac:dyDescent="0.3">
      <c r="A304" s="16"/>
      <c r="B304" s="174" t="str">
        <f>F1360</f>
        <v>1. I felt fully seen and heard.</v>
      </c>
      <c r="C304" s="174"/>
      <c r="D304" s="174"/>
      <c r="E304" s="174"/>
      <c r="F304" s="174"/>
      <c r="G304" s="174"/>
      <c r="H304" s="174"/>
      <c r="I304" s="174"/>
      <c r="J304" s="174"/>
      <c r="K304" s="175" t="s">
        <v>49</v>
      </c>
      <c r="L304" s="176"/>
      <c r="M304" s="177"/>
      <c r="N304" s="19"/>
    </row>
    <row r="305" spans="1:54" ht="5.15" customHeight="1" x14ac:dyDescent="0.3">
      <c r="A305" s="16"/>
      <c r="B305" s="17"/>
      <c r="C305" s="17"/>
      <c r="D305" s="17"/>
      <c r="E305" s="17"/>
      <c r="F305" s="17"/>
      <c r="G305" s="17"/>
      <c r="H305" s="18"/>
      <c r="I305" s="17"/>
      <c r="J305" s="17"/>
      <c r="K305" s="17"/>
      <c r="L305" s="17"/>
      <c r="M305" s="17"/>
      <c r="N305" s="19"/>
      <c r="BB305" s="38"/>
    </row>
    <row r="306" spans="1:54" ht="20.149999999999999" customHeight="1" x14ac:dyDescent="0.3">
      <c r="A306" s="16"/>
      <c r="B306" s="174" t="str">
        <f>F1361</f>
        <v>2. They faithfully responded to all of my expressions of pain or discomfort.</v>
      </c>
      <c r="C306" s="174"/>
      <c r="D306" s="174"/>
      <c r="E306" s="174"/>
      <c r="F306" s="174"/>
      <c r="G306" s="174"/>
      <c r="H306" s="174"/>
      <c r="I306" s="174"/>
      <c r="J306" s="174"/>
      <c r="K306" s="175" t="s">
        <v>51</v>
      </c>
      <c r="L306" s="176"/>
      <c r="M306" s="177"/>
      <c r="N306" s="19"/>
      <c r="BB306" s="38"/>
    </row>
    <row r="307" spans="1:54" ht="5.15" customHeight="1" x14ac:dyDescent="0.3">
      <c r="A307" s="16"/>
      <c r="B307" s="17"/>
      <c r="C307" s="17"/>
      <c r="D307" s="17"/>
      <c r="E307" s="17"/>
      <c r="F307" s="17"/>
      <c r="G307" s="17"/>
      <c r="H307" s="18"/>
      <c r="I307" s="17"/>
      <c r="J307" s="17"/>
      <c r="K307" s="17"/>
      <c r="L307" s="17"/>
      <c r="M307" s="17"/>
      <c r="N307" s="19"/>
      <c r="BB307" s="38"/>
    </row>
    <row r="308" spans="1:54" ht="20.149999999999999" customHeight="1" x14ac:dyDescent="0.3">
      <c r="A308" s="16"/>
      <c r="B308" s="174" t="str">
        <f>F1362</f>
        <v>3. They put my personal wellbeing ahead of their institutional processes.</v>
      </c>
      <c r="C308" s="174"/>
      <c r="D308" s="174"/>
      <c r="E308" s="174"/>
      <c r="F308" s="174"/>
      <c r="G308" s="174"/>
      <c r="H308" s="174"/>
      <c r="I308" s="174"/>
      <c r="J308" s="174"/>
      <c r="K308" s="175" t="s">
        <v>49</v>
      </c>
      <c r="L308" s="176"/>
      <c r="M308" s="177"/>
      <c r="N308" s="19"/>
      <c r="BB308" s="38"/>
    </row>
    <row r="309" spans="1:54" ht="5.15" customHeight="1" x14ac:dyDescent="0.3">
      <c r="A309" s="16"/>
      <c r="B309" s="17"/>
      <c r="C309" s="17"/>
      <c r="D309" s="17"/>
      <c r="E309" s="17"/>
      <c r="F309" s="17"/>
      <c r="G309" s="17"/>
      <c r="H309" s="18"/>
      <c r="I309" s="17"/>
      <c r="J309" s="17"/>
      <c r="K309" s="17"/>
      <c r="L309" s="17"/>
      <c r="M309" s="17"/>
      <c r="N309" s="19"/>
      <c r="BB309" s="38"/>
    </row>
    <row r="310" spans="1:54" ht="20.149999999999999" customHeight="1" x14ac:dyDescent="0.3">
      <c r="A310" s="16"/>
      <c r="B310" s="174" t="str">
        <f>F1363</f>
        <v>4. Their actions and expressions were devoid of any microaggressions.</v>
      </c>
      <c r="C310" s="174"/>
      <c r="D310" s="174"/>
      <c r="E310" s="174"/>
      <c r="F310" s="174"/>
      <c r="G310" s="174"/>
      <c r="H310" s="174"/>
      <c r="I310" s="174"/>
      <c r="J310" s="174"/>
      <c r="K310" s="175" t="s">
        <v>49</v>
      </c>
      <c r="L310" s="176"/>
      <c r="M310" s="177"/>
      <c r="N310" s="19"/>
    </row>
    <row r="311" spans="1:54" ht="5.15" customHeight="1" x14ac:dyDescent="0.3">
      <c r="A311" s="16"/>
      <c r="B311" s="17"/>
      <c r="C311" s="17"/>
      <c r="D311" s="17"/>
      <c r="E311" s="17"/>
      <c r="F311" s="17"/>
      <c r="G311" s="17"/>
      <c r="H311" s="18"/>
      <c r="I311" s="17"/>
      <c r="J311" s="17"/>
      <c r="K311" s="17"/>
      <c r="L311" s="17"/>
      <c r="M311" s="17"/>
      <c r="N311" s="19"/>
    </row>
    <row r="312" spans="1:54" ht="20.149999999999999" customHeight="1" x14ac:dyDescent="0.3">
      <c r="A312" s="16"/>
      <c r="B312" s="174" t="str">
        <f>F1364</f>
        <v>5. They asked me how they could be more culturally sensitive.</v>
      </c>
      <c r="C312" s="174"/>
      <c r="D312" s="174"/>
      <c r="E312" s="174"/>
      <c r="F312" s="174"/>
      <c r="G312" s="174"/>
      <c r="H312" s="174"/>
      <c r="I312" s="174"/>
      <c r="J312" s="174"/>
      <c r="K312" s="175" t="s">
        <v>49</v>
      </c>
      <c r="L312" s="176"/>
      <c r="M312" s="177"/>
      <c r="N312" s="19"/>
    </row>
    <row r="313" spans="1:54" ht="5.15" customHeight="1" x14ac:dyDescent="0.3">
      <c r="A313" s="16"/>
      <c r="B313" s="17"/>
      <c r="C313" s="17"/>
      <c r="D313" s="17"/>
      <c r="E313" s="17"/>
      <c r="F313" s="17"/>
      <c r="G313" s="17"/>
      <c r="H313" s="18"/>
      <c r="I313" s="17"/>
      <c r="J313" s="17"/>
      <c r="K313" s="17"/>
      <c r="L313" s="17"/>
      <c r="M313" s="17"/>
      <c r="N313" s="19"/>
    </row>
    <row r="314" spans="1:54" ht="20.149999999999999" customHeight="1" x14ac:dyDescent="0.3">
      <c r="A314" s="16"/>
      <c r="B314" s="174" t="str">
        <f>F1365</f>
        <v>6. They did not exploit my vulnerability to their professional authority.</v>
      </c>
      <c r="C314" s="174"/>
      <c r="D314" s="174"/>
      <c r="E314" s="174"/>
      <c r="F314" s="174"/>
      <c r="G314" s="174"/>
      <c r="H314" s="174"/>
      <c r="I314" s="174"/>
      <c r="J314" s="174"/>
      <c r="K314" s="175" t="s">
        <v>51</v>
      </c>
      <c r="L314" s="176"/>
      <c r="M314" s="177"/>
      <c r="N314" s="19"/>
    </row>
    <row r="315" spans="1:54" ht="5.15" customHeight="1" x14ac:dyDescent="0.3">
      <c r="A315" s="16"/>
      <c r="B315" s="39"/>
      <c r="C315" s="39"/>
      <c r="D315" s="39"/>
      <c r="E315" s="39"/>
      <c r="F315" s="39"/>
      <c r="G315" s="39"/>
      <c r="H315" s="39"/>
      <c r="I315" s="39"/>
      <c r="J315" s="39"/>
      <c r="K315" s="39"/>
      <c r="L315" s="39"/>
      <c r="M315" s="39"/>
      <c r="N315" s="19"/>
    </row>
    <row r="316" spans="1:54" ht="20.149999999999999" customHeight="1" x14ac:dyDescent="0.3">
      <c r="A316" s="16"/>
      <c r="B316" s="174" t="str">
        <f>F1366</f>
        <v>7. I never had to give up my autonomy to fit their processes.</v>
      </c>
      <c r="C316" s="174"/>
      <c r="D316" s="174"/>
      <c r="E316" s="174"/>
      <c r="F316" s="174"/>
      <c r="G316" s="174"/>
      <c r="H316" s="174"/>
      <c r="I316" s="174"/>
      <c r="J316" s="174"/>
      <c r="K316" s="175" t="s">
        <v>49</v>
      </c>
      <c r="L316" s="176"/>
      <c r="M316" s="177"/>
      <c r="N316" s="19"/>
    </row>
    <row r="317" spans="1:54" ht="5.15" customHeight="1" x14ac:dyDescent="0.3">
      <c r="A317" s="16"/>
      <c r="B317" s="39"/>
      <c r="C317" s="39"/>
      <c r="D317" s="39"/>
      <c r="E317" s="39"/>
      <c r="F317" s="39"/>
      <c r="G317" s="39"/>
      <c r="H317" s="39"/>
      <c r="I317" s="39"/>
      <c r="J317" s="39"/>
      <c r="K317" s="39"/>
      <c r="L317" s="39"/>
      <c r="M317" s="39"/>
      <c r="N317" s="19"/>
    </row>
    <row r="318" spans="1:54" ht="20.149999999999999" customHeight="1" x14ac:dyDescent="0.3">
      <c r="A318" s="16"/>
      <c r="B318" s="174" t="str">
        <f>F1367</f>
        <v>8. Staff appeared to be culturally diverse.</v>
      </c>
      <c r="C318" s="174"/>
      <c r="D318" s="174"/>
      <c r="E318" s="174"/>
      <c r="F318" s="174"/>
      <c r="G318" s="174"/>
      <c r="H318" s="174"/>
      <c r="I318" s="174"/>
      <c r="J318" s="174"/>
      <c r="K318" s="175" t="s">
        <v>51</v>
      </c>
      <c r="L318" s="176"/>
      <c r="M318" s="177"/>
      <c r="N318" s="19"/>
    </row>
    <row r="319" spans="1:54" ht="5.15" customHeight="1" x14ac:dyDescent="0.3">
      <c r="A319" s="16"/>
      <c r="B319" s="39"/>
      <c r="C319" s="39"/>
      <c r="D319" s="39"/>
      <c r="E319" s="39"/>
      <c r="F319" s="39"/>
      <c r="G319" s="39"/>
      <c r="H319" s="39"/>
      <c r="I319" s="39"/>
      <c r="J319" s="39"/>
      <c r="K319" s="39"/>
      <c r="L319" s="39"/>
      <c r="M319" s="39"/>
      <c r="N319" s="19"/>
    </row>
    <row r="320" spans="1:54" ht="20.149999999999999" customHeight="1" x14ac:dyDescent="0.3">
      <c r="A320" s="16"/>
      <c r="B320" s="174" t="str">
        <f>F1368</f>
        <v>9. They effectively accommodated my linguistic barrier.</v>
      </c>
      <c r="C320" s="174"/>
      <c r="D320" s="174"/>
      <c r="E320" s="174"/>
      <c r="F320" s="174"/>
      <c r="G320" s="174"/>
      <c r="H320" s="174"/>
      <c r="I320" s="174"/>
      <c r="J320" s="174"/>
      <c r="K320" s="175" t="s">
        <v>53</v>
      </c>
      <c r="L320" s="176"/>
      <c r="M320" s="177"/>
      <c r="N320" s="19"/>
    </row>
    <row r="321" spans="1:14" ht="5.15" customHeight="1" x14ac:dyDescent="0.3">
      <c r="A321" s="16"/>
      <c r="B321" s="39"/>
      <c r="C321" s="39"/>
      <c r="D321" s="39"/>
      <c r="E321" s="39"/>
      <c r="F321" s="39"/>
      <c r="G321" s="39"/>
      <c r="H321" s="39"/>
      <c r="I321" s="39"/>
      <c r="J321" s="39"/>
      <c r="K321" s="39"/>
      <c r="L321" s="39"/>
      <c r="M321" s="39"/>
      <c r="N321" s="19"/>
    </row>
    <row r="322" spans="1:14" ht="20.149999999999999" customHeight="1" x14ac:dyDescent="0.3">
      <c r="A322" s="16"/>
      <c r="B322" s="174" t="str">
        <f>F1369</f>
        <v>10. I was offered billing options appropriate to my cultural values.</v>
      </c>
      <c r="C322" s="174"/>
      <c r="D322" s="174"/>
      <c r="E322" s="174"/>
      <c r="F322" s="174"/>
      <c r="G322" s="174"/>
      <c r="H322" s="174"/>
      <c r="I322" s="174"/>
      <c r="J322" s="174"/>
      <c r="K322" s="175" t="s">
        <v>53</v>
      </c>
      <c r="L322" s="176"/>
      <c r="M322" s="177"/>
      <c r="N322" s="19"/>
    </row>
    <row r="323" spans="1:14" ht="10" customHeight="1" x14ac:dyDescent="0.3">
      <c r="A323" s="16"/>
      <c r="B323" s="39"/>
      <c r="C323" s="39"/>
      <c r="D323" s="39"/>
      <c r="E323" s="39"/>
      <c r="F323" s="39"/>
      <c r="G323" s="39"/>
      <c r="H323" s="39"/>
      <c r="I323" s="39"/>
      <c r="J323" s="39"/>
      <c r="K323" s="39"/>
      <c r="L323" s="39"/>
      <c r="M323" s="39"/>
      <c r="N323" s="19"/>
    </row>
    <row r="324" spans="1:14" ht="15" customHeight="1" x14ac:dyDescent="0.3">
      <c r="A324" s="16"/>
      <c r="B324" s="178" t="str">
        <f>B1373</f>
        <v>The resulting score for cultural competence is 83 out of 100. This indicates a level of certifiable competence.</v>
      </c>
      <c r="C324" s="178"/>
      <c r="D324" s="178"/>
      <c r="E324" s="178"/>
      <c r="F324" s="178"/>
      <c r="G324" s="178"/>
      <c r="H324" s="178"/>
      <c r="I324" s="178"/>
      <c r="J324" s="178"/>
      <c r="K324" s="178"/>
      <c r="L324" s="178"/>
      <c r="M324" s="178"/>
      <c r="N324" s="19"/>
    </row>
    <row r="325" spans="1:14" ht="10" customHeight="1" x14ac:dyDescent="0.3">
      <c r="A325" s="16"/>
      <c r="B325" s="40"/>
      <c r="C325" s="41"/>
      <c r="D325" s="41"/>
      <c r="E325" s="41"/>
      <c r="F325" s="41"/>
      <c r="G325" s="41"/>
      <c r="H325" s="41"/>
      <c r="I325" s="41"/>
      <c r="J325" s="41"/>
      <c r="K325" s="41"/>
      <c r="L325" s="41"/>
      <c r="M325" s="42"/>
      <c r="N325" s="19"/>
    </row>
    <row r="326" spans="1:14" ht="20" customHeight="1" x14ac:dyDescent="0.3">
      <c r="A326" s="16"/>
      <c r="B326" s="52" t="str">
        <f>C1377</f>
        <v xml:space="preserve">We provide this helpful feedback to you, Dr. Singh, to improve your cultural competency. </v>
      </c>
      <c r="C326" s="53"/>
      <c r="D326" s="53"/>
      <c r="E326" s="53"/>
      <c r="F326" s="53"/>
      <c r="G326" s="53"/>
      <c r="H326" s="53"/>
      <c r="I326" s="53"/>
      <c r="J326" s="53"/>
      <c r="K326" s="53"/>
      <c r="L326" s="53"/>
      <c r="M326" s="54"/>
      <c r="N326" s="19"/>
    </row>
    <row r="327" spans="1:14" ht="20" customHeight="1" x14ac:dyDescent="0.3">
      <c r="A327" s="16"/>
      <c r="B327" s="156" t="s">
        <v>15</v>
      </c>
      <c r="C327" s="157"/>
      <c r="D327" s="157"/>
      <c r="E327" s="157"/>
      <c r="F327" s="157"/>
      <c r="G327" s="157"/>
      <c r="H327" s="157"/>
      <c r="I327" s="157"/>
      <c r="J327" s="157"/>
      <c r="K327" s="157"/>
      <c r="L327" s="157"/>
      <c r="M327" s="158"/>
      <c r="N327" s="19"/>
    </row>
    <row r="328" spans="1:14" ht="20" customHeight="1" thickBot="1" x14ac:dyDescent="0.35">
      <c r="A328" s="16"/>
      <c r="B328" s="156" t="s">
        <v>16</v>
      </c>
      <c r="C328" s="157"/>
      <c r="D328" s="157"/>
      <c r="E328" s="157"/>
      <c r="F328" s="157"/>
      <c r="G328" s="157"/>
      <c r="H328" s="157"/>
      <c r="I328" s="157"/>
      <c r="J328" s="157"/>
      <c r="K328" s="157"/>
      <c r="L328" s="157"/>
      <c r="M328" s="158"/>
      <c r="N328" s="19"/>
    </row>
    <row r="329" spans="1:14" ht="30" customHeight="1" thickTop="1" x14ac:dyDescent="0.3">
      <c r="A329" s="16"/>
      <c r="B329" s="159" t="s">
        <v>17</v>
      </c>
      <c r="C329" s="160"/>
      <c r="D329" s="160"/>
      <c r="E329" s="162" t="s">
        <v>18</v>
      </c>
      <c r="F329" s="163"/>
      <c r="G329" s="163"/>
      <c r="H329" s="164"/>
      <c r="I329" s="165" t="s">
        <v>19</v>
      </c>
      <c r="J329" s="166"/>
      <c r="K329" s="166"/>
      <c r="L329" s="166"/>
      <c r="M329" s="167"/>
      <c r="N329" s="19"/>
    </row>
    <row r="330" spans="1:14" ht="55" customHeight="1" thickBot="1" x14ac:dyDescent="0.35">
      <c r="A330" s="16"/>
      <c r="B330" s="55"/>
      <c r="C330" s="17"/>
      <c r="D330" s="17"/>
      <c r="E330" s="168" t="s">
        <v>20</v>
      </c>
      <c r="F330" s="169"/>
      <c r="G330" s="169"/>
      <c r="H330" s="170"/>
      <c r="I330" s="171" t="s">
        <v>21</v>
      </c>
      <c r="J330" s="172"/>
      <c r="K330" s="172"/>
      <c r="L330" s="172"/>
      <c r="M330" s="173"/>
      <c r="N330" s="19"/>
    </row>
    <row r="331" spans="1:14" ht="10" customHeight="1" thickTop="1" x14ac:dyDescent="0.3">
      <c r="A331" s="16"/>
      <c r="B331" s="55"/>
      <c r="C331" s="17"/>
      <c r="D331" s="17"/>
      <c r="E331" s="17"/>
      <c r="F331" s="17"/>
      <c r="G331" s="17"/>
      <c r="H331" s="17"/>
      <c r="I331" s="17"/>
      <c r="J331" s="17"/>
      <c r="K331" s="17"/>
      <c r="L331" s="17"/>
      <c r="M331" s="56"/>
      <c r="N331" s="19"/>
    </row>
    <row r="332" spans="1:14" ht="20.149999999999999" customHeight="1" x14ac:dyDescent="0.3">
      <c r="A332" s="16"/>
      <c r="B332" s="46"/>
      <c r="C332" s="39"/>
      <c r="D332" s="39"/>
      <c r="E332" s="153" t="s">
        <v>114</v>
      </c>
      <c r="F332" s="154"/>
      <c r="G332" s="154"/>
      <c r="H332" s="154"/>
      <c r="I332" s="154"/>
      <c r="J332" s="154"/>
      <c r="K332" s="154"/>
      <c r="L332" s="155"/>
      <c r="M332" s="48"/>
      <c r="N332" s="19"/>
    </row>
    <row r="333" spans="1:14" ht="10" customHeight="1" x14ac:dyDescent="0.3">
      <c r="A333" s="16"/>
      <c r="B333" s="46"/>
      <c r="C333" s="39"/>
      <c r="D333" s="39"/>
      <c r="E333" s="39"/>
      <c r="F333" s="39"/>
      <c r="G333" s="39"/>
      <c r="H333" s="39"/>
      <c r="I333" s="39"/>
      <c r="J333" s="39"/>
      <c r="K333" s="39"/>
      <c r="L333" s="39"/>
      <c r="M333" s="48"/>
      <c r="N333" s="19"/>
    </row>
    <row r="334" spans="1:14" ht="65.150000000000006" customHeight="1" x14ac:dyDescent="0.3">
      <c r="A334" s="16"/>
      <c r="B334" s="156" t="str">
        <f>C1387</f>
        <v>Now that Dr. Singh is beginning the Competetive Cultural Competence program, we anticipate modestly improved wellness outcomes. And can provide a testimonial of their responsiveness to the needs of diverse clients.</v>
      </c>
      <c r="C334" s="157"/>
      <c r="D334" s="157"/>
      <c r="E334" s="157"/>
      <c r="F334" s="157"/>
      <c r="G334" s="157"/>
      <c r="H334" s="157"/>
      <c r="I334" s="157"/>
      <c r="J334" s="157"/>
      <c r="K334" s="157"/>
      <c r="L334" s="157"/>
      <c r="M334" s="158"/>
      <c r="N334" s="19"/>
    </row>
    <row r="335" spans="1:14" ht="45" customHeight="1" x14ac:dyDescent="0.3">
      <c r="A335" s="16"/>
      <c r="B335" s="150"/>
      <c r="C335" s="151"/>
      <c r="D335" s="151"/>
      <c r="E335" s="151"/>
      <c r="F335" s="151"/>
      <c r="G335" s="151"/>
      <c r="H335" s="151"/>
      <c r="I335" s="151"/>
      <c r="J335" s="151"/>
      <c r="K335" s="151"/>
      <c r="L335" s="151"/>
      <c r="M335" s="152"/>
      <c r="N335" s="19"/>
    </row>
    <row r="336" spans="1:14" ht="5.15" customHeight="1" x14ac:dyDescent="0.3">
      <c r="A336" s="16"/>
      <c r="B336" s="39"/>
      <c r="C336" s="39"/>
      <c r="D336" s="39"/>
      <c r="E336" s="39"/>
      <c r="F336" s="39"/>
      <c r="G336" s="39"/>
      <c r="H336" s="39"/>
      <c r="I336" s="39"/>
      <c r="J336" s="39"/>
      <c r="K336" s="39"/>
      <c r="L336" s="39"/>
      <c r="M336" s="39"/>
      <c r="N336" s="19"/>
    </row>
    <row r="337" spans="1:54" ht="5.15" customHeight="1" x14ac:dyDescent="0.3">
      <c r="A337" s="27"/>
      <c r="B337" s="28"/>
      <c r="C337" s="28"/>
      <c r="D337" s="28"/>
      <c r="E337" s="28"/>
      <c r="F337" s="28"/>
      <c r="G337" s="28"/>
      <c r="H337" s="28"/>
      <c r="I337" s="28"/>
      <c r="J337" s="28"/>
      <c r="K337" s="28"/>
      <c r="L337" s="28"/>
      <c r="M337" s="28"/>
      <c r="N337" s="29"/>
    </row>
    <row r="338" spans="1:54" ht="55" customHeight="1" x14ac:dyDescent="0.3">
      <c r="A338" s="30" t="s">
        <v>5</v>
      </c>
      <c r="B338" s="188" t="s">
        <v>30</v>
      </c>
      <c r="C338" s="188"/>
      <c r="D338" s="188"/>
      <c r="E338" s="188"/>
      <c r="F338" s="186" t="s">
        <v>46</v>
      </c>
      <c r="G338" s="186"/>
      <c r="H338" s="186"/>
      <c r="I338" s="186"/>
      <c r="J338" s="187" t="s">
        <v>52</v>
      </c>
      <c r="K338" s="187"/>
      <c r="L338" s="187"/>
      <c r="M338" s="187"/>
      <c r="N338" s="31" t="s">
        <v>7</v>
      </c>
    </row>
    <row r="339" spans="1:54" ht="5.15" customHeight="1" x14ac:dyDescent="0.3">
      <c r="A339" s="11"/>
      <c r="B339" s="12"/>
      <c r="C339" s="12"/>
      <c r="D339" s="12"/>
      <c r="E339" s="12"/>
      <c r="F339" s="12"/>
      <c r="G339" s="12"/>
      <c r="H339" s="13"/>
      <c r="I339" s="12"/>
      <c r="J339" s="12"/>
      <c r="K339" s="12"/>
      <c r="L339" s="12"/>
      <c r="M339" s="12"/>
      <c r="N339" s="14"/>
    </row>
    <row r="340" spans="1:54" ht="5.15" customHeight="1" x14ac:dyDescent="0.3">
      <c r="A340" s="16"/>
      <c r="B340" s="17"/>
      <c r="C340" s="17"/>
      <c r="D340" s="17"/>
      <c r="E340" s="17"/>
      <c r="F340" s="17"/>
      <c r="G340" s="17"/>
      <c r="H340" s="18"/>
      <c r="I340" s="17"/>
      <c r="J340" s="17"/>
      <c r="K340" s="17"/>
      <c r="L340" s="17"/>
      <c r="M340" s="17"/>
      <c r="N340" s="19"/>
    </row>
    <row r="341" spans="1:54" ht="5.15" customHeight="1" thickBot="1" x14ac:dyDescent="0.35">
      <c r="A341" s="16"/>
      <c r="B341" s="32"/>
      <c r="C341" s="32"/>
      <c r="D341" s="32"/>
      <c r="E341" s="32"/>
      <c r="F341" s="32"/>
      <c r="G341" s="32"/>
      <c r="H341" s="32"/>
      <c r="I341" s="32"/>
      <c r="J341" s="32"/>
      <c r="K341" s="32"/>
      <c r="L341" s="32"/>
      <c r="M341" s="32"/>
      <c r="N341" s="19"/>
    </row>
    <row r="342" spans="1:54" ht="20.149999999999999" customHeight="1" thickTop="1" x14ac:dyDescent="0.3">
      <c r="A342" s="16"/>
      <c r="B342" s="33" t="s">
        <v>11</v>
      </c>
      <c r="C342" s="32"/>
      <c r="D342" s="32"/>
      <c r="E342" s="32"/>
      <c r="F342" s="179" t="str">
        <f>F301</f>
        <v>Mika</v>
      </c>
      <c r="G342" s="180"/>
      <c r="H342" s="180"/>
      <c r="I342" s="181"/>
      <c r="J342" s="34"/>
      <c r="K342" s="35" t="s">
        <v>12</v>
      </c>
      <c r="L342" s="36"/>
      <c r="M342" s="37"/>
      <c r="N342" s="19"/>
    </row>
    <row r="343" spans="1:54" ht="20.149999999999999" customHeight="1" thickBot="1" x14ac:dyDescent="0.35">
      <c r="A343" s="16"/>
      <c r="B343" s="33" t="s">
        <v>13</v>
      </c>
      <c r="C343" s="32"/>
      <c r="D343" s="32"/>
      <c r="E343" s="32"/>
      <c r="F343" s="179" t="str">
        <f>F302</f>
        <v>Dr. Singh</v>
      </c>
      <c r="G343" s="180"/>
      <c r="H343" s="180"/>
      <c r="I343" s="181"/>
      <c r="J343" s="34"/>
      <c r="K343" s="182">
        <v>4.5</v>
      </c>
      <c r="L343" s="183"/>
      <c r="M343" s="184"/>
      <c r="N343" s="19"/>
    </row>
    <row r="344" spans="1:54" ht="10" customHeight="1" thickTop="1" x14ac:dyDescent="0.3">
      <c r="A344" s="16"/>
      <c r="B344" s="17"/>
      <c r="C344" s="17"/>
      <c r="D344" s="17"/>
      <c r="E344" s="17"/>
      <c r="F344" s="17"/>
      <c r="G344" s="17"/>
      <c r="H344" s="18"/>
      <c r="I344" s="17"/>
      <c r="J344" s="17"/>
      <c r="K344" s="17"/>
      <c r="L344" s="17"/>
      <c r="M344" s="17"/>
      <c r="N344" s="19"/>
    </row>
    <row r="345" spans="1:54" ht="20.149999999999999" customHeight="1" x14ac:dyDescent="0.3">
      <c r="A345" s="16"/>
      <c r="B345" s="174" t="str">
        <f>F1397</f>
        <v>1. I felt fully seen and heard.</v>
      </c>
      <c r="C345" s="174"/>
      <c r="D345" s="174"/>
      <c r="E345" s="174"/>
      <c r="F345" s="174"/>
      <c r="G345" s="174"/>
      <c r="H345" s="174"/>
      <c r="I345" s="174"/>
      <c r="J345" s="174"/>
      <c r="K345" s="175" t="s">
        <v>49</v>
      </c>
      <c r="L345" s="176"/>
      <c r="M345" s="177"/>
      <c r="N345" s="19"/>
    </row>
    <row r="346" spans="1:54" ht="5.15" customHeight="1" x14ac:dyDescent="0.3">
      <c r="A346" s="16"/>
      <c r="B346" s="17"/>
      <c r="C346" s="17"/>
      <c r="D346" s="17"/>
      <c r="E346" s="17"/>
      <c r="F346" s="17"/>
      <c r="G346" s="17"/>
      <c r="H346" s="18"/>
      <c r="I346" s="17"/>
      <c r="J346" s="17"/>
      <c r="K346" s="17"/>
      <c r="L346" s="17"/>
      <c r="M346" s="17"/>
      <c r="N346" s="19"/>
      <c r="BB346" s="38"/>
    </row>
    <row r="347" spans="1:54" ht="20.149999999999999" customHeight="1" x14ac:dyDescent="0.3">
      <c r="A347" s="16"/>
      <c r="B347" s="174" t="str">
        <f>F1398</f>
        <v>2. They faithfully responded to all of my expressions of pain or discomfort.</v>
      </c>
      <c r="C347" s="174"/>
      <c r="D347" s="174"/>
      <c r="E347" s="174"/>
      <c r="F347" s="174"/>
      <c r="G347" s="174"/>
      <c r="H347" s="174"/>
      <c r="I347" s="174"/>
      <c r="J347" s="174"/>
      <c r="K347" s="175" t="s">
        <v>51</v>
      </c>
      <c r="L347" s="176"/>
      <c r="M347" s="177"/>
      <c r="N347" s="19"/>
      <c r="BB347" s="38"/>
    </row>
    <row r="348" spans="1:54" ht="5.15" customHeight="1" x14ac:dyDescent="0.3">
      <c r="A348" s="16"/>
      <c r="B348" s="17"/>
      <c r="C348" s="17"/>
      <c r="D348" s="17"/>
      <c r="E348" s="17"/>
      <c r="F348" s="17"/>
      <c r="G348" s="17"/>
      <c r="H348" s="18"/>
      <c r="I348" s="17"/>
      <c r="J348" s="17"/>
      <c r="K348" s="17"/>
      <c r="L348" s="17"/>
      <c r="M348" s="17"/>
      <c r="N348" s="19"/>
      <c r="BB348" s="38"/>
    </row>
    <row r="349" spans="1:54" ht="20.149999999999999" customHeight="1" x14ac:dyDescent="0.3">
      <c r="A349" s="16"/>
      <c r="B349" s="174" t="str">
        <f>F1399</f>
        <v>3. They put my personal wellbeing ahead of their institutional processes.</v>
      </c>
      <c r="C349" s="174"/>
      <c r="D349" s="174"/>
      <c r="E349" s="174"/>
      <c r="F349" s="174"/>
      <c r="G349" s="174"/>
      <c r="H349" s="174"/>
      <c r="I349" s="174"/>
      <c r="J349" s="174"/>
      <c r="K349" s="175" t="s">
        <v>49</v>
      </c>
      <c r="L349" s="176"/>
      <c r="M349" s="177"/>
      <c r="N349" s="19"/>
      <c r="BB349" s="38"/>
    </row>
    <row r="350" spans="1:54" ht="5.15" customHeight="1" x14ac:dyDescent="0.3">
      <c r="A350" s="16"/>
      <c r="B350" s="17"/>
      <c r="C350" s="17"/>
      <c r="D350" s="17"/>
      <c r="E350" s="17"/>
      <c r="F350" s="17"/>
      <c r="G350" s="17"/>
      <c r="H350" s="18"/>
      <c r="I350" s="17"/>
      <c r="J350" s="17"/>
      <c r="K350" s="17"/>
      <c r="L350" s="17"/>
      <c r="M350" s="17"/>
      <c r="N350" s="19"/>
      <c r="BB350" s="38"/>
    </row>
    <row r="351" spans="1:54" ht="20.149999999999999" customHeight="1" x14ac:dyDescent="0.3">
      <c r="A351" s="16"/>
      <c r="B351" s="174" t="str">
        <f>F1400</f>
        <v>4. Their actions and expressions were devoid of any microaggressions.</v>
      </c>
      <c r="C351" s="174"/>
      <c r="D351" s="174"/>
      <c r="E351" s="174"/>
      <c r="F351" s="174"/>
      <c r="G351" s="174"/>
      <c r="H351" s="174"/>
      <c r="I351" s="174"/>
      <c r="J351" s="174"/>
      <c r="K351" s="175" t="s">
        <v>49</v>
      </c>
      <c r="L351" s="176"/>
      <c r="M351" s="177"/>
      <c r="N351" s="19"/>
    </row>
    <row r="352" spans="1:54" ht="5.15" customHeight="1" x14ac:dyDescent="0.3">
      <c r="A352" s="16"/>
      <c r="B352" s="17"/>
      <c r="C352" s="17"/>
      <c r="D352" s="17"/>
      <c r="E352" s="17"/>
      <c r="F352" s="17"/>
      <c r="G352" s="17"/>
      <c r="H352" s="18"/>
      <c r="I352" s="17"/>
      <c r="J352" s="17"/>
      <c r="K352" s="17"/>
      <c r="L352" s="17"/>
      <c r="M352" s="17"/>
      <c r="N352" s="19"/>
    </row>
    <row r="353" spans="1:14" ht="20.149999999999999" customHeight="1" x14ac:dyDescent="0.3">
      <c r="A353" s="16"/>
      <c r="B353" s="174" t="str">
        <f>F1401</f>
        <v>5. They asked me how they could be more culturally sensitive.</v>
      </c>
      <c r="C353" s="174"/>
      <c r="D353" s="174"/>
      <c r="E353" s="174"/>
      <c r="F353" s="174"/>
      <c r="G353" s="174"/>
      <c r="H353" s="174"/>
      <c r="I353" s="174"/>
      <c r="J353" s="174"/>
      <c r="K353" s="175" t="s">
        <v>49</v>
      </c>
      <c r="L353" s="176"/>
      <c r="M353" s="177"/>
      <c r="N353" s="19"/>
    </row>
    <row r="354" spans="1:14" ht="5.15" customHeight="1" x14ac:dyDescent="0.3">
      <c r="A354" s="16"/>
      <c r="B354" s="17"/>
      <c r="C354" s="17"/>
      <c r="D354" s="17"/>
      <c r="E354" s="17"/>
      <c r="F354" s="17"/>
      <c r="G354" s="17"/>
      <c r="H354" s="18"/>
      <c r="I354" s="17"/>
      <c r="J354" s="17"/>
      <c r="K354" s="17"/>
      <c r="L354" s="17"/>
      <c r="M354" s="17"/>
      <c r="N354" s="19"/>
    </row>
    <row r="355" spans="1:14" ht="20.149999999999999" customHeight="1" x14ac:dyDescent="0.3">
      <c r="A355" s="16"/>
      <c r="B355" s="174" t="str">
        <f>F1402</f>
        <v>6. They did not exploit my vulnerability to their professional authority.</v>
      </c>
      <c r="C355" s="174"/>
      <c r="D355" s="174"/>
      <c r="E355" s="174"/>
      <c r="F355" s="174"/>
      <c r="G355" s="174"/>
      <c r="H355" s="174"/>
      <c r="I355" s="174"/>
      <c r="J355" s="174"/>
      <c r="K355" s="175" t="s">
        <v>51</v>
      </c>
      <c r="L355" s="176"/>
      <c r="M355" s="177"/>
      <c r="N355" s="19"/>
    </row>
    <row r="356" spans="1:14" ht="5.15" customHeight="1" x14ac:dyDescent="0.3">
      <c r="A356" s="16"/>
      <c r="B356" s="39"/>
      <c r="C356" s="39"/>
      <c r="D356" s="39"/>
      <c r="E356" s="39"/>
      <c r="F356" s="39"/>
      <c r="G356" s="39"/>
      <c r="H356" s="39"/>
      <c r="I356" s="39"/>
      <c r="J356" s="39"/>
      <c r="K356" s="39"/>
      <c r="L356" s="39"/>
      <c r="M356" s="39"/>
      <c r="N356" s="19"/>
    </row>
    <row r="357" spans="1:14" ht="20.149999999999999" customHeight="1" x14ac:dyDescent="0.3">
      <c r="A357" s="16"/>
      <c r="B357" s="174" t="str">
        <f>F1403</f>
        <v>7. I never had to give up my autonomy to fit their processes.</v>
      </c>
      <c r="C357" s="174"/>
      <c r="D357" s="174"/>
      <c r="E357" s="174"/>
      <c r="F357" s="174"/>
      <c r="G357" s="174"/>
      <c r="H357" s="174"/>
      <c r="I357" s="174"/>
      <c r="J357" s="174"/>
      <c r="K357" s="175" t="s">
        <v>49</v>
      </c>
      <c r="L357" s="176"/>
      <c r="M357" s="177"/>
      <c r="N357" s="19"/>
    </row>
    <row r="358" spans="1:14" ht="5.15" customHeight="1" x14ac:dyDescent="0.3">
      <c r="A358" s="16"/>
      <c r="B358" s="39"/>
      <c r="C358" s="39"/>
      <c r="D358" s="39"/>
      <c r="E358" s="39"/>
      <c r="F358" s="39"/>
      <c r="G358" s="39"/>
      <c r="H358" s="39"/>
      <c r="I358" s="39"/>
      <c r="J358" s="39"/>
      <c r="K358" s="39"/>
      <c r="L358" s="39"/>
      <c r="M358" s="39"/>
      <c r="N358" s="19"/>
    </row>
    <row r="359" spans="1:14" ht="20.149999999999999" customHeight="1" x14ac:dyDescent="0.3">
      <c r="A359" s="16"/>
      <c r="B359" s="174" t="str">
        <f>F1404</f>
        <v>8. Staff appeared to be culturally diverse.</v>
      </c>
      <c r="C359" s="174"/>
      <c r="D359" s="174"/>
      <c r="E359" s="174"/>
      <c r="F359" s="174"/>
      <c r="G359" s="174"/>
      <c r="H359" s="174"/>
      <c r="I359" s="174"/>
      <c r="J359" s="174"/>
      <c r="K359" s="175" t="s">
        <v>51</v>
      </c>
      <c r="L359" s="176"/>
      <c r="M359" s="177"/>
      <c r="N359" s="19"/>
    </row>
    <row r="360" spans="1:14" ht="5.15" customHeight="1" x14ac:dyDescent="0.3">
      <c r="A360" s="16"/>
      <c r="B360" s="39"/>
      <c r="C360" s="39"/>
      <c r="D360" s="39"/>
      <c r="E360" s="39"/>
      <c r="F360" s="39"/>
      <c r="G360" s="39"/>
      <c r="H360" s="39"/>
      <c r="I360" s="39"/>
      <c r="J360" s="39"/>
      <c r="K360" s="39"/>
      <c r="L360" s="39"/>
      <c r="M360" s="39"/>
      <c r="N360" s="19"/>
    </row>
    <row r="361" spans="1:14" ht="20.149999999999999" customHeight="1" x14ac:dyDescent="0.3">
      <c r="A361" s="16"/>
      <c r="B361" s="174" t="str">
        <f>F1405</f>
        <v>9. They effectively accommodated my linguistic barrier.</v>
      </c>
      <c r="C361" s="174"/>
      <c r="D361" s="174"/>
      <c r="E361" s="174"/>
      <c r="F361" s="174"/>
      <c r="G361" s="174"/>
      <c r="H361" s="174"/>
      <c r="I361" s="174"/>
      <c r="J361" s="174"/>
      <c r="K361" s="175" t="s">
        <v>53</v>
      </c>
      <c r="L361" s="176"/>
      <c r="M361" s="177"/>
      <c r="N361" s="19"/>
    </row>
    <row r="362" spans="1:14" ht="5.15" customHeight="1" x14ac:dyDescent="0.3">
      <c r="A362" s="16"/>
      <c r="B362" s="39"/>
      <c r="C362" s="39"/>
      <c r="D362" s="39"/>
      <c r="E362" s="39"/>
      <c r="F362" s="39"/>
      <c r="G362" s="39"/>
      <c r="H362" s="39"/>
      <c r="I362" s="39"/>
      <c r="J362" s="39"/>
      <c r="K362" s="39"/>
      <c r="L362" s="39"/>
      <c r="M362" s="39"/>
      <c r="N362" s="19"/>
    </row>
    <row r="363" spans="1:14" ht="20.149999999999999" customHeight="1" x14ac:dyDescent="0.3">
      <c r="A363" s="16"/>
      <c r="B363" s="174" t="str">
        <f>F1406</f>
        <v>10. I was offered billing options appropriate to my cultural values.</v>
      </c>
      <c r="C363" s="174"/>
      <c r="D363" s="174"/>
      <c r="E363" s="174"/>
      <c r="F363" s="174"/>
      <c r="G363" s="174"/>
      <c r="H363" s="174"/>
      <c r="I363" s="174"/>
      <c r="J363" s="174"/>
      <c r="K363" s="175" t="s">
        <v>53</v>
      </c>
      <c r="L363" s="176"/>
      <c r="M363" s="177"/>
      <c r="N363" s="19"/>
    </row>
    <row r="364" spans="1:14" ht="10" customHeight="1" x14ac:dyDescent="0.3">
      <c r="A364" s="16"/>
      <c r="B364" s="39"/>
      <c r="C364" s="39"/>
      <c r="D364" s="39"/>
      <c r="E364" s="39"/>
      <c r="F364" s="39"/>
      <c r="G364" s="39"/>
      <c r="H364" s="39"/>
      <c r="I364" s="39"/>
      <c r="J364" s="39"/>
      <c r="K364" s="39"/>
      <c r="L364" s="39"/>
      <c r="M364" s="39"/>
      <c r="N364" s="19"/>
    </row>
    <row r="365" spans="1:14" ht="15" customHeight="1" x14ac:dyDescent="0.3">
      <c r="A365" s="16"/>
      <c r="B365" s="178" t="str">
        <f>B1410</f>
        <v>The resulting score for cultural competence is 83 out of 100. This indicates a level of certifiable competence.</v>
      </c>
      <c r="C365" s="178"/>
      <c r="D365" s="178"/>
      <c r="E365" s="178"/>
      <c r="F365" s="178"/>
      <c r="G365" s="178"/>
      <c r="H365" s="178"/>
      <c r="I365" s="178"/>
      <c r="J365" s="178"/>
      <c r="K365" s="178"/>
      <c r="L365" s="178"/>
      <c r="M365" s="178"/>
      <c r="N365" s="19"/>
    </row>
    <row r="366" spans="1:14" ht="10" customHeight="1" x14ac:dyDescent="0.3">
      <c r="A366" s="16"/>
      <c r="B366" s="40"/>
      <c r="C366" s="41"/>
      <c r="D366" s="41"/>
      <c r="E366" s="41"/>
      <c r="F366" s="41"/>
      <c r="G366" s="41"/>
      <c r="H366" s="41"/>
      <c r="I366" s="41"/>
      <c r="J366" s="41"/>
      <c r="K366" s="41"/>
      <c r="L366" s="41"/>
      <c r="M366" s="42"/>
      <c r="N366" s="19"/>
    </row>
    <row r="367" spans="1:14" ht="20" customHeight="1" x14ac:dyDescent="0.3">
      <c r="A367" s="16"/>
      <c r="B367" s="52" t="str">
        <f>C1414</f>
        <v xml:space="preserve">We provide this helpful feedback to you, Dr. Singh, to improve your cultural competency. </v>
      </c>
      <c r="C367" s="53"/>
      <c r="D367" s="53"/>
      <c r="E367" s="53"/>
      <c r="F367" s="53"/>
      <c r="G367" s="53"/>
      <c r="H367" s="53"/>
      <c r="I367" s="53"/>
      <c r="J367" s="53"/>
      <c r="K367" s="53"/>
      <c r="L367" s="53"/>
      <c r="M367" s="54"/>
      <c r="N367" s="19"/>
    </row>
    <row r="368" spans="1:14" ht="20" customHeight="1" x14ac:dyDescent="0.3">
      <c r="A368" s="16"/>
      <c r="B368" s="156" t="s">
        <v>15</v>
      </c>
      <c r="C368" s="157"/>
      <c r="D368" s="157"/>
      <c r="E368" s="157"/>
      <c r="F368" s="157"/>
      <c r="G368" s="157"/>
      <c r="H368" s="157"/>
      <c r="I368" s="157"/>
      <c r="J368" s="157"/>
      <c r="K368" s="157"/>
      <c r="L368" s="157"/>
      <c r="M368" s="158"/>
      <c r="N368" s="19"/>
    </row>
    <row r="369" spans="1:14" ht="20" customHeight="1" thickBot="1" x14ac:dyDescent="0.35">
      <c r="A369" s="16"/>
      <c r="B369" s="156" t="s">
        <v>16</v>
      </c>
      <c r="C369" s="157"/>
      <c r="D369" s="157"/>
      <c r="E369" s="157"/>
      <c r="F369" s="157"/>
      <c r="G369" s="157"/>
      <c r="H369" s="157"/>
      <c r="I369" s="157"/>
      <c r="J369" s="157"/>
      <c r="K369" s="157"/>
      <c r="L369" s="157"/>
      <c r="M369" s="158"/>
      <c r="N369" s="19"/>
    </row>
    <row r="370" spans="1:14" ht="30" customHeight="1" thickTop="1" x14ac:dyDescent="0.3">
      <c r="A370" s="16"/>
      <c r="B370" s="159" t="s">
        <v>17</v>
      </c>
      <c r="C370" s="160"/>
      <c r="D370" s="160"/>
      <c r="E370" s="162" t="s">
        <v>18</v>
      </c>
      <c r="F370" s="163"/>
      <c r="G370" s="163"/>
      <c r="H370" s="164"/>
      <c r="I370" s="165" t="s">
        <v>19</v>
      </c>
      <c r="J370" s="166"/>
      <c r="K370" s="166"/>
      <c r="L370" s="166"/>
      <c r="M370" s="167"/>
      <c r="N370" s="19"/>
    </row>
    <row r="371" spans="1:14" ht="55" customHeight="1" thickBot="1" x14ac:dyDescent="0.35">
      <c r="A371" s="16"/>
      <c r="B371" s="55"/>
      <c r="C371" s="17"/>
      <c r="D371" s="17"/>
      <c r="E371" s="168" t="s">
        <v>20</v>
      </c>
      <c r="F371" s="169"/>
      <c r="G371" s="169"/>
      <c r="H371" s="170"/>
      <c r="I371" s="171" t="s">
        <v>21</v>
      </c>
      <c r="J371" s="172"/>
      <c r="K371" s="172"/>
      <c r="L371" s="172"/>
      <c r="M371" s="173"/>
      <c r="N371" s="19"/>
    </row>
    <row r="372" spans="1:14" ht="10" customHeight="1" thickTop="1" x14ac:dyDescent="0.3">
      <c r="A372" s="16"/>
      <c r="B372" s="55"/>
      <c r="C372" s="17"/>
      <c r="D372" s="17"/>
      <c r="E372" s="17"/>
      <c r="F372" s="17"/>
      <c r="G372" s="17"/>
      <c r="H372" s="17"/>
      <c r="I372" s="17"/>
      <c r="J372" s="17"/>
      <c r="K372" s="17"/>
      <c r="L372" s="17"/>
      <c r="M372" s="56"/>
      <c r="N372" s="19"/>
    </row>
    <row r="373" spans="1:14" ht="20.149999999999999" customHeight="1" x14ac:dyDescent="0.3">
      <c r="A373" s="16"/>
      <c r="B373" s="46"/>
      <c r="C373" s="39"/>
      <c r="D373" s="39"/>
      <c r="E373" s="153" t="s">
        <v>26</v>
      </c>
      <c r="F373" s="154"/>
      <c r="G373" s="154"/>
      <c r="H373" s="154"/>
      <c r="I373" s="154"/>
      <c r="J373" s="154"/>
      <c r="K373" s="154"/>
      <c r="L373" s="155"/>
      <c r="M373" s="48"/>
      <c r="N373" s="19"/>
    </row>
    <row r="374" spans="1:14" ht="10" customHeight="1" x14ac:dyDescent="0.3">
      <c r="A374" s="16"/>
      <c r="B374" s="46"/>
      <c r="C374" s="39"/>
      <c r="D374" s="39"/>
      <c r="E374" s="39"/>
      <c r="F374" s="39"/>
      <c r="G374" s="39"/>
      <c r="H374" s="39"/>
      <c r="I374" s="39"/>
      <c r="J374" s="39"/>
      <c r="K374" s="39"/>
      <c r="L374" s="39"/>
      <c r="M374" s="48"/>
      <c r="N374" s="19"/>
    </row>
    <row r="375" spans="1:14" ht="65.150000000000006" customHeight="1" x14ac:dyDescent="0.3">
      <c r="A375" s="16"/>
      <c r="B375" s="156" t="str">
        <f>C1424</f>
        <v>Now that Dr. Singh is participating in the Competetive Cultural Competence program, we anticipate significantly improved wellness outcomes. And can provide a testimonial of their responsiveness to the needs of diverse clients.</v>
      </c>
      <c r="C375" s="157"/>
      <c r="D375" s="157"/>
      <c r="E375" s="157"/>
      <c r="F375" s="157"/>
      <c r="G375" s="157"/>
      <c r="H375" s="157"/>
      <c r="I375" s="157"/>
      <c r="J375" s="157"/>
      <c r="K375" s="157"/>
      <c r="L375" s="157"/>
      <c r="M375" s="158"/>
      <c r="N375" s="19"/>
    </row>
    <row r="376" spans="1:14" ht="45" customHeight="1" x14ac:dyDescent="0.3">
      <c r="A376" s="16"/>
      <c r="B376" s="150"/>
      <c r="C376" s="151"/>
      <c r="D376" s="151"/>
      <c r="E376" s="151"/>
      <c r="F376" s="151"/>
      <c r="G376" s="151"/>
      <c r="H376" s="151"/>
      <c r="I376" s="151"/>
      <c r="J376" s="151"/>
      <c r="K376" s="151"/>
      <c r="L376" s="151"/>
      <c r="M376" s="152"/>
      <c r="N376" s="19"/>
    </row>
    <row r="377" spans="1:14" ht="5.15" customHeight="1" x14ac:dyDescent="0.3">
      <c r="A377" s="16"/>
      <c r="B377" s="39"/>
      <c r="C377" s="39"/>
      <c r="D377" s="39"/>
      <c r="E377" s="39"/>
      <c r="F377" s="39"/>
      <c r="G377" s="39"/>
      <c r="H377" s="39"/>
      <c r="I377" s="39"/>
      <c r="J377" s="39"/>
      <c r="K377" s="39"/>
      <c r="L377" s="39"/>
      <c r="M377" s="39"/>
      <c r="N377" s="19"/>
    </row>
    <row r="378" spans="1:14" ht="5.15" customHeight="1" x14ac:dyDescent="0.3">
      <c r="A378" s="27"/>
      <c r="B378" s="28"/>
      <c r="C378" s="28"/>
      <c r="D378" s="28"/>
      <c r="E378" s="28"/>
      <c r="F378" s="28"/>
      <c r="G378" s="28"/>
      <c r="H378" s="28"/>
      <c r="I378" s="28"/>
      <c r="J378" s="28"/>
      <c r="K378" s="28"/>
      <c r="L378" s="28"/>
      <c r="M378" s="28"/>
      <c r="N378" s="29"/>
    </row>
    <row r="379" spans="1:14" ht="55" customHeight="1" x14ac:dyDescent="0.3">
      <c r="A379" s="30" t="s">
        <v>5</v>
      </c>
      <c r="B379" s="188" t="s">
        <v>31</v>
      </c>
      <c r="C379" s="188"/>
      <c r="D379" s="188"/>
      <c r="E379" s="188"/>
      <c r="F379" s="186" t="s">
        <v>46</v>
      </c>
      <c r="G379" s="186"/>
      <c r="H379" s="186"/>
      <c r="I379" s="186"/>
      <c r="J379" s="187" t="s">
        <v>54</v>
      </c>
      <c r="K379" s="187"/>
      <c r="L379" s="187"/>
      <c r="M379" s="187"/>
      <c r="N379" s="31" t="s">
        <v>7</v>
      </c>
    </row>
    <row r="380" spans="1:14" ht="5.15" customHeight="1" x14ac:dyDescent="0.3">
      <c r="A380" s="11"/>
      <c r="B380" s="12"/>
      <c r="C380" s="12"/>
      <c r="D380" s="12"/>
      <c r="E380" s="12"/>
      <c r="F380" s="12"/>
      <c r="G380" s="12"/>
      <c r="H380" s="13"/>
      <c r="I380" s="12"/>
      <c r="J380" s="12"/>
      <c r="K380" s="12"/>
      <c r="L380" s="12"/>
      <c r="M380" s="12"/>
      <c r="N380" s="14"/>
    </row>
    <row r="381" spans="1:14" ht="5.15" customHeight="1" x14ac:dyDescent="0.3">
      <c r="A381" s="16"/>
      <c r="B381" s="17"/>
      <c r="C381" s="17"/>
      <c r="D381" s="17"/>
      <c r="E381" s="17"/>
      <c r="F381" s="17"/>
      <c r="G381" s="17"/>
      <c r="H381" s="18"/>
      <c r="I381" s="17"/>
      <c r="J381" s="17"/>
      <c r="K381" s="17"/>
      <c r="L381" s="17"/>
      <c r="M381" s="17"/>
      <c r="N381" s="19"/>
    </row>
    <row r="382" spans="1:14" ht="5.15" customHeight="1" thickBot="1" x14ac:dyDescent="0.35">
      <c r="A382" s="16"/>
      <c r="B382" s="32"/>
      <c r="C382" s="32"/>
      <c r="D382" s="32"/>
      <c r="E382" s="32"/>
      <c r="F382" s="32"/>
      <c r="G382" s="32"/>
      <c r="H382" s="32"/>
      <c r="I382" s="32"/>
      <c r="J382" s="32"/>
      <c r="K382" s="32"/>
      <c r="L382" s="32"/>
      <c r="M382" s="32"/>
      <c r="N382" s="19"/>
    </row>
    <row r="383" spans="1:14" ht="20.149999999999999" customHeight="1" thickTop="1" x14ac:dyDescent="0.3">
      <c r="A383" s="16"/>
      <c r="B383" s="33" t="s">
        <v>11</v>
      </c>
      <c r="C383" s="32"/>
      <c r="D383" s="32"/>
      <c r="E383" s="32"/>
      <c r="F383" s="179" t="str">
        <f>F342</f>
        <v>Mika</v>
      </c>
      <c r="G383" s="180"/>
      <c r="H383" s="180"/>
      <c r="I383" s="181"/>
      <c r="J383" s="34"/>
      <c r="K383" s="35" t="s">
        <v>12</v>
      </c>
      <c r="L383" s="36"/>
      <c r="M383" s="37"/>
      <c r="N383" s="19"/>
    </row>
    <row r="384" spans="1:14" ht="20.149999999999999" customHeight="1" thickBot="1" x14ac:dyDescent="0.35">
      <c r="A384" s="16"/>
      <c r="B384" s="33" t="s">
        <v>13</v>
      </c>
      <c r="C384" s="32"/>
      <c r="D384" s="32"/>
      <c r="E384" s="32"/>
      <c r="F384" s="179" t="str">
        <f>F343</f>
        <v>Dr. Singh</v>
      </c>
      <c r="G384" s="180"/>
      <c r="H384" s="180"/>
      <c r="I384" s="181"/>
      <c r="J384" s="34"/>
      <c r="K384" s="182">
        <v>4.0999999999999996</v>
      </c>
      <c r="L384" s="183"/>
      <c r="M384" s="184"/>
      <c r="N384" s="19"/>
    </row>
    <row r="385" spans="1:54" ht="10" customHeight="1" thickTop="1" x14ac:dyDescent="0.3">
      <c r="A385" s="16"/>
      <c r="B385" s="17"/>
      <c r="C385" s="17"/>
      <c r="D385" s="17"/>
      <c r="E385" s="17"/>
      <c r="F385" s="17"/>
      <c r="G385" s="17"/>
      <c r="H385" s="18"/>
      <c r="I385" s="17"/>
      <c r="J385" s="17"/>
      <c r="K385" s="17"/>
      <c r="L385" s="17"/>
      <c r="M385" s="17"/>
      <c r="N385" s="19"/>
    </row>
    <row r="386" spans="1:54" ht="20.149999999999999" customHeight="1" x14ac:dyDescent="0.3">
      <c r="A386" s="16"/>
      <c r="B386" s="174" t="str">
        <f>F1434</f>
        <v>1. I felt fully seen and heard.</v>
      </c>
      <c r="C386" s="174"/>
      <c r="D386" s="174"/>
      <c r="E386" s="174"/>
      <c r="F386" s="174"/>
      <c r="G386" s="174"/>
      <c r="H386" s="174"/>
      <c r="I386" s="174"/>
      <c r="J386" s="174"/>
      <c r="K386" s="175" t="s">
        <v>49</v>
      </c>
      <c r="L386" s="176"/>
      <c r="M386" s="177"/>
      <c r="N386" s="19"/>
    </row>
    <row r="387" spans="1:54" ht="5.15" customHeight="1" x14ac:dyDescent="0.3">
      <c r="A387" s="16"/>
      <c r="B387" s="17"/>
      <c r="C387" s="17"/>
      <c r="D387" s="17"/>
      <c r="E387" s="17"/>
      <c r="F387" s="17"/>
      <c r="G387" s="17"/>
      <c r="H387" s="18"/>
      <c r="I387" s="17"/>
      <c r="J387" s="17"/>
      <c r="K387" s="17"/>
      <c r="L387" s="17"/>
      <c r="M387" s="17"/>
      <c r="N387" s="19"/>
      <c r="BB387" s="38"/>
    </row>
    <row r="388" spans="1:54" ht="20.149999999999999" customHeight="1" x14ac:dyDescent="0.3">
      <c r="A388" s="16"/>
      <c r="B388" s="174" t="str">
        <f>F1435</f>
        <v>2. They faithfully responded to all of my expressions of pain or discomfort.</v>
      </c>
      <c r="C388" s="174"/>
      <c r="D388" s="174"/>
      <c r="E388" s="174"/>
      <c r="F388" s="174"/>
      <c r="G388" s="174"/>
      <c r="H388" s="174"/>
      <c r="I388" s="174"/>
      <c r="J388" s="174"/>
      <c r="K388" s="175" t="s">
        <v>49</v>
      </c>
      <c r="L388" s="176"/>
      <c r="M388" s="177"/>
      <c r="N388" s="19"/>
      <c r="BB388" s="38"/>
    </row>
    <row r="389" spans="1:54" ht="5.15" customHeight="1" x14ac:dyDescent="0.3">
      <c r="A389" s="16"/>
      <c r="B389" s="17"/>
      <c r="C389" s="17"/>
      <c r="D389" s="17"/>
      <c r="E389" s="17"/>
      <c r="F389" s="17"/>
      <c r="G389" s="17"/>
      <c r="H389" s="18"/>
      <c r="I389" s="17"/>
      <c r="J389" s="17"/>
      <c r="K389" s="17"/>
      <c r="L389" s="17"/>
      <c r="M389" s="17"/>
      <c r="N389" s="19"/>
      <c r="BB389" s="38"/>
    </row>
    <row r="390" spans="1:54" ht="20.149999999999999" customHeight="1" x14ac:dyDescent="0.3">
      <c r="A390" s="16"/>
      <c r="B390" s="174" t="str">
        <f>F1436</f>
        <v>3. They put my personal wellbeing ahead of their institutional processes.</v>
      </c>
      <c r="C390" s="174"/>
      <c r="D390" s="174"/>
      <c r="E390" s="174"/>
      <c r="F390" s="174"/>
      <c r="G390" s="174"/>
      <c r="H390" s="174"/>
      <c r="I390" s="174"/>
      <c r="J390" s="174"/>
      <c r="K390" s="175" t="s">
        <v>49</v>
      </c>
      <c r="L390" s="176"/>
      <c r="M390" s="177"/>
      <c r="N390" s="19"/>
      <c r="BB390" s="38"/>
    </row>
    <row r="391" spans="1:54" ht="5.15" customHeight="1" x14ac:dyDescent="0.3">
      <c r="A391" s="16"/>
      <c r="B391" s="17"/>
      <c r="C391" s="17"/>
      <c r="D391" s="17"/>
      <c r="E391" s="17"/>
      <c r="F391" s="17"/>
      <c r="G391" s="17"/>
      <c r="H391" s="18"/>
      <c r="I391" s="17"/>
      <c r="J391" s="17"/>
      <c r="K391" s="17"/>
      <c r="L391" s="17"/>
      <c r="M391" s="17"/>
      <c r="N391" s="19"/>
      <c r="BB391" s="38"/>
    </row>
    <row r="392" spans="1:54" ht="20.149999999999999" customHeight="1" x14ac:dyDescent="0.3">
      <c r="A392" s="16"/>
      <c r="B392" s="174" t="str">
        <f>F1437</f>
        <v>4. Their actions and expressions were devoid of any microaggressions.</v>
      </c>
      <c r="C392" s="174"/>
      <c r="D392" s="174"/>
      <c r="E392" s="174"/>
      <c r="F392" s="174"/>
      <c r="G392" s="174"/>
      <c r="H392" s="174"/>
      <c r="I392" s="174"/>
      <c r="J392" s="174"/>
      <c r="K392" s="175" t="s">
        <v>49</v>
      </c>
      <c r="L392" s="176"/>
      <c r="M392" s="177"/>
      <c r="N392" s="19"/>
    </row>
    <row r="393" spans="1:54" ht="5.15" customHeight="1" x14ac:dyDescent="0.3">
      <c r="A393" s="16"/>
      <c r="B393" s="17"/>
      <c r="C393" s="17"/>
      <c r="D393" s="17"/>
      <c r="E393" s="17"/>
      <c r="F393" s="17"/>
      <c r="G393" s="17"/>
      <c r="H393" s="18"/>
      <c r="I393" s="17"/>
      <c r="J393" s="17"/>
      <c r="K393" s="17"/>
      <c r="L393" s="17"/>
      <c r="M393" s="17"/>
      <c r="N393" s="19"/>
    </row>
    <row r="394" spans="1:54" ht="20.149999999999999" customHeight="1" x14ac:dyDescent="0.3">
      <c r="A394" s="16"/>
      <c r="B394" s="174" t="str">
        <f>F1438</f>
        <v>5. They asked me how they could be more culturally sensitive.</v>
      </c>
      <c r="C394" s="174"/>
      <c r="D394" s="174"/>
      <c r="E394" s="174"/>
      <c r="F394" s="174"/>
      <c r="G394" s="174"/>
      <c r="H394" s="174"/>
      <c r="I394" s="174"/>
      <c r="J394" s="174"/>
      <c r="K394" s="175" t="s">
        <v>49</v>
      </c>
      <c r="L394" s="176"/>
      <c r="M394" s="177"/>
      <c r="N394" s="19"/>
    </row>
    <row r="395" spans="1:54" ht="5.15" customHeight="1" x14ac:dyDescent="0.3">
      <c r="A395" s="16"/>
      <c r="B395" s="17"/>
      <c r="C395" s="17"/>
      <c r="D395" s="17"/>
      <c r="E395" s="17"/>
      <c r="F395" s="17"/>
      <c r="G395" s="17"/>
      <c r="H395" s="18"/>
      <c r="I395" s="17"/>
      <c r="J395" s="17"/>
      <c r="K395" s="17"/>
      <c r="L395" s="17"/>
      <c r="M395" s="17"/>
      <c r="N395" s="19"/>
    </row>
    <row r="396" spans="1:54" ht="20.149999999999999" customHeight="1" x14ac:dyDescent="0.3">
      <c r="A396" s="16"/>
      <c r="B396" s="174" t="str">
        <f>F1439</f>
        <v>6. They did not exploit my vulnerability to their professional authority.</v>
      </c>
      <c r="C396" s="174"/>
      <c r="D396" s="174"/>
      <c r="E396" s="174"/>
      <c r="F396" s="174"/>
      <c r="G396" s="174"/>
      <c r="H396" s="174"/>
      <c r="I396" s="174"/>
      <c r="J396" s="174"/>
      <c r="K396" s="175" t="s">
        <v>49</v>
      </c>
      <c r="L396" s="176"/>
      <c r="M396" s="177"/>
      <c r="N396" s="19"/>
    </row>
    <row r="397" spans="1:54" ht="5.15" customHeight="1" x14ac:dyDescent="0.3">
      <c r="A397" s="16"/>
      <c r="B397" s="39"/>
      <c r="C397" s="39"/>
      <c r="D397" s="39"/>
      <c r="E397" s="39"/>
      <c r="F397" s="39"/>
      <c r="G397" s="39"/>
      <c r="H397" s="39"/>
      <c r="I397" s="39"/>
      <c r="J397" s="39"/>
      <c r="K397" s="39"/>
      <c r="L397" s="39"/>
      <c r="M397" s="39"/>
      <c r="N397" s="19"/>
    </row>
    <row r="398" spans="1:54" ht="20.149999999999999" customHeight="1" x14ac:dyDescent="0.3">
      <c r="A398" s="16"/>
      <c r="B398" s="174" t="str">
        <f>F1440</f>
        <v>7. I never had to give up my autonomy to fit their processes.</v>
      </c>
      <c r="C398" s="174"/>
      <c r="D398" s="174"/>
      <c r="E398" s="174"/>
      <c r="F398" s="174"/>
      <c r="G398" s="174"/>
      <c r="H398" s="174"/>
      <c r="I398" s="174"/>
      <c r="J398" s="174"/>
      <c r="K398" s="175" t="s">
        <v>49</v>
      </c>
      <c r="L398" s="176"/>
      <c r="M398" s="177"/>
      <c r="N398" s="19"/>
    </row>
    <row r="399" spans="1:54" ht="5.15" customHeight="1" x14ac:dyDescent="0.3">
      <c r="A399" s="16"/>
      <c r="B399" s="39"/>
      <c r="C399" s="39"/>
      <c r="D399" s="39"/>
      <c r="E399" s="39"/>
      <c r="F399" s="39"/>
      <c r="G399" s="39"/>
      <c r="H399" s="39"/>
      <c r="I399" s="39"/>
      <c r="J399" s="39"/>
      <c r="K399" s="39"/>
      <c r="L399" s="39"/>
      <c r="M399" s="39"/>
      <c r="N399" s="19"/>
    </row>
    <row r="400" spans="1:54" ht="20.149999999999999" customHeight="1" x14ac:dyDescent="0.3">
      <c r="A400" s="16"/>
      <c r="B400" s="174" t="str">
        <f>F1441</f>
        <v>8. Staff appeared to be culturally diverse.</v>
      </c>
      <c r="C400" s="174"/>
      <c r="D400" s="174"/>
      <c r="E400" s="174"/>
      <c r="F400" s="174"/>
      <c r="G400" s="174"/>
      <c r="H400" s="174"/>
      <c r="I400" s="174"/>
      <c r="J400" s="174"/>
      <c r="K400" s="175" t="s">
        <v>51</v>
      </c>
      <c r="L400" s="176"/>
      <c r="M400" s="177"/>
      <c r="N400" s="19"/>
    </row>
    <row r="401" spans="1:14" ht="5.15" customHeight="1" x14ac:dyDescent="0.3">
      <c r="A401" s="16"/>
      <c r="B401" s="39"/>
      <c r="C401" s="39"/>
      <c r="D401" s="39"/>
      <c r="E401" s="39"/>
      <c r="F401" s="39"/>
      <c r="G401" s="39"/>
      <c r="H401" s="39"/>
      <c r="I401" s="39"/>
      <c r="J401" s="39"/>
      <c r="K401" s="39"/>
      <c r="L401" s="39"/>
      <c r="M401" s="39"/>
      <c r="N401" s="19"/>
    </row>
    <row r="402" spans="1:14" ht="20.149999999999999" customHeight="1" x14ac:dyDescent="0.3">
      <c r="A402" s="16"/>
      <c r="B402" s="174" t="str">
        <f>F1442</f>
        <v>9. They effectively accommodated my linguistic barrier.</v>
      </c>
      <c r="C402" s="174"/>
      <c r="D402" s="174"/>
      <c r="E402" s="174"/>
      <c r="F402" s="174"/>
      <c r="G402" s="174"/>
      <c r="H402" s="174"/>
      <c r="I402" s="174"/>
      <c r="J402" s="174"/>
      <c r="K402" s="175" t="s">
        <v>53</v>
      </c>
      <c r="L402" s="176"/>
      <c r="M402" s="177"/>
      <c r="N402" s="19"/>
    </row>
    <row r="403" spans="1:14" ht="5.15" customHeight="1" x14ac:dyDescent="0.3">
      <c r="A403" s="16"/>
      <c r="B403" s="39"/>
      <c r="C403" s="39"/>
      <c r="D403" s="39"/>
      <c r="E403" s="39"/>
      <c r="F403" s="39"/>
      <c r="G403" s="39"/>
      <c r="H403" s="39"/>
      <c r="I403" s="39"/>
      <c r="J403" s="39"/>
      <c r="K403" s="39"/>
      <c r="L403" s="39"/>
      <c r="M403" s="39"/>
      <c r="N403" s="19"/>
    </row>
    <row r="404" spans="1:14" ht="20.149999999999999" customHeight="1" x14ac:dyDescent="0.3">
      <c r="A404" s="16"/>
      <c r="B404" s="174" t="str">
        <f>F1443</f>
        <v>10. I was offered billing options appropriate to my cultural values.</v>
      </c>
      <c r="C404" s="174"/>
      <c r="D404" s="174"/>
      <c r="E404" s="174"/>
      <c r="F404" s="174"/>
      <c r="G404" s="174"/>
      <c r="H404" s="174"/>
      <c r="I404" s="174"/>
      <c r="J404" s="174"/>
      <c r="K404" s="175" t="s">
        <v>53</v>
      </c>
      <c r="L404" s="176"/>
      <c r="M404" s="177"/>
      <c r="N404" s="19"/>
    </row>
    <row r="405" spans="1:14" ht="10" customHeight="1" x14ac:dyDescent="0.3">
      <c r="A405" s="16"/>
      <c r="B405" s="39"/>
      <c r="C405" s="39"/>
      <c r="D405" s="39"/>
      <c r="E405" s="39"/>
      <c r="F405" s="39"/>
      <c r="G405" s="39"/>
      <c r="H405" s="39"/>
      <c r="I405" s="39"/>
      <c r="J405" s="39"/>
      <c r="K405" s="39"/>
      <c r="L405" s="39"/>
      <c r="M405" s="39"/>
      <c r="N405" s="19"/>
    </row>
    <row r="406" spans="1:14" ht="15" customHeight="1" x14ac:dyDescent="0.3">
      <c r="A406" s="16"/>
      <c r="B406" s="178" t="str">
        <f>B1447</f>
        <v>The resulting score for cultural competence is 88 out of 100. This indicates a level of certifiable competence.</v>
      </c>
      <c r="C406" s="178"/>
      <c r="D406" s="178"/>
      <c r="E406" s="178"/>
      <c r="F406" s="178"/>
      <c r="G406" s="178"/>
      <c r="H406" s="178"/>
      <c r="I406" s="178"/>
      <c r="J406" s="178"/>
      <c r="K406" s="178"/>
      <c r="L406" s="178"/>
      <c r="M406" s="178"/>
      <c r="N406" s="19"/>
    </row>
    <row r="407" spans="1:14" ht="10" customHeight="1" x14ac:dyDescent="0.3">
      <c r="A407" s="16"/>
      <c r="B407" s="40"/>
      <c r="C407" s="41"/>
      <c r="D407" s="41"/>
      <c r="E407" s="41"/>
      <c r="F407" s="41"/>
      <c r="G407" s="41"/>
      <c r="H407" s="41"/>
      <c r="I407" s="41"/>
      <c r="J407" s="41"/>
      <c r="K407" s="41"/>
      <c r="L407" s="41"/>
      <c r="M407" s="42"/>
      <c r="N407" s="19"/>
    </row>
    <row r="408" spans="1:14" ht="20" customHeight="1" x14ac:dyDescent="0.3">
      <c r="A408" s="16"/>
      <c r="B408" s="52" t="str">
        <f>C1451</f>
        <v xml:space="preserve">We provide this helpful feedback to you, Dr. Singh, to improve your cultural competency. </v>
      </c>
      <c r="C408" s="53"/>
      <c r="D408" s="53"/>
      <c r="E408" s="53"/>
      <c r="F408" s="53"/>
      <c r="G408" s="53"/>
      <c r="H408" s="53"/>
      <c r="I408" s="53"/>
      <c r="J408" s="53"/>
      <c r="K408" s="53"/>
      <c r="L408" s="53"/>
      <c r="M408" s="54"/>
      <c r="N408" s="19"/>
    </row>
    <row r="409" spans="1:14" ht="20" customHeight="1" x14ac:dyDescent="0.3">
      <c r="A409" s="16"/>
      <c r="B409" s="156" t="s">
        <v>15</v>
      </c>
      <c r="C409" s="157"/>
      <c r="D409" s="157"/>
      <c r="E409" s="157"/>
      <c r="F409" s="157"/>
      <c r="G409" s="157"/>
      <c r="H409" s="157"/>
      <c r="I409" s="157"/>
      <c r="J409" s="157"/>
      <c r="K409" s="157"/>
      <c r="L409" s="157"/>
      <c r="M409" s="158"/>
      <c r="N409" s="19"/>
    </row>
    <row r="410" spans="1:14" ht="20" customHeight="1" thickBot="1" x14ac:dyDescent="0.35">
      <c r="A410" s="16"/>
      <c r="B410" s="156" t="s">
        <v>16</v>
      </c>
      <c r="C410" s="157"/>
      <c r="D410" s="157"/>
      <c r="E410" s="157"/>
      <c r="F410" s="157"/>
      <c r="G410" s="157"/>
      <c r="H410" s="157"/>
      <c r="I410" s="157"/>
      <c r="J410" s="157"/>
      <c r="K410" s="157"/>
      <c r="L410" s="157"/>
      <c r="M410" s="158"/>
      <c r="N410" s="19"/>
    </row>
    <row r="411" spans="1:14" ht="30" customHeight="1" thickTop="1" x14ac:dyDescent="0.3">
      <c r="A411" s="16"/>
      <c r="B411" s="159" t="s">
        <v>17</v>
      </c>
      <c r="C411" s="160"/>
      <c r="D411" s="160"/>
      <c r="E411" s="162" t="s">
        <v>18</v>
      </c>
      <c r="F411" s="163"/>
      <c r="G411" s="163"/>
      <c r="H411" s="164"/>
      <c r="I411" s="165" t="s">
        <v>19</v>
      </c>
      <c r="J411" s="166"/>
      <c r="K411" s="166"/>
      <c r="L411" s="166"/>
      <c r="M411" s="167"/>
      <c r="N411" s="19"/>
    </row>
    <row r="412" spans="1:14" ht="55" customHeight="1" thickBot="1" x14ac:dyDescent="0.35">
      <c r="A412" s="16"/>
      <c r="B412" s="55"/>
      <c r="C412" s="17"/>
      <c r="D412" s="17"/>
      <c r="E412" s="168" t="s">
        <v>20</v>
      </c>
      <c r="F412" s="169"/>
      <c r="G412" s="169"/>
      <c r="H412" s="170"/>
      <c r="I412" s="171" t="s">
        <v>21</v>
      </c>
      <c r="J412" s="172"/>
      <c r="K412" s="172"/>
      <c r="L412" s="172"/>
      <c r="M412" s="173"/>
      <c r="N412" s="19"/>
    </row>
    <row r="413" spans="1:14" ht="10" customHeight="1" thickTop="1" x14ac:dyDescent="0.3">
      <c r="A413" s="16"/>
      <c r="B413" s="55"/>
      <c r="C413" s="17"/>
      <c r="D413" s="17"/>
      <c r="E413" s="17"/>
      <c r="F413" s="17"/>
      <c r="G413" s="17"/>
      <c r="H413" s="17"/>
      <c r="I413" s="17"/>
      <c r="J413" s="17"/>
      <c r="K413" s="17"/>
      <c r="L413" s="17"/>
      <c r="M413" s="56"/>
      <c r="N413" s="19"/>
    </row>
    <row r="414" spans="1:14" ht="20.149999999999999" customHeight="1" x14ac:dyDescent="0.3">
      <c r="A414" s="16"/>
      <c r="B414" s="46"/>
      <c r="C414" s="39"/>
      <c r="D414" s="39"/>
      <c r="E414" s="153" t="s">
        <v>24</v>
      </c>
      <c r="F414" s="154"/>
      <c r="G414" s="154"/>
      <c r="H414" s="154"/>
      <c r="I414" s="154"/>
      <c r="J414" s="154"/>
      <c r="K414" s="154"/>
      <c r="L414" s="155"/>
      <c r="M414" s="48"/>
      <c r="N414" s="19"/>
    </row>
    <row r="415" spans="1:14" ht="10" customHeight="1" x14ac:dyDescent="0.3">
      <c r="A415" s="16"/>
      <c r="B415" s="46"/>
      <c r="C415" s="39"/>
      <c r="D415" s="39"/>
      <c r="E415" s="39"/>
      <c r="F415" s="39"/>
      <c r="G415" s="39"/>
      <c r="H415" s="39"/>
      <c r="I415" s="39"/>
      <c r="J415" s="39"/>
      <c r="K415" s="39"/>
      <c r="L415" s="39"/>
      <c r="M415" s="48"/>
      <c r="N415" s="19"/>
    </row>
    <row r="416" spans="1:14" ht="65.150000000000006" customHeight="1" x14ac:dyDescent="0.3">
      <c r="A416" s="16"/>
      <c r="B416" s="156" t="str">
        <f>C1461</f>
        <v>Now that Dr. Singh is completing the Competetive Cultural Competence program, we anticipate greatly improved wellness outcomes. And will soon provide a testimonial of their responsiveness to the needs of diverse clients.</v>
      </c>
      <c r="C416" s="157"/>
      <c r="D416" s="157"/>
      <c r="E416" s="157"/>
      <c r="F416" s="157"/>
      <c r="G416" s="157"/>
      <c r="H416" s="157"/>
      <c r="I416" s="157"/>
      <c r="J416" s="157"/>
      <c r="K416" s="157"/>
      <c r="L416" s="157"/>
      <c r="M416" s="158"/>
      <c r="N416" s="19"/>
    </row>
    <row r="417" spans="1:54" ht="45" customHeight="1" x14ac:dyDescent="0.3">
      <c r="A417" s="16"/>
      <c r="B417" s="150"/>
      <c r="C417" s="151"/>
      <c r="D417" s="151"/>
      <c r="E417" s="151"/>
      <c r="F417" s="151"/>
      <c r="G417" s="151"/>
      <c r="H417" s="151"/>
      <c r="I417" s="151"/>
      <c r="J417" s="151"/>
      <c r="K417" s="151"/>
      <c r="L417" s="151"/>
      <c r="M417" s="152"/>
      <c r="N417" s="19"/>
    </row>
    <row r="418" spans="1:54" ht="5.15" customHeight="1" x14ac:dyDescent="0.3">
      <c r="A418" s="16"/>
      <c r="B418" s="39"/>
      <c r="C418" s="39"/>
      <c r="D418" s="39"/>
      <c r="E418" s="39"/>
      <c r="F418" s="39"/>
      <c r="G418" s="39"/>
      <c r="H418" s="39"/>
      <c r="I418" s="39"/>
      <c r="J418" s="39"/>
      <c r="K418" s="39"/>
      <c r="L418" s="39"/>
      <c r="M418" s="39"/>
      <c r="N418" s="19"/>
    </row>
    <row r="419" spans="1:54" ht="5.15" customHeight="1" x14ac:dyDescent="0.3">
      <c r="A419" s="27"/>
      <c r="B419" s="28"/>
      <c r="C419" s="28"/>
      <c r="D419" s="28"/>
      <c r="E419" s="28"/>
      <c r="F419" s="28"/>
      <c r="G419" s="28"/>
      <c r="H419" s="28"/>
      <c r="I419" s="28"/>
      <c r="J419" s="28"/>
      <c r="K419" s="28"/>
      <c r="L419" s="28"/>
      <c r="M419" s="28"/>
      <c r="N419" s="29"/>
    </row>
    <row r="420" spans="1:54" ht="55" customHeight="1" x14ac:dyDescent="0.3">
      <c r="A420" s="30" t="s">
        <v>5</v>
      </c>
      <c r="B420" s="185" t="s">
        <v>32</v>
      </c>
      <c r="C420" s="185"/>
      <c r="D420" s="185"/>
      <c r="E420" s="185"/>
      <c r="F420" s="186"/>
      <c r="G420" s="186"/>
      <c r="H420" s="186"/>
      <c r="I420" s="186"/>
      <c r="J420" s="187"/>
      <c r="K420" s="187"/>
      <c r="L420" s="187"/>
      <c r="M420" s="187"/>
      <c r="N420" s="31" t="s">
        <v>7</v>
      </c>
    </row>
    <row r="421" spans="1:54" ht="5.15" customHeight="1" x14ac:dyDescent="0.3">
      <c r="A421" s="11"/>
      <c r="B421" s="12"/>
      <c r="C421" s="12"/>
      <c r="D421" s="12"/>
      <c r="E421" s="12"/>
      <c r="F421" s="12"/>
      <c r="G421" s="12"/>
      <c r="H421" s="13"/>
      <c r="I421" s="12"/>
      <c r="J421" s="12"/>
      <c r="K421" s="12"/>
      <c r="L421" s="12"/>
      <c r="M421" s="12"/>
      <c r="N421" s="14"/>
    </row>
    <row r="422" spans="1:54" ht="5.15" customHeight="1" x14ac:dyDescent="0.3">
      <c r="A422" s="16"/>
      <c r="B422" s="17"/>
      <c r="C422" s="17"/>
      <c r="D422" s="17"/>
      <c r="E422" s="17"/>
      <c r="F422" s="17"/>
      <c r="G422" s="17"/>
      <c r="H422" s="18"/>
      <c r="I422" s="17"/>
      <c r="J422" s="17"/>
      <c r="K422" s="17"/>
      <c r="L422" s="17"/>
      <c r="M422" s="17"/>
      <c r="N422" s="19"/>
    </row>
    <row r="423" spans="1:54" ht="5.15" customHeight="1" thickBot="1" x14ac:dyDescent="0.35">
      <c r="A423" s="16"/>
      <c r="B423" s="32"/>
      <c r="C423" s="32"/>
      <c r="D423" s="32"/>
      <c r="E423" s="32"/>
      <c r="F423" s="32"/>
      <c r="G423" s="32"/>
      <c r="H423" s="32"/>
      <c r="I423" s="32"/>
      <c r="J423" s="32"/>
      <c r="K423" s="32"/>
      <c r="L423" s="32"/>
      <c r="M423" s="32"/>
      <c r="N423" s="19"/>
    </row>
    <row r="424" spans="1:54" ht="20.149999999999999" customHeight="1" thickTop="1" x14ac:dyDescent="0.3">
      <c r="A424" s="16"/>
      <c r="B424" s="33" t="s">
        <v>11</v>
      </c>
      <c r="C424" s="32"/>
      <c r="D424" s="32"/>
      <c r="E424" s="32"/>
      <c r="F424" s="179" t="str">
        <f>IF(K$427="","",F383)</f>
        <v/>
      </c>
      <c r="G424" s="180"/>
      <c r="H424" s="180"/>
      <c r="I424" s="181"/>
      <c r="J424" s="34"/>
      <c r="K424" s="35" t="s">
        <v>12</v>
      </c>
      <c r="L424" s="36"/>
      <c r="M424" s="37"/>
      <c r="N424" s="19"/>
    </row>
    <row r="425" spans="1:54" ht="20.149999999999999" customHeight="1" thickBot="1" x14ac:dyDescent="0.35">
      <c r="A425" s="16"/>
      <c r="B425" s="33" t="s">
        <v>13</v>
      </c>
      <c r="C425" s="32"/>
      <c r="D425" s="32"/>
      <c r="E425" s="32"/>
      <c r="F425" s="179" t="str">
        <f>IF(K$427="","",F384)</f>
        <v/>
      </c>
      <c r="G425" s="180"/>
      <c r="H425" s="180"/>
      <c r="I425" s="181"/>
      <c r="J425" s="34"/>
      <c r="K425" s="182"/>
      <c r="L425" s="183"/>
      <c r="M425" s="184"/>
      <c r="N425" s="19"/>
    </row>
    <row r="426" spans="1:54" ht="10" customHeight="1" thickTop="1" x14ac:dyDescent="0.3">
      <c r="A426" s="16"/>
      <c r="B426" s="17"/>
      <c r="C426" s="17"/>
      <c r="D426" s="17"/>
      <c r="E426" s="17"/>
      <c r="F426" s="17"/>
      <c r="G426" s="17"/>
      <c r="H426" s="18"/>
      <c r="I426" s="17"/>
      <c r="J426" s="17"/>
      <c r="K426" s="17"/>
      <c r="L426" s="17"/>
      <c r="M426" s="17"/>
      <c r="N426" s="19"/>
    </row>
    <row r="427" spans="1:54" ht="20.149999999999999" customHeight="1" x14ac:dyDescent="0.3">
      <c r="A427" s="16"/>
      <c r="B427" s="174" t="str">
        <f>F1471</f>
        <v>1. I felt fully seen and heard.</v>
      </c>
      <c r="C427" s="174"/>
      <c r="D427" s="174"/>
      <c r="E427" s="174"/>
      <c r="F427" s="174"/>
      <c r="G427" s="174"/>
      <c r="H427" s="174"/>
      <c r="I427" s="174"/>
      <c r="J427" s="174"/>
      <c r="K427" s="175"/>
      <c r="L427" s="176"/>
      <c r="M427" s="177"/>
      <c r="N427" s="19"/>
    </row>
    <row r="428" spans="1:54" ht="5.15" customHeight="1" x14ac:dyDescent="0.3">
      <c r="A428" s="16"/>
      <c r="B428" s="17"/>
      <c r="C428" s="17"/>
      <c r="D428" s="17"/>
      <c r="E428" s="17"/>
      <c r="F428" s="17"/>
      <c r="G428" s="17"/>
      <c r="H428" s="18"/>
      <c r="I428" s="17"/>
      <c r="J428" s="17"/>
      <c r="K428" s="17"/>
      <c r="L428" s="17"/>
      <c r="M428" s="17"/>
      <c r="N428" s="19"/>
      <c r="BB428" s="38"/>
    </row>
    <row r="429" spans="1:54" ht="20.149999999999999" customHeight="1" x14ac:dyDescent="0.3">
      <c r="A429" s="16"/>
      <c r="B429" s="174" t="str">
        <f>F1472</f>
        <v>2. They faithfully responded to all of my expressions of pain or discomfort.</v>
      </c>
      <c r="C429" s="174"/>
      <c r="D429" s="174"/>
      <c r="E429" s="174"/>
      <c r="F429" s="174"/>
      <c r="G429" s="174"/>
      <c r="H429" s="174"/>
      <c r="I429" s="174"/>
      <c r="J429" s="174"/>
      <c r="K429" s="175"/>
      <c r="L429" s="176"/>
      <c r="M429" s="177"/>
      <c r="N429" s="19"/>
      <c r="BB429" s="38"/>
    </row>
    <row r="430" spans="1:54" ht="5.15" customHeight="1" x14ac:dyDescent="0.3">
      <c r="A430" s="16"/>
      <c r="B430" s="17"/>
      <c r="C430" s="17"/>
      <c r="D430" s="17"/>
      <c r="E430" s="17"/>
      <c r="F430" s="17"/>
      <c r="G430" s="17"/>
      <c r="H430" s="18"/>
      <c r="I430" s="17"/>
      <c r="J430" s="17"/>
      <c r="K430" s="17"/>
      <c r="L430" s="17"/>
      <c r="M430" s="17"/>
      <c r="N430" s="19"/>
      <c r="BB430" s="38"/>
    </row>
    <row r="431" spans="1:54" ht="20.149999999999999" customHeight="1" x14ac:dyDescent="0.3">
      <c r="A431" s="16"/>
      <c r="B431" s="174" t="str">
        <f>F1473</f>
        <v>3. They put my personal wellbeing ahead of their institutional processes.</v>
      </c>
      <c r="C431" s="174"/>
      <c r="D431" s="174"/>
      <c r="E431" s="174"/>
      <c r="F431" s="174"/>
      <c r="G431" s="174"/>
      <c r="H431" s="174"/>
      <c r="I431" s="174"/>
      <c r="J431" s="174"/>
      <c r="K431" s="175"/>
      <c r="L431" s="176"/>
      <c r="M431" s="177"/>
      <c r="N431" s="19"/>
      <c r="BB431" s="38"/>
    </row>
    <row r="432" spans="1:54" ht="5.15" customHeight="1" x14ac:dyDescent="0.3">
      <c r="A432" s="16"/>
      <c r="B432" s="17"/>
      <c r="C432" s="17"/>
      <c r="D432" s="17"/>
      <c r="E432" s="17"/>
      <c r="F432" s="17"/>
      <c r="G432" s="17"/>
      <c r="H432" s="18"/>
      <c r="I432" s="17"/>
      <c r="J432" s="17"/>
      <c r="K432" s="17"/>
      <c r="L432" s="17"/>
      <c r="M432" s="17"/>
      <c r="N432" s="19"/>
      <c r="BB432" s="38"/>
    </row>
    <row r="433" spans="1:14" ht="20.149999999999999" customHeight="1" x14ac:dyDescent="0.3">
      <c r="A433" s="16"/>
      <c r="B433" s="174" t="str">
        <f>F1474</f>
        <v>4. Their actions and expressions were devoid of any microaggressions.</v>
      </c>
      <c r="C433" s="174"/>
      <c r="D433" s="174"/>
      <c r="E433" s="174"/>
      <c r="F433" s="174"/>
      <c r="G433" s="174"/>
      <c r="H433" s="174"/>
      <c r="I433" s="174"/>
      <c r="J433" s="174"/>
      <c r="K433" s="175"/>
      <c r="L433" s="176"/>
      <c r="M433" s="177"/>
      <c r="N433" s="19"/>
    </row>
    <row r="434" spans="1:14" ht="5.15" customHeight="1" x14ac:dyDescent="0.3">
      <c r="A434" s="16"/>
      <c r="B434" s="17"/>
      <c r="C434" s="17"/>
      <c r="D434" s="17"/>
      <c r="E434" s="17"/>
      <c r="F434" s="17"/>
      <c r="G434" s="17"/>
      <c r="H434" s="18"/>
      <c r="I434" s="17"/>
      <c r="J434" s="17"/>
      <c r="K434" s="17"/>
      <c r="L434" s="17"/>
      <c r="M434" s="17"/>
      <c r="N434" s="19"/>
    </row>
    <row r="435" spans="1:14" ht="20.149999999999999" customHeight="1" x14ac:dyDescent="0.3">
      <c r="A435" s="16"/>
      <c r="B435" s="174" t="str">
        <f>F1475</f>
        <v>5. They asked me how they could be more culturally sensitive.</v>
      </c>
      <c r="C435" s="174"/>
      <c r="D435" s="174"/>
      <c r="E435" s="174"/>
      <c r="F435" s="174"/>
      <c r="G435" s="174"/>
      <c r="H435" s="174"/>
      <c r="I435" s="174"/>
      <c r="J435" s="174"/>
      <c r="K435" s="175"/>
      <c r="L435" s="176"/>
      <c r="M435" s="177"/>
      <c r="N435" s="19"/>
    </row>
    <row r="436" spans="1:14" ht="5.15" customHeight="1" x14ac:dyDescent="0.3">
      <c r="A436" s="16"/>
      <c r="B436" s="17"/>
      <c r="C436" s="17"/>
      <c r="D436" s="17"/>
      <c r="E436" s="17"/>
      <c r="F436" s="17"/>
      <c r="G436" s="17"/>
      <c r="H436" s="18"/>
      <c r="I436" s="17"/>
      <c r="J436" s="17"/>
      <c r="K436" s="17"/>
      <c r="L436" s="17"/>
      <c r="M436" s="17"/>
      <c r="N436" s="19"/>
    </row>
    <row r="437" spans="1:14" ht="20.149999999999999" customHeight="1" x14ac:dyDescent="0.3">
      <c r="A437" s="16"/>
      <c r="B437" s="174" t="str">
        <f>F1476</f>
        <v>6. They did not exploit my vulnerability to their professional authority.</v>
      </c>
      <c r="C437" s="174"/>
      <c r="D437" s="174"/>
      <c r="E437" s="174"/>
      <c r="F437" s="174"/>
      <c r="G437" s="174"/>
      <c r="H437" s="174"/>
      <c r="I437" s="174"/>
      <c r="J437" s="174"/>
      <c r="K437" s="175"/>
      <c r="L437" s="176"/>
      <c r="M437" s="177"/>
      <c r="N437" s="19"/>
    </row>
    <row r="438" spans="1:14" ht="5.15" customHeight="1" x14ac:dyDescent="0.3">
      <c r="A438" s="16"/>
      <c r="B438" s="39"/>
      <c r="C438" s="39"/>
      <c r="D438" s="39"/>
      <c r="E438" s="39"/>
      <c r="F438" s="39"/>
      <c r="G438" s="39"/>
      <c r="H438" s="39"/>
      <c r="I438" s="39"/>
      <c r="J438" s="39"/>
      <c r="K438" s="39"/>
      <c r="L438" s="39"/>
      <c r="M438" s="39"/>
      <c r="N438" s="19"/>
    </row>
    <row r="439" spans="1:14" ht="20.149999999999999" customHeight="1" x14ac:dyDescent="0.3">
      <c r="A439" s="16"/>
      <c r="B439" s="174" t="str">
        <f>F1477</f>
        <v>7. I never had to give up my autonomy to fit their processes.</v>
      </c>
      <c r="C439" s="174"/>
      <c r="D439" s="174"/>
      <c r="E439" s="174"/>
      <c r="F439" s="174"/>
      <c r="G439" s="174"/>
      <c r="H439" s="174"/>
      <c r="I439" s="174"/>
      <c r="J439" s="174"/>
      <c r="K439" s="175"/>
      <c r="L439" s="176"/>
      <c r="M439" s="177"/>
      <c r="N439" s="19"/>
    </row>
    <row r="440" spans="1:14" ht="5.15" customHeight="1" x14ac:dyDescent="0.3">
      <c r="A440" s="16"/>
      <c r="B440" s="39"/>
      <c r="C440" s="39"/>
      <c r="D440" s="39"/>
      <c r="E440" s="39"/>
      <c r="F440" s="39"/>
      <c r="G440" s="39"/>
      <c r="H440" s="39"/>
      <c r="I440" s="39"/>
      <c r="J440" s="39"/>
      <c r="K440" s="39"/>
      <c r="L440" s="39"/>
      <c r="M440" s="39"/>
      <c r="N440" s="19"/>
    </row>
    <row r="441" spans="1:14" ht="20.149999999999999" customHeight="1" x14ac:dyDescent="0.3">
      <c r="A441" s="16"/>
      <c r="B441" s="174" t="str">
        <f>F1478</f>
        <v>8. Staff appeared to be culturally diverse.</v>
      </c>
      <c r="C441" s="174"/>
      <c r="D441" s="174"/>
      <c r="E441" s="174"/>
      <c r="F441" s="174"/>
      <c r="G441" s="174"/>
      <c r="H441" s="174"/>
      <c r="I441" s="174"/>
      <c r="J441" s="174"/>
      <c r="K441" s="175"/>
      <c r="L441" s="176"/>
      <c r="M441" s="177"/>
      <c r="N441" s="19"/>
    </row>
    <row r="442" spans="1:14" ht="5.15" customHeight="1" x14ac:dyDescent="0.3">
      <c r="A442" s="16"/>
      <c r="B442" s="39"/>
      <c r="C442" s="39"/>
      <c r="D442" s="39"/>
      <c r="E442" s="39"/>
      <c r="F442" s="39"/>
      <c r="G442" s="39"/>
      <c r="H442" s="39"/>
      <c r="I442" s="39"/>
      <c r="J442" s="39"/>
      <c r="K442" s="39"/>
      <c r="L442" s="39"/>
      <c r="M442" s="39"/>
      <c r="N442" s="19"/>
    </row>
    <row r="443" spans="1:14" ht="20.149999999999999" customHeight="1" x14ac:dyDescent="0.3">
      <c r="A443" s="16"/>
      <c r="B443" s="174" t="str">
        <f>F1479</f>
        <v>9. They effectively accommodated my linguistic barrier.</v>
      </c>
      <c r="C443" s="174"/>
      <c r="D443" s="174"/>
      <c r="E443" s="174"/>
      <c r="F443" s="174"/>
      <c r="G443" s="174"/>
      <c r="H443" s="174"/>
      <c r="I443" s="174"/>
      <c r="J443" s="174"/>
      <c r="K443" s="175"/>
      <c r="L443" s="176"/>
      <c r="M443" s="177"/>
      <c r="N443" s="19"/>
    </row>
    <row r="444" spans="1:14" ht="5.15" customHeight="1" x14ac:dyDescent="0.3">
      <c r="A444" s="16"/>
      <c r="B444" s="39"/>
      <c r="C444" s="39"/>
      <c r="D444" s="39"/>
      <c r="E444" s="39"/>
      <c r="F444" s="39"/>
      <c r="G444" s="39"/>
      <c r="H444" s="39"/>
      <c r="I444" s="39"/>
      <c r="J444" s="39"/>
      <c r="K444" s="39"/>
      <c r="L444" s="39"/>
      <c r="M444" s="39"/>
      <c r="N444" s="19"/>
    </row>
    <row r="445" spans="1:14" ht="20.149999999999999" customHeight="1" x14ac:dyDescent="0.3">
      <c r="A445" s="16"/>
      <c r="B445" s="174" t="str">
        <f>F1480</f>
        <v>10. I was offered billing options appropriate to my cultural values.</v>
      </c>
      <c r="C445" s="174"/>
      <c r="D445" s="174"/>
      <c r="E445" s="174"/>
      <c r="F445" s="174"/>
      <c r="G445" s="174"/>
      <c r="H445" s="174"/>
      <c r="I445" s="174"/>
      <c r="J445" s="174"/>
      <c r="K445" s="175"/>
      <c r="L445" s="176"/>
      <c r="M445" s="177"/>
      <c r="N445" s="19"/>
    </row>
    <row r="446" spans="1:14" ht="10" customHeight="1" x14ac:dyDescent="0.3">
      <c r="A446" s="16"/>
      <c r="B446" s="39"/>
      <c r="C446" s="39"/>
      <c r="D446" s="39"/>
      <c r="E446" s="39"/>
      <c r="F446" s="39"/>
      <c r="G446" s="39"/>
      <c r="H446" s="39"/>
      <c r="I446" s="39"/>
      <c r="J446" s="39"/>
      <c r="K446" s="39"/>
      <c r="L446" s="39"/>
      <c r="M446" s="39"/>
      <c r="N446" s="19"/>
    </row>
    <row r="447" spans="1:14" ht="15" customHeight="1" x14ac:dyDescent="0.3">
      <c r="A447" s="16"/>
      <c r="B447" s="178" t="str">
        <f>B1484</f>
        <v/>
      </c>
      <c r="C447" s="178"/>
      <c r="D447" s="178"/>
      <c r="E447" s="178"/>
      <c r="F447" s="178"/>
      <c r="G447" s="178"/>
      <c r="H447" s="178"/>
      <c r="I447" s="178"/>
      <c r="J447" s="178"/>
      <c r="K447" s="178"/>
      <c r="L447" s="178"/>
      <c r="M447" s="178"/>
      <c r="N447" s="19"/>
    </row>
    <row r="448" spans="1:14" ht="10" customHeight="1" x14ac:dyDescent="0.3">
      <c r="A448" s="16"/>
      <c r="B448" s="40"/>
      <c r="C448" s="41"/>
      <c r="D448" s="41"/>
      <c r="E448" s="41"/>
      <c r="F448" s="41"/>
      <c r="G448" s="41"/>
      <c r="H448" s="41"/>
      <c r="I448" s="41"/>
      <c r="J448" s="41"/>
      <c r="K448" s="41"/>
      <c r="L448" s="41"/>
      <c r="M448" s="42"/>
      <c r="N448" s="19"/>
    </row>
    <row r="449" spans="1:14" ht="20" customHeight="1" x14ac:dyDescent="0.3">
      <c r="A449" s="16"/>
      <c r="B449" s="52" t="str">
        <f>C1488</f>
        <v xml:space="preserve">We provide this helpful feedback to you, , to improve your cultural competency. </v>
      </c>
      <c r="C449" s="53"/>
      <c r="D449" s="53"/>
      <c r="E449" s="53"/>
      <c r="F449" s="53"/>
      <c r="G449" s="53"/>
      <c r="H449" s="53"/>
      <c r="I449" s="53"/>
      <c r="J449" s="53"/>
      <c r="K449" s="53"/>
      <c r="L449" s="53"/>
      <c r="M449" s="54"/>
      <c r="N449" s="19"/>
    </row>
    <row r="450" spans="1:14" ht="20" customHeight="1" x14ac:dyDescent="0.3">
      <c r="A450" s="16"/>
      <c r="B450" s="156" t="s">
        <v>15</v>
      </c>
      <c r="C450" s="157"/>
      <c r="D450" s="157"/>
      <c r="E450" s="157"/>
      <c r="F450" s="157"/>
      <c r="G450" s="157"/>
      <c r="H450" s="157"/>
      <c r="I450" s="157"/>
      <c r="J450" s="157"/>
      <c r="K450" s="157"/>
      <c r="L450" s="157"/>
      <c r="M450" s="158"/>
      <c r="N450" s="19"/>
    </row>
    <row r="451" spans="1:14" ht="20" customHeight="1" thickBot="1" x14ac:dyDescent="0.35">
      <c r="A451" s="16"/>
      <c r="B451" s="156" t="s">
        <v>16</v>
      </c>
      <c r="C451" s="157"/>
      <c r="D451" s="157"/>
      <c r="E451" s="157"/>
      <c r="F451" s="157"/>
      <c r="G451" s="157"/>
      <c r="H451" s="157"/>
      <c r="I451" s="157"/>
      <c r="J451" s="157"/>
      <c r="K451" s="157"/>
      <c r="L451" s="157"/>
      <c r="M451" s="158"/>
      <c r="N451" s="19"/>
    </row>
    <row r="452" spans="1:14" ht="30" customHeight="1" thickTop="1" x14ac:dyDescent="0.3">
      <c r="A452" s="16"/>
      <c r="B452" s="159" t="s">
        <v>17</v>
      </c>
      <c r="C452" s="160"/>
      <c r="D452" s="160"/>
      <c r="E452" s="162" t="s">
        <v>18</v>
      </c>
      <c r="F452" s="163"/>
      <c r="G452" s="163"/>
      <c r="H452" s="164"/>
      <c r="I452" s="165" t="s">
        <v>19</v>
      </c>
      <c r="J452" s="166"/>
      <c r="K452" s="166"/>
      <c r="L452" s="166"/>
      <c r="M452" s="167"/>
      <c r="N452" s="19"/>
    </row>
    <row r="453" spans="1:14" ht="55" customHeight="1" thickBot="1" x14ac:dyDescent="0.35">
      <c r="A453" s="16"/>
      <c r="B453" s="55"/>
      <c r="C453" s="17"/>
      <c r="D453" s="17"/>
      <c r="E453" s="168" t="s">
        <v>20</v>
      </c>
      <c r="F453" s="169"/>
      <c r="G453" s="169"/>
      <c r="H453" s="170"/>
      <c r="I453" s="171" t="s">
        <v>21</v>
      </c>
      <c r="J453" s="172"/>
      <c r="K453" s="172"/>
      <c r="L453" s="172"/>
      <c r="M453" s="173"/>
      <c r="N453" s="19"/>
    </row>
    <row r="454" spans="1:14" ht="10" customHeight="1" thickTop="1" x14ac:dyDescent="0.3">
      <c r="A454" s="16"/>
      <c r="B454" s="55"/>
      <c r="C454" s="17"/>
      <c r="D454" s="17"/>
      <c r="E454" s="17"/>
      <c r="F454" s="17"/>
      <c r="G454" s="17"/>
      <c r="H454" s="17"/>
      <c r="I454" s="17"/>
      <c r="J454" s="17"/>
      <c r="K454" s="17"/>
      <c r="L454" s="17"/>
      <c r="M454" s="56"/>
      <c r="N454" s="19"/>
    </row>
    <row r="455" spans="1:14" ht="20.149999999999999" customHeight="1" x14ac:dyDescent="0.3">
      <c r="A455" s="16"/>
      <c r="B455" s="46"/>
      <c r="C455" s="39"/>
      <c r="D455" s="39"/>
      <c r="E455" s="153"/>
      <c r="F455" s="154"/>
      <c r="G455" s="154"/>
      <c r="H455" s="154"/>
      <c r="I455" s="154"/>
      <c r="J455" s="154"/>
      <c r="K455" s="154"/>
      <c r="L455" s="155"/>
      <c r="M455" s="48"/>
      <c r="N455" s="19"/>
    </row>
    <row r="456" spans="1:14" ht="10" customHeight="1" x14ac:dyDescent="0.3">
      <c r="A456" s="16"/>
      <c r="B456" s="46"/>
      <c r="C456" s="39"/>
      <c r="D456" s="39"/>
      <c r="E456" s="39"/>
      <c r="F456" s="39"/>
      <c r="G456" s="39"/>
      <c r="H456" s="39"/>
      <c r="I456" s="39"/>
      <c r="J456" s="39"/>
      <c r="K456" s="39"/>
      <c r="L456" s="39"/>
      <c r="M456" s="48"/>
      <c r="N456" s="19"/>
    </row>
    <row r="457" spans="1:14" ht="65.150000000000006" customHeight="1" x14ac:dyDescent="0.3">
      <c r="A457" s="16"/>
      <c r="B457" s="156" t="str">
        <f>C1498</f>
        <v>Select one of these two services, Standard or Competitive Competence, to best improve your efficacy serving diverse patients. We can then offer a testimonial of your improved responsiveness to diverse clients.</v>
      </c>
      <c r="C457" s="157"/>
      <c r="D457" s="157"/>
      <c r="E457" s="157"/>
      <c r="F457" s="157"/>
      <c r="G457" s="157"/>
      <c r="H457" s="157"/>
      <c r="I457" s="157"/>
      <c r="J457" s="157"/>
      <c r="K457" s="157"/>
      <c r="L457" s="157"/>
      <c r="M457" s="158"/>
      <c r="N457" s="19"/>
    </row>
    <row r="458" spans="1:14" ht="45" customHeight="1" x14ac:dyDescent="0.3">
      <c r="A458" s="16"/>
      <c r="B458" s="150"/>
      <c r="C458" s="151"/>
      <c r="D458" s="151"/>
      <c r="E458" s="151"/>
      <c r="F458" s="151"/>
      <c r="G458" s="151"/>
      <c r="H458" s="151"/>
      <c r="I458" s="151"/>
      <c r="J458" s="151"/>
      <c r="K458" s="151"/>
      <c r="L458" s="151"/>
      <c r="M458" s="152"/>
      <c r="N458" s="19"/>
    </row>
    <row r="459" spans="1:14" ht="5.15" customHeight="1" x14ac:dyDescent="0.3">
      <c r="A459" s="16"/>
      <c r="B459" s="39"/>
      <c r="C459" s="39"/>
      <c r="D459" s="39"/>
      <c r="E459" s="39"/>
      <c r="F459" s="39"/>
      <c r="G459" s="39"/>
      <c r="H459" s="39"/>
      <c r="I459" s="39"/>
      <c r="J459" s="39"/>
      <c r="K459" s="39"/>
      <c r="L459" s="39"/>
      <c r="M459" s="39"/>
      <c r="N459" s="19"/>
    </row>
    <row r="460" spans="1:14" ht="5.15" customHeight="1" x14ac:dyDescent="0.3">
      <c r="A460" s="27"/>
      <c r="B460" s="28"/>
      <c r="C460" s="28"/>
      <c r="D460" s="28"/>
      <c r="E460" s="28"/>
      <c r="F460" s="28"/>
      <c r="G460" s="28"/>
      <c r="H460" s="28"/>
      <c r="I460" s="28"/>
      <c r="J460" s="28"/>
      <c r="K460" s="28"/>
      <c r="L460" s="28"/>
      <c r="M460" s="28"/>
      <c r="N460" s="29"/>
    </row>
    <row r="461" spans="1:14" ht="55" customHeight="1" x14ac:dyDescent="0.3">
      <c r="A461" s="30" t="s">
        <v>5</v>
      </c>
      <c r="B461" s="185" t="s">
        <v>33</v>
      </c>
      <c r="C461" s="185"/>
      <c r="D461" s="185"/>
      <c r="E461" s="185"/>
      <c r="F461" s="186"/>
      <c r="G461" s="186"/>
      <c r="H461" s="186"/>
      <c r="I461" s="186"/>
      <c r="J461" s="187"/>
      <c r="K461" s="187"/>
      <c r="L461" s="187"/>
      <c r="M461" s="187"/>
      <c r="N461" s="31" t="s">
        <v>7</v>
      </c>
    </row>
    <row r="462" spans="1:14" ht="5.15" customHeight="1" x14ac:dyDescent="0.3">
      <c r="A462" s="11"/>
      <c r="B462" s="12"/>
      <c r="C462" s="12"/>
      <c r="D462" s="12"/>
      <c r="E462" s="12"/>
      <c r="F462" s="12"/>
      <c r="G462" s="12"/>
      <c r="H462" s="13"/>
      <c r="I462" s="12"/>
      <c r="J462" s="12"/>
      <c r="K462" s="12"/>
      <c r="L462" s="12"/>
      <c r="M462" s="12"/>
      <c r="N462" s="14"/>
    </row>
    <row r="463" spans="1:14" ht="5.15" customHeight="1" x14ac:dyDescent="0.3">
      <c r="A463" s="16"/>
      <c r="B463" s="17"/>
      <c r="C463" s="17"/>
      <c r="D463" s="17"/>
      <c r="E463" s="17"/>
      <c r="F463" s="17"/>
      <c r="G463" s="17"/>
      <c r="H463" s="18"/>
      <c r="I463" s="17"/>
      <c r="J463" s="17"/>
      <c r="K463" s="17"/>
      <c r="L463" s="17"/>
      <c r="M463" s="17"/>
      <c r="N463" s="19"/>
    </row>
    <row r="464" spans="1:14" ht="5.15" customHeight="1" thickBot="1" x14ac:dyDescent="0.35">
      <c r="A464" s="16"/>
      <c r="B464" s="32"/>
      <c r="C464" s="32"/>
      <c r="D464" s="32"/>
      <c r="E464" s="32"/>
      <c r="F464" s="32"/>
      <c r="G464" s="32"/>
      <c r="H464" s="32"/>
      <c r="I464" s="32"/>
      <c r="J464" s="32"/>
      <c r="K464" s="32"/>
      <c r="L464" s="32"/>
      <c r="M464" s="32"/>
      <c r="N464" s="19"/>
    </row>
    <row r="465" spans="1:54" ht="20.149999999999999" customHeight="1" thickTop="1" x14ac:dyDescent="0.3">
      <c r="A465" s="16"/>
      <c r="B465" s="33" t="s">
        <v>11</v>
      </c>
      <c r="C465" s="32"/>
      <c r="D465" s="32"/>
      <c r="E465" s="32"/>
      <c r="F465" s="179" t="str">
        <f>F424</f>
        <v/>
      </c>
      <c r="G465" s="180"/>
      <c r="H465" s="180"/>
      <c r="I465" s="181"/>
      <c r="J465" s="34"/>
      <c r="K465" s="35" t="s">
        <v>12</v>
      </c>
      <c r="L465" s="36"/>
      <c r="M465" s="37"/>
      <c r="N465" s="19"/>
    </row>
    <row r="466" spans="1:54" ht="20.149999999999999" customHeight="1" thickBot="1" x14ac:dyDescent="0.35">
      <c r="A466" s="16"/>
      <c r="B466" s="33" t="s">
        <v>13</v>
      </c>
      <c r="C466" s="32"/>
      <c r="D466" s="32"/>
      <c r="E466" s="32"/>
      <c r="F466" s="179" t="str">
        <f>F425</f>
        <v/>
      </c>
      <c r="G466" s="180"/>
      <c r="H466" s="180"/>
      <c r="I466" s="181"/>
      <c r="J466" s="34"/>
      <c r="K466" s="182"/>
      <c r="L466" s="183"/>
      <c r="M466" s="184"/>
      <c r="N466" s="19"/>
    </row>
    <row r="467" spans="1:54" ht="10" customHeight="1" thickTop="1" x14ac:dyDescent="0.3">
      <c r="A467" s="16"/>
      <c r="B467" s="17"/>
      <c r="C467" s="17"/>
      <c r="D467" s="17"/>
      <c r="E467" s="17"/>
      <c r="F467" s="17"/>
      <c r="G467" s="17"/>
      <c r="H467" s="18"/>
      <c r="I467" s="17"/>
      <c r="J467" s="17"/>
      <c r="K467" s="17"/>
      <c r="L467" s="17"/>
      <c r="M467" s="17"/>
      <c r="N467" s="19"/>
    </row>
    <row r="468" spans="1:54" ht="20.149999999999999" customHeight="1" x14ac:dyDescent="0.3">
      <c r="A468" s="16"/>
      <c r="B468" s="174" t="str">
        <f>F1508</f>
        <v>1. I felt fully seen and heard.</v>
      </c>
      <c r="C468" s="174"/>
      <c r="D468" s="174"/>
      <c r="E468" s="174"/>
      <c r="F468" s="174"/>
      <c r="G468" s="174"/>
      <c r="H468" s="174"/>
      <c r="I468" s="174"/>
      <c r="J468" s="174"/>
      <c r="K468" s="175"/>
      <c r="L468" s="176"/>
      <c r="M468" s="177"/>
      <c r="N468" s="19"/>
    </row>
    <row r="469" spans="1:54" ht="5.15" customHeight="1" x14ac:dyDescent="0.3">
      <c r="A469" s="16"/>
      <c r="B469" s="17"/>
      <c r="C469" s="17"/>
      <c r="D469" s="17"/>
      <c r="E469" s="17"/>
      <c r="F469" s="17"/>
      <c r="G469" s="17"/>
      <c r="H469" s="18"/>
      <c r="I469" s="17"/>
      <c r="J469" s="17"/>
      <c r="K469" s="17"/>
      <c r="L469" s="17"/>
      <c r="M469" s="17"/>
      <c r="N469" s="19"/>
      <c r="BB469" s="38"/>
    </row>
    <row r="470" spans="1:54" ht="20.149999999999999" customHeight="1" x14ac:dyDescent="0.3">
      <c r="A470" s="16"/>
      <c r="B470" s="174" t="str">
        <f>F1509</f>
        <v>2. They faithfully responded to all of my expressions of pain or discomfort.</v>
      </c>
      <c r="C470" s="174"/>
      <c r="D470" s="174"/>
      <c r="E470" s="174"/>
      <c r="F470" s="174"/>
      <c r="G470" s="174"/>
      <c r="H470" s="174"/>
      <c r="I470" s="174"/>
      <c r="J470" s="174"/>
      <c r="K470" s="175"/>
      <c r="L470" s="176"/>
      <c r="M470" s="177"/>
      <c r="N470" s="19"/>
      <c r="BB470" s="38"/>
    </row>
    <row r="471" spans="1:54" ht="5.15" customHeight="1" x14ac:dyDescent="0.3">
      <c r="A471" s="16"/>
      <c r="B471" s="17"/>
      <c r="C471" s="17"/>
      <c r="D471" s="17"/>
      <c r="E471" s="17"/>
      <c r="F471" s="17"/>
      <c r="G471" s="17"/>
      <c r="H471" s="18"/>
      <c r="I471" s="17"/>
      <c r="J471" s="17"/>
      <c r="K471" s="17"/>
      <c r="L471" s="17"/>
      <c r="M471" s="17"/>
      <c r="N471" s="19"/>
      <c r="BB471" s="38"/>
    </row>
    <row r="472" spans="1:54" ht="20.149999999999999" customHeight="1" x14ac:dyDescent="0.3">
      <c r="A472" s="16"/>
      <c r="B472" s="174" t="str">
        <f>F1510</f>
        <v>3. They put my personal wellbeing ahead of their institutional processes.</v>
      </c>
      <c r="C472" s="174"/>
      <c r="D472" s="174"/>
      <c r="E472" s="174"/>
      <c r="F472" s="174"/>
      <c r="G472" s="174"/>
      <c r="H472" s="174"/>
      <c r="I472" s="174"/>
      <c r="J472" s="174"/>
      <c r="K472" s="175"/>
      <c r="L472" s="176"/>
      <c r="M472" s="177"/>
      <c r="N472" s="19"/>
      <c r="BB472" s="38"/>
    </row>
    <row r="473" spans="1:54" ht="5.15" customHeight="1" x14ac:dyDescent="0.3">
      <c r="A473" s="16"/>
      <c r="B473" s="17"/>
      <c r="C473" s="17"/>
      <c r="D473" s="17"/>
      <c r="E473" s="17"/>
      <c r="F473" s="17"/>
      <c r="G473" s="17"/>
      <c r="H473" s="18"/>
      <c r="I473" s="17"/>
      <c r="J473" s="17"/>
      <c r="K473" s="17"/>
      <c r="L473" s="17"/>
      <c r="M473" s="17"/>
      <c r="N473" s="19"/>
      <c r="BB473" s="38"/>
    </row>
    <row r="474" spans="1:54" ht="20.149999999999999" customHeight="1" x14ac:dyDescent="0.3">
      <c r="A474" s="16"/>
      <c r="B474" s="174" t="str">
        <f>F1511</f>
        <v>4. Their actions and expressions were devoid of any microaggressions.</v>
      </c>
      <c r="C474" s="174"/>
      <c r="D474" s="174"/>
      <c r="E474" s="174"/>
      <c r="F474" s="174"/>
      <c r="G474" s="174"/>
      <c r="H474" s="174"/>
      <c r="I474" s="174"/>
      <c r="J474" s="174"/>
      <c r="K474" s="175"/>
      <c r="L474" s="176"/>
      <c r="M474" s="177"/>
      <c r="N474" s="19"/>
    </row>
    <row r="475" spans="1:54" ht="5.15" customHeight="1" x14ac:dyDescent="0.3">
      <c r="A475" s="16"/>
      <c r="B475" s="17"/>
      <c r="C475" s="17"/>
      <c r="D475" s="17"/>
      <c r="E475" s="17"/>
      <c r="F475" s="17"/>
      <c r="G475" s="17"/>
      <c r="H475" s="18"/>
      <c r="I475" s="17"/>
      <c r="J475" s="17"/>
      <c r="K475" s="17"/>
      <c r="L475" s="17"/>
      <c r="M475" s="17"/>
      <c r="N475" s="19"/>
    </row>
    <row r="476" spans="1:54" ht="20.149999999999999" customHeight="1" x14ac:dyDescent="0.3">
      <c r="A476" s="16"/>
      <c r="B476" s="174" t="str">
        <f>F1512</f>
        <v>5. They asked me how they could be more culturally sensitive.</v>
      </c>
      <c r="C476" s="174"/>
      <c r="D476" s="174"/>
      <c r="E476" s="174"/>
      <c r="F476" s="174"/>
      <c r="G476" s="174"/>
      <c r="H476" s="174"/>
      <c r="I476" s="174"/>
      <c r="J476" s="174"/>
      <c r="K476" s="175"/>
      <c r="L476" s="176"/>
      <c r="M476" s="177"/>
      <c r="N476" s="19"/>
    </row>
    <row r="477" spans="1:54" ht="5.15" customHeight="1" x14ac:dyDescent="0.3">
      <c r="A477" s="16"/>
      <c r="B477" s="17"/>
      <c r="C477" s="17"/>
      <c r="D477" s="17"/>
      <c r="E477" s="17"/>
      <c r="F477" s="17"/>
      <c r="G477" s="17"/>
      <c r="H477" s="18"/>
      <c r="I477" s="17"/>
      <c r="J477" s="17"/>
      <c r="K477" s="17"/>
      <c r="L477" s="17"/>
      <c r="M477" s="17"/>
      <c r="N477" s="19"/>
    </row>
    <row r="478" spans="1:54" ht="20.149999999999999" customHeight="1" x14ac:dyDescent="0.3">
      <c r="A478" s="16"/>
      <c r="B478" s="174" t="str">
        <f>F1513</f>
        <v>6. They did not exploit my vulnerability to their professional authority.</v>
      </c>
      <c r="C478" s="174"/>
      <c r="D478" s="174"/>
      <c r="E478" s="174"/>
      <c r="F478" s="174"/>
      <c r="G478" s="174"/>
      <c r="H478" s="174"/>
      <c r="I478" s="174"/>
      <c r="J478" s="174"/>
      <c r="K478" s="175"/>
      <c r="L478" s="176"/>
      <c r="M478" s="177"/>
      <c r="N478" s="19"/>
    </row>
    <row r="479" spans="1:54" ht="5.15" customHeight="1" x14ac:dyDescent="0.3">
      <c r="A479" s="16"/>
      <c r="B479" s="39"/>
      <c r="C479" s="39"/>
      <c r="D479" s="39"/>
      <c r="E479" s="39"/>
      <c r="F479" s="39"/>
      <c r="G479" s="39"/>
      <c r="H479" s="39"/>
      <c r="I479" s="39"/>
      <c r="J479" s="39"/>
      <c r="K479" s="39"/>
      <c r="L479" s="39"/>
      <c r="M479" s="39"/>
      <c r="N479" s="19"/>
    </row>
    <row r="480" spans="1:54" ht="20.149999999999999" customHeight="1" x14ac:dyDescent="0.3">
      <c r="A480" s="16"/>
      <c r="B480" s="174" t="str">
        <f>F1514</f>
        <v>7. I never had to give up my autonomy to fit their processes.</v>
      </c>
      <c r="C480" s="174"/>
      <c r="D480" s="174"/>
      <c r="E480" s="174"/>
      <c r="F480" s="174"/>
      <c r="G480" s="174"/>
      <c r="H480" s="174"/>
      <c r="I480" s="174"/>
      <c r="J480" s="174"/>
      <c r="K480" s="175"/>
      <c r="L480" s="176"/>
      <c r="M480" s="177"/>
      <c r="N480" s="19"/>
    </row>
    <row r="481" spans="1:14" ht="5.15" customHeight="1" x14ac:dyDescent="0.3">
      <c r="A481" s="16"/>
      <c r="B481" s="39"/>
      <c r="C481" s="39"/>
      <c r="D481" s="39"/>
      <c r="E481" s="39"/>
      <c r="F481" s="39"/>
      <c r="G481" s="39"/>
      <c r="H481" s="39"/>
      <c r="I481" s="39"/>
      <c r="J481" s="39"/>
      <c r="K481" s="39"/>
      <c r="L481" s="39"/>
      <c r="M481" s="39"/>
      <c r="N481" s="19"/>
    </row>
    <row r="482" spans="1:14" ht="20.149999999999999" customHeight="1" x14ac:dyDescent="0.3">
      <c r="A482" s="16"/>
      <c r="B482" s="174" t="str">
        <f>F1515</f>
        <v>8. Staff appeared to be culturally diverse.</v>
      </c>
      <c r="C482" s="174"/>
      <c r="D482" s="174"/>
      <c r="E482" s="174"/>
      <c r="F482" s="174"/>
      <c r="G482" s="174"/>
      <c r="H482" s="174"/>
      <c r="I482" s="174"/>
      <c r="J482" s="174"/>
      <c r="K482" s="175"/>
      <c r="L482" s="176"/>
      <c r="M482" s="177"/>
      <c r="N482" s="19"/>
    </row>
    <row r="483" spans="1:14" ht="5.15" customHeight="1" x14ac:dyDescent="0.3">
      <c r="A483" s="16"/>
      <c r="B483" s="39"/>
      <c r="C483" s="39"/>
      <c r="D483" s="39"/>
      <c r="E483" s="39"/>
      <c r="F483" s="39"/>
      <c r="G483" s="39"/>
      <c r="H483" s="39"/>
      <c r="I483" s="39"/>
      <c r="J483" s="39"/>
      <c r="K483" s="39"/>
      <c r="L483" s="39"/>
      <c r="M483" s="39"/>
      <c r="N483" s="19"/>
    </row>
    <row r="484" spans="1:14" ht="20.149999999999999" customHeight="1" x14ac:dyDescent="0.3">
      <c r="A484" s="16"/>
      <c r="B484" s="174" t="str">
        <f>F1516</f>
        <v>9. They effectively accommodated my linguistic barrier.</v>
      </c>
      <c r="C484" s="174"/>
      <c r="D484" s="174"/>
      <c r="E484" s="174"/>
      <c r="F484" s="174"/>
      <c r="G484" s="174"/>
      <c r="H484" s="174"/>
      <c r="I484" s="174"/>
      <c r="J484" s="174"/>
      <c r="K484" s="175"/>
      <c r="L484" s="176"/>
      <c r="M484" s="177"/>
      <c r="N484" s="19"/>
    </row>
    <row r="485" spans="1:14" ht="5.15" customHeight="1" x14ac:dyDescent="0.3">
      <c r="A485" s="16"/>
      <c r="B485" s="39"/>
      <c r="C485" s="39"/>
      <c r="D485" s="39"/>
      <c r="E485" s="39"/>
      <c r="F485" s="39"/>
      <c r="G485" s="39"/>
      <c r="H485" s="39"/>
      <c r="I485" s="39"/>
      <c r="J485" s="39"/>
      <c r="K485" s="39"/>
      <c r="L485" s="39"/>
      <c r="M485" s="39"/>
      <c r="N485" s="19"/>
    </row>
    <row r="486" spans="1:14" ht="20.149999999999999" customHeight="1" x14ac:dyDescent="0.3">
      <c r="A486" s="16"/>
      <c r="B486" s="174" t="str">
        <f>F1517</f>
        <v>10. I was offered billing options appropriate to my cultural values.</v>
      </c>
      <c r="C486" s="174"/>
      <c r="D486" s="174"/>
      <c r="E486" s="174"/>
      <c r="F486" s="174"/>
      <c r="G486" s="174"/>
      <c r="H486" s="174"/>
      <c r="I486" s="174"/>
      <c r="J486" s="174"/>
      <c r="K486" s="175"/>
      <c r="L486" s="176"/>
      <c r="M486" s="177"/>
      <c r="N486" s="19"/>
    </row>
    <row r="487" spans="1:14" ht="10" customHeight="1" x14ac:dyDescent="0.3">
      <c r="A487" s="16"/>
      <c r="B487" s="39"/>
      <c r="C487" s="39"/>
      <c r="D487" s="39"/>
      <c r="E487" s="39"/>
      <c r="F487" s="39"/>
      <c r="G487" s="39"/>
      <c r="H487" s="39"/>
      <c r="I487" s="39"/>
      <c r="J487" s="39"/>
      <c r="K487" s="39"/>
      <c r="L487" s="39"/>
      <c r="M487" s="39"/>
      <c r="N487" s="19"/>
    </row>
    <row r="488" spans="1:14" ht="15" customHeight="1" x14ac:dyDescent="0.3">
      <c r="A488" s="16"/>
      <c r="B488" s="178" t="str">
        <f>B1521</f>
        <v/>
      </c>
      <c r="C488" s="178"/>
      <c r="D488" s="178"/>
      <c r="E488" s="178"/>
      <c r="F488" s="178"/>
      <c r="G488" s="178"/>
      <c r="H488" s="178"/>
      <c r="I488" s="178"/>
      <c r="J488" s="178"/>
      <c r="K488" s="178"/>
      <c r="L488" s="178"/>
      <c r="M488" s="178"/>
      <c r="N488" s="19"/>
    </row>
    <row r="489" spans="1:14" ht="10" customHeight="1" x14ac:dyDescent="0.3">
      <c r="A489" s="16"/>
      <c r="B489" s="40"/>
      <c r="C489" s="41"/>
      <c r="D489" s="41"/>
      <c r="E489" s="41"/>
      <c r="F489" s="41"/>
      <c r="G489" s="41"/>
      <c r="H489" s="41"/>
      <c r="I489" s="41"/>
      <c r="J489" s="41"/>
      <c r="K489" s="41"/>
      <c r="L489" s="41"/>
      <c r="M489" s="42"/>
      <c r="N489" s="19"/>
    </row>
    <row r="490" spans="1:14" ht="20" customHeight="1" x14ac:dyDescent="0.3">
      <c r="A490" s="16"/>
      <c r="B490" s="52" t="str">
        <f>C1525</f>
        <v xml:space="preserve">We provide this helpful feedback to you, , to improve your cultural competency. </v>
      </c>
      <c r="C490" s="53"/>
      <c r="D490" s="53"/>
      <c r="E490" s="53"/>
      <c r="F490" s="53"/>
      <c r="G490" s="53"/>
      <c r="H490" s="53"/>
      <c r="I490" s="53"/>
      <c r="J490" s="53"/>
      <c r="K490" s="53"/>
      <c r="L490" s="53"/>
      <c r="M490" s="54"/>
      <c r="N490" s="19"/>
    </row>
    <row r="491" spans="1:14" ht="20" customHeight="1" x14ac:dyDescent="0.3">
      <c r="A491" s="16"/>
      <c r="B491" s="156" t="s">
        <v>15</v>
      </c>
      <c r="C491" s="157"/>
      <c r="D491" s="157"/>
      <c r="E491" s="157"/>
      <c r="F491" s="157"/>
      <c r="G491" s="157"/>
      <c r="H491" s="157"/>
      <c r="I491" s="157"/>
      <c r="J491" s="157"/>
      <c r="K491" s="157"/>
      <c r="L491" s="157"/>
      <c r="M491" s="158"/>
      <c r="N491" s="19"/>
    </row>
    <row r="492" spans="1:14" ht="20" customHeight="1" thickBot="1" x14ac:dyDescent="0.35">
      <c r="A492" s="16"/>
      <c r="B492" s="156" t="s">
        <v>16</v>
      </c>
      <c r="C492" s="157"/>
      <c r="D492" s="157"/>
      <c r="E492" s="157"/>
      <c r="F492" s="157"/>
      <c r="G492" s="157"/>
      <c r="H492" s="157"/>
      <c r="I492" s="157"/>
      <c r="J492" s="157"/>
      <c r="K492" s="157"/>
      <c r="L492" s="157"/>
      <c r="M492" s="158"/>
      <c r="N492" s="19"/>
    </row>
    <row r="493" spans="1:14" ht="30" customHeight="1" thickTop="1" x14ac:dyDescent="0.3">
      <c r="A493" s="16"/>
      <c r="B493" s="159" t="s">
        <v>17</v>
      </c>
      <c r="C493" s="160"/>
      <c r="D493" s="160"/>
      <c r="E493" s="162" t="s">
        <v>18</v>
      </c>
      <c r="F493" s="163"/>
      <c r="G493" s="163"/>
      <c r="H493" s="164"/>
      <c r="I493" s="165" t="s">
        <v>19</v>
      </c>
      <c r="J493" s="166"/>
      <c r="K493" s="166"/>
      <c r="L493" s="166"/>
      <c r="M493" s="167"/>
      <c r="N493" s="19"/>
    </row>
    <row r="494" spans="1:14" ht="55" customHeight="1" thickBot="1" x14ac:dyDescent="0.35">
      <c r="A494" s="16"/>
      <c r="B494" s="55"/>
      <c r="C494" s="17"/>
      <c r="D494" s="17"/>
      <c r="E494" s="168" t="s">
        <v>20</v>
      </c>
      <c r="F494" s="169"/>
      <c r="G494" s="169"/>
      <c r="H494" s="170"/>
      <c r="I494" s="171" t="s">
        <v>21</v>
      </c>
      <c r="J494" s="172"/>
      <c r="K494" s="172"/>
      <c r="L494" s="172"/>
      <c r="M494" s="173"/>
      <c r="N494" s="19"/>
    </row>
    <row r="495" spans="1:14" ht="10" customHeight="1" thickTop="1" x14ac:dyDescent="0.3">
      <c r="A495" s="16"/>
      <c r="B495" s="55"/>
      <c r="C495" s="17"/>
      <c r="D495" s="17"/>
      <c r="E495" s="17"/>
      <c r="F495" s="17"/>
      <c r="G495" s="17"/>
      <c r="H495" s="17"/>
      <c r="I495" s="17"/>
      <c r="J495" s="17"/>
      <c r="K495" s="17"/>
      <c r="L495" s="17"/>
      <c r="M495" s="56"/>
      <c r="N495" s="19"/>
    </row>
    <row r="496" spans="1:14" ht="20.149999999999999" customHeight="1" x14ac:dyDescent="0.3">
      <c r="A496" s="16"/>
      <c r="B496" s="46"/>
      <c r="C496" s="39"/>
      <c r="D496" s="39"/>
      <c r="E496" s="153"/>
      <c r="F496" s="154"/>
      <c r="G496" s="154"/>
      <c r="H496" s="154"/>
      <c r="I496" s="154"/>
      <c r="J496" s="154"/>
      <c r="K496" s="154"/>
      <c r="L496" s="155"/>
      <c r="M496" s="48"/>
      <c r="N496" s="19"/>
    </row>
    <row r="497" spans="1:54" ht="10" customHeight="1" x14ac:dyDescent="0.3">
      <c r="A497" s="16"/>
      <c r="B497" s="46"/>
      <c r="C497" s="39"/>
      <c r="D497" s="39"/>
      <c r="E497" s="39"/>
      <c r="F497" s="39"/>
      <c r="G497" s="39"/>
      <c r="H497" s="39"/>
      <c r="I497" s="39"/>
      <c r="J497" s="39"/>
      <c r="K497" s="39"/>
      <c r="L497" s="39"/>
      <c r="M497" s="48"/>
      <c r="N497" s="19"/>
    </row>
    <row r="498" spans="1:54" ht="65.150000000000006" customHeight="1" x14ac:dyDescent="0.3">
      <c r="A498" s="16"/>
      <c r="B498" s="156" t="str">
        <f>C1535</f>
        <v>Select one of these two services, Standard or Competitive Competence, to best improve your efficacy serving diverse patients. We can then offer a testimonial of your improved responsiveness to diverse clients.</v>
      </c>
      <c r="C498" s="157"/>
      <c r="D498" s="157"/>
      <c r="E498" s="157"/>
      <c r="F498" s="157"/>
      <c r="G498" s="157"/>
      <c r="H498" s="157"/>
      <c r="I498" s="157"/>
      <c r="J498" s="157"/>
      <c r="K498" s="157"/>
      <c r="L498" s="157"/>
      <c r="M498" s="158"/>
      <c r="N498" s="19"/>
    </row>
    <row r="499" spans="1:54" ht="45" customHeight="1" x14ac:dyDescent="0.3">
      <c r="A499" s="16"/>
      <c r="B499" s="150"/>
      <c r="C499" s="151"/>
      <c r="D499" s="151"/>
      <c r="E499" s="151"/>
      <c r="F499" s="151"/>
      <c r="G499" s="151"/>
      <c r="H499" s="151"/>
      <c r="I499" s="151"/>
      <c r="J499" s="151"/>
      <c r="K499" s="151"/>
      <c r="L499" s="151"/>
      <c r="M499" s="152"/>
      <c r="N499" s="19"/>
    </row>
    <row r="500" spans="1:54" ht="5.15" customHeight="1" x14ac:dyDescent="0.3">
      <c r="A500" s="16"/>
      <c r="B500" s="39"/>
      <c r="C500" s="39"/>
      <c r="D500" s="39"/>
      <c r="E500" s="39"/>
      <c r="F500" s="39"/>
      <c r="G500" s="39"/>
      <c r="H500" s="39"/>
      <c r="I500" s="39"/>
      <c r="J500" s="39"/>
      <c r="K500" s="39"/>
      <c r="L500" s="39"/>
      <c r="M500" s="39"/>
      <c r="N500" s="19"/>
    </row>
    <row r="501" spans="1:54" ht="5.15" customHeight="1" x14ac:dyDescent="0.3">
      <c r="A501" s="27"/>
      <c r="B501" s="28"/>
      <c r="C501" s="28"/>
      <c r="D501" s="28"/>
      <c r="E501" s="28"/>
      <c r="F501" s="28"/>
      <c r="G501" s="28"/>
      <c r="H501" s="28"/>
      <c r="I501" s="28"/>
      <c r="J501" s="28"/>
      <c r="K501" s="28"/>
      <c r="L501" s="28"/>
      <c r="M501" s="28"/>
      <c r="N501" s="29"/>
    </row>
    <row r="502" spans="1:54" ht="55" customHeight="1" x14ac:dyDescent="0.3">
      <c r="A502" s="30" t="s">
        <v>5</v>
      </c>
      <c r="B502" s="185" t="s">
        <v>34</v>
      </c>
      <c r="C502" s="185"/>
      <c r="D502" s="185"/>
      <c r="E502" s="185"/>
      <c r="F502" s="186"/>
      <c r="G502" s="186"/>
      <c r="H502" s="186"/>
      <c r="I502" s="186"/>
      <c r="J502" s="187"/>
      <c r="K502" s="187"/>
      <c r="L502" s="187"/>
      <c r="M502" s="187"/>
      <c r="N502" s="31" t="s">
        <v>7</v>
      </c>
    </row>
    <row r="503" spans="1:54" ht="5.15" customHeight="1" x14ac:dyDescent="0.3">
      <c r="A503" s="11"/>
      <c r="B503" s="12"/>
      <c r="C503" s="12"/>
      <c r="D503" s="12"/>
      <c r="E503" s="12"/>
      <c r="F503" s="12"/>
      <c r="G503" s="12"/>
      <c r="H503" s="13"/>
      <c r="I503" s="12"/>
      <c r="J503" s="12"/>
      <c r="K503" s="12"/>
      <c r="L503" s="12"/>
      <c r="M503" s="12"/>
      <c r="N503" s="14"/>
    </row>
    <row r="504" spans="1:54" ht="5.15" customHeight="1" x14ac:dyDescent="0.3">
      <c r="A504" s="16"/>
      <c r="B504" s="17"/>
      <c r="C504" s="17"/>
      <c r="D504" s="17"/>
      <c r="E504" s="17"/>
      <c r="F504" s="17"/>
      <c r="G504" s="17"/>
      <c r="H504" s="18"/>
      <c r="I504" s="17"/>
      <c r="J504" s="17"/>
      <c r="K504" s="17"/>
      <c r="L504" s="17"/>
      <c r="M504" s="17"/>
      <c r="N504" s="19"/>
    </row>
    <row r="505" spans="1:54" ht="5.15" customHeight="1" thickBot="1" x14ac:dyDescent="0.35">
      <c r="A505" s="16"/>
      <c r="B505" s="32"/>
      <c r="C505" s="32"/>
      <c r="D505" s="32"/>
      <c r="E505" s="32"/>
      <c r="F505" s="32"/>
      <c r="G505" s="32"/>
      <c r="H505" s="32"/>
      <c r="I505" s="32"/>
      <c r="J505" s="32"/>
      <c r="K505" s="32"/>
      <c r="L505" s="32"/>
      <c r="M505" s="32"/>
      <c r="N505" s="19"/>
    </row>
    <row r="506" spans="1:54" ht="20.149999999999999" customHeight="1" thickTop="1" x14ac:dyDescent="0.3">
      <c r="A506" s="16"/>
      <c r="B506" s="33" t="s">
        <v>11</v>
      </c>
      <c r="C506" s="32"/>
      <c r="D506" s="32"/>
      <c r="E506" s="32"/>
      <c r="F506" s="179" t="str">
        <f>F465</f>
        <v/>
      </c>
      <c r="G506" s="180"/>
      <c r="H506" s="180"/>
      <c r="I506" s="181"/>
      <c r="J506" s="34"/>
      <c r="K506" s="35" t="s">
        <v>12</v>
      </c>
      <c r="L506" s="36"/>
      <c r="M506" s="37"/>
      <c r="N506" s="19"/>
    </row>
    <row r="507" spans="1:54" ht="20.149999999999999" customHeight="1" thickBot="1" x14ac:dyDescent="0.35">
      <c r="A507" s="16"/>
      <c r="B507" s="33" t="s">
        <v>13</v>
      </c>
      <c r="C507" s="32"/>
      <c r="D507" s="32"/>
      <c r="E507" s="32"/>
      <c r="F507" s="179" t="str">
        <f>F466</f>
        <v/>
      </c>
      <c r="G507" s="180"/>
      <c r="H507" s="180"/>
      <c r="I507" s="181"/>
      <c r="J507" s="34"/>
      <c r="K507" s="182"/>
      <c r="L507" s="183"/>
      <c r="M507" s="184"/>
      <c r="N507" s="19"/>
    </row>
    <row r="508" spans="1:54" ht="10" customHeight="1" thickTop="1" x14ac:dyDescent="0.3">
      <c r="A508" s="16"/>
      <c r="B508" s="17"/>
      <c r="C508" s="17"/>
      <c r="D508" s="17"/>
      <c r="E508" s="17"/>
      <c r="F508" s="17"/>
      <c r="G508" s="17"/>
      <c r="H508" s="18"/>
      <c r="I508" s="17"/>
      <c r="J508" s="17"/>
      <c r="K508" s="17"/>
      <c r="L508" s="17"/>
      <c r="M508" s="17"/>
      <c r="N508" s="19"/>
    </row>
    <row r="509" spans="1:54" ht="20.149999999999999" customHeight="1" x14ac:dyDescent="0.3">
      <c r="A509" s="16"/>
      <c r="B509" s="174" t="str">
        <f>F1545</f>
        <v>1. I felt fully seen and heard.</v>
      </c>
      <c r="C509" s="174"/>
      <c r="D509" s="174"/>
      <c r="E509" s="174"/>
      <c r="F509" s="174"/>
      <c r="G509" s="174"/>
      <c r="H509" s="174"/>
      <c r="I509" s="174"/>
      <c r="J509" s="174"/>
      <c r="K509" s="175"/>
      <c r="L509" s="176"/>
      <c r="M509" s="177"/>
      <c r="N509" s="19"/>
    </row>
    <row r="510" spans="1:54" ht="5.15" customHeight="1" x14ac:dyDescent="0.3">
      <c r="A510" s="16"/>
      <c r="B510" s="17"/>
      <c r="C510" s="17"/>
      <c r="D510" s="17"/>
      <c r="E510" s="17"/>
      <c r="F510" s="17"/>
      <c r="G510" s="17"/>
      <c r="H510" s="18"/>
      <c r="I510" s="17"/>
      <c r="J510" s="17"/>
      <c r="K510" s="17"/>
      <c r="L510" s="17"/>
      <c r="M510" s="17"/>
      <c r="N510" s="19"/>
      <c r="BB510" s="38"/>
    </row>
    <row r="511" spans="1:54" ht="20.149999999999999" customHeight="1" x14ac:dyDescent="0.3">
      <c r="A511" s="16"/>
      <c r="B511" s="174" t="str">
        <f>F1546</f>
        <v>2. They faithfully responded to all of my expressions of pain or discomfort.</v>
      </c>
      <c r="C511" s="174"/>
      <c r="D511" s="174"/>
      <c r="E511" s="174"/>
      <c r="F511" s="174"/>
      <c r="G511" s="174"/>
      <c r="H511" s="174"/>
      <c r="I511" s="174"/>
      <c r="J511" s="174"/>
      <c r="K511" s="175"/>
      <c r="L511" s="176"/>
      <c r="M511" s="177"/>
      <c r="N511" s="19"/>
      <c r="BB511" s="38"/>
    </row>
    <row r="512" spans="1:54" ht="5.15" customHeight="1" x14ac:dyDescent="0.3">
      <c r="A512" s="16"/>
      <c r="B512" s="17"/>
      <c r="C512" s="17"/>
      <c r="D512" s="17"/>
      <c r="E512" s="17"/>
      <c r="F512" s="17"/>
      <c r="G512" s="17"/>
      <c r="H512" s="18"/>
      <c r="I512" s="17"/>
      <c r="J512" s="17"/>
      <c r="K512" s="17"/>
      <c r="L512" s="17"/>
      <c r="M512" s="17"/>
      <c r="N512" s="19"/>
      <c r="BB512" s="38"/>
    </row>
    <row r="513" spans="1:54" ht="20.149999999999999" customHeight="1" x14ac:dyDescent="0.3">
      <c r="A513" s="16"/>
      <c r="B513" s="174" t="str">
        <f>F1547</f>
        <v>3. They put my personal wellbeing ahead of their institutional processes.</v>
      </c>
      <c r="C513" s="174"/>
      <c r="D513" s="174"/>
      <c r="E513" s="174"/>
      <c r="F513" s="174"/>
      <c r="G513" s="174"/>
      <c r="H513" s="174"/>
      <c r="I513" s="174"/>
      <c r="J513" s="174"/>
      <c r="K513" s="175"/>
      <c r="L513" s="176"/>
      <c r="M513" s="177"/>
      <c r="N513" s="19"/>
      <c r="BB513" s="38"/>
    </row>
    <row r="514" spans="1:54" ht="5.15" customHeight="1" x14ac:dyDescent="0.3">
      <c r="A514" s="16"/>
      <c r="B514" s="17"/>
      <c r="C514" s="17"/>
      <c r="D514" s="17"/>
      <c r="E514" s="17"/>
      <c r="F514" s="17"/>
      <c r="G514" s="17"/>
      <c r="H514" s="18"/>
      <c r="I514" s="17"/>
      <c r="J514" s="17"/>
      <c r="K514" s="17"/>
      <c r="L514" s="17"/>
      <c r="M514" s="17"/>
      <c r="N514" s="19"/>
      <c r="BB514" s="38"/>
    </row>
    <row r="515" spans="1:54" ht="20.149999999999999" customHeight="1" x14ac:dyDescent="0.3">
      <c r="A515" s="16"/>
      <c r="B515" s="174" t="str">
        <f>F1548</f>
        <v>4. Their actions and expressions were devoid of any microaggressions.</v>
      </c>
      <c r="C515" s="174"/>
      <c r="D515" s="174"/>
      <c r="E515" s="174"/>
      <c r="F515" s="174"/>
      <c r="G515" s="174"/>
      <c r="H515" s="174"/>
      <c r="I515" s="174"/>
      <c r="J515" s="174"/>
      <c r="K515" s="175"/>
      <c r="L515" s="176"/>
      <c r="M515" s="177"/>
      <c r="N515" s="19"/>
    </row>
    <row r="516" spans="1:54" ht="5.15" customHeight="1" x14ac:dyDescent="0.3">
      <c r="A516" s="16"/>
      <c r="B516" s="17"/>
      <c r="C516" s="17"/>
      <c r="D516" s="17"/>
      <c r="E516" s="17"/>
      <c r="F516" s="17"/>
      <c r="G516" s="17"/>
      <c r="H516" s="18"/>
      <c r="I516" s="17"/>
      <c r="J516" s="17"/>
      <c r="K516" s="17"/>
      <c r="L516" s="17"/>
      <c r="M516" s="17"/>
      <c r="N516" s="19"/>
    </row>
    <row r="517" spans="1:54" ht="20.149999999999999" customHeight="1" x14ac:dyDescent="0.3">
      <c r="A517" s="16"/>
      <c r="B517" s="174" t="str">
        <f>F1549</f>
        <v>5. They asked me how they could be more culturally sensitive.</v>
      </c>
      <c r="C517" s="174"/>
      <c r="D517" s="174"/>
      <c r="E517" s="174"/>
      <c r="F517" s="174"/>
      <c r="G517" s="174"/>
      <c r="H517" s="174"/>
      <c r="I517" s="174"/>
      <c r="J517" s="174"/>
      <c r="K517" s="175"/>
      <c r="L517" s="176"/>
      <c r="M517" s="177"/>
      <c r="N517" s="19"/>
    </row>
    <row r="518" spans="1:54" ht="5.15" customHeight="1" x14ac:dyDescent="0.3">
      <c r="A518" s="16"/>
      <c r="B518" s="17"/>
      <c r="C518" s="17"/>
      <c r="D518" s="17"/>
      <c r="E518" s="17"/>
      <c r="F518" s="17"/>
      <c r="G518" s="17"/>
      <c r="H518" s="18"/>
      <c r="I518" s="17"/>
      <c r="J518" s="17"/>
      <c r="K518" s="17"/>
      <c r="L518" s="17"/>
      <c r="M518" s="17"/>
      <c r="N518" s="19"/>
    </row>
    <row r="519" spans="1:54" ht="20.149999999999999" customHeight="1" x14ac:dyDescent="0.3">
      <c r="A519" s="16"/>
      <c r="B519" s="174" t="str">
        <f>F1550</f>
        <v>6. They did not exploit my vulnerability to their professional authority.</v>
      </c>
      <c r="C519" s="174"/>
      <c r="D519" s="174"/>
      <c r="E519" s="174"/>
      <c r="F519" s="174"/>
      <c r="G519" s="174"/>
      <c r="H519" s="174"/>
      <c r="I519" s="174"/>
      <c r="J519" s="174"/>
      <c r="K519" s="175"/>
      <c r="L519" s="176"/>
      <c r="M519" s="177"/>
      <c r="N519" s="19"/>
    </row>
    <row r="520" spans="1:54" ht="5.15" customHeight="1" x14ac:dyDescent="0.3">
      <c r="A520" s="16"/>
      <c r="B520" s="39"/>
      <c r="C520" s="39"/>
      <c r="D520" s="39"/>
      <c r="E520" s="39"/>
      <c r="F520" s="39"/>
      <c r="G520" s="39"/>
      <c r="H520" s="39"/>
      <c r="I520" s="39"/>
      <c r="J520" s="39"/>
      <c r="K520" s="39"/>
      <c r="L520" s="39"/>
      <c r="M520" s="39"/>
      <c r="N520" s="19"/>
    </row>
    <row r="521" spans="1:54" ht="20.149999999999999" customHeight="1" x14ac:dyDescent="0.3">
      <c r="A521" s="16"/>
      <c r="B521" s="174" t="str">
        <f>F1551</f>
        <v>7. I never had to give up my autonomy to fit their processes.</v>
      </c>
      <c r="C521" s="174"/>
      <c r="D521" s="174"/>
      <c r="E521" s="174"/>
      <c r="F521" s="174"/>
      <c r="G521" s="174"/>
      <c r="H521" s="174"/>
      <c r="I521" s="174"/>
      <c r="J521" s="174"/>
      <c r="K521" s="175"/>
      <c r="L521" s="176"/>
      <c r="M521" s="177"/>
      <c r="N521" s="19"/>
    </row>
    <row r="522" spans="1:54" ht="5.15" customHeight="1" x14ac:dyDescent="0.3">
      <c r="A522" s="16"/>
      <c r="B522" s="39"/>
      <c r="C522" s="39"/>
      <c r="D522" s="39"/>
      <c r="E522" s="39"/>
      <c r="F522" s="39"/>
      <c r="G522" s="39"/>
      <c r="H522" s="39"/>
      <c r="I522" s="39"/>
      <c r="J522" s="39"/>
      <c r="K522" s="39"/>
      <c r="L522" s="39"/>
      <c r="M522" s="39"/>
      <c r="N522" s="19"/>
    </row>
    <row r="523" spans="1:54" ht="20.149999999999999" customHeight="1" x14ac:dyDescent="0.3">
      <c r="A523" s="16"/>
      <c r="B523" s="174" t="str">
        <f>F1552</f>
        <v>8. Staff appeared to be culturally diverse.</v>
      </c>
      <c r="C523" s="174"/>
      <c r="D523" s="174"/>
      <c r="E523" s="174"/>
      <c r="F523" s="174"/>
      <c r="G523" s="174"/>
      <c r="H523" s="174"/>
      <c r="I523" s="174"/>
      <c r="J523" s="174"/>
      <c r="K523" s="175"/>
      <c r="L523" s="176"/>
      <c r="M523" s="177"/>
      <c r="N523" s="19"/>
    </row>
    <row r="524" spans="1:54" ht="5.15" customHeight="1" x14ac:dyDescent="0.3">
      <c r="A524" s="16"/>
      <c r="B524" s="39"/>
      <c r="C524" s="39"/>
      <c r="D524" s="39"/>
      <c r="E524" s="39"/>
      <c r="F524" s="39"/>
      <c r="G524" s="39"/>
      <c r="H524" s="39"/>
      <c r="I524" s="39"/>
      <c r="J524" s="39"/>
      <c r="K524" s="39"/>
      <c r="L524" s="39"/>
      <c r="M524" s="39"/>
      <c r="N524" s="19"/>
    </row>
    <row r="525" spans="1:54" ht="20.149999999999999" customHeight="1" x14ac:dyDescent="0.3">
      <c r="A525" s="16"/>
      <c r="B525" s="174" t="str">
        <f>F1553</f>
        <v>9. They effectively accommodated my linguistic barrier.</v>
      </c>
      <c r="C525" s="174"/>
      <c r="D525" s="174"/>
      <c r="E525" s="174"/>
      <c r="F525" s="174"/>
      <c r="G525" s="174"/>
      <c r="H525" s="174"/>
      <c r="I525" s="174"/>
      <c r="J525" s="174"/>
      <c r="K525" s="175"/>
      <c r="L525" s="176"/>
      <c r="M525" s="177"/>
      <c r="N525" s="19"/>
    </row>
    <row r="526" spans="1:54" ht="5.15" customHeight="1" x14ac:dyDescent="0.3">
      <c r="A526" s="16"/>
      <c r="B526" s="39"/>
      <c r="C526" s="39"/>
      <c r="D526" s="39"/>
      <c r="E526" s="39"/>
      <c r="F526" s="39"/>
      <c r="G526" s="39"/>
      <c r="H526" s="39"/>
      <c r="I526" s="39"/>
      <c r="J526" s="39"/>
      <c r="K526" s="39"/>
      <c r="L526" s="39"/>
      <c r="M526" s="39"/>
      <c r="N526" s="19"/>
    </row>
    <row r="527" spans="1:54" ht="20.149999999999999" customHeight="1" x14ac:dyDescent="0.3">
      <c r="A527" s="16"/>
      <c r="B527" s="174" t="str">
        <f>F1554</f>
        <v>10. I was offered billing options appropriate to my cultural values.</v>
      </c>
      <c r="C527" s="174"/>
      <c r="D527" s="174"/>
      <c r="E527" s="174"/>
      <c r="F527" s="174"/>
      <c r="G527" s="174"/>
      <c r="H527" s="174"/>
      <c r="I527" s="174"/>
      <c r="J527" s="174"/>
      <c r="K527" s="175"/>
      <c r="L527" s="176"/>
      <c r="M527" s="177"/>
      <c r="N527" s="19"/>
    </row>
    <row r="528" spans="1:54" ht="10" customHeight="1" x14ac:dyDescent="0.3">
      <c r="A528" s="16"/>
      <c r="B528" s="39"/>
      <c r="C528" s="39"/>
      <c r="D528" s="39"/>
      <c r="E528" s="39"/>
      <c r="F528" s="39"/>
      <c r="G528" s="39"/>
      <c r="H528" s="39"/>
      <c r="I528" s="39"/>
      <c r="J528" s="39"/>
      <c r="K528" s="39"/>
      <c r="L528" s="39"/>
      <c r="M528" s="39"/>
      <c r="N528" s="19"/>
    </row>
    <row r="529" spans="1:14" ht="15" customHeight="1" x14ac:dyDescent="0.3">
      <c r="A529" s="16"/>
      <c r="B529" s="178" t="str">
        <f>B1558</f>
        <v/>
      </c>
      <c r="C529" s="178"/>
      <c r="D529" s="178"/>
      <c r="E529" s="178"/>
      <c r="F529" s="178"/>
      <c r="G529" s="178"/>
      <c r="H529" s="178"/>
      <c r="I529" s="178"/>
      <c r="J529" s="178"/>
      <c r="K529" s="178"/>
      <c r="L529" s="178"/>
      <c r="M529" s="178"/>
      <c r="N529" s="19"/>
    </row>
    <row r="530" spans="1:14" ht="10" customHeight="1" x14ac:dyDescent="0.3">
      <c r="A530" s="16"/>
      <c r="B530" s="40"/>
      <c r="C530" s="41"/>
      <c r="D530" s="41"/>
      <c r="E530" s="41"/>
      <c r="F530" s="41"/>
      <c r="G530" s="41"/>
      <c r="H530" s="41"/>
      <c r="I530" s="41"/>
      <c r="J530" s="41"/>
      <c r="K530" s="41"/>
      <c r="L530" s="41"/>
      <c r="M530" s="42"/>
      <c r="N530" s="19"/>
    </row>
    <row r="531" spans="1:14" ht="20" customHeight="1" x14ac:dyDescent="0.3">
      <c r="A531" s="16"/>
      <c r="B531" s="52" t="str">
        <f>C1562</f>
        <v xml:space="preserve">We provide this helpful feedback to you, , to improve your cultural competency. </v>
      </c>
      <c r="C531" s="53"/>
      <c r="D531" s="53"/>
      <c r="E531" s="53"/>
      <c r="F531" s="53"/>
      <c r="G531" s="53"/>
      <c r="H531" s="53"/>
      <c r="I531" s="53"/>
      <c r="J531" s="53"/>
      <c r="K531" s="53"/>
      <c r="L531" s="53"/>
      <c r="M531" s="54"/>
      <c r="N531" s="19"/>
    </row>
    <row r="532" spans="1:14" ht="20" customHeight="1" x14ac:dyDescent="0.3">
      <c r="A532" s="16"/>
      <c r="B532" s="156" t="s">
        <v>15</v>
      </c>
      <c r="C532" s="157"/>
      <c r="D532" s="157"/>
      <c r="E532" s="157"/>
      <c r="F532" s="157"/>
      <c r="G532" s="157"/>
      <c r="H532" s="157"/>
      <c r="I532" s="157"/>
      <c r="J532" s="157"/>
      <c r="K532" s="157"/>
      <c r="L532" s="157"/>
      <c r="M532" s="158"/>
      <c r="N532" s="19"/>
    </row>
    <row r="533" spans="1:14" ht="20" customHeight="1" thickBot="1" x14ac:dyDescent="0.35">
      <c r="A533" s="16"/>
      <c r="B533" s="156" t="s">
        <v>16</v>
      </c>
      <c r="C533" s="157"/>
      <c r="D533" s="157"/>
      <c r="E533" s="157"/>
      <c r="F533" s="157"/>
      <c r="G533" s="157"/>
      <c r="H533" s="157"/>
      <c r="I533" s="157"/>
      <c r="J533" s="157"/>
      <c r="K533" s="157"/>
      <c r="L533" s="157"/>
      <c r="M533" s="158"/>
      <c r="N533" s="19"/>
    </row>
    <row r="534" spans="1:14" ht="30" customHeight="1" thickTop="1" x14ac:dyDescent="0.3">
      <c r="A534" s="16"/>
      <c r="B534" s="159" t="s">
        <v>17</v>
      </c>
      <c r="C534" s="160"/>
      <c r="D534" s="160"/>
      <c r="E534" s="162" t="s">
        <v>18</v>
      </c>
      <c r="F534" s="163"/>
      <c r="G534" s="163"/>
      <c r="H534" s="164"/>
      <c r="I534" s="165" t="s">
        <v>19</v>
      </c>
      <c r="J534" s="166"/>
      <c r="K534" s="166"/>
      <c r="L534" s="166"/>
      <c r="M534" s="167"/>
      <c r="N534" s="19"/>
    </row>
    <row r="535" spans="1:14" ht="55" customHeight="1" thickBot="1" x14ac:dyDescent="0.35">
      <c r="A535" s="16"/>
      <c r="B535" s="55"/>
      <c r="C535" s="17"/>
      <c r="D535" s="17"/>
      <c r="E535" s="168" t="s">
        <v>20</v>
      </c>
      <c r="F535" s="169"/>
      <c r="G535" s="169"/>
      <c r="H535" s="170"/>
      <c r="I535" s="171" t="s">
        <v>21</v>
      </c>
      <c r="J535" s="172"/>
      <c r="K535" s="172"/>
      <c r="L535" s="172"/>
      <c r="M535" s="173"/>
      <c r="N535" s="19"/>
    </row>
    <row r="536" spans="1:14" ht="10" customHeight="1" thickTop="1" x14ac:dyDescent="0.3">
      <c r="A536" s="16"/>
      <c r="B536" s="55"/>
      <c r="C536" s="17"/>
      <c r="D536" s="17"/>
      <c r="E536" s="17"/>
      <c r="F536" s="17"/>
      <c r="G536" s="17"/>
      <c r="H536" s="17"/>
      <c r="I536" s="17"/>
      <c r="J536" s="17"/>
      <c r="K536" s="17"/>
      <c r="L536" s="17"/>
      <c r="M536" s="56"/>
      <c r="N536" s="19"/>
    </row>
    <row r="537" spans="1:14" ht="20.149999999999999" customHeight="1" x14ac:dyDescent="0.3">
      <c r="A537" s="16"/>
      <c r="B537" s="46"/>
      <c r="C537" s="39"/>
      <c r="D537" s="39"/>
      <c r="E537" s="153"/>
      <c r="F537" s="154"/>
      <c r="G537" s="154"/>
      <c r="H537" s="154"/>
      <c r="I537" s="154"/>
      <c r="J537" s="154"/>
      <c r="K537" s="154"/>
      <c r="L537" s="155"/>
      <c r="M537" s="48"/>
      <c r="N537" s="19"/>
    </row>
    <row r="538" spans="1:14" ht="10" customHeight="1" x14ac:dyDescent="0.3">
      <c r="A538" s="16"/>
      <c r="B538" s="46"/>
      <c r="C538" s="39"/>
      <c r="D538" s="39"/>
      <c r="E538" s="39"/>
      <c r="F538" s="39"/>
      <c r="G538" s="39"/>
      <c r="H538" s="39"/>
      <c r="I538" s="39"/>
      <c r="J538" s="39"/>
      <c r="K538" s="39"/>
      <c r="L538" s="39"/>
      <c r="M538" s="48"/>
      <c r="N538" s="19"/>
    </row>
    <row r="539" spans="1:14" ht="65.150000000000006" customHeight="1" x14ac:dyDescent="0.3">
      <c r="A539" s="16"/>
      <c r="B539" s="156" t="str">
        <f>C1572</f>
        <v>Select one of these two services, Standard or Competitive Competence, to best improve your efficacy serving diverse patients. We can then offer a testimonial of your improved responsiveness to diverse clients.</v>
      </c>
      <c r="C539" s="157"/>
      <c r="D539" s="157"/>
      <c r="E539" s="157"/>
      <c r="F539" s="157"/>
      <c r="G539" s="157"/>
      <c r="H539" s="157"/>
      <c r="I539" s="157"/>
      <c r="J539" s="157"/>
      <c r="K539" s="157"/>
      <c r="L539" s="157"/>
      <c r="M539" s="158"/>
      <c r="N539" s="19"/>
    </row>
    <row r="540" spans="1:14" ht="45" customHeight="1" x14ac:dyDescent="0.3">
      <c r="A540" s="16"/>
      <c r="B540" s="150"/>
      <c r="C540" s="151"/>
      <c r="D540" s="151"/>
      <c r="E540" s="151"/>
      <c r="F540" s="151"/>
      <c r="G540" s="151"/>
      <c r="H540" s="151"/>
      <c r="I540" s="151"/>
      <c r="J540" s="151"/>
      <c r="K540" s="151"/>
      <c r="L540" s="151"/>
      <c r="M540" s="152"/>
      <c r="N540" s="19"/>
    </row>
    <row r="541" spans="1:14" ht="5.15" customHeight="1" x14ac:dyDescent="0.3">
      <c r="A541" s="16"/>
      <c r="B541" s="39"/>
      <c r="C541" s="39"/>
      <c r="D541" s="39"/>
      <c r="E541" s="39"/>
      <c r="F541" s="39"/>
      <c r="G541" s="39"/>
      <c r="H541" s="39"/>
      <c r="I541" s="39"/>
      <c r="J541" s="39"/>
      <c r="K541" s="39"/>
      <c r="L541" s="39"/>
      <c r="M541" s="39"/>
      <c r="N541" s="19"/>
    </row>
    <row r="542" spans="1:14" ht="5.15" customHeight="1" x14ac:dyDescent="0.3">
      <c r="A542" s="27"/>
      <c r="B542" s="28"/>
      <c r="C542" s="28"/>
      <c r="D542" s="28"/>
      <c r="E542" s="28"/>
      <c r="F542" s="28"/>
      <c r="G542" s="28"/>
      <c r="H542" s="28"/>
      <c r="I542" s="28"/>
      <c r="J542" s="28"/>
      <c r="K542" s="28"/>
      <c r="L542" s="28"/>
      <c r="M542" s="28"/>
      <c r="N542" s="29"/>
    </row>
    <row r="543" spans="1:14" ht="55" customHeight="1" x14ac:dyDescent="0.3">
      <c r="A543" s="30" t="s">
        <v>5</v>
      </c>
      <c r="B543" s="185" t="s">
        <v>35</v>
      </c>
      <c r="C543" s="185"/>
      <c r="D543" s="185"/>
      <c r="E543" s="185"/>
      <c r="F543" s="186"/>
      <c r="G543" s="186"/>
      <c r="H543" s="186"/>
      <c r="I543" s="186"/>
      <c r="J543" s="187"/>
      <c r="K543" s="187"/>
      <c r="L543" s="187"/>
      <c r="M543" s="187"/>
      <c r="N543" s="31" t="s">
        <v>7</v>
      </c>
    </row>
    <row r="544" spans="1:14" ht="5.15" customHeight="1" x14ac:dyDescent="0.3">
      <c r="A544" s="11"/>
      <c r="B544" s="12"/>
      <c r="C544" s="12"/>
      <c r="D544" s="12"/>
      <c r="E544" s="12"/>
      <c r="F544" s="12"/>
      <c r="G544" s="12"/>
      <c r="H544" s="13"/>
      <c r="I544" s="12"/>
      <c r="J544" s="12"/>
      <c r="K544" s="12"/>
      <c r="L544" s="12"/>
      <c r="M544" s="12"/>
      <c r="N544" s="14"/>
    </row>
    <row r="545" spans="1:54" ht="5.15" customHeight="1" x14ac:dyDescent="0.3">
      <c r="A545" s="16"/>
      <c r="B545" s="17"/>
      <c r="C545" s="17"/>
      <c r="D545" s="17"/>
      <c r="E545" s="17"/>
      <c r="F545" s="17"/>
      <c r="G545" s="17"/>
      <c r="H545" s="18"/>
      <c r="I545" s="17"/>
      <c r="J545" s="17"/>
      <c r="K545" s="17"/>
      <c r="L545" s="17"/>
      <c r="M545" s="17"/>
      <c r="N545" s="19"/>
    </row>
    <row r="546" spans="1:54" ht="5.15" customHeight="1" thickBot="1" x14ac:dyDescent="0.35">
      <c r="A546" s="16"/>
      <c r="B546" s="32"/>
      <c r="C546" s="32"/>
      <c r="D546" s="32"/>
      <c r="E546" s="32"/>
      <c r="F546" s="32"/>
      <c r="G546" s="32"/>
      <c r="H546" s="32"/>
      <c r="I546" s="32"/>
      <c r="J546" s="32"/>
      <c r="K546" s="32"/>
      <c r="L546" s="32"/>
      <c r="M546" s="32"/>
      <c r="N546" s="19"/>
    </row>
    <row r="547" spans="1:54" ht="20.149999999999999" customHeight="1" thickTop="1" x14ac:dyDescent="0.3">
      <c r="A547" s="16"/>
      <c r="B547" s="33" t="s">
        <v>11</v>
      </c>
      <c r="C547" s="32"/>
      <c r="D547" s="32"/>
      <c r="E547" s="32"/>
      <c r="F547" s="179" t="str">
        <f>F506</f>
        <v/>
      </c>
      <c r="G547" s="180"/>
      <c r="H547" s="180"/>
      <c r="I547" s="181"/>
      <c r="J547" s="34"/>
      <c r="K547" s="35" t="s">
        <v>12</v>
      </c>
      <c r="L547" s="36"/>
      <c r="M547" s="37"/>
      <c r="N547" s="19"/>
    </row>
    <row r="548" spans="1:54" ht="20.149999999999999" customHeight="1" thickBot="1" x14ac:dyDescent="0.35">
      <c r="A548" s="16"/>
      <c r="B548" s="33" t="s">
        <v>13</v>
      </c>
      <c r="C548" s="32"/>
      <c r="D548" s="32"/>
      <c r="E548" s="32"/>
      <c r="F548" s="179" t="str">
        <f>F507</f>
        <v/>
      </c>
      <c r="G548" s="180"/>
      <c r="H548" s="180"/>
      <c r="I548" s="181"/>
      <c r="J548" s="34"/>
      <c r="K548" s="182"/>
      <c r="L548" s="183"/>
      <c r="M548" s="184"/>
      <c r="N548" s="19"/>
    </row>
    <row r="549" spans="1:54" ht="10" customHeight="1" thickTop="1" x14ac:dyDescent="0.3">
      <c r="A549" s="16"/>
      <c r="B549" s="17"/>
      <c r="C549" s="17"/>
      <c r="D549" s="17"/>
      <c r="E549" s="17"/>
      <c r="F549" s="17"/>
      <c r="G549" s="17"/>
      <c r="H549" s="18"/>
      <c r="I549" s="17"/>
      <c r="J549" s="17"/>
      <c r="K549" s="17"/>
      <c r="L549" s="17"/>
      <c r="M549" s="17"/>
      <c r="N549" s="19"/>
    </row>
    <row r="550" spans="1:54" ht="20.149999999999999" customHeight="1" x14ac:dyDescent="0.3">
      <c r="A550" s="16"/>
      <c r="B550" s="174" t="str">
        <f>F1582</f>
        <v>1. I felt fully seen and heard.</v>
      </c>
      <c r="C550" s="174"/>
      <c r="D550" s="174"/>
      <c r="E550" s="174"/>
      <c r="F550" s="174"/>
      <c r="G550" s="174"/>
      <c r="H550" s="174"/>
      <c r="I550" s="174"/>
      <c r="J550" s="174"/>
      <c r="K550" s="175"/>
      <c r="L550" s="176"/>
      <c r="M550" s="177"/>
      <c r="N550" s="19"/>
    </row>
    <row r="551" spans="1:54" ht="5.15" customHeight="1" x14ac:dyDescent="0.3">
      <c r="A551" s="16"/>
      <c r="B551" s="17"/>
      <c r="C551" s="17"/>
      <c r="D551" s="17"/>
      <c r="E551" s="17"/>
      <c r="F551" s="17"/>
      <c r="G551" s="17"/>
      <c r="H551" s="18"/>
      <c r="I551" s="17"/>
      <c r="J551" s="17"/>
      <c r="K551" s="17"/>
      <c r="L551" s="17"/>
      <c r="M551" s="17"/>
      <c r="N551" s="19"/>
      <c r="BB551" s="38"/>
    </row>
    <row r="552" spans="1:54" ht="20.149999999999999" customHeight="1" x14ac:dyDescent="0.3">
      <c r="A552" s="16"/>
      <c r="B552" s="174" t="str">
        <f>F1583</f>
        <v>2. They faithfully responded to all of my expressions of pain or discomfort.</v>
      </c>
      <c r="C552" s="174"/>
      <c r="D552" s="174"/>
      <c r="E552" s="174"/>
      <c r="F552" s="174"/>
      <c r="G552" s="174"/>
      <c r="H552" s="174"/>
      <c r="I552" s="174"/>
      <c r="J552" s="174"/>
      <c r="K552" s="175"/>
      <c r="L552" s="176"/>
      <c r="M552" s="177"/>
      <c r="N552" s="19"/>
      <c r="BB552" s="38"/>
    </row>
    <row r="553" spans="1:54" ht="5.15" customHeight="1" x14ac:dyDescent="0.3">
      <c r="A553" s="16"/>
      <c r="B553" s="17"/>
      <c r="C553" s="17"/>
      <c r="D553" s="17"/>
      <c r="E553" s="17"/>
      <c r="F553" s="17"/>
      <c r="G553" s="17"/>
      <c r="H553" s="18"/>
      <c r="I553" s="17"/>
      <c r="J553" s="17"/>
      <c r="K553" s="17"/>
      <c r="L553" s="17"/>
      <c r="M553" s="17"/>
      <c r="N553" s="19"/>
      <c r="BB553" s="38"/>
    </row>
    <row r="554" spans="1:54" ht="20.149999999999999" customHeight="1" x14ac:dyDescent="0.3">
      <c r="A554" s="16"/>
      <c r="B554" s="174" t="str">
        <f>F1584</f>
        <v>3. They put my personal wellbeing ahead of their institutional processes.</v>
      </c>
      <c r="C554" s="174"/>
      <c r="D554" s="174"/>
      <c r="E554" s="174"/>
      <c r="F554" s="174"/>
      <c r="G554" s="174"/>
      <c r="H554" s="174"/>
      <c r="I554" s="174"/>
      <c r="J554" s="174"/>
      <c r="K554" s="175"/>
      <c r="L554" s="176"/>
      <c r="M554" s="177"/>
      <c r="N554" s="19"/>
      <c r="BB554" s="38"/>
    </row>
    <row r="555" spans="1:54" ht="5.15" customHeight="1" x14ac:dyDescent="0.3">
      <c r="A555" s="16"/>
      <c r="B555" s="17"/>
      <c r="C555" s="17"/>
      <c r="D555" s="17"/>
      <c r="E555" s="17"/>
      <c r="F555" s="17"/>
      <c r="G555" s="17"/>
      <c r="H555" s="18"/>
      <c r="I555" s="17"/>
      <c r="J555" s="17"/>
      <c r="K555" s="17"/>
      <c r="L555" s="17"/>
      <c r="M555" s="17"/>
      <c r="N555" s="19"/>
      <c r="BB555" s="38"/>
    </row>
    <row r="556" spans="1:54" ht="20.149999999999999" customHeight="1" x14ac:dyDescent="0.3">
      <c r="A556" s="16"/>
      <c r="B556" s="174" t="str">
        <f>F1585</f>
        <v>4. Their actions and expressions were devoid of any microaggressions.</v>
      </c>
      <c r="C556" s="174"/>
      <c r="D556" s="174"/>
      <c r="E556" s="174"/>
      <c r="F556" s="174"/>
      <c r="G556" s="174"/>
      <c r="H556" s="174"/>
      <c r="I556" s="174"/>
      <c r="J556" s="174"/>
      <c r="K556" s="175"/>
      <c r="L556" s="176"/>
      <c r="M556" s="177"/>
      <c r="N556" s="19"/>
    </row>
    <row r="557" spans="1:54" ht="5.15" customHeight="1" x14ac:dyDescent="0.3">
      <c r="A557" s="16"/>
      <c r="B557" s="17"/>
      <c r="C557" s="17"/>
      <c r="D557" s="17"/>
      <c r="E557" s="17"/>
      <c r="F557" s="17"/>
      <c r="G557" s="17"/>
      <c r="H557" s="18"/>
      <c r="I557" s="17"/>
      <c r="J557" s="17"/>
      <c r="K557" s="17"/>
      <c r="L557" s="17"/>
      <c r="M557" s="17"/>
      <c r="N557" s="19"/>
    </row>
    <row r="558" spans="1:54" ht="20.149999999999999" customHeight="1" x14ac:dyDescent="0.3">
      <c r="A558" s="16"/>
      <c r="B558" s="174" t="str">
        <f>F1586</f>
        <v>5. They asked me how they could be more culturally sensitive.</v>
      </c>
      <c r="C558" s="174"/>
      <c r="D558" s="174"/>
      <c r="E558" s="174"/>
      <c r="F558" s="174"/>
      <c r="G558" s="174"/>
      <c r="H558" s="174"/>
      <c r="I558" s="174"/>
      <c r="J558" s="174"/>
      <c r="K558" s="175"/>
      <c r="L558" s="176"/>
      <c r="M558" s="177"/>
      <c r="N558" s="19"/>
    </row>
    <row r="559" spans="1:54" ht="5.15" customHeight="1" x14ac:dyDescent="0.3">
      <c r="A559" s="16"/>
      <c r="B559" s="17"/>
      <c r="C559" s="17"/>
      <c r="D559" s="17"/>
      <c r="E559" s="17"/>
      <c r="F559" s="17"/>
      <c r="G559" s="17"/>
      <c r="H559" s="18"/>
      <c r="I559" s="17"/>
      <c r="J559" s="17"/>
      <c r="K559" s="17"/>
      <c r="L559" s="17"/>
      <c r="M559" s="17"/>
      <c r="N559" s="19"/>
    </row>
    <row r="560" spans="1:54" ht="20.149999999999999" customHeight="1" x14ac:dyDescent="0.3">
      <c r="A560" s="16"/>
      <c r="B560" s="174" t="str">
        <f>F1587</f>
        <v>6. They did not exploit my vulnerability to their professional authority.</v>
      </c>
      <c r="C560" s="174"/>
      <c r="D560" s="174"/>
      <c r="E560" s="174"/>
      <c r="F560" s="174"/>
      <c r="G560" s="174"/>
      <c r="H560" s="174"/>
      <c r="I560" s="174"/>
      <c r="J560" s="174"/>
      <c r="K560" s="175"/>
      <c r="L560" s="176"/>
      <c r="M560" s="177"/>
      <c r="N560" s="19"/>
    </row>
    <row r="561" spans="1:14" ht="5.15" customHeight="1" x14ac:dyDescent="0.3">
      <c r="A561" s="16"/>
      <c r="B561" s="39"/>
      <c r="C561" s="39"/>
      <c r="D561" s="39"/>
      <c r="E561" s="39"/>
      <c r="F561" s="39"/>
      <c r="G561" s="39"/>
      <c r="H561" s="39"/>
      <c r="I561" s="39"/>
      <c r="J561" s="39"/>
      <c r="K561" s="39"/>
      <c r="L561" s="39"/>
      <c r="M561" s="39"/>
      <c r="N561" s="19"/>
    </row>
    <row r="562" spans="1:14" ht="20.149999999999999" customHeight="1" x14ac:dyDescent="0.3">
      <c r="A562" s="16"/>
      <c r="B562" s="174" t="str">
        <f>F1588</f>
        <v>7. I never had to give up my autonomy to fit their processes.</v>
      </c>
      <c r="C562" s="174"/>
      <c r="D562" s="174"/>
      <c r="E562" s="174"/>
      <c r="F562" s="174"/>
      <c r="G562" s="174"/>
      <c r="H562" s="174"/>
      <c r="I562" s="174"/>
      <c r="J562" s="174"/>
      <c r="K562" s="175"/>
      <c r="L562" s="176"/>
      <c r="M562" s="177"/>
      <c r="N562" s="19"/>
    </row>
    <row r="563" spans="1:14" ht="5.15" customHeight="1" x14ac:dyDescent="0.3">
      <c r="A563" s="16"/>
      <c r="B563" s="39"/>
      <c r="C563" s="39"/>
      <c r="D563" s="39"/>
      <c r="E563" s="39"/>
      <c r="F563" s="39"/>
      <c r="G563" s="39"/>
      <c r="H563" s="39"/>
      <c r="I563" s="39"/>
      <c r="J563" s="39"/>
      <c r="K563" s="39"/>
      <c r="L563" s="39"/>
      <c r="M563" s="39"/>
      <c r="N563" s="19"/>
    </row>
    <row r="564" spans="1:14" ht="20.149999999999999" customHeight="1" x14ac:dyDescent="0.3">
      <c r="A564" s="16"/>
      <c r="B564" s="174" t="str">
        <f>F1589</f>
        <v>8. Staff appeared to be culturally diverse.</v>
      </c>
      <c r="C564" s="174"/>
      <c r="D564" s="174"/>
      <c r="E564" s="174"/>
      <c r="F564" s="174"/>
      <c r="G564" s="174"/>
      <c r="H564" s="174"/>
      <c r="I564" s="174"/>
      <c r="J564" s="174"/>
      <c r="K564" s="175"/>
      <c r="L564" s="176"/>
      <c r="M564" s="177"/>
      <c r="N564" s="19"/>
    </row>
    <row r="565" spans="1:14" ht="5.15" customHeight="1" x14ac:dyDescent="0.3">
      <c r="A565" s="16"/>
      <c r="B565" s="39"/>
      <c r="C565" s="39"/>
      <c r="D565" s="39"/>
      <c r="E565" s="39"/>
      <c r="F565" s="39"/>
      <c r="G565" s="39"/>
      <c r="H565" s="39"/>
      <c r="I565" s="39"/>
      <c r="J565" s="39"/>
      <c r="K565" s="39"/>
      <c r="L565" s="39"/>
      <c r="M565" s="39"/>
      <c r="N565" s="19"/>
    </row>
    <row r="566" spans="1:14" ht="20.149999999999999" customHeight="1" x14ac:dyDescent="0.3">
      <c r="A566" s="16"/>
      <c r="B566" s="174" t="str">
        <f>F1590</f>
        <v>9. They effectively accommodated my linguistic barrier.</v>
      </c>
      <c r="C566" s="174"/>
      <c r="D566" s="174"/>
      <c r="E566" s="174"/>
      <c r="F566" s="174"/>
      <c r="G566" s="174"/>
      <c r="H566" s="174"/>
      <c r="I566" s="174"/>
      <c r="J566" s="174"/>
      <c r="K566" s="175"/>
      <c r="L566" s="176"/>
      <c r="M566" s="177"/>
      <c r="N566" s="19"/>
    </row>
    <row r="567" spans="1:14" ht="5.15" customHeight="1" x14ac:dyDescent="0.3">
      <c r="A567" s="16"/>
      <c r="B567" s="39"/>
      <c r="C567" s="39"/>
      <c r="D567" s="39"/>
      <c r="E567" s="39"/>
      <c r="F567" s="39"/>
      <c r="G567" s="39"/>
      <c r="H567" s="39"/>
      <c r="I567" s="39"/>
      <c r="J567" s="39"/>
      <c r="K567" s="39"/>
      <c r="L567" s="39"/>
      <c r="M567" s="39"/>
      <c r="N567" s="19"/>
    </row>
    <row r="568" spans="1:14" ht="20.149999999999999" customHeight="1" x14ac:dyDescent="0.3">
      <c r="A568" s="16"/>
      <c r="B568" s="174" t="str">
        <f>F1591</f>
        <v>10. I was offered billing options appropriate to my cultural values.</v>
      </c>
      <c r="C568" s="174"/>
      <c r="D568" s="174"/>
      <c r="E568" s="174"/>
      <c r="F568" s="174"/>
      <c r="G568" s="174"/>
      <c r="H568" s="174"/>
      <c r="I568" s="174"/>
      <c r="J568" s="174"/>
      <c r="K568" s="175"/>
      <c r="L568" s="176"/>
      <c r="M568" s="177"/>
      <c r="N568" s="19"/>
    </row>
    <row r="569" spans="1:14" ht="10" customHeight="1" x14ac:dyDescent="0.3">
      <c r="A569" s="16"/>
      <c r="B569" s="39"/>
      <c r="C569" s="39"/>
      <c r="D569" s="39"/>
      <c r="E569" s="39"/>
      <c r="F569" s="39"/>
      <c r="G569" s="39"/>
      <c r="H569" s="39"/>
      <c r="I569" s="39"/>
      <c r="J569" s="39"/>
      <c r="K569" s="39"/>
      <c r="L569" s="39"/>
      <c r="M569" s="39"/>
      <c r="N569" s="19"/>
    </row>
    <row r="570" spans="1:14" ht="15" customHeight="1" x14ac:dyDescent="0.3">
      <c r="A570" s="16"/>
      <c r="B570" s="178" t="str">
        <f>B1595</f>
        <v/>
      </c>
      <c r="C570" s="178"/>
      <c r="D570" s="178"/>
      <c r="E570" s="178"/>
      <c r="F570" s="178"/>
      <c r="G570" s="178"/>
      <c r="H570" s="178"/>
      <c r="I570" s="178"/>
      <c r="J570" s="178"/>
      <c r="K570" s="178"/>
      <c r="L570" s="178"/>
      <c r="M570" s="178"/>
      <c r="N570" s="19"/>
    </row>
    <row r="571" spans="1:14" ht="10" customHeight="1" x14ac:dyDescent="0.3">
      <c r="A571" s="16"/>
      <c r="B571" s="40"/>
      <c r="C571" s="41"/>
      <c r="D571" s="41"/>
      <c r="E571" s="41"/>
      <c r="F571" s="41"/>
      <c r="G571" s="41"/>
      <c r="H571" s="41"/>
      <c r="I571" s="41"/>
      <c r="J571" s="41"/>
      <c r="K571" s="41"/>
      <c r="L571" s="41"/>
      <c r="M571" s="42"/>
      <c r="N571" s="19"/>
    </row>
    <row r="572" spans="1:14" ht="20" customHeight="1" x14ac:dyDescent="0.3">
      <c r="A572" s="16"/>
      <c r="B572" s="52" t="str">
        <f>C1599</f>
        <v xml:space="preserve">We provide this helpful feedback to you, , to improve your cultural competency. </v>
      </c>
      <c r="C572" s="53"/>
      <c r="D572" s="53"/>
      <c r="E572" s="53"/>
      <c r="F572" s="53"/>
      <c r="G572" s="53"/>
      <c r="H572" s="53"/>
      <c r="I572" s="53"/>
      <c r="J572" s="53"/>
      <c r="K572" s="53"/>
      <c r="L572" s="53"/>
      <c r="M572" s="54"/>
      <c r="N572" s="19"/>
    </row>
    <row r="573" spans="1:14" ht="20" customHeight="1" x14ac:dyDescent="0.3">
      <c r="A573" s="16"/>
      <c r="B573" s="156" t="s">
        <v>15</v>
      </c>
      <c r="C573" s="157"/>
      <c r="D573" s="157"/>
      <c r="E573" s="157"/>
      <c r="F573" s="157"/>
      <c r="G573" s="157"/>
      <c r="H573" s="157"/>
      <c r="I573" s="157"/>
      <c r="J573" s="157"/>
      <c r="K573" s="157"/>
      <c r="L573" s="157"/>
      <c r="M573" s="158"/>
      <c r="N573" s="19"/>
    </row>
    <row r="574" spans="1:14" ht="20" customHeight="1" thickBot="1" x14ac:dyDescent="0.35">
      <c r="A574" s="16"/>
      <c r="B574" s="156" t="s">
        <v>16</v>
      </c>
      <c r="C574" s="157"/>
      <c r="D574" s="157"/>
      <c r="E574" s="157"/>
      <c r="F574" s="157"/>
      <c r="G574" s="157"/>
      <c r="H574" s="157"/>
      <c r="I574" s="157"/>
      <c r="J574" s="157"/>
      <c r="K574" s="157"/>
      <c r="L574" s="157"/>
      <c r="M574" s="158"/>
      <c r="N574" s="19"/>
    </row>
    <row r="575" spans="1:14" ht="30" customHeight="1" thickTop="1" x14ac:dyDescent="0.3">
      <c r="A575" s="16"/>
      <c r="B575" s="159" t="s">
        <v>17</v>
      </c>
      <c r="C575" s="160"/>
      <c r="D575" s="160"/>
      <c r="E575" s="162" t="s">
        <v>18</v>
      </c>
      <c r="F575" s="163"/>
      <c r="G575" s="163"/>
      <c r="H575" s="164"/>
      <c r="I575" s="165" t="s">
        <v>19</v>
      </c>
      <c r="J575" s="166"/>
      <c r="K575" s="166"/>
      <c r="L575" s="166"/>
      <c r="M575" s="167"/>
      <c r="N575" s="19"/>
    </row>
    <row r="576" spans="1:14" ht="55" customHeight="1" thickBot="1" x14ac:dyDescent="0.35">
      <c r="A576" s="16"/>
      <c r="B576" s="55"/>
      <c r="C576" s="17"/>
      <c r="D576" s="17"/>
      <c r="E576" s="168" t="s">
        <v>20</v>
      </c>
      <c r="F576" s="169"/>
      <c r="G576" s="169"/>
      <c r="H576" s="170"/>
      <c r="I576" s="171" t="s">
        <v>21</v>
      </c>
      <c r="J576" s="172"/>
      <c r="K576" s="172"/>
      <c r="L576" s="172"/>
      <c r="M576" s="173"/>
      <c r="N576" s="19"/>
    </row>
    <row r="577" spans="1:54" ht="10" customHeight="1" thickTop="1" x14ac:dyDescent="0.3">
      <c r="A577" s="16"/>
      <c r="B577" s="55"/>
      <c r="C577" s="17"/>
      <c r="D577" s="17"/>
      <c r="E577" s="17"/>
      <c r="F577" s="17"/>
      <c r="G577" s="17"/>
      <c r="H577" s="17"/>
      <c r="I577" s="17"/>
      <c r="J577" s="17"/>
      <c r="K577" s="17"/>
      <c r="L577" s="17"/>
      <c r="M577" s="56"/>
      <c r="N577" s="19"/>
    </row>
    <row r="578" spans="1:54" ht="20.149999999999999" customHeight="1" x14ac:dyDescent="0.3">
      <c r="A578" s="16"/>
      <c r="B578" s="46"/>
      <c r="C578" s="39"/>
      <c r="D578" s="39"/>
      <c r="E578" s="153"/>
      <c r="F578" s="154"/>
      <c r="G578" s="154"/>
      <c r="H578" s="154"/>
      <c r="I578" s="154"/>
      <c r="J578" s="154"/>
      <c r="K578" s="154"/>
      <c r="L578" s="155"/>
      <c r="M578" s="48"/>
      <c r="N578" s="19"/>
    </row>
    <row r="579" spans="1:54" ht="10" customHeight="1" x14ac:dyDescent="0.3">
      <c r="A579" s="16"/>
      <c r="B579" s="46"/>
      <c r="C579" s="39"/>
      <c r="D579" s="39"/>
      <c r="E579" s="39"/>
      <c r="F579" s="39"/>
      <c r="G579" s="39"/>
      <c r="H579" s="39"/>
      <c r="I579" s="39"/>
      <c r="J579" s="39"/>
      <c r="K579" s="39"/>
      <c r="L579" s="39"/>
      <c r="M579" s="48"/>
      <c r="N579" s="19"/>
    </row>
    <row r="580" spans="1:54" ht="65.150000000000006" customHeight="1" x14ac:dyDescent="0.3">
      <c r="A580" s="16"/>
      <c r="B580" s="156" t="str">
        <f>C1609</f>
        <v>Select one of these two services, Standard or Competitive Competence, to best improve your efficacy serving diverse patients. We can then offer a testimonial of your improved responsiveness to diverse clients.</v>
      </c>
      <c r="C580" s="157"/>
      <c r="D580" s="157"/>
      <c r="E580" s="157"/>
      <c r="F580" s="157"/>
      <c r="G580" s="157"/>
      <c r="H580" s="157"/>
      <c r="I580" s="157"/>
      <c r="J580" s="157"/>
      <c r="K580" s="157"/>
      <c r="L580" s="157"/>
      <c r="M580" s="158"/>
      <c r="N580" s="19"/>
    </row>
    <row r="581" spans="1:54" ht="45" customHeight="1" x14ac:dyDescent="0.3">
      <c r="A581" s="16"/>
      <c r="B581" s="150"/>
      <c r="C581" s="151"/>
      <c r="D581" s="151"/>
      <c r="E581" s="151"/>
      <c r="F581" s="151"/>
      <c r="G581" s="151"/>
      <c r="H581" s="151"/>
      <c r="I581" s="151"/>
      <c r="J581" s="151"/>
      <c r="K581" s="151"/>
      <c r="L581" s="151"/>
      <c r="M581" s="152"/>
      <c r="N581" s="19"/>
    </row>
    <row r="582" spans="1:54" ht="5.15" customHeight="1" x14ac:dyDescent="0.3">
      <c r="A582" s="16"/>
      <c r="B582" s="39"/>
      <c r="C582" s="39"/>
      <c r="D582" s="39"/>
      <c r="E582" s="39"/>
      <c r="F582" s="39"/>
      <c r="G582" s="39"/>
      <c r="H582" s="39"/>
      <c r="I582" s="39"/>
      <c r="J582" s="39"/>
      <c r="K582" s="39"/>
      <c r="L582" s="39"/>
      <c r="M582" s="39"/>
      <c r="N582" s="19"/>
    </row>
    <row r="583" spans="1:54" ht="5.15" customHeight="1" x14ac:dyDescent="0.3">
      <c r="A583" s="27"/>
      <c r="B583" s="28"/>
      <c r="C583" s="28"/>
      <c r="D583" s="28"/>
      <c r="E583" s="28"/>
      <c r="F583" s="28"/>
      <c r="G583" s="28"/>
      <c r="H583" s="28"/>
      <c r="I583" s="28"/>
      <c r="J583" s="28"/>
      <c r="K583" s="28"/>
      <c r="L583" s="28"/>
      <c r="M583" s="28"/>
      <c r="N583" s="29"/>
    </row>
    <row r="584" spans="1:54" ht="55" customHeight="1" x14ac:dyDescent="0.3">
      <c r="A584" s="30" t="s">
        <v>5</v>
      </c>
      <c r="B584" s="185" t="s">
        <v>36</v>
      </c>
      <c r="C584" s="185"/>
      <c r="D584" s="185"/>
      <c r="E584" s="185"/>
      <c r="F584" s="186"/>
      <c r="G584" s="186"/>
      <c r="H584" s="186"/>
      <c r="I584" s="186"/>
      <c r="J584" s="187"/>
      <c r="K584" s="187"/>
      <c r="L584" s="187"/>
      <c r="M584" s="187"/>
      <c r="N584" s="31" t="s">
        <v>7</v>
      </c>
    </row>
    <row r="585" spans="1:54" ht="5.15" customHeight="1" x14ac:dyDescent="0.3">
      <c r="A585" s="11"/>
      <c r="B585" s="12"/>
      <c r="C585" s="12"/>
      <c r="D585" s="12"/>
      <c r="E585" s="12"/>
      <c r="F585" s="12"/>
      <c r="G585" s="12"/>
      <c r="H585" s="13"/>
      <c r="I585" s="12"/>
      <c r="J585" s="12"/>
      <c r="K585" s="12"/>
      <c r="L585" s="12"/>
      <c r="M585" s="12"/>
      <c r="N585" s="14"/>
    </row>
    <row r="586" spans="1:54" ht="5.15" customHeight="1" x14ac:dyDescent="0.3">
      <c r="A586" s="16"/>
      <c r="B586" s="17"/>
      <c r="C586" s="17"/>
      <c r="D586" s="17"/>
      <c r="E586" s="17"/>
      <c r="F586" s="17"/>
      <c r="G586" s="17"/>
      <c r="H586" s="18"/>
      <c r="I586" s="17"/>
      <c r="J586" s="17"/>
      <c r="K586" s="17"/>
      <c r="L586" s="17"/>
      <c r="M586" s="17"/>
      <c r="N586" s="19"/>
    </row>
    <row r="587" spans="1:54" ht="5.15" customHeight="1" thickBot="1" x14ac:dyDescent="0.35">
      <c r="A587" s="16"/>
      <c r="B587" s="32"/>
      <c r="C587" s="32"/>
      <c r="D587" s="32"/>
      <c r="E587" s="32"/>
      <c r="F587" s="32"/>
      <c r="G587" s="32"/>
      <c r="H587" s="32"/>
      <c r="I587" s="32"/>
      <c r="J587" s="32"/>
      <c r="K587" s="32"/>
      <c r="L587" s="32"/>
      <c r="M587" s="32"/>
      <c r="N587" s="19"/>
    </row>
    <row r="588" spans="1:54" ht="20.149999999999999" customHeight="1" thickTop="1" x14ac:dyDescent="0.3">
      <c r="A588" s="16"/>
      <c r="B588" s="33" t="s">
        <v>11</v>
      </c>
      <c r="C588" s="32"/>
      <c r="D588" s="32"/>
      <c r="E588" s="32"/>
      <c r="F588" s="179" t="str">
        <f>F547</f>
        <v/>
      </c>
      <c r="G588" s="180"/>
      <c r="H588" s="180"/>
      <c r="I588" s="181"/>
      <c r="J588" s="34"/>
      <c r="K588" s="35" t="s">
        <v>12</v>
      </c>
      <c r="L588" s="36"/>
      <c r="M588" s="37"/>
      <c r="N588" s="19"/>
    </row>
    <row r="589" spans="1:54" ht="20.149999999999999" customHeight="1" thickBot="1" x14ac:dyDescent="0.35">
      <c r="A589" s="16"/>
      <c r="B589" s="33" t="s">
        <v>13</v>
      </c>
      <c r="C589" s="32"/>
      <c r="D589" s="32"/>
      <c r="E589" s="32"/>
      <c r="F589" s="179" t="str">
        <f>F548</f>
        <v/>
      </c>
      <c r="G589" s="180"/>
      <c r="H589" s="180"/>
      <c r="I589" s="181"/>
      <c r="J589" s="34"/>
      <c r="K589" s="182"/>
      <c r="L589" s="183"/>
      <c r="M589" s="184"/>
      <c r="N589" s="19"/>
    </row>
    <row r="590" spans="1:54" ht="10" customHeight="1" thickTop="1" x14ac:dyDescent="0.3">
      <c r="A590" s="16"/>
      <c r="B590" s="17"/>
      <c r="C590" s="17"/>
      <c r="D590" s="17"/>
      <c r="E590" s="17"/>
      <c r="F590" s="17"/>
      <c r="G590" s="17"/>
      <c r="H590" s="18"/>
      <c r="I590" s="17"/>
      <c r="J590" s="17"/>
      <c r="K590" s="17"/>
      <c r="L590" s="17"/>
      <c r="M590" s="17"/>
      <c r="N590" s="19"/>
    </row>
    <row r="591" spans="1:54" ht="20.149999999999999" customHeight="1" x14ac:dyDescent="0.3">
      <c r="A591" s="16"/>
      <c r="B591" s="174" t="str">
        <f>F1619</f>
        <v>1. I felt fully seen and heard.</v>
      </c>
      <c r="C591" s="174"/>
      <c r="D591" s="174"/>
      <c r="E591" s="174"/>
      <c r="F591" s="174"/>
      <c r="G591" s="174"/>
      <c r="H591" s="174"/>
      <c r="I591" s="174"/>
      <c r="J591" s="174"/>
      <c r="K591" s="175"/>
      <c r="L591" s="176"/>
      <c r="M591" s="177"/>
      <c r="N591" s="19"/>
    </row>
    <row r="592" spans="1:54" ht="5.15" customHeight="1" x14ac:dyDescent="0.3">
      <c r="A592" s="16"/>
      <c r="B592" s="17"/>
      <c r="C592" s="17"/>
      <c r="D592" s="17"/>
      <c r="E592" s="17"/>
      <c r="F592" s="17"/>
      <c r="G592" s="17"/>
      <c r="H592" s="18"/>
      <c r="I592" s="17"/>
      <c r="J592" s="17"/>
      <c r="K592" s="17"/>
      <c r="L592" s="17"/>
      <c r="M592" s="17"/>
      <c r="N592" s="19"/>
      <c r="BB592" s="38"/>
    </row>
    <row r="593" spans="1:54" ht="20.149999999999999" customHeight="1" x14ac:dyDescent="0.3">
      <c r="A593" s="16"/>
      <c r="B593" s="174" t="str">
        <f>F1620</f>
        <v>2. They faithfully responded to all of my expressions of pain or discomfort.</v>
      </c>
      <c r="C593" s="174"/>
      <c r="D593" s="174"/>
      <c r="E593" s="174"/>
      <c r="F593" s="174"/>
      <c r="G593" s="174"/>
      <c r="H593" s="174"/>
      <c r="I593" s="174"/>
      <c r="J593" s="174"/>
      <c r="K593" s="175"/>
      <c r="L593" s="176"/>
      <c r="M593" s="177"/>
      <c r="N593" s="19"/>
      <c r="BB593" s="38"/>
    </row>
    <row r="594" spans="1:54" ht="5.15" customHeight="1" x14ac:dyDescent="0.3">
      <c r="A594" s="16"/>
      <c r="B594" s="17"/>
      <c r="C594" s="17"/>
      <c r="D594" s="17"/>
      <c r="E594" s="17"/>
      <c r="F594" s="17"/>
      <c r="G594" s="17"/>
      <c r="H594" s="18"/>
      <c r="I594" s="17"/>
      <c r="J594" s="17"/>
      <c r="K594" s="17"/>
      <c r="L594" s="17"/>
      <c r="M594" s="17"/>
      <c r="N594" s="19"/>
      <c r="BB594" s="38"/>
    </row>
    <row r="595" spans="1:54" ht="20.149999999999999" customHeight="1" x14ac:dyDescent="0.3">
      <c r="A595" s="16"/>
      <c r="B595" s="174" t="str">
        <f>F1621</f>
        <v>3. They put my personal wellbeing ahead of their institutional processes.</v>
      </c>
      <c r="C595" s="174"/>
      <c r="D595" s="174"/>
      <c r="E595" s="174"/>
      <c r="F595" s="174"/>
      <c r="G595" s="174"/>
      <c r="H595" s="174"/>
      <c r="I595" s="174"/>
      <c r="J595" s="174"/>
      <c r="K595" s="175"/>
      <c r="L595" s="176"/>
      <c r="M595" s="177"/>
      <c r="N595" s="19"/>
      <c r="BB595" s="38"/>
    </row>
    <row r="596" spans="1:54" ht="5.15" customHeight="1" x14ac:dyDescent="0.3">
      <c r="A596" s="16"/>
      <c r="B596" s="17"/>
      <c r="C596" s="17"/>
      <c r="D596" s="17"/>
      <c r="E596" s="17"/>
      <c r="F596" s="17"/>
      <c r="G596" s="17"/>
      <c r="H596" s="18"/>
      <c r="I596" s="17"/>
      <c r="J596" s="17"/>
      <c r="K596" s="17"/>
      <c r="L596" s="17"/>
      <c r="M596" s="17"/>
      <c r="N596" s="19"/>
      <c r="BB596" s="38"/>
    </row>
    <row r="597" spans="1:54" ht="20.149999999999999" customHeight="1" x14ac:dyDescent="0.3">
      <c r="A597" s="16"/>
      <c r="B597" s="174" t="str">
        <f>F1622</f>
        <v>4. Their actions and expressions were devoid of any microaggressions.</v>
      </c>
      <c r="C597" s="174"/>
      <c r="D597" s="174"/>
      <c r="E597" s="174"/>
      <c r="F597" s="174"/>
      <c r="G597" s="174"/>
      <c r="H597" s="174"/>
      <c r="I597" s="174"/>
      <c r="J597" s="174"/>
      <c r="K597" s="175"/>
      <c r="L597" s="176"/>
      <c r="M597" s="177"/>
      <c r="N597" s="19"/>
    </row>
    <row r="598" spans="1:54" ht="5.15" customHeight="1" x14ac:dyDescent="0.3">
      <c r="A598" s="16"/>
      <c r="B598" s="17"/>
      <c r="C598" s="17"/>
      <c r="D598" s="17"/>
      <c r="E598" s="17"/>
      <c r="F598" s="17"/>
      <c r="G598" s="17"/>
      <c r="H598" s="18"/>
      <c r="I598" s="17"/>
      <c r="J598" s="17"/>
      <c r="K598" s="17"/>
      <c r="L598" s="17"/>
      <c r="M598" s="17"/>
      <c r="N598" s="19"/>
    </row>
    <row r="599" spans="1:54" ht="20.149999999999999" customHeight="1" x14ac:dyDescent="0.3">
      <c r="A599" s="16"/>
      <c r="B599" s="174" t="str">
        <f>F1623</f>
        <v>5. They asked me how they could be more culturally sensitive.</v>
      </c>
      <c r="C599" s="174"/>
      <c r="D599" s="174"/>
      <c r="E599" s="174"/>
      <c r="F599" s="174"/>
      <c r="G599" s="174"/>
      <c r="H599" s="174"/>
      <c r="I599" s="174"/>
      <c r="J599" s="174"/>
      <c r="K599" s="175"/>
      <c r="L599" s="176"/>
      <c r="M599" s="177"/>
      <c r="N599" s="19"/>
    </row>
    <row r="600" spans="1:54" ht="5.15" customHeight="1" x14ac:dyDescent="0.3">
      <c r="A600" s="16"/>
      <c r="B600" s="17"/>
      <c r="C600" s="17"/>
      <c r="D600" s="17"/>
      <c r="E600" s="17"/>
      <c r="F600" s="17"/>
      <c r="G600" s="17"/>
      <c r="H600" s="18"/>
      <c r="I600" s="17"/>
      <c r="J600" s="17"/>
      <c r="K600" s="17"/>
      <c r="L600" s="17"/>
      <c r="M600" s="17"/>
      <c r="N600" s="19"/>
    </row>
    <row r="601" spans="1:54" ht="20.149999999999999" customHeight="1" x14ac:dyDescent="0.3">
      <c r="A601" s="16"/>
      <c r="B601" s="174" t="str">
        <f>F1624</f>
        <v>6. They did not exploit my vulnerability to their professional authority.</v>
      </c>
      <c r="C601" s="174"/>
      <c r="D601" s="174"/>
      <c r="E601" s="174"/>
      <c r="F601" s="174"/>
      <c r="G601" s="174"/>
      <c r="H601" s="174"/>
      <c r="I601" s="174"/>
      <c r="J601" s="174"/>
      <c r="K601" s="175"/>
      <c r="L601" s="176"/>
      <c r="M601" s="177"/>
      <c r="N601" s="19"/>
    </row>
    <row r="602" spans="1:54" ht="5.15" customHeight="1" x14ac:dyDescent="0.3">
      <c r="A602" s="16"/>
      <c r="B602" s="39"/>
      <c r="C602" s="39"/>
      <c r="D602" s="39"/>
      <c r="E602" s="39"/>
      <c r="F602" s="39"/>
      <c r="G602" s="39"/>
      <c r="H602" s="39"/>
      <c r="I602" s="39"/>
      <c r="J602" s="39"/>
      <c r="K602" s="39"/>
      <c r="L602" s="39"/>
      <c r="M602" s="39"/>
      <c r="N602" s="19"/>
    </row>
    <row r="603" spans="1:54" ht="20.149999999999999" customHeight="1" x14ac:dyDescent="0.3">
      <c r="A603" s="16"/>
      <c r="B603" s="174" t="str">
        <f>F1625</f>
        <v>7. I never had to give up my autonomy to fit their processes.</v>
      </c>
      <c r="C603" s="174"/>
      <c r="D603" s="174"/>
      <c r="E603" s="174"/>
      <c r="F603" s="174"/>
      <c r="G603" s="174"/>
      <c r="H603" s="174"/>
      <c r="I603" s="174"/>
      <c r="J603" s="174"/>
      <c r="K603" s="175"/>
      <c r="L603" s="176"/>
      <c r="M603" s="177"/>
      <c r="N603" s="19"/>
    </row>
    <row r="604" spans="1:54" ht="5.15" customHeight="1" x14ac:dyDescent="0.3">
      <c r="A604" s="16"/>
      <c r="B604" s="39"/>
      <c r="C604" s="39"/>
      <c r="D604" s="39"/>
      <c r="E604" s="39"/>
      <c r="F604" s="39"/>
      <c r="G604" s="39"/>
      <c r="H604" s="39"/>
      <c r="I604" s="39"/>
      <c r="J604" s="39"/>
      <c r="K604" s="39"/>
      <c r="L604" s="39"/>
      <c r="M604" s="39"/>
      <c r="N604" s="19"/>
    </row>
    <row r="605" spans="1:54" ht="20.149999999999999" customHeight="1" x14ac:dyDescent="0.3">
      <c r="A605" s="16"/>
      <c r="B605" s="174" t="str">
        <f>F1626</f>
        <v>8. Staff appeared to be culturally diverse.</v>
      </c>
      <c r="C605" s="174"/>
      <c r="D605" s="174"/>
      <c r="E605" s="174"/>
      <c r="F605" s="174"/>
      <c r="G605" s="174"/>
      <c r="H605" s="174"/>
      <c r="I605" s="174"/>
      <c r="J605" s="174"/>
      <c r="K605" s="175"/>
      <c r="L605" s="176"/>
      <c r="M605" s="177"/>
      <c r="N605" s="19"/>
    </row>
    <row r="606" spans="1:54" ht="5.15" customHeight="1" x14ac:dyDescent="0.3">
      <c r="A606" s="16"/>
      <c r="B606" s="39"/>
      <c r="C606" s="39"/>
      <c r="D606" s="39"/>
      <c r="E606" s="39"/>
      <c r="F606" s="39"/>
      <c r="G606" s="39"/>
      <c r="H606" s="39"/>
      <c r="I606" s="39"/>
      <c r="J606" s="39"/>
      <c r="K606" s="39"/>
      <c r="L606" s="39"/>
      <c r="M606" s="39"/>
      <c r="N606" s="19"/>
    </row>
    <row r="607" spans="1:54" ht="20.149999999999999" customHeight="1" x14ac:dyDescent="0.3">
      <c r="A607" s="16"/>
      <c r="B607" s="174" t="str">
        <f>F1627</f>
        <v>9. They effectively accommodated my linguistic barrier.</v>
      </c>
      <c r="C607" s="174"/>
      <c r="D607" s="174"/>
      <c r="E607" s="174"/>
      <c r="F607" s="174"/>
      <c r="G607" s="174"/>
      <c r="H607" s="174"/>
      <c r="I607" s="174"/>
      <c r="J607" s="174"/>
      <c r="K607" s="175"/>
      <c r="L607" s="176"/>
      <c r="M607" s="177"/>
      <c r="N607" s="19"/>
    </row>
    <row r="608" spans="1:54" ht="5.15" customHeight="1" x14ac:dyDescent="0.3">
      <c r="A608" s="16"/>
      <c r="B608" s="39"/>
      <c r="C608" s="39"/>
      <c r="D608" s="39"/>
      <c r="E608" s="39"/>
      <c r="F608" s="39"/>
      <c r="G608" s="39"/>
      <c r="H608" s="39"/>
      <c r="I608" s="39"/>
      <c r="J608" s="39"/>
      <c r="K608" s="39"/>
      <c r="L608" s="39"/>
      <c r="M608" s="39"/>
      <c r="N608" s="19"/>
    </row>
    <row r="609" spans="1:14" ht="20.149999999999999" customHeight="1" x14ac:dyDescent="0.3">
      <c r="A609" s="16"/>
      <c r="B609" s="174" t="str">
        <f>F1628</f>
        <v>10. I was offered billing options appropriate to my cultural values.</v>
      </c>
      <c r="C609" s="174"/>
      <c r="D609" s="174"/>
      <c r="E609" s="174"/>
      <c r="F609" s="174"/>
      <c r="G609" s="174"/>
      <c r="H609" s="174"/>
      <c r="I609" s="174"/>
      <c r="J609" s="174"/>
      <c r="K609" s="175"/>
      <c r="L609" s="176"/>
      <c r="M609" s="177"/>
      <c r="N609" s="19"/>
    </row>
    <row r="610" spans="1:14" ht="10" customHeight="1" x14ac:dyDescent="0.3">
      <c r="A610" s="16"/>
      <c r="B610" s="39"/>
      <c r="C610" s="39"/>
      <c r="D610" s="39"/>
      <c r="E610" s="39"/>
      <c r="F610" s="39"/>
      <c r="G610" s="39"/>
      <c r="H610" s="39"/>
      <c r="I610" s="39"/>
      <c r="J610" s="39"/>
      <c r="K610" s="39"/>
      <c r="L610" s="39"/>
      <c r="M610" s="39"/>
      <c r="N610" s="19"/>
    </row>
    <row r="611" spans="1:14" ht="15" customHeight="1" x14ac:dyDescent="0.3">
      <c r="A611" s="16"/>
      <c r="B611" s="178" t="str">
        <f>B1632</f>
        <v/>
      </c>
      <c r="C611" s="178"/>
      <c r="D611" s="178"/>
      <c r="E611" s="178"/>
      <c r="F611" s="178"/>
      <c r="G611" s="178"/>
      <c r="H611" s="178"/>
      <c r="I611" s="178"/>
      <c r="J611" s="178"/>
      <c r="K611" s="178"/>
      <c r="L611" s="178"/>
      <c r="M611" s="178"/>
      <c r="N611" s="19"/>
    </row>
    <row r="612" spans="1:14" ht="10" customHeight="1" x14ac:dyDescent="0.3">
      <c r="A612" s="16"/>
      <c r="B612" s="40"/>
      <c r="C612" s="41"/>
      <c r="D612" s="41"/>
      <c r="E612" s="41"/>
      <c r="F612" s="41"/>
      <c r="G612" s="41"/>
      <c r="H612" s="41"/>
      <c r="I612" s="41"/>
      <c r="J612" s="41"/>
      <c r="K612" s="41"/>
      <c r="L612" s="41"/>
      <c r="M612" s="42"/>
      <c r="N612" s="19"/>
    </row>
    <row r="613" spans="1:14" ht="20" customHeight="1" x14ac:dyDescent="0.3">
      <c r="A613" s="16"/>
      <c r="B613" s="52" t="str">
        <f>C1636</f>
        <v xml:space="preserve">We provide this helpful feedback to you, , to improve your cultural competency. </v>
      </c>
      <c r="C613" s="53"/>
      <c r="D613" s="53"/>
      <c r="E613" s="53"/>
      <c r="F613" s="53"/>
      <c r="G613" s="53"/>
      <c r="H613" s="53"/>
      <c r="I613" s="53"/>
      <c r="J613" s="53"/>
      <c r="K613" s="53"/>
      <c r="L613" s="53"/>
      <c r="M613" s="54"/>
      <c r="N613" s="19"/>
    </row>
    <row r="614" spans="1:14" ht="20" customHeight="1" x14ac:dyDescent="0.3">
      <c r="A614" s="16"/>
      <c r="B614" s="156" t="s">
        <v>15</v>
      </c>
      <c r="C614" s="157"/>
      <c r="D614" s="157"/>
      <c r="E614" s="157"/>
      <c r="F614" s="157"/>
      <c r="G614" s="157"/>
      <c r="H614" s="157"/>
      <c r="I614" s="157"/>
      <c r="J614" s="157"/>
      <c r="K614" s="157"/>
      <c r="L614" s="157"/>
      <c r="M614" s="158"/>
      <c r="N614" s="19"/>
    </row>
    <row r="615" spans="1:14" ht="20" customHeight="1" thickBot="1" x14ac:dyDescent="0.35">
      <c r="A615" s="16"/>
      <c r="B615" s="156" t="s">
        <v>16</v>
      </c>
      <c r="C615" s="157"/>
      <c r="D615" s="157"/>
      <c r="E615" s="157"/>
      <c r="F615" s="157"/>
      <c r="G615" s="157"/>
      <c r="H615" s="157"/>
      <c r="I615" s="157"/>
      <c r="J615" s="157"/>
      <c r="K615" s="157"/>
      <c r="L615" s="157"/>
      <c r="M615" s="158"/>
      <c r="N615" s="19"/>
    </row>
    <row r="616" spans="1:14" ht="30" customHeight="1" thickTop="1" x14ac:dyDescent="0.3">
      <c r="A616" s="16"/>
      <c r="B616" s="159" t="s">
        <v>17</v>
      </c>
      <c r="C616" s="160"/>
      <c r="D616" s="160"/>
      <c r="E616" s="162" t="s">
        <v>18</v>
      </c>
      <c r="F616" s="163"/>
      <c r="G616" s="163"/>
      <c r="H616" s="164"/>
      <c r="I616" s="165" t="s">
        <v>19</v>
      </c>
      <c r="J616" s="166"/>
      <c r="K616" s="166"/>
      <c r="L616" s="166"/>
      <c r="M616" s="167"/>
      <c r="N616" s="19"/>
    </row>
    <row r="617" spans="1:14" ht="55" customHeight="1" thickBot="1" x14ac:dyDescent="0.35">
      <c r="A617" s="16"/>
      <c r="B617" s="55"/>
      <c r="C617" s="17"/>
      <c r="D617" s="17"/>
      <c r="E617" s="168" t="s">
        <v>20</v>
      </c>
      <c r="F617" s="169"/>
      <c r="G617" s="169"/>
      <c r="H617" s="170"/>
      <c r="I617" s="171" t="s">
        <v>21</v>
      </c>
      <c r="J617" s="172"/>
      <c r="K617" s="172"/>
      <c r="L617" s="172"/>
      <c r="M617" s="173"/>
      <c r="N617" s="19"/>
    </row>
    <row r="618" spans="1:14" ht="10" customHeight="1" thickTop="1" x14ac:dyDescent="0.3">
      <c r="A618" s="16"/>
      <c r="B618" s="55"/>
      <c r="C618" s="17"/>
      <c r="D618" s="17"/>
      <c r="E618" s="17"/>
      <c r="F618" s="17"/>
      <c r="G618" s="17"/>
      <c r="H618" s="17"/>
      <c r="I618" s="17"/>
      <c r="J618" s="17"/>
      <c r="K618" s="17"/>
      <c r="L618" s="17"/>
      <c r="M618" s="56"/>
      <c r="N618" s="19"/>
    </row>
    <row r="619" spans="1:14" ht="20.149999999999999" customHeight="1" x14ac:dyDescent="0.3">
      <c r="A619" s="16"/>
      <c r="B619" s="46"/>
      <c r="C619" s="39"/>
      <c r="D619" s="39"/>
      <c r="E619" s="153"/>
      <c r="F619" s="154"/>
      <c r="G619" s="154"/>
      <c r="H619" s="154"/>
      <c r="I619" s="154"/>
      <c r="J619" s="154"/>
      <c r="K619" s="154"/>
      <c r="L619" s="155"/>
      <c r="M619" s="48"/>
      <c r="N619" s="19"/>
    </row>
    <row r="620" spans="1:14" ht="10" customHeight="1" x14ac:dyDescent="0.3">
      <c r="A620" s="16"/>
      <c r="B620" s="46"/>
      <c r="C620" s="39"/>
      <c r="D620" s="39"/>
      <c r="E620" s="39"/>
      <c r="F620" s="39"/>
      <c r="G620" s="39"/>
      <c r="H620" s="39"/>
      <c r="I620" s="39"/>
      <c r="J620" s="39"/>
      <c r="K620" s="39"/>
      <c r="L620" s="39"/>
      <c r="M620" s="48"/>
      <c r="N620" s="19"/>
    </row>
    <row r="621" spans="1:14" ht="65.150000000000006" customHeight="1" x14ac:dyDescent="0.3">
      <c r="A621" s="16"/>
      <c r="B621" s="156" t="str">
        <f>C1646</f>
        <v>Select one of these two services, Standard or Competitive Competence, to best improve your efficacy serving diverse patients. We can then offer a testimonial of your improved responsiveness to diverse clients.</v>
      </c>
      <c r="C621" s="157"/>
      <c r="D621" s="157"/>
      <c r="E621" s="157"/>
      <c r="F621" s="157"/>
      <c r="G621" s="157"/>
      <c r="H621" s="157"/>
      <c r="I621" s="157"/>
      <c r="J621" s="157"/>
      <c r="K621" s="157"/>
      <c r="L621" s="157"/>
      <c r="M621" s="158"/>
      <c r="N621" s="19"/>
    </row>
    <row r="622" spans="1:14" ht="45" customHeight="1" x14ac:dyDescent="0.3">
      <c r="A622" s="16"/>
      <c r="B622" s="150"/>
      <c r="C622" s="151"/>
      <c r="D622" s="151"/>
      <c r="E622" s="151"/>
      <c r="F622" s="151"/>
      <c r="G622" s="151"/>
      <c r="H622" s="151"/>
      <c r="I622" s="151"/>
      <c r="J622" s="151"/>
      <c r="K622" s="151"/>
      <c r="L622" s="151"/>
      <c r="M622" s="152"/>
      <c r="N622" s="19"/>
    </row>
    <row r="623" spans="1:14" ht="5.15" customHeight="1" x14ac:dyDescent="0.3">
      <c r="A623" s="16"/>
      <c r="B623" s="39"/>
      <c r="C623" s="39"/>
      <c r="D623" s="39"/>
      <c r="E623" s="39"/>
      <c r="F623" s="39"/>
      <c r="G623" s="39"/>
      <c r="H623" s="39"/>
      <c r="I623" s="39"/>
      <c r="J623" s="39"/>
      <c r="K623" s="39"/>
      <c r="L623" s="39"/>
      <c r="M623" s="39"/>
      <c r="N623" s="19"/>
    </row>
    <row r="624" spans="1:14" ht="5.15" customHeight="1" x14ac:dyDescent="0.3">
      <c r="A624" s="27"/>
      <c r="B624" s="28"/>
      <c r="C624" s="28"/>
      <c r="D624" s="28"/>
      <c r="E624" s="28"/>
      <c r="F624" s="28"/>
      <c r="G624" s="28"/>
      <c r="H624" s="28"/>
      <c r="I624" s="28"/>
      <c r="J624" s="28"/>
      <c r="K624" s="28"/>
      <c r="L624" s="28"/>
      <c r="M624" s="28"/>
      <c r="N624" s="29"/>
    </row>
    <row r="625" spans="1:54" ht="55" customHeight="1" x14ac:dyDescent="0.3">
      <c r="A625" s="30" t="s">
        <v>5</v>
      </c>
      <c r="B625" s="185" t="s">
        <v>37</v>
      </c>
      <c r="C625" s="185"/>
      <c r="D625" s="185"/>
      <c r="E625" s="185"/>
      <c r="F625" s="186"/>
      <c r="G625" s="186"/>
      <c r="H625" s="186"/>
      <c r="I625" s="186"/>
      <c r="J625" s="187"/>
      <c r="K625" s="187"/>
      <c r="L625" s="187"/>
      <c r="M625" s="187"/>
      <c r="N625" s="31" t="s">
        <v>7</v>
      </c>
    </row>
    <row r="626" spans="1:54" ht="5.15" customHeight="1" x14ac:dyDescent="0.3">
      <c r="A626" s="11"/>
      <c r="B626" s="12"/>
      <c r="C626" s="12"/>
      <c r="D626" s="12"/>
      <c r="E626" s="12"/>
      <c r="F626" s="12"/>
      <c r="G626" s="12"/>
      <c r="H626" s="13"/>
      <c r="I626" s="12"/>
      <c r="J626" s="12"/>
      <c r="K626" s="12"/>
      <c r="L626" s="12"/>
      <c r="M626" s="12"/>
      <c r="N626" s="14"/>
    </row>
    <row r="627" spans="1:54" ht="5.15" customHeight="1" x14ac:dyDescent="0.3">
      <c r="A627" s="16"/>
      <c r="B627" s="17"/>
      <c r="C627" s="17"/>
      <c r="D627" s="17"/>
      <c r="E627" s="17"/>
      <c r="F627" s="17"/>
      <c r="G627" s="17"/>
      <c r="H627" s="18"/>
      <c r="I627" s="17"/>
      <c r="J627" s="17"/>
      <c r="K627" s="17"/>
      <c r="L627" s="17"/>
      <c r="M627" s="17"/>
      <c r="N627" s="19"/>
    </row>
    <row r="628" spans="1:54" ht="5.15" customHeight="1" thickBot="1" x14ac:dyDescent="0.35">
      <c r="A628" s="16"/>
      <c r="B628" s="32"/>
      <c r="C628" s="32"/>
      <c r="D628" s="32"/>
      <c r="E628" s="32"/>
      <c r="F628" s="32"/>
      <c r="G628" s="32"/>
      <c r="H628" s="32"/>
      <c r="I628" s="32"/>
      <c r="J628" s="32"/>
      <c r="K628" s="32"/>
      <c r="L628" s="32"/>
      <c r="M628" s="32"/>
      <c r="N628" s="19"/>
    </row>
    <row r="629" spans="1:54" ht="20.149999999999999" customHeight="1" thickTop="1" x14ac:dyDescent="0.3">
      <c r="A629" s="16"/>
      <c r="B629" s="33" t="s">
        <v>11</v>
      </c>
      <c r="C629" s="32"/>
      <c r="D629" s="32"/>
      <c r="E629" s="32"/>
      <c r="F629" s="179" t="str">
        <f>F588</f>
        <v/>
      </c>
      <c r="G629" s="180"/>
      <c r="H629" s="180"/>
      <c r="I629" s="181"/>
      <c r="J629" s="34"/>
      <c r="K629" s="35" t="s">
        <v>12</v>
      </c>
      <c r="L629" s="36"/>
      <c r="M629" s="37"/>
      <c r="N629" s="19"/>
    </row>
    <row r="630" spans="1:54" ht="20.149999999999999" customHeight="1" thickBot="1" x14ac:dyDescent="0.35">
      <c r="A630" s="16"/>
      <c r="B630" s="33" t="s">
        <v>13</v>
      </c>
      <c r="C630" s="32"/>
      <c r="D630" s="32"/>
      <c r="E630" s="32"/>
      <c r="F630" s="179" t="str">
        <f>F589</f>
        <v/>
      </c>
      <c r="G630" s="180"/>
      <c r="H630" s="180"/>
      <c r="I630" s="181"/>
      <c r="J630" s="34"/>
      <c r="K630" s="182"/>
      <c r="L630" s="183"/>
      <c r="M630" s="184"/>
      <c r="N630" s="19"/>
    </row>
    <row r="631" spans="1:54" ht="10" customHeight="1" thickTop="1" x14ac:dyDescent="0.3">
      <c r="A631" s="16"/>
      <c r="B631" s="17"/>
      <c r="C631" s="17"/>
      <c r="D631" s="17"/>
      <c r="E631" s="17"/>
      <c r="F631" s="17"/>
      <c r="G631" s="17"/>
      <c r="H631" s="18"/>
      <c r="I631" s="17"/>
      <c r="J631" s="17"/>
      <c r="K631" s="17"/>
      <c r="L631" s="17"/>
      <c r="M631" s="17"/>
      <c r="N631" s="19"/>
    </row>
    <row r="632" spans="1:54" ht="20.149999999999999" customHeight="1" x14ac:dyDescent="0.3">
      <c r="A632" s="16"/>
      <c r="B632" s="174" t="str">
        <f>F1656</f>
        <v>1. I felt fully seen and heard.</v>
      </c>
      <c r="C632" s="174"/>
      <c r="D632" s="174"/>
      <c r="E632" s="174"/>
      <c r="F632" s="174"/>
      <c r="G632" s="174"/>
      <c r="H632" s="174"/>
      <c r="I632" s="174"/>
      <c r="J632" s="174"/>
      <c r="K632" s="175"/>
      <c r="L632" s="176"/>
      <c r="M632" s="177"/>
      <c r="N632" s="19"/>
    </row>
    <row r="633" spans="1:54" ht="5.15" customHeight="1" x14ac:dyDescent="0.3">
      <c r="A633" s="16"/>
      <c r="B633" s="17"/>
      <c r="C633" s="17"/>
      <c r="D633" s="17"/>
      <c r="E633" s="17"/>
      <c r="F633" s="17"/>
      <c r="G633" s="17"/>
      <c r="H633" s="18"/>
      <c r="I633" s="17"/>
      <c r="J633" s="17"/>
      <c r="K633" s="17"/>
      <c r="L633" s="17"/>
      <c r="M633" s="17"/>
      <c r="N633" s="19"/>
      <c r="BB633" s="38"/>
    </row>
    <row r="634" spans="1:54" ht="20.149999999999999" customHeight="1" x14ac:dyDescent="0.3">
      <c r="A634" s="16"/>
      <c r="B634" s="174" t="str">
        <f>F1657</f>
        <v>2. They faithfully responded to all of my expressions of pain or discomfort.</v>
      </c>
      <c r="C634" s="174"/>
      <c r="D634" s="174"/>
      <c r="E634" s="174"/>
      <c r="F634" s="174"/>
      <c r="G634" s="174"/>
      <c r="H634" s="174"/>
      <c r="I634" s="174"/>
      <c r="J634" s="174"/>
      <c r="K634" s="175"/>
      <c r="L634" s="176"/>
      <c r="M634" s="177"/>
      <c r="N634" s="19"/>
      <c r="BB634" s="38"/>
    </row>
    <row r="635" spans="1:54" ht="5.15" customHeight="1" x14ac:dyDescent="0.3">
      <c r="A635" s="16"/>
      <c r="B635" s="17"/>
      <c r="C635" s="17"/>
      <c r="D635" s="17"/>
      <c r="E635" s="17"/>
      <c r="F635" s="17"/>
      <c r="G635" s="17"/>
      <c r="H635" s="18"/>
      <c r="I635" s="17"/>
      <c r="J635" s="17"/>
      <c r="K635" s="17"/>
      <c r="L635" s="17"/>
      <c r="M635" s="17"/>
      <c r="N635" s="19"/>
      <c r="BB635" s="38"/>
    </row>
    <row r="636" spans="1:54" ht="20.149999999999999" customHeight="1" x14ac:dyDescent="0.3">
      <c r="A636" s="16"/>
      <c r="B636" s="174" t="str">
        <f>F1658</f>
        <v>3. They put my personal wellbeing ahead of their institutional processes.</v>
      </c>
      <c r="C636" s="174"/>
      <c r="D636" s="174"/>
      <c r="E636" s="174"/>
      <c r="F636" s="174"/>
      <c r="G636" s="174"/>
      <c r="H636" s="174"/>
      <c r="I636" s="174"/>
      <c r="J636" s="174"/>
      <c r="K636" s="175"/>
      <c r="L636" s="176"/>
      <c r="M636" s="177"/>
      <c r="N636" s="19"/>
      <c r="BB636" s="38"/>
    </row>
    <row r="637" spans="1:54" ht="5.15" customHeight="1" x14ac:dyDescent="0.3">
      <c r="A637" s="16"/>
      <c r="B637" s="17"/>
      <c r="C637" s="17"/>
      <c r="D637" s="17"/>
      <c r="E637" s="17"/>
      <c r="F637" s="17"/>
      <c r="G637" s="17"/>
      <c r="H637" s="18"/>
      <c r="I637" s="17"/>
      <c r="J637" s="17"/>
      <c r="K637" s="17"/>
      <c r="L637" s="17"/>
      <c r="M637" s="17"/>
      <c r="N637" s="19"/>
      <c r="BB637" s="38"/>
    </row>
    <row r="638" spans="1:54" ht="20.149999999999999" customHeight="1" x14ac:dyDescent="0.3">
      <c r="A638" s="16"/>
      <c r="B638" s="174" t="str">
        <f>F1659</f>
        <v>4. Their actions and expressions were devoid of any microaggressions.</v>
      </c>
      <c r="C638" s="174"/>
      <c r="D638" s="174"/>
      <c r="E638" s="174"/>
      <c r="F638" s="174"/>
      <c r="G638" s="174"/>
      <c r="H638" s="174"/>
      <c r="I638" s="174"/>
      <c r="J638" s="174"/>
      <c r="K638" s="175"/>
      <c r="L638" s="176"/>
      <c r="M638" s="177"/>
      <c r="N638" s="19"/>
    </row>
    <row r="639" spans="1:54" ht="5.15" customHeight="1" x14ac:dyDescent="0.3">
      <c r="A639" s="16"/>
      <c r="B639" s="17"/>
      <c r="C639" s="17"/>
      <c r="D639" s="17"/>
      <c r="E639" s="17"/>
      <c r="F639" s="17"/>
      <c r="G639" s="17"/>
      <c r="H639" s="18"/>
      <c r="I639" s="17"/>
      <c r="J639" s="17"/>
      <c r="K639" s="17"/>
      <c r="L639" s="17"/>
      <c r="M639" s="17"/>
      <c r="N639" s="19"/>
    </row>
    <row r="640" spans="1:54" ht="20.149999999999999" customHeight="1" x14ac:dyDescent="0.3">
      <c r="A640" s="16"/>
      <c r="B640" s="174" t="str">
        <f>F1660</f>
        <v>5. They asked me how they could be more culturally sensitive.</v>
      </c>
      <c r="C640" s="174"/>
      <c r="D640" s="174"/>
      <c r="E640" s="174"/>
      <c r="F640" s="174"/>
      <c r="G640" s="174"/>
      <c r="H640" s="174"/>
      <c r="I640" s="174"/>
      <c r="J640" s="174"/>
      <c r="K640" s="175"/>
      <c r="L640" s="176"/>
      <c r="M640" s="177"/>
      <c r="N640" s="19"/>
    </row>
    <row r="641" spans="1:14" ht="5.15" customHeight="1" x14ac:dyDescent="0.3">
      <c r="A641" s="16"/>
      <c r="B641" s="17"/>
      <c r="C641" s="17"/>
      <c r="D641" s="17"/>
      <c r="E641" s="17"/>
      <c r="F641" s="17"/>
      <c r="G641" s="17"/>
      <c r="H641" s="18"/>
      <c r="I641" s="17"/>
      <c r="J641" s="17"/>
      <c r="K641" s="17"/>
      <c r="L641" s="17"/>
      <c r="M641" s="17"/>
      <c r="N641" s="19"/>
    </row>
    <row r="642" spans="1:14" ht="20.149999999999999" customHeight="1" x14ac:dyDescent="0.3">
      <c r="A642" s="16"/>
      <c r="B642" s="174" t="str">
        <f>F1661</f>
        <v>6. They did not exploit my vulnerability to their professional authority.</v>
      </c>
      <c r="C642" s="174"/>
      <c r="D642" s="174"/>
      <c r="E642" s="174"/>
      <c r="F642" s="174"/>
      <c r="G642" s="174"/>
      <c r="H642" s="174"/>
      <c r="I642" s="174"/>
      <c r="J642" s="174"/>
      <c r="K642" s="175"/>
      <c r="L642" s="176"/>
      <c r="M642" s="177"/>
      <c r="N642" s="19"/>
    </row>
    <row r="643" spans="1:14" ht="5.15" customHeight="1" x14ac:dyDescent="0.3">
      <c r="A643" s="16"/>
      <c r="B643" s="39"/>
      <c r="C643" s="39"/>
      <c r="D643" s="39"/>
      <c r="E643" s="39"/>
      <c r="F643" s="39"/>
      <c r="G643" s="39"/>
      <c r="H643" s="39"/>
      <c r="I643" s="39"/>
      <c r="J643" s="39"/>
      <c r="K643" s="39"/>
      <c r="L643" s="39"/>
      <c r="M643" s="39"/>
      <c r="N643" s="19"/>
    </row>
    <row r="644" spans="1:14" ht="20.149999999999999" customHeight="1" x14ac:dyDescent="0.3">
      <c r="A644" s="16"/>
      <c r="B644" s="174" t="str">
        <f>F1662</f>
        <v>7. I never had to give up my autonomy to fit their processes.</v>
      </c>
      <c r="C644" s="174"/>
      <c r="D644" s="174"/>
      <c r="E644" s="174"/>
      <c r="F644" s="174"/>
      <c r="G644" s="174"/>
      <c r="H644" s="174"/>
      <c r="I644" s="174"/>
      <c r="J644" s="174"/>
      <c r="K644" s="175"/>
      <c r="L644" s="176"/>
      <c r="M644" s="177"/>
      <c r="N644" s="19"/>
    </row>
    <row r="645" spans="1:14" ht="5.15" customHeight="1" x14ac:dyDescent="0.3">
      <c r="A645" s="16"/>
      <c r="B645" s="39"/>
      <c r="C645" s="39"/>
      <c r="D645" s="39"/>
      <c r="E645" s="39"/>
      <c r="F645" s="39"/>
      <c r="G645" s="39"/>
      <c r="H645" s="39"/>
      <c r="I645" s="39"/>
      <c r="J645" s="39"/>
      <c r="K645" s="39"/>
      <c r="L645" s="39"/>
      <c r="M645" s="39"/>
      <c r="N645" s="19"/>
    </row>
    <row r="646" spans="1:14" ht="20.149999999999999" customHeight="1" x14ac:dyDescent="0.3">
      <c r="A646" s="16"/>
      <c r="B646" s="174" t="str">
        <f>F1663</f>
        <v>8. Staff appeared to be culturally diverse.</v>
      </c>
      <c r="C646" s="174"/>
      <c r="D646" s="174"/>
      <c r="E646" s="174"/>
      <c r="F646" s="174"/>
      <c r="G646" s="174"/>
      <c r="H646" s="174"/>
      <c r="I646" s="174"/>
      <c r="J646" s="174"/>
      <c r="K646" s="175"/>
      <c r="L646" s="176"/>
      <c r="M646" s="177"/>
      <c r="N646" s="19"/>
    </row>
    <row r="647" spans="1:14" ht="5.15" customHeight="1" x14ac:dyDescent="0.3">
      <c r="A647" s="16"/>
      <c r="B647" s="39"/>
      <c r="C647" s="39"/>
      <c r="D647" s="39"/>
      <c r="E647" s="39"/>
      <c r="F647" s="39"/>
      <c r="G647" s="39"/>
      <c r="H647" s="39"/>
      <c r="I647" s="39"/>
      <c r="J647" s="39"/>
      <c r="K647" s="39"/>
      <c r="L647" s="39"/>
      <c r="M647" s="39"/>
      <c r="N647" s="19"/>
    </row>
    <row r="648" spans="1:14" ht="20.149999999999999" customHeight="1" x14ac:dyDescent="0.3">
      <c r="A648" s="16"/>
      <c r="B648" s="174" t="str">
        <f>F1664</f>
        <v>9. They effectively accommodated my linguistic barrier.</v>
      </c>
      <c r="C648" s="174"/>
      <c r="D648" s="174"/>
      <c r="E648" s="174"/>
      <c r="F648" s="174"/>
      <c r="G648" s="174"/>
      <c r="H648" s="174"/>
      <c r="I648" s="174"/>
      <c r="J648" s="174"/>
      <c r="K648" s="175"/>
      <c r="L648" s="176"/>
      <c r="M648" s="177"/>
      <c r="N648" s="19"/>
    </row>
    <row r="649" spans="1:14" ht="5.15" customHeight="1" x14ac:dyDescent="0.3">
      <c r="A649" s="16"/>
      <c r="B649" s="39"/>
      <c r="C649" s="39"/>
      <c r="D649" s="39"/>
      <c r="E649" s="39"/>
      <c r="F649" s="39"/>
      <c r="G649" s="39"/>
      <c r="H649" s="39"/>
      <c r="I649" s="39"/>
      <c r="J649" s="39"/>
      <c r="K649" s="39"/>
      <c r="L649" s="39"/>
      <c r="M649" s="39"/>
      <c r="N649" s="19"/>
    </row>
    <row r="650" spans="1:14" ht="20.149999999999999" customHeight="1" x14ac:dyDescent="0.3">
      <c r="A650" s="16"/>
      <c r="B650" s="174" t="str">
        <f>F1665</f>
        <v>10. I was offered billing options appropriate to my cultural values.</v>
      </c>
      <c r="C650" s="174"/>
      <c r="D650" s="174"/>
      <c r="E650" s="174"/>
      <c r="F650" s="174"/>
      <c r="G650" s="174"/>
      <c r="H650" s="174"/>
      <c r="I650" s="174"/>
      <c r="J650" s="174"/>
      <c r="K650" s="175"/>
      <c r="L650" s="176"/>
      <c r="M650" s="177"/>
      <c r="N650" s="19"/>
    </row>
    <row r="651" spans="1:14" ht="10" customHeight="1" x14ac:dyDescent="0.3">
      <c r="A651" s="16"/>
      <c r="B651" s="39"/>
      <c r="C651" s="39"/>
      <c r="D651" s="39"/>
      <c r="E651" s="39"/>
      <c r="F651" s="39"/>
      <c r="G651" s="39"/>
      <c r="H651" s="39"/>
      <c r="I651" s="39"/>
      <c r="J651" s="39"/>
      <c r="K651" s="39"/>
      <c r="L651" s="39"/>
      <c r="M651" s="39"/>
      <c r="N651" s="19"/>
    </row>
    <row r="652" spans="1:14" ht="15" customHeight="1" x14ac:dyDescent="0.3">
      <c r="A652" s="16"/>
      <c r="B652" s="178" t="str">
        <f>B1669</f>
        <v/>
      </c>
      <c r="C652" s="178"/>
      <c r="D652" s="178"/>
      <c r="E652" s="178"/>
      <c r="F652" s="178"/>
      <c r="G652" s="178"/>
      <c r="H652" s="178"/>
      <c r="I652" s="178"/>
      <c r="J652" s="178"/>
      <c r="K652" s="178"/>
      <c r="L652" s="178"/>
      <c r="M652" s="178"/>
      <c r="N652" s="19"/>
    </row>
    <row r="653" spans="1:14" ht="10" customHeight="1" x14ac:dyDescent="0.3">
      <c r="A653" s="16"/>
      <c r="B653" s="40"/>
      <c r="C653" s="41"/>
      <c r="D653" s="41"/>
      <c r="E653" s="41"/>
      <c r="F653" s="41"/>
      <c r="G653" s="41"/>
      <c r="H653" s="41"/>
      <c r="I653" s="41"/>
      <c r="J653" s="41"/>
      <c r="K653" s="41"/>
      <c r="L653" s="41"/>
      <c r="M653" s="42"/>
      <c r="N653" s="19"/>
    </row>
    <row r="654" spans="1:14" ht="20" customHeight="1" x14ac:dyDescent="0.3">
      <c r="A654" s="16"/>
      <c r="B654" s="52" t="str">
        <f>C1673</f>
        <v xml:space="preserve">We provide this helpful feedback to you, , to improve your cultural competency. </v>
      </c>
      <c r="C654" s="53"/>
      <c r="D654" s="53"/>
      <c r="E654" s="53"/>
      <c r="F654" s="53"/>
      <c r="G654" s="53"/>
      <c r="H654" s="53"/>
      <c r="I654" s="53"/>
      <c r="J654" s="53"/>
      <c r="K654" s="53"/>
      <c r="L654" s="53"/>
      <c r="M654" s="54"/>
      <c r="N654" s="19"/>
    </row>
    <row r="655" spans="1:14" ht="20" customHeight="1" x14ac:dyDescent="0.3">
      <c r="A655" s="16"/>
      <c r="B655" s="156" t="s">
        <v>15</v>
      </c>
      <c r="C655" s="157"/>
      <c r="D655" s="157"/>
      <c r="E655" s="157"/>
      <c r="F655" s="157"/>
      <c r="G655" s="157"/>
      <c r="H655" s="157"/>
      <c r="I655" s="157"/>
      <c r="J655" s="157"/>
      <c r="K655" s="157"/>
      <c r="L655" s="157"/>
      <c r="M655" s="158"/>
      <c r="N655" s="19"/>
    </row>
    <row r="656" spans="1:14" ht="20" customHeight="1" thickBot="1" x14ac:dyDescent="0.35">
      <c r="A656" s="16"/>
      <c r="B656" s="156" t="s">
        <v>16</v>
      </c>
      <c r="C656" s="157"/>
      <c r="D656" s="157"/>
      <c r="E656" s="157"/>
      <c r="F656" s="157"/>
      <c r="G656" s="157"/>
      <c r="H656" s="157"/>
      <c r="I656" s="157"/>
      <c r="J656" s="157"/>
      <c r="K656" s="157"/>
      <c r="L656" s="157"/>
      <c r="M656" s="158"/>
      <c r="N656" s="19"/>
    </row>
    <row r="657" spans="1:14" ht="30" customHeight="1" thickTop="1" x14ac:dyDescent="0.3">
      <c r="A657" s="16"/>
      <c r="B657" s="159" t="s">
        <v>17</v>
      </c>
      <c r="C657" s="160"/>
      <c r="D657" s="160"/>
      <c r="E657" s="162" t="s">
        <v>18</v>
      </c>
      <c r="F657" s="163"/>
      <c r="G657" s="163"/>
      <c r="H657" s="164"/>
      <c r="I657" s="165" t="s">
        <v>19</v>
      </c>
      <c r="J657" s="166"/>
      <c r="K657" s="166"/>
      <c r="L657" s="166"/>
      <c r="M657" s="167"/>
      <c r="N657" s="19"/>
    </row>
    <row r="658" spans="1:14" ht="55" customHeight="1" thickBot="1" x14ac:dyDescent="0.35">
      <c r="A658" s="16"/>
      <c r="B658" s="55"/>
      <c r="C658" s="17"/>
      <c r="D658" s="17"/>
      <c r="E658" s="168" t="s">
        <v>20</v>
      </c>
      <c r="F658" s="169"/>
      <c r="G658" s="169"/>
      <c r="H658" s="170"/>
      <c r="I658" s="171" t="s">
        <v>21</v>
      </c>
      <c r="J658" s="172"/>
      <c r="K658" s="172"/>
      <c r="L658" s="172"/>
      <c r="M658" s="173"/>
      <c r="N658" s="19"/>
    </row>
    <row r="659" spans="1:14" ht="10" customHeight="1" thickTop="1" x14ac:dyDescent="0.3">
      <c r="A659" s="16"/>
      <c r="B659" s="55"/>
      <c r="C659" s="17"/>
      <c r="D659" s="17"/>
      <c r="E659" s="17"/>
      <c r="F659" s="17"/>
      <c r="G659" s="17"/>
      <c r="H659" s="17"/>
      <c r="I659" s="17"/>
      <c r="J659" s="17"/>
      <c r="K659" s="17"/>
      <c r="L659" s="17"/>
      <c r="M659" s="56"/>
      <c r="N659" s="19"/>
    </row>
    <row r="660" spans="1:14" ht="20.149999999999999" customHeight="1" x14ac:dyDescent="0.3">
      <c r="A660" s="16"/>
      <c r="B660" s="46"/>
      <c r="C660" s="39"/>
      <c r="D660" s="39"/>
      <c r="E660" s="153"/>
      <c r="F660" s="154"/>
      <c r="G660" s="154"/>
      <c r="H660" s="154"/>
      <c r="I660" s="154"/>
      <c r="J660" s="154"/>
      <c r="K660" s="154"/>
      <c r="L660" s="155"/>
      <c r="M660" s="48"/>
      <c r="N660" s="19"/>
    </row>
    <row r="661" spans="1:14" ht="10" customHeight="1" x14ac:dyDescent="0.3">
      <c r="A661" s="16"/>
      <c r="B661" s="46"/>
      <c r="C661" s="39"/>
      <c r="D661" s="39"/>
      <c r="E661" s="39"/>
      <c r="F661" s="39"/>
      <c r="G661" s="39"/>
      <c r="H661" s="39"/>
      <c r="I661" s="39"/>
      <c r="J661" s="39"/>
      <c r="K661" s="39"/>
      <c r="L661" s="39"/>
      <c r="M661" s="48"/>
      <c r="N661" s="19"/>
    </row>
    <row r="662" spans="1:14" ht="65.150000000000006" customHeight="1" x14ac:dyDescent="0.3">
      <c r="A662" s="16"/>
      <c r="B662" s="156" t="str">
        <f>C1683</f>
        <v>Select one of these two services, Standard or Competitive Competence, to best improve your efficacy serving diverse patients. We can then offer a testimonial of your improved responsiveness to diverse clients.</v>
      </c>
      <c r="C662" s="157"/>
      <c r="D662" s="157"/>
      <c r="E662" s="157"/>
      <c r="F662" s="157"/>
      <c r="G662" s="157"/>
      <c r="H662" s="157"/>
      <c r="I662" s="157"/>
      <c r="J662" s="157"/>
      <c r="K662" s="157"/>
      <c r="L662" s="157"/>
      <c r="M662" s="158"/>
      <c r="N662" s="19"/>
    </row>
    <row r="663" spans="1:14" ht="45" customHeight="1" x14ac:dyDescent="0.3">
      <c r="A663" s="16"/>
      <c r="B663" s="150"/>
      <c r="C663" s="151"/>
      <c r="D663" s="151"/>
      <c r="E663" s="151"/>
      <c r="F663" s="151"/>
      <c r="G663" s="151"/>
      <c r="H663" s="151"/>
      <c r="I663" s="151"/>
      <c r="J663" s="151"/>
      <c r="K663" s="151"/>
      <c r="L663" s="151"/>
      <c r="M663" s="152"/>
      <c r="N663" s="19"/>
    </row>
    <row r="664" spans="1:14" ht="5.15" customHeight="1" x14ac:dyDescent="0.3">
      <c r="A664" s="16"/>
      <c r="B664" s="39"/>
      <c r="C664" s="39"/>
      <c r="D664" s="39"/>
      <c r="E664" s="39"/>
      <c r="F664" s="39"/>
      <c r="G664" s="39"/>
      <c r="H664" s="39"/>
      <c r="I664" s="39"/>
      <c r="J664" s="39"/>
      <c r="K664" s="39"/>
      <c r="L664" s="39"/>
      <c r="M664" s="39"/>
      <c r="N664" s="19"/>
    </row>
    <row r="665" spans="1:14" ht="5.15" customHeight="1" x14ac:dyDescent="0.3">
      <c r="A665" s="27"/>
      <c r="B665" s="28"/>
      <c r="C665" s="28"/>
      <c r="D665" s="28"/>
      <c r="E665" s="28"/>
      <c r="F665" s="28"/>
      <c r="G665" s="28"/>
      <c r="H665" s="28"/>
      <c r="I665" s="28"/>
      <c r="J665" s="28"/>
      <c r="K665" s="28"/>
      <c r="L665" s="28"/>
      <c r="M665" s="28"/>
      <c r="N665" s="29"/>
    </row>
    <row r="666" spans="1:14" ht="55" customHeight="1" x14ac:dyDescent="0.3">
      <c r="A666" s="30" t="s">
        <v>5</v>
      </c>
      <c r="B666" s="185" t="s">
        <v>38</v>
      </c>
      <c r="C666" s="185"/>
      <c r="D666" s="185"/>
      <c r="E666" s="185"/>
      <c r="F666" s="186"/>
      <c r="G666" s="186"/>
      <c r="H666" s="186"/>
      <c r="I666" s="186"/>
      <c r="J666" s="187"/>
      <c r="K666" s="187"/>
      <c r="L666" s="187"/>
      <c r="M666" s="187"/>
      <c r="N666" s="31" t="s">
        <v>7</v>
      </c>
    </row>
    <row r="667" spans="1:14" ht="5.15" customHeight="1" x14ac:dyDescent="0.3">
      <c r="A667" s="11"/>
      <c r="B667" s="12"/>
      <c r="C667" s="12"/>
      <c r="D667" s="12"/>
      <c r="E667" s="12"/>
      <c r="F667" s="12"/>
      <c r="G667" s="12"/>
      <c r="H667" s="13"/>
      <c r="I667" s="12"/>
      <c r="J667" s="12"/>
      <c r="K667" s="12"/>
      <c r="L667" s="12"/>
      <c r="M667" s="12"/>
      <c r="N667" s="14"/>
    </row>
    <row r="668" spans="1:14" ht="5.15" customHeight="1" x14ac:dyDescent="0.3">
      <c r="A668" s="16"/>
      <c r="B668" s="17"/>
      <c r="C668" s="17"/>
      <c r="D668" s="17"/>
      <c r="E668" s="17"/>
      <c r="F668" s="17"/>
      <c r="G668" s="17"/>
      <c r="H668" s="18"/>
      <c r="I668" s="17"/>
      <c r="J668" s="17"/>
      <c r="K668" s="17"/>
      <c r="L668" s="17"/>
      <c r="M668" s="17"/>
      <c r="N668" s="19"/>
    </row>
    <row r="669" spans="1:14" ht="5.15" customHeight="1" thickBot="1" x14ac:dyDescent="0.35">
      <c r="A669" s="16"/>
      <c r="B669" s="32"/>
      <c r="C669" s="32"/>
      <c r="D669" s="32"/>
      <c r="E669" s="32"/>
      <c r="F669" s="32"/>
      <c r="G669" s="32"/>
      <c r="H669" s="32"/>
      <c r="I669" s="32"/>
      <c r="J669" s="32"/>
      <c r="K669" s="32"/>
      <c r="L669" s="32"/>
      <c r="M669" s="32"/>
      <c r="N669" s="19"/>
    </row>
    <row r="670" spans="1:14" ht="20.149999999999999" customHeight="1" thickTop="1" x14ac:dyDescent="0.3">
      <c r="A670" s="16"/>
      <c r="B670" s="33" t="s">
        <v>11</v>
      </c>
      <c r="C670" s="32"/>
      <c r="D670" s="32"/>
      <c r="E670" s="32"/>
      <c r="F670" s="179" t="str">
        <f>F629</f>
        <v/>
      </c>
      <c r="G670" s="180"/>
      <c r="H670" s="180"/>
      <c r="I670" s="181"/>
      <c r="J670" s="34"/>
      <c r="K670" s="35" t="s">
        <v>12</v>
      </c>
      <c r="L670" s="36"/>
      <c r="M670" s="37"/>
      <c r="N670" s="19"/>
    </row>
    <row r="671" spans="1:14" ht="20.149999999999999" customHeight="1" thickBot="1" x14ac:dyDescent="0.35">
      <c r="A671" s="16"/>
      <c r="B671" s="33" t="s">
        <v>13</v>
      </c>
      <c r="C671" s="32"/>
      <c r="D671" s="32"/>
      <c r="E671" s="32"/>
      <c r="F671" s="179" t="str">
        <f>F630</f>
        <v/>
      </c>
      <c r="G671" s="180"/>
      <c r="H671" s="180"/>
      <c r="I671" s="181"/>
      <c r="J671" s="34"/>
      <c r="K671" s="182"/>
      <c r="L671" s="183"/>
      <c r="M671" s="184"/>
      <c r="N671" s="19"/>
    </row>
    <row r="672" spans="1:14" ht="10" customHeight="1" thickTop="1" x14ac:dyDescent="0.3">
      <c r="A672" s="16"/>
      <c r="B672" s="17"/>
      <c r="C672" s="17"/>
      <c r="D672" s="17"/>
      <c r="E672" s="17"/>
      <c r="F672" s="17"/>
      <c r="G672" s="17"/>
      <c r="H672" s="18"/>
      <c r="I672" s="17"/>
      <c r="J672" s="17"/>
      <c r="K672" s="17"/>
      <c r="L672" s="17"/>
      <c r="M672" s="17"/>
      <c r="N672" s="19"/>
    </row>
    <row r="673" spans="1:54" ht="20.149999999999999" customHeight="1" x14ac:dyDescent="0.3">
      <c r="A673" s="16"/>
      <c r="B673" s="174" t="str">
        <f>F1693</f>
        <v>1. I felt fully seen and heard.</v>
      </c>
      <c r="C673" s="174"/>
      <c r="D673" s="174"/>
      <c r="E673" s="174"/>
      <c r="F673" s="174"/>
      <c r="G673" s="174"/>
      <c r="H673" s="174"/>
      <c r="I673" s="174"/>
      <c r="J673" s="174"/>
      <c r="K673" s="175"/>
      <c r="L673" s="176"/>
      <c r="M673" s="177"/>
      <c r="N673" s="19"/>
    </row>
    <row r="674" spans="1:54" ht="5.15" customHeight="1" x14ac:dyDescent="0.3">
      <c r="A674" s="16"/>
      <c r="B674" s="17"/>
      <c r="C674" s="17"/>
      <c r="D674" s="17"/>
      <c r="E674" s="17"/>
      <c r="F674" s="17"/>
      <c r="G674" s="17"/>
      <c r="H674" s="18"/>
      <c r="I674" s="17"/>
      <c r="J674" s="17"/>
      <c r="K674" s="17"/>
      <c r="L674" s="17"/>
      <c r="M674" s="17"/>
      <c r="N674" s="19"/>
      <c r="BB674" s="38"/>
    </row>
    <row r="675" spans="1:54" ht="20.149999999999999" customHeight="1" x14ac:dyDescent="0.3">
      <c r="A675" s="16"/>
      <c r="B675" s="174" t="str">
        <f>F1694</f>
        <v>2. They faithfully responded to all of my expressions of pain or discomfort.</v>
      </c>
      <c r="C675" s="174"/>
      <c r="D675" s="174"/>
      <c r="E675" s="174"/>
      <c r="F675" s="174"/>
      <c r="G675" s="174"/>
      <c r="H675" s="174"/>
      <c r="I675" s="174"/>
      <c r="J675" s="174"/>
      <c r="K675" s="175"/>
      <c r="L675" s="176"/>
      <c r="M675" s="177"/>
      <c r="N675" s="19"/>
      <c r="BB675" s="38"/>
    </row>
    <row r="676" spans="1:54" ht="5.15" customHeight="1" x14ac:dyDescent="0.3">
      <c r="A676" s="16"/>
      <c r="B676" s="17"/>
      <c r="C676" s="17"/>
      <c r="D676" s="17"/>
      <c r="E676" s="17"/>
      <c r="F676" s="17"/>
      <c r="G676" s="17"/>
      <c r="H676" s="18"/>
      <c r="I676" s="17"/>
      <c r="J676" s="17"/>
      <c r="K676" s="17"/>
      <c r="L676" s="17"/>
      <c r="M676" s="17"/>
      <c r="N676" s="19"/>
      <c r="BB676" s="38"/>
    </row>
    <row r="677" spans="1:54" ht="20.149999999999999" customHeight="1" x14ac:dyDescent="0.3">
      <c r="A677" s="16"/>
      <c r="B677" s="174" t="str">
        <f>F1695</f>
        <v>3. They put my personal wellbeing ahead of their institutional processes.</v>
      </c>
      <c r="C677" s="174"/>
      <c r="D677" s="174"/>
      <c r="E677" s="174"/>
      <c r="F677" s="174"/>
      <c r="G677" s="174"/>
      <c r="H677" s="174"/>
      <c r="I677" s="174"/>
      <c r="J677" s="174"/>
      <c r="K677" s="175"/>
      <c r="L677" s="176"/>
      <c r="M677" s="177"/>
      <c r="N677" s="19"/>
      <c r="BB677" s="38"/>
    </row>
    <row r="678" spans="1:54" ht="5.15" customHeight="1" x14ac:dyDescent="0.3">
      <c r="A678" s="16"/>
      <c r="B678" s="17"/>
      <c r="C678" s="17"/>
      <c r="D678" s="17"/>
      <c r="E678" s="17"/>
      <c r="F678" s="17"/>
      <c r="G678" s="17"/>
      <c r="H678" s="18"/>
      <c r="I678" s="17"/>
      <c r="J678" s="17"/>
      <c r="K678" s="17"/>
      <c r="L678" s="17"/>
      <c r="M678" s="17"/>
      <c r="N678" s="19"/>
      <c r="BB678" s="38"/>
    </row>
    <row r="679" spans="1:54" ht="20.149999999999999" customHeight="1" x14ac:dyDescent="0.3">
      <c r="A679" s="16"/>
      <c r="B679" s="174" t="str">
        <f>F1696</f>
        <v>4. Their actions and expressions were devoid of any microaggressions.</v>
      </c>
      <c r="C679" s="174"/>
      <c r="D679" s="174"/>
      <c r="E679" s="174"/>
      <c r="F679" s="174"/>
      <c r="G679" s="174"/>
      <c r="H679" s="174"/>
      <c r="I679" s="174"/>
      <c r="J679" s="174"/>
      <c r="K679" s="175"/>
      <c r="L679" s="176"/>
      <c r="M679" s="177"/>
      <c r="N679" s="19"/>
    </row>
    <row r="680" spans="1:54" ht="5.15" customHeight="1" x14ac:dyDescent="0.3">
      <c r="A680" s="16"/>
      <c r="B680" s="17"/>
      <c r="C680" s="17"/>
      <c r="D680" s="17"/>
      <c r="E680" s="17"/>
      <c r="F680" s="17"/>
      <c r="G680" s="17"/>
      <c r="H680" s="18"/>
      <c r="I680" s="17"/>
      <c r="J680" s="17"/>
      <c r="K680" s="17"/>
      <c r="L680" s="17"/>
      <c r="M680" s="17"/>
      <c r="N680" s="19"/>
    </row>
    <row r="681" spans="1:54" ht="20.149999999999999" customHeight="1" x14ac:dyDescent="0.3">
      <c r="A681" s="16"/>
      <c r="B681" s="174" t="str">
        <f>F1697</f>
        <v>5. They asked me how they could be more culturally sensitive.</v>
      </c>
      <c r="C681" s="174"/>
      <c r="D681" s="174"/>
      <c r="E681" s="174"/>
      <c r="F681" s="174"/>
      <c r="G681" s="174"/>
      <c r="H681" s="174"/>
      <c r="I681" s="174"/>
      <c r="J681" s="174"/>
      <c r="K681" s="175"/>
      <c r="L681" s="176"/>
      <c r="M681" s="177"/>
      <c r="N681" s="19"/>
    </row>
    <row r="682" spans="1:54" ht="5.15" customHeight="1" x14ac:dyDescent="0.3">
      <c r="A682" s="16"/>
      <c r="B682" s="17"/>
      <c r="C682" s="17"/>
      <c r="D682" s="17"/>
      <c r="E682" s="17"/>
      <c r="F682" s="17"/>
      <c r="G682" s="17"/>
      <c r="H682" s="18"/>
      <c r="I682" s="17"/>
      <c r="J682" s="17"/>
      <c r="K682" s="17"/>
      <c r="L682" s="17"/>
      <c r="M682" s="17"/>
      <c r="N682" s="19"/>
    </row>
    <row r="683" spans="1:54" ht="20.149999999999999" customHeight="1" x14ac:dyDescent="0.3">
      <c r="A683" s="16"/>
      <c r="B683" s="174" t="str">
        <f>F1698</f>
        <v>6. They did not exploit my vulnerability to their professional authority.</v>
      </c>
      <c r="C683" s="174"/>
      <c r="D683" s="174"/>
      <c r="E683" s="174"/>
      <c r="F683" s="174"/>
      <c r="G683" s="174"/>
      <c r="H683" s="174"/>
      <c r="I683" s="174"/>
      <c r="J683" s="174"/>
      <c r="K683" s="175"/>
      <c r="L683" s="176"/>
      <c r="M683" s="177"/>
      <c r="N683" s="19"/>
    </row>
    <row r="684" spans="1:54" ht="5.15" customHeight="1" x14ac:dyDescent="0.3">
      <c r="A684" s="16"/>
      <c r="B684" s="39"/>
      <c r="C684" s="39"/>
      <c r="D684" s="39"/>
      <c r="E684" s="39"/>
      <c r="F684" s="39"/>
      <c r="G684" s="39"/>
      <c r="H684" s="39"/>
      <c r="I684" s="39"/>
      <c r="J684" s="39"/>
      <c r="K684" s="39"/>
      <c r="L684" s="39"/>
      <c r="M684" s="39"/>
      <c r="N684" s="19"/>
    </row>
    <row r="685" spans="1:54" ht="20.149999999999999" customHeight="1" x14ac:dyDescent="0.3">
      <c r="A685" s="16"/>
      <c r="B685" s="174" t="str">
        <f>F1699</f>
        <v>7. I never had to give up my autonomy to fit their processes.</v>
      </c>
      <c r="C685" s="174"/>
      <c r="D685" s="174"/>
      <c r="E685" s="174"/>
      <c r="F685" s="174"/>
      <c r="G685" s="174"/>
      <c r="H685" s="174"/>
      <c r="I685" s="174"/>
      <c r="J685" s="174"/>
      <c r="K685" s="175"/>
      <c r="L685" s="176"/>
      <c r="M685" s="177"/>
      <c r="N685" s="19"/>
    </row>
    <row r="686" spans="1:54" ht="5.15" customHeight="1" x14ac:dyDescent="0.3">
      <c r="A686" s="16"/>
      <c r="B686" s="39"/>
      <c r="C686" s="39"/>
      <c r="D686" s="39"/>
      <c r="E686" s="39"/>
      <c r="F686" s="39"/>
      <c r="G686" s="39"/>
      <c r="H686" s="39"/>
      <c r="I686" s="39"/>
      <c r="J686" s="39"/>
      <c r="K686" s="39"/>
      <c r="L686" s="39"/>
      <c r="M686" s="39"/>
      <c r="N686" s="19"/>
    </row>
    <row r="687" spans="1:54" ht="20.149999999999999" customHeight="1" x14ac:dyDescent="0.3">
      <c r="A687" s="16"/>
      <c r="B687" s="174" t="str">
        <f>F1700</f>
        <v>8. Staff appeared to be culturally diverse.</v>
      </c>
      <c r="C687" s="174"/>
      <c r="D687" s="174"/>
      <c r="E687" s="174"/>
      <c r="F687" s="174"/>
      <c r="G687" s="174"/>
      <c r="H687" s="174"/>
      <c r="I687" s="174"/>
      <c r="J687" s="174"/>
      <c r="K687" s="175"/>
      <c r="L687" s="176"/>
      <c r="M687" s="177"/>
      <c r="N687" s="19"/>
    </row>
    <row r="688" spans="1:54" ht="5.15" customHeight="1" x14ac:dyDescent="0.3">
      <c r="A688" s="16"/>
      <c r="B688" s="39"/>
      <c r="C688" s="39"/>
      <c r="D688" s="39"/>
      <c r="E688" s="39"/>
      <c r="F688" s="39"/>
      <c r="G688" s="39"/>
      <c r="H688" s="39"/>
      <c r="I688" s="39"/>
      <c r="J688" s="39"/>
      <c r="K688" s="39"/>
      <c r="L688" s="39"/>
      <c r="M688" s="39"/>
      <c r="N688" s="19"/>
    </row>
    <row r="689" spans="1:14" ht="20.149999999999999" customHeight="1" x14ac:dyDescent="0.3">
      <c r="A689" s="16"/>
      <c r="B689" s="174" t="str">
        <f>F1701</f>
        <v>9. They effectively accommodated my linguistic barrier.</v>
      </c>
      <c r="C689" s="174"/>
      <c r="D689" s="174"/>
      <c r="E689" s="174"/>
      <c r="F689" s="174"/>
      <c r="G689" s="174"/>
      <c r="H689" s="174"/>
      <c r="I689" s="174"/>
      <c r="J689" s="174"/>
      <c r="K689" s="175"/>
      <c r="L689" s="176"/>
      <c r="M689" s="177"/>
      <c r="N689" s="19"/>
    </row>
    <row r="690" spans="1:14" ht="5.15" customHeight="1" x14ac:dyDescent="0.3">
      <c r="A690" s="16"/>
      <c r="B690" s="39"/>
      <c r="C690" s="39"/>
      <c r="D690" s="39"/>
      <c r="E690" s="39"/>
      <c r="F690" s="39"/>
      <c r="G690" s="39"/>
      <c r="H690" s="39"/>
      <c r="I690" s="39"/>
      <c r="J690" s="39"/>
      <c r="K690" s="39"/>
      <c r="L690" s="39"/>
      <c r="M690" s="39"/>
      <c r="N690" s="19"/>
    </row>
    <row r="691" spans="1:14" ht="20.149999999999999" customHeight="1" x14ac:dyDescent="0.3">
      <c r="A691" s="16"/>
      <c r="B691" s="174" t="str">
        <f>F1702</f>
        <v>10. I was offered billing options appropriate to my cultural values.</v>
      </c>
      <c r="C691" s="174"/>
      <c r="D691" s="174"/>
      <c r="E691" s="174"/>
      <c r="F691" s="174"/>
      <c r="G691" s="174"/>
      <c r="H691" s="174"/>
      <c r="I691" s="174"/>
      <c r="J691" s="174"/>
      <c r="K691" s="175"/>
      <c r="L691" s="176"/>
      <c r="M691" s="177"/>
      <c r="N691" s="19"/>
    </row>
    <row r="692" spans="1:14" ht="10" customHeight="1" x14ac:dyDescent="0.3">
      <c r="A692" s="16"/>
      <c r="B692" s="39"/>
      <c r="C692" s="39"/>
      <c r="D692" s="39"/>
      <c r="E692" s="39"/>
      <c r="F692" s="39"/>
      <c r="G692" s="39"/>
      <c r="H692" s="39"/>
      <c r="I692" s="39"/>
      <c r="J692" s="39"/>
      <c r="K692" s="39"/>
      <c r="L692" s="39"/>
      <c r="M692" s="39"/>
      <c r="N692" s="19"/>
    </row>
    <row r="693" spans="1:14" ht="15" customHeight="1" x14ac:dyDescent="0.3">
      <c r="A693" s="16"/>
      <c r="B693" s="178" t="str">
        <f>B1706</f>
        <v/>
      </c>
      <c r="C693" s="178"/>
      <c r="D693" s="178"/>
      <c r="E693" s="178"/>
      <c r="F693" s="178"/>
      <c r="G693" s="178"/>
      <c r="H693" s="178"/>
      <c r="I693" s="178"/>
      <c r="J693" s="178"/>
      <c r="K693" s="178"/>
      <c r="L693" s="178"/>
      <c r="M693" s="178"/>
      <c r="N693" s="19"/>
    </row>
    <row r="694" spans="1:14" ht="10" customHeight="1" x14ac:dyDescent="0.3">
      <c r="A694" s="16"/>
      <c r="B694" s="40"/>
      <c r="C694" s="41"/>
      <c r="D694" s="41"/>
      <c r="E694" s="41"/>
      <c r="F694" s="41"/>
      <c r="G694" s="41"/>
      <c r="H694" s="41"/>
      <c r="I694" s="41"/>
      <c r="J694" s="41"/>
      <c r="K694" s="41"/>
      <c r="L694" s="41"/>
      <c r="M694" s="42"/>
      <c r="N694" s="19"/>
    </row>
    <row r="695" spans="1:14" ht="20" customHeight="1" x14ac:dyDescent="0.3">
      <c r="A695" s="16"/>
      <c r="B695" s="52" t="str">
        <f>C1710</f>
        <v xml:space="preserve">We provide this helpful feedback to you, , to improve your cultural competency. </v>
      </c>
      <c r="C695" s="53"/>
      <c r="D695" s="53"/>
      <c r="E695" s="53"/>
      <c r="F695" s="53"/>
      <c r="G695" s="53"/>
      <c r="H695" s="53"/>
      <c r="I695" s="53"/>
      <c r="J695" s="53"/>
      <c r="K695" s="53"/>
      <c r="L695" s="53"/>
      <c r="M695" s="54"/>
      <c r="N695" s="19"/>
    </row>
    <row r="696" spans="1:14" ht="20" customHeight="1" x14ac:dyDescent="0.3">
      <c r="A696" s="16"/>
      <c r="B696" s="156" t="s">
        <v>15</v>
      </c>
      <c r="C696" s="157"/>
      <c r="D696" s="157"/>
      <c r="E696" s="157"/>
      <c r="F696" s="157"/>
      <c r="G696" s="157"/>
      <c r="H696" s="157"/>
      <c r="I696" s="157"/>
      <c r="J696" s="157"/>
      <c r="K696" s="157"/>
      <c r="L696" s="157"/>
      <c r="M696" s="158"/>
      <c r="N696" s="19"/>
    </row>
    <row r="697" spans="1:14" ht="20" customHeight="1" thickBot="1" x14ac:dyDescent="0.35">
      <c r="A697" s="16"/>
      <c r="B697" s="156" t="s">
        <v>16</v>
      </c>
      <c r="C697" s="157"/>
      <c r="D697" s="157"/>
      <c r="E697" s="157"/>
      <c r="F697" s="157"/>
      <c r="G697" s="157"/>
      <c r="H697" s="157"/>
      <c r="I697" s="157"/>
      <c r="J697" s="157"/>
      <c r="K697" s="157"/>
      <c r="L697" s="157"/>
      <c r="M697" s="158"/>
      <c r="N697" s="19"/>
    </row>
    <row r="698" spans="1:14" ht="30" customHeight="1" thickTop="1" x14ac:dyDescent="0.3">
      <c r="A698" s="16"/>
      <c r="B698" s="159" t="s">
        <v>17</v>
      </c>
      <c r="C698" s="160"/>
      <c r="D698" s="161"/>
      <c r="E698" s="162" t="s">
        <v>18</v>
      </c>
      <c r="F698" s="163"/>
      <c r="G698" s="163"/>
      <c r="H698" s="164"/>
      <c r="I698" s="165" t="s">
        <v>19</v>
      </c>
      <c r="J698" s="166"/>
      <c r="K698" s="166"/>
      <c r="L698" s="166"/>
      <c r="M698" s="167"/>
      <c r="N698" s="19"/>
    </row>
    <row r="699" spans="1:14" ht="55" customHeight="1" thickBot="1" x14ac:dyDescent="0.35">
      <c r="A699" s="16"/>
      <c r="B699" s="55"/>
      <c r="C699" s="17"/>
      <c r="D699" s="17"/>
      <c r="E699" s="168" t="s">
        <v>20</v>
      </c>
      <c r="F699" s="169"/>
      <c r="G699" s="169"/>
      <c r="H699" s="170"/>
      <c r="I699" s="171" t="s">
        <v>21</v>
      </c>
      <c r="J699" s="172"/>
      <c r="K699" s="172"/>
      <c r="L699" s="172"/>
      <c r="M699" s="173"/>
      <c r="N699" s="19"/>
    </row>
    <row r="700" spans="1:14" ht="10" customHeight="1" thickTop="1" x14ac:dyDescent="0.3">
      <c r="A700" s="16"/>
      <c r="B700" s="55"/>
      <c r="C700" s="17"/>
      <c r="D700" s="17"/>
      <c r="E700" s="17"/>
      <c r="F700" s="17"/>
      <c r="G700" s="17"/>
      <c r="H700" s="17"/>
      <c r="I700" s="17"/>
      <c r="J700" s="17"/>
      <c r="K700" s="17"/>
      <c r="L700" s="17"/>
      <c r="M700" s="56"/>
      <c r="N700" s="19"/>
    </row>
    <row r="701" spans="1:14" ht="20.149999999999999" customHeight="1" x14ac:dyDescent="0.3">
      <c r="A701" s="16"/>
      <c r="B701" s="46"/>
      <c r="C701" s="39"/>
      <c r="D701" s="39"/>
      <c r="E701" s="153"/>
      <c r="F701" s="154"/>
      <c r="G701" s="154"/>
      <c r="H701" s="154"/>
      <c r="I701" s="154"/>
      <c r="J701" s="154"/>
      <c r="K701" s="154"/>
      <c r="L701" s="155"/>
      <c r="M701" s="48"/>
      <c r="N701" s="19"/>
    </row>
    <row r="702" spans="1:14" ht="10" customHeight="1" x14ac:dyDescent="0.3">
      <c r="A702" s="16"/>
      <c r="B702" s="46"/>
      <c r="C702" s="39"/>
      <c r="D702" s="39"/>
      <c r="E702" s="39"/>
      <c r="F702" s="39"/>
      <c r="G702" s="39"/>
      <c r="H702" s="39"/>
      <c r="I702" s="39"/>
      <c r="J702" s="39"/>
      <c r="K702" s="39"/>
      <c r="L702" s="39"/>
      <c r="M702" s="48"/>
      <c r="N702" s="19"/>
    </row>
    <row r="703" spans="1:14" ht="65.150000000000006" customHeight="1" x14ac:dyDescent="0.3">
      <c r="A703" s="16"/>
      <c r="B703" s="156" t="str">
        <f>C1720</f>
        <v>Select one of these two services, Standard or Competitive Competence, to best improve your efficacy serving diverse patients. We can then offer a testimonial of your improved responsiveness to diverse clients.</v>
      </c>
      <c r="C703" s="157"/>
      <c r="D703" s="157"/>
      <c r="E703" s="157"/>
      <c r="F703" s="157"/>
      <c r="G703" s="157"/>
      <c r="H703" s="157"/>
      <c r="I703" s="157"/>
      <c r="J703" s="157"/>
      <c r="K703" s="157"/>
      <c r="L703" s="157"/>
      <c r="M703" s="158"/>
      <c r="N703" s="19"/>
    </row>
    <row r="704" spans="1:14" ht="45" customHeight="1" x14ac:dyDescent="0.3">
      <c r="A704" s="16"/>
      <c r="B704" s="49"/>
      <c r="C704" s="50"/>
      <c r="D704" s="50"/>
      <c r="E704" s="50"/>
      <c r="F704" s="50"/>
      <c r="G704" s="50"/>
      <c r="H704" s="50"/>
      <c r="I704" s="50"/>
      <c r="J704" s="50"/>
      <c r="K704" s="50"/>
      <c r="L704" s="50"/>
      <c r="M704" s="51"/>
      <c r="N704" s="19"/>
    </row>
    <row r="705" spans="1:14" ht="5.15" customHeight="1" x14ac:dyDescent="0.3">
      <c r="A705" s="16"/>
      <c r="B705" s="39"/>
      <c r="C705" s="39"/>
      <c r="D705" s="39"/>
      <c r="E705" s="39"/>
      <c r="F705" s="39"/>
      <c r="G705" s="39"/>
      <c r="H705" s="39"/>
      <c r="I705" s="39"/>
      <c r="J705" s="39"/>
      <c r="K705" s="39"/>
      <c r="L705" s="39"/>
      <c r="M705" s="39"/>
      <c r="N705" s="19"/>
    </row>
    <row r="1100" spans="2:54" ht="16" hidden="1" thickTop="1" x14ac:dyDescent="0.45">
      <c r="B1100" s="57" t="s">
        <v>39</v>
      </c>
      <c r="C1100" s="58"/>
      <c r="D1100" s="58"/>
      <c r="E1100" s="58"/>
      <c r="F1100" s="58"/>
      <c r="G1100" s="58"/>
      <c r="H1100" s="59"/>
      <c r="I1100" s="58"/>
      <c r="J1100" s="58"/>
      <c r="K1100" s="58"/>
      <c r="L1100" s="58"/>
      <c r="M1100" s="58"/>
    </row>
    <row r="1101" spans="2:54" s="60" customFormat="1" hidden="1" x14ac:dyDescent="0.3">
      <c r="B1101" s="4"/>
      <c r="C1101" s="4"/>
      <c r="D1101" s="4"/>
      <c r="E1101" s="4"/>
      <c r="F1101" s="4"/>
      <c r="G1101" s="4"/>
      <c r="H1101" s="61"/>
      <c r="I1101" s="4"/>
      <c r="J1101" s="4"/>
      <c r="K1101" s="4"/>
      <c r="L1101" s="4"/>
      <c r="M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2:54" s="60" customFormat="1" hidden="1" x14ac:dyDescent="0.3">
      <c r="C1102" s="4" t="s">
        <v>40</v>
      </c>
      <c r="D1102" s="4"/>
      <c r="I1102" s="4" t="s">
        <v>41</v>
      </c>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2:54" hidden="1" x14ac:dyDescent="0.3">
      <c r="C1103" s="62" t="s">
        <v>42</v>
      </c>
      <c r="I1103" s="62" t="s">
        <v>43</v>
      </c>
      <c r="L1103" s="132">
        <f>M1103/M1109</f>
        <v>0</v>
      </c>
      <c r="M1103" s="83">
        <v>0</v>
      </c>
    </row>
    <row r="1104" spans="2:54" hidden="1" x14ac:dyDescent="0.3">
      <c r="C1104" s="62" t="s">
        <v>44</v>
      </c>
      <c r="I1104" s="62" t="s">
        <v>45</v>
      </c>
      <c r="L1104" s="132">
        <f>M1104/M1109</f>
        <v>0.16666666666666666</v>
      </c>
      <c r="M1104" s="83">
        <v>1</v>
      </c>
    </row>
    <row r="1105" spans="2:15" hidden="1" x14ac:dyDescent="0.3">
      <c r="C1105" s="62" t="s">
        <v>46</v>
      </c>
      <c r="I1105" s="62" t="s">
        <v>47</v>
      </c>
      <c r="L1105" s="132">
        <f>M1105/M1109</f>
        <v>0.33333333333333331</v>
      </c>
      <c r="M1105" s="83">
        <v>2</v>
      </c>
    </row>
    <row r="1106" spans="2:15" hidden="1" x14ac:dyDescent="0.3">
      <c r="I1106" s="62" t="s">
        <v>48</v>
      </c>
      <c r="L1106" s="132">
        <f>M1106/M1109</f>
        <v>0.5</v>
      </c>
      <c r="M1106" s="83">
        <v>3</v>
      </c>
    </row>
    <row r="1107" spans="2:15" hidden="1" x14ac:dyDescent="0.3">
      <c r="E1107" s="4">
        <v>10</v>
      </c>
      <c r="F1107" s="63" t="s">
        <v>49</v>
      </c>
      <c r="I1107" s="62" t="s">
        <v>50</v>
      </c>
      <c r="L1107" s="132">
        <f>M1107/M1109</f>
        <v>0.66666666666666663</v>
      </c>
      <c r="M1107" s="83">
        <v>4</v>
      </c>
    </row>
    <row r="1108" spans="2:15" hidden="1" x14ac:dyDescent="0.3">
      <c r="E1108" s="4">
        <v>7.5</v>
      </c>
      <c r="F1108" s="63" t="s">
        <v>51</v>
      </c>
      <c r="I1108" s="62" t="s">
        <v>52</v>
      </c>
      <c r="L1108" s="132">
        <f>M1108/M1109</f>
        <v>0.83333333333333337</v>
      </c>
      <c r="M1108" s="83">
        <v>5</v>
      </c>
    </row>
    <row r="1109" spans="2:15" hidden="1" x14ac:dyDescent="0.3">
      <c r="E1109" s="4">
        <v>5</v>
      </c>
      <c r="F1109" s="63" t="s">
        <v>53</v>
      </c>
      <c r="I1109" s="62" t="s">
        <v>54</v>
      </c>
      <c r="L1109" s="132">
        <f>M1109/M1109</f>
        <v>1</v>
      </c>
      <c r="M1109" s="83">
        <v>6</v>
      </c>
    </row>
    <row r="1110" spans="2:15" hidden="1" x14ac:dyDescent="0.3">
      <c r="E1110" s="4">
        <v>2.5</v>
      </c>
      <c r="F1110" s="63" t="s">
        <v>55</v>
      </c>
    </row>
    <row r="1111" spans="2:15" hidden="1" x14ac:dyDescent="0.3">
      <c r="E1111" s="4">
        <v>0</v>
      </c>
      <c r="F1111" s="63" t="s">
        <v>56</v>
      </c>
    </row>
    <row r="1112" spans="2:15" hidden="1" x14ac:dyDescent="0.3">
      <c r="F1112" s="63"/>
    </row>
    <row r="1113" spans="2:15" hidden="1" x14ac:dyDescent="0.3">
      <c r="F1113" s="63"/>
    </row>
    <row r="1114" spans="2:15" hidden="1" x14ac:dyDescent="0.3">
      <c r="B1114" s="4">
        <v>0</v>
      </c>
      <c r="C1114" s="4">
        <v>20</v>
      </c>
      <c r="D1114" s="64" t="s">
        <v>57</v>
      </c>
      <c r="E1114" s="4" t="s">
        <v>58</v>
      </c>
      <c r="H1114" s="4" t="s">
        <v>59</v>
      </c>
      <c r="K1114" s="4" t="str">
        <f>CONCATENATE(M1114,N1114,O1114)</f>
        <v>dangerous risk to Mika's wellbeing</v>
      </c>
      <c r="L1114" s="65" t="s">
        <v>60</v>
      </c>
      <c r="M1114" s="4" t="s">
        <v>61</v>
      </c>
      <c r="N1114" s="4" t="str">
        <f>IF(F$55="","the birthing person",F$55)</f>
        <v>Mika</v>
      </c>
      <c r="O1114" s="65" t="s">
        <v>62</v>
      </c>
    </row>
    <row r="1115" spans="2:15" hidden="1" x14ac:dyDescent="0.3">
      <c r="B1115" s="4">
        <f>C1114</f>
        <v>20</v>
      </c>
      <c r="C1115" s="4">
        <v>40</v>
      </c>
      <c r="D1115" s="64" t="s">
        <v>63</v>
      </c>
      <c r="E1115" s="4" t="s">
        <v>64</v>
      </c>
      <c r="H1115" s="4" t="s">
        <v>65</v>
      </c>
      <c r="K1115" s="4" t="str">
        <f>CONCATENATE(M1115,N1115,O1115)</f>
        <v>significant risk to Mika's wellbeing</v>
      </c>
      <c r="L1115" s="65" t="s">
        <v>60</v>
      </c>
      <c r="M1115" s="4" t="s">
        <v>66</v>
      </c>
      <c r="N1115" s="4" t="str">
        <f t="shared" ref="N1115:N1118" si="2">IF(F$55="","the birthing person",F$55)</f>
        <v>Mika</v>
      </c>
      <c r="O1115" s="65" t="s">
        <v>62</v>
      </c>
    </row>
    <row r="1116" spans="2:15" hidden="1" x14ac:dyDescent="0.3">
      <c r="B1116" s="4">
        <f t="shared" ref="B1116:B1118" si="3">C1115</f>
        <v>40</v>
      </c>
      <c r="C1116" s="4">
        <v>60</v>
      </c>
      <c r="D1116" s="64" t="s">
        <v>67</v>
      </c>
      <c r="E1116" s="4" t="s">
        <v>68</v>
      </c>
      <c r="H1116" s="4" t="s">
        <v>69</v>
      </c>
      <c r="K1116" s="4" t="str">
        <f t="shared" ref="K1116:K1118" si="4">CONCATENATE(M1116,N1116,O1116)</f>
        <v>moderate risk to Mika's wellbeing</v>
      </c>
      <c r="L1116" s="65" t="s">
        <v>60</v>
      </c>
      <c r="M1116" s="4" t="s">
        <v>70</v>
      </c>
      <c r="N1116" s="4" t="str">
        <f t="shared" si="2"/>
        <v>Mika</v>
      </c>
      <c r="O1116" s="65" t="s">
        <v>62</v>
      </c>
    </row>
    <row r="1117" spans="2:15" hidden="1" x14ac:dyDescent="0.3">
      <c r="B1117" s="4">
        <f t="shared" si="3"/>
        <v>60</v>
      </c>
      <c r="C1117" s="4">
        <v>80</v>
      </c>
      <c r="D1117" s="64" t="s">
        <v>71</v>
      </c>
      <c r="E1117" s="4" t="s">
        <v>72</v>
      </c>
      <c r="H1117" s="4" t="s">
        <v>73</v>
      </c>
      <c r="K1117" s="4" t="str">
        <f t="shared" si="4"/>
        <v>tolerable risk to Mika's wellbeing</v>
      </c>
      <c r="L1117" s="65" t="s">
        <v>60</v>
      </c>
      <c r="M1117" s="4" t="s">
        <v>74</v>
      </c>
      <c r="N1117" s="4" t="str">
        <f t="shared" si="2"/>
        <v>Mika</v>
      </c>
      <c r="O1117" s="65" t="s">
        <v>62</v>
      </c>
    </row>
    <row r="1118" spans="2:15" hidden="1" x14ac:dyDescent="0.3">
      <c r="B1118" s="4">
        <f t="shared" si="3"/>
        <v>80</v>
      </c>
      <c r="C1118" s="4">
        <v>100</v>
      </c>
      <c r="D1118" s="64" t="s">
        <v>75</v>
      </c>
      <c r="E1118" s="4" t="s">
        <v>76</v>
      </c>
      <c r="H1118" s="4" t="s">
        <v>77</v>
      </c>
      <c r="K1118" s="4" t="str">
        <f t="shared" si="4"/>
        <v>ideal for Mika's wellbeing</v>
      </c>
      <c r="L1118" s="65" t="s">
        <v>60</v>
      </c>
      <c r="M1118" s="4" t="s">
        <v>78</v>
      </c>
      <c r="N1118" s="4" t="str">
        <f t="shared" si="2"/>
        <v>Mika</v>
      </c>
      <c r="O1118" s="65" t="s">
        <v>62</v>
      </c>
    </row>
    <row r="1119" spans="2:15" hidden="1" x14ac:dyDescent="0.3"/>
    <row r="1120" spans="2:15" hidden="1" x14ac:dyDescent="0.3"/>
    <row r="1121" spans="2:16" hidden="1" x14ac:dyDescent="0.3"/>
    <row r="1122" spans="2:16" hidden="1" x14ac:dyDescent="0.3">
      <c r="F1122" s="63"/>
    </row>
    <row r="1123" spans="2:16" hidden="1" x14ac:dyDescent="0.3">
      <c r="F1123" s="63"/>
    </row>
    <row r="1124" spans="2:16" hidden="1" x14ac:dyDescent="0.3">
      <c r="F1124" s="63"/>
    </row>
    <row r="1125" spans="2:16" hidden="1" x14ac:dyDescent="0.3">
      <c r="F1125" s="63"/>
    </row>
    <row r="1126" spans="2:16" hidden="1" x14ac:dyDescent="0.3">
      <c r="F1126" s="63"/>
    </row>
    <row r="1127" spans="2:16" hidden="1" x14ac:dyDescent="0.3">
      <c r="F1127" s="63"/>
    </row>
    <row r="1128" spans="2:16" hidden="1" x14ac:dyDescent="0.3">
      <c r="F1128" s="63"/>
    </row>
    <row r="1129" spans="2:16" hidden="1" x14ac:dyDescent="0.3">
      <c r="F1129" s="63"/>
    </row>
    <row r="1130" spans="2:16" hidden="1" x14ac:dyDescent="0.3">
      <c r="F1130" s="63"/>
    </row>
    <row r="1131" spans="2:16" ht="16" hidden="1" x14ac:dyDescent="0.4">
      <c r="B1131" s="66" t="str">
        <f>IF(OR(F51="",J51=""),B51,CONCATENATE(B51,": ",F51,", ",J51))</f>
        <v>1st visit: prenatal, provider pre-enrollment</v>
      </c>
      <c r="C1131" s="67"/>
      <c r="D1131" s="67"/>
      <c r="E1131" s="67"/>
      <c r="F1131" s="68"/>
      <c r="G1131" s="67"/>
      <c r="H1131" s="69"/>
      <c r="I1131" s="67"/>
      <c r="J1131" s="67"/>
      <c r="K1131" s="67"/>
      <c r="L1131" s="67"/>
      <c r="M1131" s="133">
        <f>IF(J51=I$1103,L$1103,IF(J51=I$1104,L$1104,IF(J51=I$1105,L$1105,IF(J51=I$1106,L$1106,IF(J51=I$1107,L$1107,IF(J51=I$1108,L$1108,IF(J51=I$1109,L$1109,IF(J51="",0))))))))</f>
        <v>0</v>
      </c>
    </row>
    <row r="1132" spans="2:16" hidden="1" x14ac:dyDescent="0.3">
      <c r="F1132" s="63"/>
    </row>
    <row r="1133" spans="2:16" hidden="1" x14ac:dyDescent="0.3">
      <c r="F1133" s="70" t="str">
        <f>F55</f>
        <v>Mika</v>
      </c>
      <c r="J1133" s="70" t="str">
        <f>F56</f>
        <v>Dr. Singh</v>
      </c>
    </row>
    <row r="1134" spans="2:16" hidden="1" x14ac:dyDescent="0.3"/>
    <row r="1135" spans="2:16" hidden="1" x14ac:dyDescent="0.3">
      <c r="B1135" s="64">
        <f>IF(C1135=F$1107,E$1107,IF(C1135=F$1108,E$1108,IF(C1135=F$1109,E$1109,IF(C1135=F$1110,E$1110,IF(C1135=F$1111,E$1111,IF(C1135=0,0))))))</f>
        <v>2.5</v>
      </c>
      <c r="C1135" s="4" t="str">
        <f>K58</f>
        <v>I somewhat disagree</v>
      </c>
      <c r="F1135" s="4" t="s">
        <v>79</v>
      </c>
      <c r="M1135" s="4">
        <f>IF(K58="",0,1)</f>
        <v>1</v>
      </c>
    </row>
    <row r="1136" spans="2:16" hidden="1" x14ac:dyDescent="0.3">
      <c r="B1136" s="64">
        <f t="shared" ref="B1136:B1144" si="5">IF(C1136=F$1107,E$1107,IF(C1136=F$1108,E$1108,IF(C1136=F$1109,E$1109,IF(C1136=F$1110,E$1110,IF(C1136=F$1111,E$1111,IF(C1136=0,0))))))</f>
        <v>0</v>
      </c>
      <c r="C1136" s="4" t="str">
        <f>K60</f>
        <v>I strongly disagree</v>
      </c>
      <c r="F1136" s="4" t="s">
        <v>80</v>
      </c>
      <c r="M1136" s="4">
        <f>IF(K60="",0,1)</f>
        <v>1</v>
      </c>
      <c r="P1136" s="4" t="s">
        <v>81</v>
      </c>
    </row>
    <row r="1137" spans="2:16" hidden="1" x14ac:dyDescent="0.3">
      <c r="B1137" s="64">
        <f t="shared" si="5"/>
        <v>0</v>
      </c>
      <c r="C1137" s="4" t="str">
        <f>K62</f>
        <v>I strongly disagree</v>
      </c>
      <c r="F1137" s="4" t="s">
        <v>82</v>
      </c>
      <c r="M1137" s="4">
        <f>IF(K62="",0,1)</f>
        <v>1</v>
      </c>
    </row>
    <row r="1138" spans="2:16" hidden="1" x14ac:dyDescent="0.3">
      <c r="B1138" s="64">
        <f t="shared" si="5"/>
        <v>2.5</v>
      </c>
      <c r="C1138" s="4" t="str">
        <f>K64</f>
        <v>I somewhat disagree</v>
      </c>
      <c r="F1138" s="4" t="s">
        <v>83</v>
      </c>
      <c r="M1138" s="4">
        <f>IF(K64="",0,1)</f>
        <v>1</v>
      </c>
    </row>
    <row r="1139" spans="2:16" hidden="1" x14ac:dyDescent="0.3">
      <c r="B1139" s="64">
        <f t="shared" si="5"/>
        <v>0</v>
      </c>
      <c r="C1139" s="4" t="str">
        <f>K66</f>
        <v>I strongly disagree</v>
      </c>
      <c r="F1139" s="4" t="s">
        <v>84</v>
      </c>
      <c r="M1139" s="4">
        <f>IF(K66="",0,1)</f>
        <v>1</v>
      </c>
    </row>
    <row r="1140" spans="2:16" hidden="1" x14ac:dyDescent="0.3">
      <c r="B1140" s="64">
        <f t="shared" si="5"/>
        <v>5</v>
      </c>
      <c r="C1140" s="4" t="str">
        <f>K68</f>
        <v>I neither agree nor disagree</v>
      </c>
      <c r="F1140" s="4" t="s">
        <v>85</v>
      </c>
      <c r="M1140" s="4">
        <f>IF(K68="",0,1)</f>
        <v>1</v>
      </c>
    </row>
    <row r="1141" spans="2:16" hidden="1" x14ac:dyDescent="0.3">
      <c r="B1141" s="64">
        <f t="shared" si="5"/>
        <v>0</v>
      </c>
      <c r="C1141" s="4" t="str">
        <f>K70</f>
        <v>I strongly disagree</v>
      </c>
      <c r="F1141" s="4" t="s">
        <v>86</v>
      </c>
      <c r="M1141" s="4">
        <f>IF(K70="",0,1)</f>
        <v>1</v>
      </c>
    </row>
    <row r="1142" spans="2:16" hidden="1" x14ac:dyDescent="0.3">
      <c r="B1142" s="64">
        <f t="shared" si="5"/>
        <v>7.5</v>
      </c>
      <c r="C1142" s="4" t="str">
        <f>K72</f>
        <v>I somewhat agree</v>
      </c>
      <c r="F1142" s="4" t="s">
        <v>87</v>
      </c>
      <c r="M1142" s="4">
        <f>IF(K72="",0,1)</f>
        <v>1</v>
      </c>
    </row>
    <row r="1143" spans="2:16" hidden="1" x14ac:dyDescent="0.3">
      <c r="B1143" s="64">
        <f t="shared" si="5"/>
        <v>5</v>
      </c>
      <c r="C1143" s="4" t="str">
        <f>K74</f>
        <v>I neither agree nor disagree</v>
      </c>
      <c r="F1143" s="4" t="s">
        <v>88</v>
      </c>
      <c r="M1143" s="4">
        <f>IF(K74="",0,1)</f>
        <v>1</v>
      </c>
      <c r="P1143" s="4" t="s">
        <v>89</v>
      </c>
    </row>
    <row r="1144" spans="2:16" hidden="1" x14ac:dyDescent="0.3">
      <c r="B1144" s="64">
        <f t="shared" si="5"/>
        <v>5</v>
      </c>
      <c r="C1144" s="4" t="str">
        <f>K76</f>
        <v>I neither agree nor disagree</v>
      </c>
      <c r="F1144" s="4" t="s">
        <v>90</v>
      </c>
      <c r="M1144" s="4">
        <f>IF(K76="",0,1)</f>
        <v>1</v>
      </c>
      <c r="P1144" s="4" t="s">
        <v>91</v>
      </c>
    </row>
    <row r="1145" spans="2:16" hidden="1" x14ac:dyDescent="0.3">
      <c r="M1145" s="71">
        <f>SUM(M1135:M1144)</f>
        <v>10</v>
      </c>
    </row>
    <row r="1146" spans="2:16" ht="15.5" hidden="1" x14ac:dyDescent="0.45">
      <c r="B1146" s="72">
        <f>ROUND(SUM(B1135:B1144),0)</f>
        <v>28</v>
      </c>
      <c r="C1146" s="73" t="str">
        <f>IF(AND($B1146&gt;=$B$1114,$B1146&lt;$C$1114),E$1114,IF(AND($B1146&gt;=$B$1115,$B1146&lt;$C$1115),E$1115,IF(AND($B1146&gt;=$B$1116,$B1146&lt;$C$1116),E$1116,IF(AND($B1146&gt;=$B$1117,$B1146&lt;$C$1117),E$1117,IF(AND($B1146&gt;=$B$1118,$B1146&lt;=$C$1118),E$1118)))))</f>
        <v>Significantly incompetent</v>
      </c>
      <c r="F1146" s="73" t="str">
        <f>IF(AND($B1146&gt;=$B$1114,$B1146&lt;$C$1114),H$1114,IF(AND($B1146&gt;=$B$1115,$B1146&lt;$C$1115),H$1115,IF(AND($B1146&gt;=$B$1116,$B1146&lt;$C$1116),H$1116,IF(AND($B1146&gt;=$B$1117,$B1146&lt;$C$1117),H$1117,IF(AND($B1146&gt;=$B$1118,$B1146&lt;=$C$1118),H$1118)))))</f>
        <v>significant incompetence</v>
      </c>
      <c r="I1146" s="73" t="str">
        <f>IF(AND($B1146&gt;=$B$1114,$B1146&lt;$C$1114),K$1114,IF(AND($B1146&gt;=$B$1115,$B1146&lt;$C$1115),K$1115,IF(AND($B1146&gt;=$B$1116,$B1146&lt;$C$1116),K$1116,IF(AND($B1146&gt;=$B$1117,$B1146&lt;$C$1117),K$1117,IF(AND($B1146&gt;=$B$1118,$B1146&lt;=$C$1118),K$1118)))))</f>
        <v>significant risk to Mika's wellbeing</v>
      </c>
      <c r="M1146" s="74">
        <f>IF(M1145=10,B1146,"")</f>
        <v>28</v>
      </c>
      <c r="P1146" s="127">
        <f>IF(M1146="","",M1146*0.01)</f>
        <v>0.28000000000000003</v>
      </c>
    </row>
    <row r="1147" spans="2:16" ht="15.5" hidden="1" x14ac:dyDescent="0.45">
      <c r="L1147" s="75" t="s">
        <v>92</v>
      </c>
      <c r="M1147" s="76">
        <f>IF(K56="","",K56)</f>
        <v>4.8</v>
      </c>
      <c r="P1147" s="127">
        <f>IF(M1147="","",1-(M1147/12))</f>
        <v>0.60000000000000009</v>
      </c>
    </row>
    <row r="1148" spans="2:16" hidden="1" x14ac:dyDescent="0.3">
      <c r="B1148" s="73" t="str">
        <f>IF(M1145=10,CONCATENATE(E1148,F1148,G1148,H1148,I1148,J1148,K1148,L1148,M1148),"")</f>
        <v>The resulting score for cultural competence is 28 out of 100. This indicates a level of significant incompetence.</v>
      </c>
      <c r="D1148" s="65" t="s">
        <v>60</v>
      </c>
      <c r="E1148" s="4" t="s">
        <v>93</v>
      </c>
      <c r="F1148" s="4">
        <f>B1146</f>
        <v>28</v>
      </c>
      <c r="G1148" s="4" t="s">
        <v>94</v>
      </c>
      <c r="H1148" s="4" t="str">
        <f>F1146</f>
        <v>significant incompetence</v>
      </c>
      <c r="I1148" s="4" t="s">
        <v>95</v>
      </c>
    </row>
    <row r="1149" spans="2:16" hidden="1" x14ac:dyDescent="0.3">
      <c r="H1149" s="4"/>
    </row>
    <row r="1150" spans="2:16" hidden="1" x14ac:dyDescent="0.3"/>
    <row r="1151" spans="2:16" hidden="1" x14ac:dyDescent="0.3">
      <c r="B1151" s="4" t="s">
        <v>96</v>
      </c>
    </row>
    <row r="1152" spans="2:16" hidden="1" x14ac:dyDescent="0.3">
      <c r="B1152" s="77" t="s">
        <v>97</v>
      </c>
      <c r="C1152" s="73" t="str">
        <f>IF(M$1145=10,CONCATENATE(E1152,F1152,G1152,H1152,I1152,J1152,K1152,L1152,M1152),"")</f>
        <v xml:space="preserve">Thank you, Dr. Singh, for your medical service to Mika. </v>
      </c>
      <c r="D1152" s="65" t="s">
        <v>60</v>
      </c>
      <c r="E1152" s="4" t="s">
        <v>98</v>
      </c>
      <c r="F1152" s="4" t="str">
        <f>$F$56</f>
        <v>Dr. Singh</v>
      </c>
      <c r="G1152" s="4" t="s">
        <v>99</v>
      </c>
      <c r="I1152" s="4" t="str">
        <f>IF(F55="","this culturally diverse patient",F55)</f>
        <v>Mika</v>
      </c>
      <c r="J1152" s="4" t="s">
        <v>100</v>
      </c>
    </row>
    <row r="1153" spans="2:11" hidden="1" x14ac:dyDescent="0.3">
      <c r="B1153" s="78" t="s">
        <v>101</v>
      </c>
      <c r="C1153" s="73" t="str">
        <f t="shared" ref="C1153:C1154" si="6">IF(M$1145=10,CONCATENATE(E1153,F1153,G1153,H1153,I1153,J1153,K1153,L1153,M1153),"")</f>
        <v>You have been assessed by Mika, one of your patients, as measurably presenting significant incompetence. This suggests that you present a significant risk to Mika's wellbeing, and to other culturally diverse patients. Of course, it doesn't have to stay that way.</v>
      </c>
      <c r="D1153" s="65" t="s">
        <v>60</v>
      </c>
      <c r="E1153" s="4" t="s">
        <v>102</v>
      </c>
      <c r="F1153" s="4" t="str">
        <f>IF(F55=""," one of your patients,",CONCATENATE(F55,", one of your patients, "))</f>
        <v xml:space="preserve">Mika, one of your patients, </v>
      </c>
      <c r="G1153" s="4" t="s">
        <v>103</v>
      </c>
      <c r="H1153" s="61" t="str">
        <f>F1146</f>
        <v>significant incompetence</v>
      </c>
      <c r="I1153" s="4" t="s">
        <v>104</v>
      </c>
      <c r="J1153" s="4" t="str">
        <f>I1146</f>
        <v>significant risk to Mika's wellbeing</v>
      </c>
      <c r="K1153" s="4" t="s">
        <v>105</v>
      </c>
    </row>
    <row r="1154" spans="2:11" hidden="1" x14ac:dyDescent="0.3">
      <c r="B1154" s="77" t="s">
        <v>97</v>
      </c>
      <c r="C1154" s="73" t="str">
        <f t="shared" si="6"/>
        <v>We offer two programs to boost your cultural competence to reliably serve culturally diverse patients. The first one is free.</v>
      </c>
      <c r="D1154" s="65" t="s">
        <v>60</v>
      </c>
      <c r="E1154" s="4" t="s">
        <v>106</v>
      </c>
    </row>
    <row r="1155" spans="2:11" hidden="1" x14ac:dyDescent="0.3">
      <c r="C1155" s="73" t="str">
        <f>IF(M1145=10,B1159,"")</f>
        <v>Standard Competence</v>
      </c>
      <c r="D1155" s="4" t="str">
        <f>IF(M1145=10," for legitimacy","")</f>
        <v xml:space="preserve"> for legitimacy</v>
      </c>
      <c r="F1155" s="79" t="str">
        <f>IF(M1145=10,E1159,"")</f>
        <v>We offer you, Dr. Singh,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row>
    <row r="1156" spans="2:11" hidden="1" x14ac:dyDescent="0.3">
      <c r="C1156" s="73" t="str">
        <f>IF(M1145=10,B1160,"")</f>
        <v>Competitive Competence</v>
      </c>
      <c r="D1156" s="4" t="str">
        <f>IF(M1145=10," for referrals","")</f>
        <v xml:space="preserve"> for referrals</v>
      </c>
      <c r="F1156" s="79" t="str">
        <f>IF(M1145=10,E1160,"")</f>
        <v>We offer you, Dr. Singh,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row>
    <row r="1157" spans="2:11" hidden="1" x14ac:dyDescent="0.3">
      <c r="C1157" s="73" t="str">
        <f>IF(M1145=10,F1157,"")</f>
        <v>Let's work together to improve healthcare outcomes for all of your patients. Thank you.</v>
      </c>
      <c r="E1157" s="65" t="s">
        <v>60</v>
      </c>
      <c r="F1157" s="4" t="s">
        <v>107</v>
      </c>
    </row>
    <row r="1158" spans="2:11" hidden="1" x14ac:dyDescent="0.3"/>
    <row r="1159" spans="2:11" hidden="1" x14ac:dyDescent="0.3">
      <c r="B1159" s="4" t="s">
        <v>108</v>
      </c>
      <c r="E1159" s="73" t="str">
        <f>CONCATENATE(G1159,H1159,I1159)</f>
        <v>We offer you, Dr. Singh,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F1159" s="65" t="s">
        <v>60</v>
      </c>
      <c r="G1159" s="4" t="s">
        <v>109</v>
      </c>
      <c r="H1159" s="4" t="str">
        <f>IF(F$56="","the medical provider",F$56)</f>
        <v>Dr. Singh</v>
      </c>
      <c r="I1159" s="61" t="s">
        <v>110</v>
      </c>
    </row>
    <row r="1160" spans="2:11" hidden="1" x14ac:dyDescent="0.3">
      <c r="B1160" s="4" t="s">
        <v>111</v>
      </c>
      <c r="E1160" s="73" t="str">
        <f>CONCATENATE(G1160,H1160,I1160)</f>
        <v>We offer you, Dr. Singh,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F1160" s="65" t="s">
        <v>60</v>
      </c>
      <c r="G1160" s="4" t="s">
        <v>109</v>
      </c>
      <c r="H1160" s="4" t="str">
        <f>IF(F$56="","the medical provider",F$56)</f>
        <v>Dr. Singh</v>
      </c>
      <c r="I1160" s="61" t="s">
        <v>112</v>
      </c>
    </row>
    <row r="1161" spans="2:11" hidden="1" x14ac:dyDescent="0.3"/>
    <row r="1162" spans="2:11" hidden="1" x14ac:dyDescent="0.3"/>
    <row r="1163" spans="2:11" hidden="1" x14ac:dyDescent="0.3">
      <c r="B1163" s="80"/>
    </row>
    <row r="1164" spans="2:11" hidden="1" x14ac:dyDescent="0.3">
      <c r="B1164" s="81"/>
      <c r="C1164" s="4" t="s">
        <v>22</v>
      </c>
      <c r="H1164" s="4" t="s">
        <v>113</v>
      </c>
    </row>
    <row r="1165" spans="2:11" hidden="1" x14ac:dyDescent="0.3">
      <c r="B1165" s="81"/>
      <c r="C1165" s="4" t="s">
        <v>114</v>
      </c>
      <c r="H1165" s="4" t="s">
        <v>115</v>
      </c>
    </row>
    <row r="1166" spans="2:11" hidden="1" x14ac:dyDescent="0.3">
      <c r="B1166" s="82"/>
      <c r="C1166" s="4" t="s">
        <v>116</v>
      </c>
      <c r="H1166" s="4" t="s">
        <v>117</v>
      </c>
    </row>
    <row r="1167" spans="2:11" hidden="1" x14ac:dyDescent="0.3">
      <c r="B1167" s="82"/>
      <c r="C1167" s="4" t="s">
        <v>26</v>
      </c>
      <c r="H1167" s="4" t="s">
        <v>118</v>
      </c>
    </row>
    <row r="1168" spans="2:11" hidden="1" x14ac:dyDescent="0.3">
      <c r="B1168" s="83"/>
      <c r="C1168" s="4" t="s">
        <v>119</v>
      </c>
      <c r="H1168" s="4" t="s">
        <v>120</v>
      </c>
    </row>
    <row r="1169" spans="2:16" hidden="1" x14ac:dyDescent="0.3">
      <c r="B1169" s="83"/>
      <c r="C1169" s="4" t="s">
        <v>24</v>
      </c>
      <c r="H1169" s="4" t="s">
        <v>121</v>
      </c>
    </row>
    <row r="1170" spans="2:16" hidden="1" x14ac:dyDescent="0.3"/>
    <row r="1171" spans="2:16" ht="16" hidden="1" x14ac:dyDescent="0.4">
      <c r="B1171" s="66" t="str">
        <f>IF(OR(F91="",J91=""),B91,CONCATENATE(B91,": ",F91,", ",J91))</f>
        <v>2nd visit: prenatal, provider pre-enrollment</v>
      </c>
      <c r="C1171" s="67"/>
      <c r="D1171" s="67"/>
      <c r="E1171" s="67"/>
      <c r="F1171" s="68"/>
      <c r="G1171" s="67"/>
      <c r="H1171" s="69"/>
      <c r="I1171" s="67"/>
      <c r="J1171" s="67"/>
      <c r="K1171" s="67"/>
      <c r="L1171" s="67"/>
      <c r="M1171" s="133">
        <f>IF(J91=I$1103,L$1103,IF(J91=I$1104,L$1104,IF(J91=I$1105,L$1105,IF(J91=I$1106,L$1106,IF(J91=I$1107,L$1107,IF(J91=I$1108,L$1108,IF(J91=I$1109,L$1109,IF(J91="",0))))))))</f>
        <v>0</v>
      </c>
    </row>
    <row r="1172" spans="2:16" hidden="1" x14ac:dyDescent="0.3">
      <c r="F1172" s="63"/>
    </row>
    <row r="1173" spans="2:16" hidden="1" x14ac:dyDescent="0.3">
      <c r="F1173" s="70" t="str">
        <f>F95</f>
        <v>Mika</v>
      </c>
      <c r="J1173" s="70" t="str">
        <f>F96</f>
        <v>Dr. Singh</v>
      </c>
    </row>
    <row r="1174" spans="2:16" hidden="1" x14ac:dyDescent="0.3"/>
    <row r="1175" spans="2:16" hidden="1" x14ac:dyDescent="0.3">
      <c r="B1175" s="64">
        <f>IF(C1175=F$1107,E$1107,IF(C1175=F$1108,E$1108,IF(C1175=F$1109,E$1109,IF(C1175=F$1110,E$1110,IF(C1175=F$1111,E$1111,IF(C1175=0,0))))))</f>
        <v>2.5</v>
      </c>
      <c r="C1175" s="4" t="str">
        <f>K98</f>
        <v>I somewhat disagree</v>
      </c>
      <c r="F1175" s="4" t="str">
        <f t="shared" ref="F1175:F1184" si="7">F1135</f>
        <v>1. I felt fully seen and heard.</v>
      </c>
      <c r="M1175" s="4">
        <f>IF(K98="",0,1)</f>
        <v>1</v>
      </c>
    </row>
    <row r="1176" spans="2:16" hidden="1" x14ac:dyDescent="0.3">
      <c r="B1176" s="64">
        <f t="shared" ref="B1176:B1184" si="8">IF(C1176=F$1107,E$1107,IF(C1176=F$1108,E$1108,IF(C1176=F$1109,E$1109,IF(C1176=F$1110,E$1110,IF(C1176=F$1111,E$1111,IF(C1176=0,0))))))</f>
        <v>2.5</v>
      </c>
      <c r="C1176" s="4" t="str">
        <f>K100</f>
        <v>I somewhat disagree</v>
      </c>
      <c r="F1176" s="4" t="str">
        <f t="shared" si="7"/>
        <v>2. They faithfully responded to all of my expressions of pain or discomfort.</v>
      </c>
      <c r="M1176" s="4">
        <f>IF(K100="",0,1)</f>
        <v>1</v>
      </c>
      <c r="P1176" s="4" t="s">
        <v>81</v>
      </c>
    </row>
    <row r="1177" spans="2:16" hidden="1" x14ac:dyDescent="0.3">
      <c r="B1177" s="64">
        <f t="shared" si="8"/>
        <v>5</v>
      </c>
      <c r="C1177" s="4" t="str">
        <f>K102</f>
        <v>I neither agree nor disagree</v>
      </c>
      <c r="F1177" s="4" t="str">
        <f t="shared" si="7"/>
        <v>3. They put my personal wellbeing ahead of their institutional processes.</v>
      </c>
      <c r="M1177" s="4">
        <f>IF(K102="",0,1)</f>
        <v>1</v>
      </c>
    </row>
    <row r="1178" spans="2:16" hidden="1" x14ac:dyDescent="0.3">
      <c r="B1178" s="64">
        <f t="shared" si="8"/>
        <v>2.5</v>
      </c>
      <c r="C1178" s="4" t="str">
        <f>K104</f>
        <v>I somewhat disagree</v>
      </c>
      <c r="F1178" s="4" t="str">
        <f t="shared" si="7"/>
        <v>4. Their actions and expressions were devoid of any microaggressions.</v>
      </c>
      <c r="M1178" s="4">
        <f>IF(K104="",0,1)</f>
        <v>1</v>
      </c>
    </row>
    <row r="1179" spans="2:16" hidden="1" x14ac:dyDescent="0.3">
      <c r="B1179" s="64">
        <f t="shared" si="8"/>
        <v>0</v>
      </c>
      <c r="C1179" s="4" t="str">
        <f>K106</f>
        <v>I strongly disagree</v>
      </c>
      <c r="F1179" s="4" t="str">
        <f t="shared" si="7"/>
        <v>5. They asked me how they could be more culturally sensitive.</v>
      </c>
      <c r="M1179" s="4">
        <f>IF(K106="",0,1)</f>
        <v>1</v>
      </c>
    </row>
    <row r="1180" spans="2:16" hidden="1" x14ac:dyDescent="0.3">
      <c r="B1180" s="64">
        <f t="shared" si="8"/>
        <v>2.5</v>
      </c>
      <c r="C1180" s="4" t="str">
        <f>K108</f>
        <v>I somewhat disagree</v>
      </c>
      <c r="F1180" s="4" t="str">
        <f t="shared" si="7"/>
        <v>6. They did not exploit my vulnerability to their professional authority.</v>
      </c>
      <c r="M1180" s="4">
        <f>IF(K108="",0,1)</f>
        <v>1</v>
      </c>
    </row>
    <row r="1181" spans="2:16" hidden="1" x14ac:dyDescent="0.3">
      <c r="B1181" s="64">
        <f t="shared" si="8"/>
        <v>2.5</v>
      </c>
      <c r="C1181" s="4" t="str">
        <f>K110</f>
        <v>I somewhat disagree</v>
      </c>
      <c r="F1181" s="4" t="str">
        <f t="shared" si="7"/>
        <v>7. I never had to give up my autonomy to fit their processes.</v>
      </c>
      <c r="M1181" s="4">
        <f>IF(K110="",0,1)</f>
        <v>1</v>
      </c>
    </row>
    <row r="1182" spans="2:16" hidden="1" x14ac:dyDescent="0.3">
      <c r="B1182" s="64">
        <f t="shared" si="8"/>
        <v>7.5</v>
      </c>
      <c r="C1182" s="4" t="str">
        <f>K112</f>
        <v>I somewhat agree</v>
      </c>
      <c r="F1182" s="4" t="str">
        <f t="shared" si="7"/>
        <v>8. Staff appeared to be culturally diverse.</v>
      </c>
      <c r="M1182" s="4">
        <f>IF(K112="",0,1)</f>
        <v>1</v>
      </c>
    </row>
    <row r="1183" spans="2:16" hidden="1" x14ac:dyDescent="0.3">
      <c r="B1183" s="64">
        <f t="shared" si="8"/>
        <v>5</v>
      </c>
      <c r="C1183" s="4" t="str">
        <f>K114</f>
        <v>I neither agree nor disagree</v>
      </c>
      <c r="F1183" s="4" t="str">
        <f t="shared" si="7"/>
        <v>9. They effectively accommodated my linguistic barrier.</v>
      </c>
      <c r="M1183" s="4">
        <f>IF(K114="",0,1)</f>
        <v>1</v>
      </c>
      <c r="P1183" s="4" t="s">
        <v>89</v>
      </c>
    </row>
    <row r="1184" spans="2:16" hidden="1" x14ac:dyDescent="0.3">
      <c r="B1184" s="64">
        <f t="shared" si="8"/>
        <v>5</v>
      </c>
      <c r="C1184" s="4" t="str">
        <f>K116</f>
        <v>I neither agree nor disagree</v>
      </c>
      <c r="F1184" s="4" t="str">
        <f t="shared" si="7"/>
        <v>10. I was offered billing options appropriate to my cultural values.</v>
      </c>
      <c r="M1184" s="4">
        <f>IF(K116="",0,1)</f>
        <v>1</v>
      </c>
      <c r="P1184" s="4" t="s">
        <v>91</v>
      </c>
    </row>
    <row r="1185" spans="2:22" hidden="1" x14ac:dyDescent="0.3">
      <c r="M1185" s="71">
        <f>SUM(M1175:M1184)</f>
        <v>10</v>
      </c>
    </row>
    <row r="1186" spans="2:22" ht="15.5" hidden="1" x14ac:dyDescent="0.45">
      <c r="B1186" s="72">
        <f>ROUND(SUM(B1175:B1184),0)</f>
        <v>35</v>
      </c>
      <c r="C1186" s="73" t="str">
        <f>IF(AND($B1186&gt;=$B$1114,$B1186&lt;$C$1114),E$1114,IF(AND($B1186&gt;=$B$1115,$B1186&lt;$C$1115),E$1115,IF(AND($B1186&gt;=$B$1116,$B1186&lt;$C$1116),E$1116,IF(AND($B1186&gt;=$B$1117,$B1186&lt;$C$1117),E$1117,IF(AND($B1186&gt;=$B$1118,$B1186&lt;=$C$1118),E$1118)))))</f>
        <v>Significantly incompetent</v>
      </c>
      <c r="F1186" s="73" t="str">
        <f>IF(AND($B1186&gt;=$B$1114,$B1186&lt;$C$1114),H$1114,IF(AND($B1186&gt;=$B$1115,$B1186&lt;$C$1115),H$1115,IF(AND($B1186&gt;=$B$1116,$B1186&lt;$C$1116),H$1116,IF(AND($B1186&gt;=$B$1117,$B1186&lt;$C$1117),H$1117,IF(AND($B1186&gt;=$B$1118,$B1186&lt;=$C$1118),H$1118)))))</f>
        <v>significant incompetence</v>
      </c>
      <c r="I1186" s="73" t="str">
        <f>IF(AND($B1186&gt;=$B$1114,$B1186&lt;$C$1114),K$1114,IF(AND($B1186&gt;=$B$1115,$B1186&lt;$C$1115),K$1115,IF(AND($B1186&gt;=$B$1116,$B1186&lt;$C$1116),K$1116,IF(AND($B1186&gt;=$B$1117,$B1186&lt;$C$1117),K$1117,IF(AND($B1186&gt;=$B$1118,$B1186&lt;=$C$1118),K$1118)))))</f>
        <v>significant risk to Mika's wellbeing</v>
      </c>
      <c r="M1186" s="74">
        <f>IF(M1185=10,B1186,"")</f>
        <v>35</v>
      </c>
      <c r="P1186" s="127">
        <f>IF(M1186="","",M1186*0.01)</f>
        <v>0.35000000000000003</v>
      </c>
    </row>
    <row r="1187" spans="2:22" ht="15.5" hidden="1" x14ac:dyDescent="0.45">
      <c r="L1187" s="75" t="s">
        <v>92</v>
      </c>
      <c r="M1187" s="76">
        <f>IF(K96="","",K96)</f>
        <v>4.7</v>
      </c>
      <c r="P1187" s="127">
        <f>IF(M1187="","",1-(M1187/12))</f>
        <v>0.60833333333333339</v>
      </c>
    </row>
    <row r="1188" spans="2:22" hidden="1" x14ac:dyDescent="0.3">
      <c r="B1188" s="73" t="str">
        <f>IF(M1185=10,CONCATENATE(E1188,F1188,G1188,H1188,I1188,J1188,K1188,L1188,M1188),"")</f>
        <v>The resulting score for cultural competence is 35 out of 100. This indicates a level of significant incompetence.</v>
      </c>
      <c r="D1188" s="65" t="s">
        <v>60</v>
      </c>
      <c r="E1188" s="4" t="s">
        <v>93</v>
      </c>
      <c r="F1188" s="4">
        <f>B1186</f>
        <v>35</v>
      </c>
      <c r="G1188" s="4" t="s">
        <v>94</v>
      </c>
      <c r="H1188" s="4" t="str">
        <f>F1186</f>
        <v>significant incompetence</v>
      </c>
      <c r="I1188" s="4" t="s">
        <v>95</v>
      </c>
    </row>
    <row r="1189" spans="2:22" hidden="1" x14ac:dyDescent="0.3"/>
    <row r="1190" spans="2:22" ht="15.5" hidden="1" x14ac:dyDescent="0.45">
      <c r="C1190" s="147">
        <f>E126</f>
        <v>0</v>
      </c>
      <c r="D1190" s="148"/>
      <c r="E1190" s="148"/>
      <c r="F1190" s="148"/>
      <c r="G1190" s="148"/>
      <c r="H1190" s="149"/>
      <c r="V1190" s="84" t="s">
        <v>122</v>
      </c>
    </row>
    <row r="1191" spans="2:22" hidden="1" x14ac:dyDescent="0.3"/>
    <row r="1192" spans="2:22" hidden="1" x14ac:dyDescent="0.3">
      <c r="C1192" s="73" t="str">
        <f>CONCATENATE(E1192,F1192,G1192,H1192,I1192,J1192,K1192,,L1192,M1192)</f>
        <v xml:space="preserve">We provide this helpful feedback to you, Dr. Singh, to improve your cultural competency. </v>
      </c>
      <c r="D1192" s="65" t="s">
        <v>60</v>
      </c>
      <c r="E1192" s="4" t="s">
        <v>123</v>
      </c>
      <c r="F1192" s="4" t="str">
        <f>IF($J1173=0,"the recipient",$J1173)</f>
        <v>Dr. Singh</v>
      </c>
      <c r="G1192" s="4" t="s">
        <v>124</v>
      </c>
      <c r="H1192" s="4"/>
      <c r="U1192" s="4" t="s">
        <v>125</v>
      </c>
    </row>
    <row r="1193" spans="2:22" hidden="1" x14ac:dyDescent="0.3">
      <c r="C1193" s="73" t="str">
        <f>CONCATENATE(E1193,F1193,G1193,H1193,I1193,J1193,K1193,,L1193,M1193)</f>
        <v xml:space="preserve">We know medical providers like you rely upon referrals. Often from those you serve. </v>
      </c>
      <c r="D1193" s="65" t="s">
        <v>60</v>
      </c>
      <c r="E1193" s="4" t="s">
        <v>126</v>
      </c>
      <c r="G1193" s="4" t="s">
        <v>127</v>
      </c>
    </row>
    <row r="1194" spans="2:22" hidden="1" x14ac:dyDescent="0.3">
      <c r="C1194" s="73" t="str">
        <f>CONCATENATE(E1194,F1194,G1194,H1194,I1194,J1194,K1194,,L1194,M1194)</f>
        <v>Select a service that best fits your needs.</v>
      </c>
      <c r="D1194" s="65" t="s">
        <v>60</v>
      </c>
      <c r="E1194" s="4" t="s">
        <v>17</v>
      </c>
    </row>
    <row r="1195" spans="2:22" hidden="1" x14ac:dyDescent="0.3">
      <c r="C1195" s="62" t="str">
        <f>$C$1164</f>
        <v>Standard Cultural Competence - begin</v>
      </c>
      <c r="E1195" s="65" t="s">
        <v>60</v>
      </c>
      <c r="F1195" s="62" t="str">
        <f>$H$1164</f>
        <v>beginning the Standard Cultural Competence program</v>
      </c>
      <c r="G1195" s="65" t="s">
        <v>60</v>
      </c>
      <c r="H1195" s="73" t="str">
        <f>CONCATENATE($I1195,$J1195,$K1195,$L1195,$M1195,$N1195,$O1195,$P1195)</f>
        <v>Now that Dr. Singh is beginning the Standard Cultural Competence program, we expect improved outcomes.And can provide a testimonial of their responsiveness to the needs of diverse clients.</v>
      </c>
      <c r="I1195" s="4" t="s">
        <v>128</v>
      </c>
      <c r="J1195" s="65" t="str">
        <f>F1192</f>
        <v>Dr. Singh</v>
      </c>
      <c r="K1195" s="61" t="s">
        <v>129</v>
      </c>
      <c r="L1195" s="4" t="str">
        <f>F1195</f>
        <v>beginning the Standard Cultural Competence program</v>
      </c>
      <c r="M1195" s="4" t="s">
        <v>130</v>
      </c>
      <c r="N1195" s="60" t="s">
        <v>131</v>
      </c>
    </row>
    <row r="1196" spans="2:22" hidden="1" x14ac:dyDescent="0.3">
      <c r="C1196" s="62" t="str">
        <f>$C$1165</f>
        <v>Competitive Cultural Competence - begin</v>
      </c>
      <c r="E1196" s="65" t="s">
        <v>60</v>
      </c>
      <c r="F1196" s="62" t="str">
        <f>$H$1165</f>
        <v>beginning the Competetive Cultural Competence program</v>
      </c>
      <c r="G1196" s="65" t="s">
        <v>60</v>
      </c>
      <c r="H1196" s="73" t="str">
        <f t="shared" ref="H1196:H1201" si="9">CONCATENATE($I1196,$J1196,$K1196,$L1196,$M1196,$N1196,$O1196,$P1196)</f>
        <v>Now that Dr. Singh is beginning the Competetive Cultural Competence program, we anticipate modestly improved wellness outcomes.And can provide a testimonial of their responsiveness to the needs of diverse clients.</v>
      </c>
      <c r="I1196" s="4" t="s">
        <v>128</v>
      </c>
      <c r="J1196" s="4" t="str">
        <f>J1195</f>
        <v>Dr. Singh</v>
      </c>
      <c r="K1196" s="61" t="str">
        <f>K$1195</f>
        <v xml:space="preserve"> is </v>
      </c>
      <c r="L1196" s="4" t="str">
        <f t="shared" ref="L1196:L1200" si="10">F1196</f>
        <v>beginning the Competetive Cultural Competence program</v>
      </c>
      <c r="M1196" s="4" t="s">
        <v>132</v>
      </c>
      <c r="N1196" s="60" t="s">
        <v>131</v>
      </c>
      <c r="O1196" s="61"/>
    </row>
    <row r="1197" spans="2:22" hidden="1" x14ac:dyDescent="0.3">
      <c r="C1197" s="62" t="str">
        <f>$C$1166</f>
        <v>Standard Cultural Competence - enrolled</v>
      </c>
      <c r="E1197" s="65" t="s">
        <v>60</v>
      </c>
      <c r="F1197" s="62" t="str">
        <f>$H$1166</f>
        <v>participating in the Standard Cultural Competence program</v>
      </c>
      <c r="G1197" s="65" t="s">
        <v>60</v>
      </c>
      <c r="H1197" s="73" t="str">
        <f t="shared" si="9"/>
        <v>Now that Dr. Singh is participating in the Standard Cultural Competence program, we expect better outcomes.And can provide a testimonial of their responsiveness to the needs of diverse clients.</v>
      </c>
      <c r="I1197" s="4" t="s">
        <v>128</v>
      </c>
      <c r="J1197" s="4" t="str">
        <f t="shared" ref="J1197:J1200" si="11">J1196</f>
        <v>Dr. Singh</v>
      </c>
      <c r="K1197" s="61" t="str">
        <f>K$1195</f>
        <v xml:space="preserve"> is </v>
      </c>
      <c r="L1197" s="4" t="str">
        <f t="shared" si="10"/>
        <v>participating in the Standard Cultural Competence program</v>
      </c>
      <c r="M1197" s="4" t="s">
        <v>133</v>
      </c>
      <c r="N1197" s="60" t="s">
        <v>131</v>
      </c>
    </row>
    <row r="1198" spans="2:22" hidden="1" x14ac:dyDescent="0.3">
      <c r="C1198" s="62" t="str">
        <f>$C$1167</f>
        <v>Competitive Cultural Competence - enrolled</v>
      </c>
      <c r="E1198" s="65" t="s">
        <v>60</v>
      </c>
      <c r="F1198" s="62" t="str">
        <f>$H$1167</f>
        <v>participating in the Competetive Cultural Competence program</v>
      </c>
      <c r="G1198" s="65" t="s">
        <v>60</v>
      </c>
      <c r="H1198" s="73" t="str">
        <f t="shared" si="9"/>
        <v>Now that Dr. Singh is participating in the Competetive Cultural Competence program, we anticipate significantly improved wellness outcomes.And can provide a testimonial of their responsiveness to the needs of diverse clients.</v>
      </c>
      <c r="I1198" s="4" t="s">
        <v>128</v>
      </c>
      <c r="J1198" s="4" t="str">
        <f t="shared" si="11"/>
        <v>Dr. Singh</v>
      </c>
      <c r="K1198" s="61" t="str">
        <f>K$1195</f>
        <v xml:space="preserve"> is </v>
      </c>
      <c r="L1198" s="4" t="str">
        <f t="shared" si="10"/>
        <v>participating in the Competetive Cultural Competence program</v>
      </c>
      <c r="M1198" s="4" t="s">
        <v>134</v>
      </c>
      <c r="N1198" s="60" t="s">
        <v>131</v>
      </c>
    </row>
    <row r="1199" spans="2:22" hidden="1" x14ac:dyDescent="0.3">
      <c r="C1199" s="62" t="str">
        <f>$C$1168</f>
        <v>Standard Cultural Competence - completed</v>
      </c>
      <c r="E1199" s="65" t="s">
        <v>60</v>
      </c>
      <c r="F1199" s="62" t="str">
        <f>$H$1168</f>
        <v>completing the Standard Cultural Competence program</v>
      </c>
      <c r="G1199" s="65" t="s">
        <v>60</v>
      </c>
      <c r="H1199" s="73" t="str">
        <f t="shared" si="9"/>
        <v>Now that Dr. Singh is completing the Standard Cultural Competence program, we expect stellar outcomes.And will soon provide a testimonial of their responsiveness to the needs of diverse clients.</v>
      </c>
      <c r="I1199" s="4" t="s">
        <v>128</v>
      </c>
      <c r="J1199" s="4" t="str">
        <f t="shared" si="11"/>
        <v>Dr. Singh</v>
      </c>
      <c r="K1199" s="61" t="str">
        <f>K$1195</f>
        <v xml:space="preserve"> is </v>
      </c>
      <c r="L1199" s="4" t="str">
        <f t="shared" si="10"/>
        <v>completing the Standard Cultural Competence program</v>
      </c>
      <c r="M1199" s="4" t="s">
        <v>135</v>
      </c>
      <c r="N1199" s="60" t="s">
        <v>136</v>
      </c>
    </row>
    <row r="1200" spans="2:22" hidden="1" x14ac:dyDescent="0.3">
      <c r="C1200" s="62" t="str">
        <f>$C$1169</f>
        <v>Competitive Cultural Competence - completed</v>
      </c>
      <c r="E1200" s="65" t="s">
        <v>60</v>
      </c>
      <c r="F1200" s="62" t="str">
        <f>$H$1169</f>
        <v>completing the Competetive Cultural Competence program</v>
      </c>
      <c r="G1200" s="65" t="s">
        <v>60</v>
      </c>
      <c r="H1200" s="73" t="str">
        <f t="shared" si="9"/>
        <v>Now that Dr. Singh is completing the Competetive Cultural Competence program, we anticipate greatly improved wellness outcomes.And will soon provide a testimonial of their responsiveness to the needs of diverse clients.</v>
      </c>
      <c r="I1200" s="4" t="s">
        <v>128</v>
      </c>
      <c r="J1200" s="4" t="str">
        <f t="shared" si="11"/>
        <v>Dr. Singh</v>
      </c>
      <c r="K1200" s="61" t="str">
        <f>K$1195</f>
        <v xml:space="preserve"> is </v>
      </c>
      <c r="L1200" s="4" t="str">
        <f t="shared" si="10"/>
        <v>completing the Competetive Cultural Competence program</v>
      </c>
      <c r="M1200" s="4" t="s">
        <v>137</v>
      </c>
      <c r="N1200" s="60" t="s">
        <v>136</v>
      </c>
    </row>
    <row r="1201" spans="2:14" hidden="1" x14ac:dyDescent="0.3">
      <c r="G1201" s="65" t="s">
        <v>60</v>
      </c>
      <c r="H1201" s="73" t="str">
        <f t="shared" si="9"/>
        <v>Select one of these two services, Standard or Competitive Competence, to best improve your efficacy serving diverse patients.We can then offer a testimonial of your improved responsiveness to diverse clients.</v>
      </c>
      <c r="K1201" s="61" t="s">
        <v>138</v>
      </c>
      <c r="L1201" s="61" t="s">
        <v>139</v>
      </c>
      <c r="M1201" s="61" t="s">
        <v>140</v>
      </c>
      <c r="N1201" s="60" t="s">
        <v>141</v>
      </c>
    </row>
    <row r="1202" spans="2:14" hidden="1" x14ac:dyDescent="0.3">
      <c r="C1202" s="73" t="str">
        <f>IF($C1190=$C1195,H1195,IF($C1190=$C1196,H1196,IF($C1190=C1197,H1197,IF($C1190=C1198,H1198,IF($C1190=C1199,H1199,IF($C1190=C1200,H1200,IF($C1190=0,H1201)))))))</f>
        <v>Select one of these two services, Standard or Competitive Competence, to best improve your efficacy serving diverse patients.We can then offer a testimonial of your improved responsiveness to diverse clients.</v>
      </c>
      <c r="E1202" s="65" t="s">
        <v>60</v>
      </c>
      <c r="F1202" s="73" t="str">
        <f>IF($C1190=$C1195,F1195,IF($C1190=$C1196,F1196,IF($C1190=C1197,F1197,IF($C1190=C1198,F1198,IF($C1190=C1199,F1199,IF($C1190=C1200,F1200,IF($C1190=0,"")))))))</f>
        <v/>
      </c>
      <c r="G1202" s="65" t="s">
        <v>60</v>
      </c>
    </row>
    <row r="1203" spans="2:14" hidden="1" x14ac:dyDescent="0.3"/>
    <row r="1204" spans="2:14" hidden="1" x14ac:dyDescent="0.3">
      <c r="C1204" s="4" t="s">
        <v>142</v>
      </c>
    </row>
    <row r="1205" spans="2:14" hidden="1" x14ac:dyDescent="0.3"/>
    <row r="1206" spans="2:14" hidden="1" x14ac:dyDescent="0.3"/>
    <row r="1207" spans="2:14" hidden="1" x14ac:dyDescent="0.3"/>
    <row r="1208" spans="2:14" ht="16" hidden="1" x14ac:dyDescent="0.4">
      <c r="B1208" s="66" t="str">
        <f>IF(OR(F133="",J133=""),B133,CONCATENATE(B133,": ",F133,", ",J133))</f>
        <v>3rd visit: prenatal, provider finished SC</v>
      </c>
      <c r="C1208" s="67"/>
      <c r="D1208" s="67"/>
      <c r="E1208" s="67"/>
      <c r="F1208" s="68"/>
      <c r="G1208" s="67"/>
      <c r="H1208" s="69"/>
      <c r="I1208" s="67"/>
      <c r="J1208" s="67"/>
      <c r="K1208" s="67"/>
      <c r="L1208" s="67"/>
      <c r="M1208" s="133">
        <f>IF(J133=I$1103,L$1103,IF(J133=I$1104,L$1104,IF(J133=I$1105,L$1105,IF(J133=I$1106,L$1106,IF(J133=I$1107,L$1107,IF(J133=I$1108,L$1108,IF(J133=I$1109,L$1109,IF(J133="",0))))))))</f>
        <v>0.5</v>
      </c>
    </row>
    <row r="1209" spans="2:14" hidden="1" x14ac:dyDescent="0.3">
      <c r="F1209" s="63"/>
    </row>
    <row r="1210" spans="2:14" hidden="1" x14ac:dyDescent="0.3">
      <c r="F1210" s="70" t="str">
        <f>F137</f>
        <v>Mika</v>
      </c>
      <c r="J1210" s="70" t="str">
        <f>F138</f>
        <v>Dr. Singh</v>
      </c>
    </row>
    <row r="1211" spans="2:14" hidden="1" x14ac:dyDescent="0.3"/>
    <row r="1212" spans="2:14" hidden="1" x14ac:dyDescent="0.3">
      <c r="B1212" s="64">
        <f>IF(C1212=F$1107,E$1107,IF(C1212=F$1108,E$1108,IF(C1212=F$1109,E$1109,IF(C1212=F$1110,E$1110,IF(C1212=F$1111,E$1111,IF(C1212=0,0))))))</f>
        <v>7.5</v>
      </c>
      <c r="C1212" s="4" t="str">
        <f>K140</f>
        <v>I somewhat agree</v>
      </c>
      <c r="F1212" s="4" t="str">
        <f>F1175</f>
        <v>1. I felt fully seen and heard.</v>
      </c>
      <c r="M1212" s="4">
        <f>IF(K140="",0,1)</f>
        <v>1</v>
      </c>
    </row>
    <row r="1213" spans="2:14" hidden="1" x14ac:dyDescent="0.3">
      <c r="B1213" s="64">
        <f t="shared" ref="B1213:B1221" si="12">IF(C1213=F$1107,E$1107,IF(C1213=F$1108,E$1108,IF(C1213=F$1109,E$1109,IF(C1213=F$1110,E$1110,IF(C1213=F$1111,E$1111,IF(C1213=0,0))))))</f>
        <v>10</v>
      </c>
      <c r="C1213" s="4" t="str">
        <f>K142</f>
        <v>I strongly agree</v>
      </c>
      <c r="F1213" s="4" t="str">
        <f t="shared" ref="F1213:F1221" si="13">F1176</f>
        <v>2. They faithfully responded to all of my expressions of pain or discomfort.</v>
      </c>
      <c r="M1213" s="4">
        <f>IF(K142="",0,1)</f>
        <v>1</v>
      </c>
    </row>
    <row r="1214" spans="2:14" hidden="1" x14ac:dyDescent="0.3">
      <c r="B1214" s="64">
        <f t="shared" si="12"/>
        <v>7.5</v>
      </c>
      <c r="C1214" s="4" t="str">
        <f>K144</f>
        <v>I somewhat agree</v>
      </c>
      <c r="F1214" s="4" t="str">
        <f t="shared" si="13"/>
        <v>3. They put my personal wellbeing ahead of their institutional processes.</v>
      </c>
      <c r="M1214" s="4">
        <f>IF(K144="",0,1)</f>
        <v>1</v>
      </c>
    </row>
    <row r="1215" spans="2:14" hidden="1" x14ac:dyDescent="0.3">
      <c r="B1215" s="64">
        <f t="shared" si="12"/>
        <v>10</v>
      </c>
      <c r="C1215" s="4" t="str">
        <f>K146</f>
        <v>I strongly agree</v>
      </c>
      <c r="F1215" s="4" t="str">
        <f t="shared" si="13"/>
        <v>4. Their actions and expressions were devoid of any microaggressions.</v>
      </c>
      <c r="M1215" s="4">
        <f>IF(K146="",0,1)</f>
        <v>1</v>
      </c>
    </row>
    <row r="1216" spans="2:14" hidden="1" x14ac:dyDescent="0.3">
      <c r="B1216" s="64">
        <f t="shared" si="12"/>
        <v>5</v>
      </c>
      <c r="C1216" s="4" t="str">
        <f>K148</f>
        <v>I neither agree nor disagree</v>
      </c>
      <c r="F1216" s="4" t="str">
        <f t="shared" si="13"/>
        <v>5. They asked me how they could be more culturally sensitive.</v>
      </c>
      <c r="M1216" s="4">
        <f>IF(K148="",0,1)</f>
        <v>1</v>
      </c>
    </row>
    <row r="1217" spans="2:16" hidden="1" x14ac:dyDescent="0.3">
      <c r="B1217" s="64">
        <f t="shared" si="12"/>
        <v>7.5</v>
      </c>
      <c r="C1217" s="4" t="str">
        <f>K150</f>
        <v>I somewhat agree</v>
      </c>
      <c r="F1217" s="4" t="str">
        <f t="shared" si="13"/>
        <v>6. They did not exploit my vulnerability to their professional authority.</v>
      </c>
      <c r="M1217" s="4">
        <f>IF(K150="",0,1)</f>
        <v>1</v>
      </c>
    </row>
    <row r="1218" spans="2:16" hidden="1" x14ac:dyDescent="0.3">
      <c r="B1218" s="64">
        <f t="shared" si="12"/>
        <v>7.5</v>
      </c>
      <c r="C1218" s="4" t="str">
        <f>K152</f>
        <v>I somewhat agree</v>
      </c>
      <c r="F1218" s="4" t="str">
        <f t="shared" si="13"/>
        <v>7. I never had to give up my autonomy to fit their processes.</v>
      </c>
      <c r="M1218" s="4">
        <f>IF(K152="",0,1)</f>
        <v>1</v>
      </c>
    </row>
    <row r="1219" spans="2:16" hidden="1" x14ac:dyDescent="0.3">
      <c r="B1219" s="64">
        <f t="shared" si="12"/>
        <v>7.5</v>
      </c>
      <c r="C1219" s="4" t="str">
        <f>K154</f>
        <v>I somewhat agree</v>
      </c>
      <c r="F1219" s="4" t="str">
        <f t="shared" si="13"/>
        <v>8. Staff appeared to be culturally diverse.</v>
      </c>
      <c r="M1219" s="4">
        <f>IF(K154="",0,1)</f>
        <v>1</v>
      </c>
    </row>
    <row r="1220" spans="2:16" hidden="1" x14ac:dyDescent="0.3">
      <c r="B1220" s="64">
        <f t="shared" si="12"/>
        <v>5</v>
      </c>
      <c r="C1220" s="4" t="str">
        <f>K156</f>
        <v>I neither agree nor disagree</v>
      </c>
      <c r="F1220" s="4" t="str">
        <f t="shared" si="13"/>
        <v>9. They effectively accommodated my linguistic barrier.</v>
      </c>
      <c r="M1220" s="4">
        <f>IF(K156="",0,1)</f>
        <v>1</v>
      </c>
    </row>
    <row r="1221" spans="2:16" hidden="1" x14ac:dyDescent="0.3">
      <c r="B1221" s="64">
        <f t="shared" si="12"/>
        <v>5</v>
      </c>
      <c r="C1221" s="4" t="str">
        <f>K158</f>
        <v>I neither agree nor disagree</v>
      </c>
      <c r="F1221" s="4" t="str">
        <f t="shared" si="13"/>
        <v>10. I was offered billing options appropriate to my cultural values.</v>
      </c>
      <c r="M1221" s="4">
        <f>IF(K158="",0,1)</f>
        <v>1</v>
      </c>
    </row>
    <row r="1222" spans="2:16" hidden="1" x14ac:dyDescent="0.3">
      <c r="M1222" s="71">
        <f t="shared" ref="M1222" si="14">SUM(M1212:M1221)</f>
        <v>10</v>
      </c>
    </row>
    <row r="1223" spans="2:16" ht="15.5" hidden="1" x14ac:dyDescent="0.45">
      <c r="B1223" s="72">
        <f t="shared" ref="B1223" si="15">ROUND(SUM(B1212:B1221),0)</f>
        <v>73</v>
      </c>
      <c r="C1223" s="73" t="str">
        <f>IF(AND($B1223&gt;=$B$1114,$B1223&lt;$C$1114),E$1114,IF(AND($B1223&gt;=$B$1115,$B1223&lt;$C$1115),E$1115,IF(AND($B1223&gt;=$B$1116,$B1223&lt;$C$1116),E$1116,IF(AND($B1223&gt;=$B$1117,$B1223&lt;$C$1117),E$1117,IF(AND($B1223&gt;=$B$1118,$B1223&lt;=$C$1118),E$1118)))))</f>
        <v>Adequately competent</v>
      </c>
      <c r="F1223" s="73" t="str">
        <f>IF(AND($B1223&gt;=$B$1114,$B1223&lt;$C$1114),H$1114,IF(AND($B1223&gt;=$B$1115,$B1223&lt;$C$1115),H$1115,IF(AND($B1223&gt;=$B$1116,$B1223&lt;$C$1116),H$1116,IF(AND($B1223&gt;=$B$1117,$B1223&lt;$C$1117),H$1117,IF(AND($B1223&gt;=$B$1118,$B1223&lt;=$C$1118),H$1118)))))</f>
        <v>adequate competence</v>
      </c>
      <c r="I1223" s="73" t="str">
        <f>IF(AND($B1223&gt;=$B$1114,$B1223&lt;$C$1114),K$1114,IF(AND($B1223&gt;=$B$1115,$B1223&lt;$C$1115),K$1115,IF(AND($B1223&gt;=$B$1116,$B1223&lt;$C$1116),K$1116,IF(AND($B1223&gt;=$B$1117,$B1223&lt;$C$1117),K$1117,IF(AND($B1223&gt;=$B$1118,$B1223&lt;=$C$1118),K$1118)))))</f>
        <v>tolerable risk to Mika's wellbeing</v>
      </c>
      <c r="M1223" s="74">
        <f>IF(M1222=10,B1223,"")</f>
        <v>73</v>
      </c>
      <c r="P1223" s="127">
        <f>IF(M1223="","",M1223*0.01)</f>
        <v>0.73</v>
      </c>
    </row>
    <row r="1224" spans="2:16" ht="15.5" hidden="1" x14ac:dyDescent="0.45">
      <c r="L1224" s="75" t="s">
        <v>92</v>
      </c>
      <c r="M1224" s="76">
        <f>IF(K138="","",K138)</f>
        <v>5.0999999999999996</v>
      </c>
      <c r="P1224" s="127">
        <f>IF(M1224="","",1-(M1224/12))</f>
        <v>0.57499999999999996</v>
      </c>
    </row>
    <row r="1225" spans="2:16" hidden="1" x14ac:dyDescent="0.3">
      <c r="B1225" s="73" t="str">
        <f t="shared" ref="B1225" si="16">IF(M1222=10,CONCATENATE(E1225,F1225,G1225,H1225,I1225,J1225,K1225,L1225,M1225),"")</f>
        <v>The resulting score for cultural competence is 73 out of 100. This indicates a level of adequate competence.</v>
      </c>
      <c r="D1225" s="65" t="s">
        <v>60</v>
      </c>
      <c r="E1225" s="4" t="s">
        <v>93</v>
      </c>
      <c r="F1225" s="4">
        <f t="shared" ref="F1225" si="17">B1223</f>
        <v>73</v>
      </c>
      <c r="G1225" s="4" t="s">
        <v>94</v>
      </c>
      <c r="H1225" s="4" t="str">
        <f t="shared" ref="H1225" si="18">F1223</f>
        <v>adequate competence</v>
      </c>
      <c r="I1225" s="4" t="s">
        <v>95</v>
      </c>
    </row>
    <row r="1226" spans="2:16" hidden="1" x14ac:dyDescent="0.3"/>
    <row r="1227" spans="2:16" ht="14.5" hidden="1" x14ac:dyDescent="0.45">
      <c r="C1227" s="147" t="str">
        <f>E168</f>
        <v>Standard Cultural Competence - completed</v>
      </c>
      <c r="D1227" s="148"/>
      <c r="E1227" s="148"/>
      <c r="F1227" s="148"/>
      <c r="G1227" s="148"/>
      <c r="H1227" s="149"/>
    </row>
    <row r="1228" spans="2:16" hidden="1" x14ac:dyDescent="0.3"/>
    <row r="1229" spans="2:16" hidden="1" x14ac:dyDescent="0.3">
      <c r="C1229" s="73" t="str">
        <f>CONCATENATE(E1229,F1229,G1229,H1229,I1229,J1229,K1229,,L1229,M1229)</f>
        <v xml:space="preserve">We provide this helpful feedback to you, Dr. Singh, to improve your cultural competency. </v>
      </c>
      <c r="D1229" s="65" t="s">
        <v>60</v>
      </c>
      <c r="E1229" s="4" t="s">
        <v>123</v>
      </c>
      <c r="F1229" s="4" t="str">
        <f>IF($J1210=0,"the recipient",$J1210)</f>
        <v>Dr. Singh</v>
      </c>
      <c r="G1229" s="4" t="s">
        <v>124</v>
      </c>
      <c r="H1229" s="4"/>
    </row>
    <row r="1230" spans="2:16" hidden="1" x14ac:dyDescent="0.3">
      <c r="C1230" s="73" t="str">
        <f>CONCATENATE(E1230,F1230,G1230,H1230,I1230,J1230,K1230,,L1230,M1230)</f>
        <v xml:space="preserve">We know medical providers like you rely upon referrals. Often from those you serve. </v>
      </c>
      <c r="D1230" s="65" t="s">
        <v>60</v>
      </c>
      <c r="E1230" s="4" t="s">
        <v>126</v>
      </c>
      <c r="G1230" s="4" t="s">
        <v>127</v>
      </c>
    </row>
    <row r="1231" spans="2:16" hidden="1" x14ac:dyDescent="0.3">
      <c r="C1231" s="73" t="str">
        <f>CONCATENATE(E1231,F1231,G1231,H1231,I1231,J1231,K1231,,L1231,M1231)</f>
        <v>Select a service that best fits your needs.</v>
      </c>
      <c r="D1231" s="65" t="s">
        <v>60</v>
      </c>
      <c r="E1231" s="4" t="s">
        <v>17</v>
      </c>
    </row>
    <row r="1232" spans="2:16" hidden="1" x14ac:dyDescent="0.3">
      <c r="C1232" s="62" t="str">
        <f>$C$1164</f>
        <v>Standard Cultural Competence - begin</v>
      </c>
      <c r="E1232" s="65" t="s">
        <v>60</v>
      </c>
      <c r="F1232" s="62" t="str">
        <f>$H$1164</f>
        <v>beginning the Standard Cultural Competence program</v>
      </c>
      <c r="G1232" s="65" t="s">
        <v>60</v>
      </c>
      <c r="H1232" s="73" t="str">
        <f>CONCATENATE($I1232,$J1232,$K1232,$L1232,$M1232,$N1232,$O1232,$P1232)</f>
        <v>Now that Dr. Singh is beginning the Standard Cultural Competence program, we expect improved outcomes.And can provide a testimonial of their responsiveness to the needs of diverse clients.</v>
      </c>
      <c r="I1232" s="4" t="s">
        <v>128</v>
      </c>
      <c r="J1232" s="65" t="str">
        <f>F1229</f>
        <v>Dr. Singh</v>
      </c>
      <c r="K1232" s="61" t="s">
        <v>129</v>
      </c>
      <c r="L1232" s="4" t="str">
        <f>F1232</f>
        <v>beginning the Standard Cultural Competence program</v>
      </c>
      <c r="M1232" s="4" t="s">
        <v>130</v>
      </c>
      <c r="N1232" s="60" t="s">
        <v>131</v>
      </c>
    </row>
    <row r="1233" spans="2:14" hidden="1" x14ac:dyDescent="0.3">
      <c r="C1233" s="62" t="str">
        <f>$C$1165</f>
        <v>Competitive Cultural Competence - begin</v>
      </c>
      <c r="E1233" s="65" t="s">
        <v>60</v>
      </c>
      <c r="F1233" s="62" t="str">
        <f>$H$1165</f>
        <v>beginning the Competetive Cultural Competence program</v>
      </c>
      <c r="G1233" s="65" t="s">
        <v>60</v>
      </c>
      <c r="H1233" s="73" t="str">
        <f t="shared" ref="H1233:H1238" si="19">CONCATENATE($I1233,$J1233,$K1233,$L1233,$M1233,$N1233,$O1233,$P1233)</f>
        <v>Now that Dr. Singh is beginning the Competetive Cultural Competence program, we anticipate modestly improved wellness outcomes.And can provide a testimonial of their responsiveness to the needs of diverse clients.</v>
      </c>
      <c r="I1233" s="4" t="s">
        <v>128</v>
      </c>
      <c r="J1233" s="4" t="str">
        <f>J1232</f>
        <v>Dr. Singh</v>
      </c>
      <c r="K1233" s="61" t="str">
        <f>K$1195</f>
        <v xml:space="preserve"> is </v>
      </c>
      <c r="L1233" s="4" t="str">
        <f t="shared" ref="L1233:L1237" si="20">F1233</f>
        <v>beginning the Competetive Cultural Competence program</v>
      </c>
      <c r="M1233" s="4" t="s">
        <v>132</v>
      </c>
      <c r="N1233" s="60" t="s">
        <v>131</v>
      </c>
    </row>
    <row r="1234" spans="2:14" hidden="1" x14ac:dyDescent="0.3">
      <c r="C1234" s="62" t="str">
        <f>$C$1166</f>
        <v>Standard Cultural Competence - enrolled</v>
      </c>
      <c r="E1234" s="65" t="s">
        <v>60</v>
      </c>
      <c r="F1234" s="62" t="str">
        <f>$H$1166</f>
        <v>participating in the Standard Cultural Competence program</v>
      </c>
      <c r="G1234" s="65" t="s">
        <v>60</v>
      </c>
      <c r="H1234" s="73" t="str">
        <f t="shared" si="19"/>
        <v>Now that Dr. Singh is participating in the Standard Cultural Competence program, we expect better outcomes.And can provide a testimonial of their responsiveness to the needs of diverse clients.</v>
      </c>
      <c r="I1234" s="4" t="s">
        <v>128</v>
      </c>
      <c r="J1234" s="4" t="str">
        <f t="shared" ref="J1234:J1237" si="21">J1233</f>
        <v>Dr. Singh</v>
      </c>
      <c r="K1234" s="61" t="str">
        <f>K$1195</f>
        <v xml:space="preserve"> is </v>
      </c>
      <c r="L1234" s="4" t="str">
        <f t="shared" si="20"/>
        <v>participating in the Standard Cultural Competence program</v>
      </c>
      <c r="M1234" s="4" t="s">
        <v>133</v>
      </c>
      <c r="N1234" s="60" t="s">
        <v>131</v>
      </c>
    </row>
    <row r="1235" spans="2:14" hidden="1" x14ac:dyDescent="0.3">
      <c r="C1235" s="62" t="str">
        <f>$C$1167</f>
        <v>Competitive Cultural Competence - enrolled</v>
      </c>
      <c r="E1235" s="65" t="s">
        <v>60</v>
      </c>
      <c r="F1235" s="62" t="str">
        <f>$H$1167</f>
        <v>participating in the Competetive Cultural Competence program</v>
      </c>
      <c r="G1235" s="65" t="s">
        <v>60</v>
      </c>
      <c r="H1235" s="73" t="str">
        <f t="shared" si="19"/>
        <v>Now that Dr. Singh is participating in the Competetive Cultural Competence program, we anticipate significantly improved wellness outcomes.And can provide a testimonial of their responsiveness to the needs of diverse clients.</v>
      </c>
      <c r="I1235" s="4" t="s">
        <v>128</v>
      </c>
      <c r="J1235" s="4" t="str">
        <f t="shared" si="21"/>
        <v>Dr. Singh</v>
      </c>
      <c r="K1235" s="61" t="str">
        <f>K$1195</f>
        <v xml:space="preserve"> is </v>
      </c>
      <c r="L1235" s="4" t="str">
        <f t="shared" si="20"/>
        <v>participating in the Competetive Cultural Competence program</v>
      </c>
      <c r="M1235" s="4" t="s">
        <v>134</v>
      </c>
      <c r="N1235" s="60" t="s">
        <v>131</v>
      </c>
    </row>
    <row r="1236" spans="2:14" hidden="1" x14ac:dyDescent="0.3">
      <c r="C1236" s="62" t="str">
        <f>$C$1168</f>
        <v>Standard Cultural Competence - completed</v>
      </c>
      <c r="E1236" s="65" t="s">
        <v>60</v>
      </c>
      <c r="F1236" s="62" t="str">
        <f>$H$1168</f>
        <v>completing the Standard Cultural Competence program</v>
      </c>
      <c r="G1236" s="65" t="s">
        <v>60</v>
      </c>
      <c r="H1236" s="73" t="str">
        <f t="shared" si="19"/>
        <v>Now that Dr. Singh is completing the Standard Cultural Competence program, we expect stellar outcomes.And will soon provide a testimonial of their responsiveness to the needs of diverse clients.</v>
      </c>
      <c r="I1236" s="4" t="s">
        <v>128</v>
      </c>
      <c r="J1236" s="4" t="str">
        <f t="shared" si="21"/>
        <v>Dr. Singh</v>
      </c>
      <c r="K1236" s="61" t="str">
        <f>K$1195</f>
        <v xml:space="preserve"> is </v>
      </c>
      <c r="L1236" s="4" t="str">
        <f t="shared" si="20"/>
        <v>completing the Standard Cultural Competence program</v>
      </c>
      <c r="M1236" s="4" t="s">
        <v>135</v>
      </c>
      <c r="N1236" s="60" t="s">
        <v>136</v>
      </c>
    </row>
    <row r="1237" spans="2:14" hidden="1" x14ac:dyDescent="0.3">
      <c r="C1237" s="62" t="str">
        <f>$C$1169</f>
        <v>Competitive Cultural Competence - completed</v>
      </c>
      <c r="E1237" s="65" t="s">
        <v>60</v>
      </c>
      <c r="F1237" s="62" t="str">
        <f>$H$1169</f>
        <v>completing the Competetive Cultural Competence program</v>
      </c>
      <c r="G1237" s="65" t="s">
        <v>60</v>
      </c>
      <c r="H1237" s="73" t="str">
        <f t="shared" si="19"/>
        <v>Now that Dr. Singh is completing the Competetive Cultural Competence program, we anticipate greatly improved wellness outcomes.And will soon provide a testimonial of their responsiveness to the needs of diverse clients.</v>
      </c>
      <c r="I1237" s="4" t="s">
        <v>128</v>
      </c>
      <c r="J1237" s="4" t="str">
        <f t="shared" si="21"/>
        <v>Dr. Singh</v>
      </c>
      <c r="K1237" s="61" t="str">
        <f>K$1195</f>
        <v xml:space="preserve"> is </v>
      </c>
      <c r="L1237" s="4" t="str">
        <f t="shared" si="20"/>
        <v>completing the Competetive Cultural Competence program</v>
      </c>
      <c r="M1237" s="4" t="s">
        <v>137</v>
      </c>
      <c r="N1237" s="60" t="s">
        <v>136</v>
      </c>
    </row>
    <row r="1238" spans="2:14" hidden="1" x14ac:dyDescent="0.3">
      <c r="G1238" s="65" t="s">
        <v>60</v>
      </c>
      <c r="H1238" s="73" t="str">
        <f t="shared" si="19"/>
        <v>Select one of these two services, Standard or Competitive Competence, to best improve your efficacy serving diverse patients.We can then offer a testimonial of your improved responsiveness to diverse clients.</v>
      </c>
      <c r="K1238" s="61" t="s">
        <v>138</v>
      </c>
      <c r="L1238" s="61" t="s">
        <v>139</v>
      </c>
      <c r="M1238" s="61" t="s">
        <v>140</v>
      </c>
      <c r="N1238" s="60" t="s">
        <v>141</v>
      </c>
    </row>
    <row r="1239" spans="2:14" hidden="1" x14ac:dyDescent="0.3">
      <c r="C1239" s="73" t="str">
        <f>IF($C1227=$C1232,H1232,IF($C1227=$C1233,H1233,IF($C1227=C1234,H1234,IF($C1227=C1235,H1235,IF($C1227=C1236,H1236,IF($C1227=C1237,H1237,IF($C1227=0,H1238)))))))</f>
        <v>Now that Dr. Singh is completing the Standard Cultural Competence program, we expect stellar outcomes.And will soon provide a testimonial of their responsiveness to the needs of diverse clients.</v>
      </c>
      <c r="E1239" s="65" t="s">
        <v>60</v>
      </c>
      <c r="F1239" s="73" t="str">
        <f>IF($C1227=$C1232,F1232,IF($C1227=$C1233,F1233,IF($C1227=C1234,F1234,IF($C1227=C1235,F1235,IF($C1227=C1236,F1236,IF($C1227=C1237,F1237,IF($C1227=0,"")))))))</f>
        <v>completing the Standard Cultural Competence program</v>
      </c>
      <c r="G1239" s="65"/>
    </row>
    <row r="1240" spans="2:14" hidden="1" x14ac:dyDescent="0.3"/>
    <row r="1241" spans="2:14" hidden="1" x14ac:dyDescent="0.3">
      <c r="C1241" s="4" t="s">
        <v>142</v>
      </c>
    </row>
    <row r="1242" spans="2:14" hidden="1" x14ac:dyDescent="0.3"/>
    <row r="1243" spans="2:14" hidden="1" x14ac:dyDescent="0.3"/>
    <row r="1244" spans="2:14" hidden="1" x14ac:dyDescent="0.3"/>
    <row r="1245" spans="2:14" ht="16" hidden="1" x14ac:dyDescent="0.4">
      <c r="B1245" s="66" t="str">
        <f>IF(OR(F174="",J174=""),B174,CONCATENATE(B174,": ",F174,", ",J174))</f>
        <v>4th visit: prenatal, provider finished SC</v>
      </c>
      <c r="C1245" s="67"/>
      <c r="D1245" s="67"/>
      <c r="E1245" s="67"/>
      <c r="F1245" s="68"/>
      <c r="G1245" s="67"/>
      <c r="H1245" s="69"/>
      <c r="I1245" s="67"/>
      <c r="J1245" s="67"/>
      <c r="K1245" s="67"/>
      <c r="L1245" s="67"/>
      <c r="M1245" s="133">
        <f>IF(J174=I$1103,L$1103,IF(J174=I$1104,L$1104,IF(J174=I$1105,L$1105,IF(J174=I$1106,L$1106,IF(J174=I$1107,L$1107,IF(J174=I$1108,L$1108,IF(J174=I$1109,L$1109,IF(J174="",0))))))))</f>
        <v>0.5</v>
      </c>
    </row>
    <row r="1246" spans="2:14" hidden="1" x14ac:dyDescent="0.3">
      <c r="F1246" s="63"/>
    </row>
    <row r="1247" spans="2:14" hidden="1" x14ac:dyDescent="0.3">
      <c r="F1247" s="70" t="str">
        <f>F178</f>
        <v>Mika</v>
      </c>
      <c r="J1247" s="70" t="str">
        <f>F179</f>
        <v>Dr. Singh</v>
      </c>
    </row>
    <row r="1248" spans="2:14" hidden="1" x14ac:dyDescent="0.3"/>
    <row r="1249" spans="2:16" hidden="1" x14ac:dyDescent="0.3">
      <c r="B1249" s="64">
        <f>IF(C1249=F$1107,E$1107,IF(C1249=F$1108,E$1108,IF(C1249=F$1109,E$1109,IF(C1249=F$1110,E$1110,IF(C1249=F$1111,E$1111,IF(C1249=0,0))))))</f>
        <v>7.5</v>
      </c>
      <c r="C1249" s="4" t="str">
        <f>K181</f>
        <v>I somewhat agree</v>
      </c>
      <c r="F1249" s="4" t="str">
        <f>F1212</f>
        <v>1. I felt fully seen and heard.</v>
      </c>
      <c r="M1249" s="4">
        <f>IF(K181="",0,1)</f>
        <v>1</v>
      </c>
    </row>
    <row r="1250" spans="2:16" hidden="1" x14ac:dyDescent="0.3">
      <c r="B1250" s="64">
        <f t="shared" ref="B1250:B1258" si="22">IF(C1250=F$1107,E$1107,IF(C1250=F$1108,E$1108,IF(C1250=F$1109,E$1109,IF(C1250=F$1110,E$1110,IF(C1250=F$1111,E$1111,IF(C1250=0,0))))))</f>
        <v>10</v>
      </c>
      <c r="C1250" s="4" t="str">
        <f>K183</f>
        <v>I strongly agree</v>
      </c>
      <c r="F1250" s="4" t="str">
        <f t="shared" ref="F1250:F1258" si="23">F1213</f>
        <v>2. They faithfully responded to all of my expressions of pain or discomfort.</v>
      </c>
      <c r="M1250" s="4">
        <f>IF(K183="",0,1)</f>
        <v>1</v>
      </c>
    </row>
    <row r="1251" spans="2:16" hidden="1" x14ac:dyDescent="0.3">
      <c r="B1251" s="64">
        <f t="shared" si="22"/>
        <v>7.5</v>
      </c>
      <c r="C1251" s="4" t="str">
        <f>K185</f>
        <v>I somewhat agree</v>
      </c>
      <c r="F1251" s="4" t="str">
        <f t="shared" si="23"/>
        <v>3. They put my personal wellbeing ahead of their institutional processes.</v>
      </c>
      <c r="M1251" s="4">
        <f>IF(K185="",0,1)</f>
        <v>1</v>
      </c>
    </row>
    <row r="1252" spans="2:16" hidden="1" x14ac:dyDescent="0.3">
      <c r="B1252" s="64">
        <f t="shared" si="22"/>
        <v>10</v>
      </c>
      <c r="C1252" s="4" t="str">
        <f>K187</f>
        <v>I strongly agree</v>
      </c>
      <c r="F1252" s="4" t="str">
        <f t="shared" si="23"/>
        <v>4. Their actions and expressions were devoid of any microaggressions.</v>
      </c>
      <c r="M1252" s="4">
        <f>IF(K187="",0,1)</f>
        <v>1</v>
      </c>
    </row>
    <row r="1253" spans="2:16" hidden="1" x14ac:dyDescent="0.3">
      <c r="B1253" s="64">
        <f t="shared" si="22"/>
        <v>10</v>
      </c>
      <c r="C1253" s="4" t="str">
        <f>K189</f>
        <v>I strongly agree</v>
      </c>
      <c r="F1253" s="4" t="str">
        <f t="shared" si="23"/>
        <v>5. They asked me how they could be more culturally sensitive.</v>
      </c>
      <c r="M1253" s="4">
        <f>IF(K189="",0,1)</f>
        <v>1</v>
      </c>
    </row>
    <row r="1254" spans="2:16" hidden="1" x14ac:dyDescent="0.3">
      <c r="B1254" s="64">
        <f t="shared" si="22"/>
        <v>7.5</v>
      </c>
      <c r="C1254" s="4" t="str">
        <f>K191</f>
        <v>I somewhat agree</v>
      </c>
      <c r="F1254" s="4" t="str">
        <f t="shared" si="23"/>
        <v>6. They did not exploit my vulnerability to their professional authority.</v>
      </c>
      <c r="M1254" s="4">
        <f>IF(K191="",0,1)</f>
        <v>1</v>
      </c>
    </row>
    <row r="1255" spans="2:16" hidden="1" x14ac:dyDescent="0.3">
      <c r="B1255" s="64">
        <f t="shared" si="22"/>
        <v>7.5</v>
      </c>
      <c r="C1255" s="4" t="str">
        <f>K193</f>
        <v>I somewhat agree</v>
      </c>
      <c r="F1255" s="4" t="str">
        <f t="shared" si="23"/>
        <v>7. I never had to give up my autonomy to fit their processes.</v>
      </c>
      <c r="M1255" s="4">
        <f>IF(K193="",0,1)</f>
        <v>1</v>
      </c>
    </row>
    <row r="1256" spans="2:16" hidden="1" x14ac:dyDescent="0.3">
      <c r="B1256" s="64">
        <f t="shared" si="22"/>
        <v>7.5</v>
      </c>
      <c r="C1256" s="4" t="str">
        <f>K195</f>
        <v>I somewhat agree</v>
      </c>
      <c r="F1256" s="4" t="str">
        <f t="shared" si="23"/>
        <v>8. Staff appeared to be culturally diverse.</v>
      </c>
      <c r="M1256" s="4">
        <f>IF(K195="",0,1)</f>
        <v>1</v>
      </c>
    </row>
    <row r="1257" spans="2:16" hidden="1" x14ac:dyDescent="0.3">
      <c r="B1257" s="64">
        <f t="shared" si="22"/>
        <v>5</v>
      </c>
      <c r="C1257" s="4" t="str">
        <f>K197</f>
        <v>I neither agree nor disagree</v>
      </c>
      <c r="F1257" s="4" t="str">
        <f t="shared" si="23"/>
        <v>9. They effectively accommodated my linguistic barrier.</v>
      </c>
      <c r="M1257" s="4">
        <f>IF(K197="",0,1)</f>
        <v>1</v>
      </c>
    </row>
    <row r="1258" spans="2:16" hidden="1" x14ac:dyDescent="0.3">
      <c r="B1258" s="64">
        <f t="shared" si="22"/>
        <v>5</v>
      </c>
      <c r="C1258" s="4" t="str">
        <f>K199</f>
        <v>I neither agree nor disagree</v>
      </c>
      <c r="F1258" s="4" t="str">
        <f t="shared" si="23"/>
        <v>10. I was offered billing options appropriate to my cultural values.</v>
      </c>
      <c r="M1258" s="4">
        <f>IF(K199="",0,1)</f>
        <v>1</v>
      </c>
    </row>
    <row r="1259" spans="2:16" hidden="1" x14ac:dyDescent="0.3">
      <c r="M1259" s="71">
        <f t="shared" ref="M1259" si="24">SUM(M1249:M1258)</f>
        <v>10</v>
      </c>
    </row>
    <row r="1260" spans="2:16" ht="15.5" hidden="1" x14ac:dyDescent="0.45">
      <c r="B1260" s="72">
        <f t="shared" ref="B1260" si="25">ROUND(SUM(B1249:B1258),0)</f>
        <v>78</v>
      </c>
      <c r="C1260" s="73" t="str">
        <f>IF(AND($B1260&gt;=$B$1114,$B1260&lt;$C$1114),E$1114,IF(AND($B1260&gt;=$B$1115,$B1260&lt;$C$1115),E$1115,IF(AND($B1260&gt;=$B$1116,$B1260&lt;$C$1116),E$1116,IF(AND($B1260&gt;=$B$1117,$B1260&lt;$C$1117),E$1117,IF(AND($B1260&gt;=$B$1118,$B1260&lt;=$C$1118),E$1118)))))</f>
        <v>Adequately competent</v>
      </c>
      <c r="F1260" s="73" t="str">
        <f>IF(AND($B1260&gt;=$B$1114,$B1260&lt;$C$1114),H$1114,IF(AND($B1260&gt;=$B$1115,$B1260&lt;$C$1115),H$1115,IF(AND($B1260&gt;=$B$1116,$B1260&lt;$C$1116),H$1116,IF(AND($B1260&gt;=$B$1117,$B1260&lt;$C$1117),H$1117,IF(AND($B1260&gt;=$B$1118,$B1260&lt;=$C$1118),H$1118)))))</f>
        <v>adequate competence</v>
      </c>
      <c r="I1260" s="73" t="str">
        <f>IF(AND($B1260&gt;=$B$1114,$B1260&lt;$C$1114),K$1114,IF(AND($B1260&gt;=$B$1115,$B1260&lt;$C$1115),K$1115,IF(AND($B1260&gt;=$B$1116,$B1260&lt;$C$1116),K$1116,IF(AND($B1260&gt;=$B$1117,$B1260&lt;$C$1117),K$1117,IF(AND($B1260&gt;=$B$1118,$B1260&lt;=$C$1118),K$1118)))))</f>
        <v>tolerable risk to Mika's wellbeing</v>
      </c>
      <c r="M1260" s="74">
        <f>IF(M1259=10,B1260,"")</f>
        <v>78</v>
      </c>
      <c r="P1260" s="127">
        <f>IF(M1260="","",M1260*0.01)</f>
        <v>0.78</v>
      </c>
    </row>
    <row r="1261" spans="2:16" ht="15.5" hidden="1" x14ac:dyDescent="0.45">
      <c r="L1261" s="75" t="s">
        <v>92</v>
      </c>
      <c r="M1261" s="76">
        <f>IF(K179="","",K179)</f>
        <v>4.9000000000000004</v>
      </c>
      <c r="P1261" s="127">
        <f>IF(M1261="","",1-(M1261/12))</f>
        <v>0.59166666666666656</v>
      </c>
    </row>
    <row r="1262" spans="2:16" hidden="1" x14ac:dyDescent="0.3">
      <c r="B1262" s="73" t="str">
        <f t="shared" ref="B1262" si="26">IF(M1259=10,CONCATENATE(E1262,F1262,G1262,H1262,I1262,J1262,K1262,L1262,M1262),"")</f>
        <v>The resulting score for cultural competence is 78 out of 100. This indicates a level of adequate competence.</v>
      </c>
      <c r="D1262" s="65" t="s">
        <v>60</v>
      </c>
      <c r="E1262" s="4" t="s">
        <v>93</v>
      </c>
      <c r="F1262" s="4">
        <f t="shared" ref="F1262" si="27">B1260</f>
        <v>78</v>
      </c>
      <c r="G1262" s="4" t="s">
        <v>94</v>
      </c>
      <c r="H1262" s="4" t="str">
        <f t="shared" ref="H1262" si="28">F1260</f>
        <v>adequate competence</v>
      </c>
      <c r="I1262" s="4" t="s">
        <v>95</v>
      </c>
    </row>
    <row r="1263" spans="2:16" hidden="1" x14ac:dyDescent="0.3"/>
    <row r="1264" spans="2:16" ht="14.5" hidden="1" x14ac:dyDescent="0.45">
      <c r="C1264" s="147" t="str">
        <f>E209</f>
        <v>Standard Cultural Competence - completed</v>
      </c>
      <c r="D1264" s="148"/>
      <c r="E1264" s="148"/>
      <c r="F1264" s="148"/>
      <c r="G1264" s="148"/>
      <c r="H1264" s="149"/>
    </row>
    <row r="1265" spans="3:14" hidden="1" x14ac:dyDescent="0.3"/>
    <row r="1266" spans="3:14" hidden="1" x14ac:dyDescent="0.3">
      <c r="C1266" s="73" t="str">
        <f>CONCATENATE(E1266,F1266,G1266,H1266,I1266,J1266,K1266,,L1266,M1266)</f>
        <v xml:space="preserve">We provide this helpful feedback to you, Dr. Singh, to improve your cultural competency. </v>
      </c>
      <c r="D1266" s="65" t="s">
        <v>60</v>
      </c>
      <c r="E1266" s="4" t="s">
        <v>123</v>
      </c>
      <c r="F1266" s="4" t="str">
        <f>IF($J1247=0,"the recipient",$J1247)</f>
        <v>Dr. Singh</v>
      </c>
      <c r="G1266" s="4" t="s">
        <v>124</v>
      </c>
      <c r="H1266" s="4"/>
    </row>
    <row r="1267" spans="3:14" hidden="1" x14ac:dyDescent="0.3">
      <c r="C1267" s="73" t="str">
        <f>CONCATENATE(E1267,F1267,G1267,H1267,I1267,J1267,K1267,,L1267,M1267)</f>
        <v xml:space="preserve">We know medical providers like you rely upon referrals. Often from those you serve. </v>
      </c>
      <c r="D1267" s="65" t="s">
        <v>60</v>
      </c>
      <c r="E1267" s="4" t="s">
        <v>126</v>
      </c>
      <c r="G1267" s="4" t="s">
        <v>127</v>
      </c>
    </row>
    <row r="1268" spans="3:14" hidden="1" x14ac:dyDescent="0.3">
      <c r="C1268" s="73" t="str">
        <f>CONCATENATE(E1268,F1268,G1268,H1268,I1268,J1268,K1268,,L1268,M1268)</f>
        <v>Select a service that best fits your needs.</v>
      </c>
      <c r="D1268" s="65" t="s">
        <v>60</v>
      </c>
      <c r="E1268" s="4" t="s">
        <v>17</v>
      </c>
    </row>
    <row r="1269" spans="3:14" hidden="1" x14ac:dyDescent="0.3">
      <c r="C1269" s="62" t="str">
        <f>$C$1164</f>
        <v>Standard Cultural Competence - begin</v>
      </c>
      <c r="E1269" s="65" t="s">
        <v>60</v>
      </c>
      <c r="F1269" s="62" t="str">
        <f>$H$1164</f>
        <v>beginning the Standard Cultural Competence program</v>
      </c>
      <c r="G1269" s="65" t="s">
        <v>60</v>
      </c>
      <c r="H1269" s="73" t="str">
        <f>CONCATENATE($I1269,$J1269,$K1269,$L1269,$M1269,$N1269,$O1269,$P1269)</f>
        <v>Now that Dr. Singh is beginning the Standard Cultural Competence program, we expect improved outcomes. And can provide a testimonial of their responsiveness to the needs of diverse clients.</v>
      </c>
      <c r="I1269" s="4" t="s">
        <v>128</v>
      </c>
      <c r="J1269" s="65" t="str">
        <f>F1266</f>
        <v>Dr. Singh</v>
      </c>
      <c r="K1269" s="61" t="s">
        <v>129</v>
      </c>
      <c r="L1269" s="4" t="str">
        <f>F1269</f>
        <v>beginning the Standard Cultural Competence program</v>
      </c>
      <c r="M1269" s="4" t="s">
        <v>143</v>
      </c>
      <c r="N1269" s="60" t="s">
        <v>131</v>
      </c>
    </row>
    <row r="1270" spans="3:14" hidden="1" x14ac:dyDescent="0.3">
      <c r="C1270" s="62" t="str">
        <f>$C$1165</f>
        <v>Competitive Cultural Competence - begin</v>
      </c>
      <c r="E1270" s="65" t="s">
        <v>60</v>
      </c>
      <c r="F1270" s="62" t="str">
        <f>$H$1165</f>
        <v>beginning the Competetive Cultural Competence program</v>
      </c>
      <c r="G1270" s="65" t="s">
        <v>60</v>
      </c>
      <c r="H1270" s="73" t="str">
        <f t="shared" ref="H1270:H1275" si="29">CONCATENATE($I1270,$J1270,$K1270,$L1270,$M1270,$N1270,$O1270,$P1270)</f>
        <v>Now that Dr. Singh is beginning the Competetive Cultural Competence program, we anticipate modestly improved wellness outcomes. And can provide a testimonial of their responsiveness to the needs of diverse clients.</v>
      </c>
      <c r="I1270" s="4" t="s">
        <v>128</v>
      </c>
      <c r="J1270" s="4" t="str">
        <f>J1269</f>
        <v>Dr. Singh</v>
      </c>
      <c r="K1270" s="61" t="str">
        <f>K$1195</f>
        <v xml:space="preserve"> is </v>
      </c>
      <c r="L1270" s="4" t="str">
        <f t="shared" ref="L1270:L1274" si="30">F1270</f>
        <v>beginning the Competetive Cultural Competence program</v>
      </c>
      <c r="M1270" s="4" t="s">
        <v>144</v>
      </c>
      <c r="N1270" s="60" t="s">
        <v>131</v>
      </c>
    </row>
    <row r="1271" spans="3:14" hidden="1" x14ac:dyDescent="0.3">
      <c r="C1271" s="62" t="str">
        <f>$C$1166</f>
        <v>Standard Cultural Competence - enrolled</v>
      </c>
      <c r="E1271" s="65" t="s">
        <v>60</v>
      </c>
      <c r="F1271" s="62" t="str">
        <f>$H$1166</f>
        <v>participating in the Standard Cultural Competence program</v>
      </c>
      <c r="G1271" s="65" t="s">
        <v>60</v>
      </c>
      <c r="H1271" s="73" t="str">
        <f t="shared" si="29"/>
        <v>Now that Dr. Singh is participating in the Standard Cultural Competence program, we expect better outcomes. And can provide a testimonial of their responsiveness to the needs of diverse clients.</v>
      </c>
      <c r="I1271" s="4" t="s">
        <v>128</v>
      </c>
      <c r="J1271" s="4" t="str">
        <f t="shared" ref="J1271:J1274" si="31">J1270</f>
        <v>Dr. Singh</v>
      </c>
      <c r="K1271" s="61" t="str">
        <f>K$1195</f>
        <v xml:space="preserve"> is </v>
      </c>
      <c r="L1271" s="4" t="str">
        <f t="shared" si="30"/>
        <v>participating in the Standard Cultural Competence program</v>
      </c>
      <c r="M1271" s="4" t="s">
        <v>145</v>
      </c>
      <c r="N1271" s="60" t="s">
        <v>131</v>
      </c>
    </row>
    <row r="1272" spans="3:14" hidden="1" x14ac:dyDescent="0.3">
      <c r="C1272" s="62" t="str">
        <f>$C$1167</f>
        <v>Competitive Cultural Competence - enrolled</v>
      </c>
      <c r="E1272" s="65" t="s">
        <v>60</v>
      </c>
      <c r="F1272" s="62" t="str">
        <f>$H$1167</f>
        <v>participating in the Competetive Cultural Competence program</v>
      </c>
      <c r="G1272" s="65" t="s">
        <v>60</v>
      </c>
      <c r="H1272" s="73" t="str">
        <f t="shared" si="29"/>
        <v>Now that Dr. Singh is participating in the Competetive Cultural Competence program, we anticipate significantly improved wellness outcomes. And can provide a testimonial of their responsiveness to the needs of diverse clients.</v>
      </c>
      <c r="I1272" s="4" t="s">
        <v>128</v>
      </c>
      <c r="J1272" s="4" t="str">
        <f t="shared" si="31"/>
        <v>Dr. Singh</v>
      </c>
      <c r="K1272" s="61" t="str">
        <f>K$1195</f>
        <v xml:space="preserve"> is </v>
      </c>
      <c r="L1272" s="4" t="str">
        <f t="shared" si="30"/>
        <v>participating in the Competetive Cultural Competence program</v>
      </c>
      <c r="M1272" s="4" t="s">
        <v>146</v>
      </c>
      <c r="N1272" s="60" t="s">
        <v>131</v>
      </c>
    </row>
    <row r="1273" spans="3:14" hidden="1" x14ac:dyDescent="0.3">
      <c r="C1273" s="62" t="str">
        <f>$C$1168</f>
        <v>Standard Cultural Competence - completed</v>
      </c>
      <c r="E1273" s="65" t="s">
        <v>60</v>
      </c>
      <c r="F1273" s="62" t="str">
        <f>$H$1168</f>
        <v>completing the Standard Cultural Competence program</v>
      </c>
      <c r="G1273" s="65" t="s">
        <v>60</v>
      </c>
      <c r="H1273" s="73" t="str">
        <f t="shared" si="29"/>
        <v>Now that Dr. Singh is completing the Standard Cultural Competence program, we expect stellar outcomes. And will soon provide a testimonial of their responsiveness to the needs of diverse clients.</v>
      </c>
      <c r="I1273" s="4" t="s">
        <v>128</v>
      </c>
      <c r="J1273" s="4" t="str">
        <f t="shared" si="31"/>
        <v>Dr. Singh</v>
      </c>
      <c r="K1273" s="61" t="str">
        <f>K$1195</f>
        <v xml:space="preserve"> is </v>
      </c>
      <c r="L1273" s="4" t="str">
        <f t="shared" si="30"/>
        <v>completing the Standard Cultural Competence program</v>
      </c>
      <c r="M1273" s="4" t="s">
        <v>147</v>
      </c>
      <c r="N1273" s="60" t="s">
        <v>136</v>
      </c>
    </row>
    <row r="1274" spans="3:14" hidden="1" x14ac:dyDescent="0.3">
      <c r="C1274" s="62" t="str">
        <f>$C$1169</f>
        <v>Competitive Cultural Competence - completed</v>
      </c>
      <c r="E1274" s="65" t="s">
        <v>60</v>
      </c>
      <c r="F1274" s="62" t="str">
        <f>$H$1169</f>
        <v>completing the Competetive Cultural Competence program</v>
      </c>
      <c r="G1274" s="65" t="s">
        <v>60</v>
      </c>
      <c r="H1274" s="73" t="str">
        <f t="shared" si="29"/>
        <v>Now that Dr. Singh is completing the Competetive Cultural Competence program, we anticipate greatly improved wellness outcomes. And will soon provide a testimonial of their responsiveness to the needs of diverse clients.</v>
      </c>
      <c r="I1274" s="4" t="s">
        <v>128</v>
      </c>
      <c r="J1274" s="4" t="str">
        <f t="shared" si="31"/>
        <v>Dr. Singh</v>
      </c>
      <c r="K1274" s="61" t="str">
        <f>K$1195</f>
        <v xml:space="preserve"> is </v>
      </c>
      <c r="L1274" s="4" t="str">
        <f t="shared" si="30"/>
        <v>completing the Competetive Cultural Competence program</v>
      </c>
      <c r="M1274" s="4" t="s">
        <v>148</v>
      </c>
      <c r="N1274" s="60" t="s">
        <v>136</v>
      </c>
    </row>
    <row r="1275" spans="3:14" hidden="1" x14ac:dyDescent="0.3">
      <c r="G1275" s="65" t="s">
        <v>60</v>
      </c>
      <c r="H1275" s="73" t="str">
        <f t="shared" si="29"/>
        <v>Select one of these two services, Standard or Competitive Competence, to best improve your efficacy serving diverse patients. We can then offer a testimonial of your improved responsiveness to diverse clients.</v>
      </c>
      <c r="K1275" s="61" t="s">
        <v>138</v>
      </c>
      <c r="L1275" s="61" t="s">
        <v>139</v>
      </c>
      <c r="M1275" s="61" t="s">
        <v>149</v>
      </c>
      <c r="N1275" s="60" t="s">
        <v>141</v>
      </c>
    </row>
    <row r="1276" spans="3:14" hidden="1" x14ac:dyDescent="0.3">
      <c r="C1276" s="73" t="str">
        <f>IF($C1264=$C1269,H1269,IF($C1264=$C1270,H1270,IF($C1264=C1271,H1271,IF($C1264=C1272,H1272,IF($C1264=C1273,H1273,IF($C1264=C1274,H1274,IF($C1264=0,H1275)))))))</f>
        <v>Now that Dr. Singh is completing the Standard Cultural Competence program, we expect stellar outcomes. And will soon provide a testimonial of their responsiveness to the needs of diverse clients.</v>
      </c>
      <c r="E1276" s="65" t="s">
        <v>60</v>
      </c>
      <c r="F1276" s="73" t="str">
        <f>IF($C1264=$C1269,F1269,IF($C1264=$C1270,F1270,IF($C1264=C1271,F1271,IF($C1264=C1272,F1272,IF($C1264=C1273,F1273,IF($C1264=C1274,F1274,IF($C1264=0,"")))))))</f>
        <v>completing the Standard Cultural Competence program</v>
      </c>
      <c r="G1276" s="65" t="s">
        <v>60</v>
      </c>
    </row>
    <row r="1277" spans="3:14" hidden="1" x14ac:dyDescent="0.3"/>
    <row r="1278" spans="3:14" hidden="1" x14ac:dyDescent="0.3">
      <c r="C1278" s="4" t="s">
        <v>142</v>
      </c>
    </row>
    <row r="1279" spans="3:14" hidden="1" x14ac:dyDescent="0.3"/>
    <row r="1280" spans="3:14" hidden="1" x14ac:dyDescent="0.3"/>
    <row r="1281" spans="2:13" hidden="1" x14ac:dyDescent="0.3"/>
    <row r="1282" spans="2:13" ht="16" hidden="1" x14ac:dyDescent="0.4">
      <c r="B1282" s="66" t="str">
        <f>IF(OR(F215="",J215=""),B215,CONCATENATE(B215,": ",F215,", ",J215))</f>
        <v>5th visit: delivery, provider finished SC</v>
      </c>
      <c r="C1282" s="67"/>
      <c r="D1282" s="67"/>
      <c r="E1282" s="67"/>
      <c r="F1282" s="68"/>
      <c r="G1282" s="67"/>
      <c r="H1282" s="69"/>
      <c r="I1282" s="67"/>
      <c r="J1282" s="67"/>
      <c r="K1282" s="67"/>
      <c r="L1282" s="67"/>
      <c r="M1282" s="133">
        <f>IF(J215=I$1103,L$1103,IF(J215=I$1104,L$1104,IF(J215=I$1105,L$1105,IF(J215=I$1106,L$1106,IF(J215=I$1107,L$1107,IF(J215=I$1108,L$1108,IF(J215=I$1109,L$1109,IF(J215="",0))))))))</f>
        <v>0.5</v>
      </c>
    </row>
    <row r="1283" spans="2:13" hidden="1" x14ac:dyDescent="0.3">
      <c r="F1283" s="63"/>
    </row>
    <row r="1284" spans="2:13" hidden="1" x14ac:dyDescent="0.3">
      <c r="F1284" s="70" t="str">
        <f>F219</f>
        <v>Mika</v>
      </c>
      <c r="J1284" s="70" t="str">
        <f>F220</f>
        <v>Dr. Singh</v>
      </c>
    </row>
    <row r="1285" spans="2:13" hidden="1" x14ac:dyDescent="0.3"/>
    <row r="1286" spans="2:13" hidden="1" x14ac:dyDescent="0.3">
      <c r="B1286" s="64">
        <f>IF(C1286=F$1107,E$1107,IF(C1286=F$1108,E$1108,IF(C1286=F$1109,E$1109,IF(C1286=F$1110,E$1110,IF(C1286=F$1111,E$1111,IF(C1286=0,0))))))</f>
        <v>7.5</v>
      </c>
      <c r="C1286" s="4" t="str">
        <f>K222</f>
        <v>I somewhat agree</v>
      </c>
      <c r="F1286" s="4" t="str">
        <f>F1249</f>
        <v>1. I felt fully seen and heard.</v>
      </c>
      <c r="M1286" s="4">
        <f>IF(K222="",0,1)</f>
        <v>1</v>
      </c>
    </row>
    <row r="1287" spans="2:13" hidden="1" x14ac:dyDescent="0.3">
      <c r="B1287" s="64">
        <f t="shared" ref="B1287:B1295" si="32">IF(C1287=F$1107,E$1107,IF(C1287=F$1108,E$1108,IF(C1287=F$1109,E$1109,IF(C1287=F$1110,E$1110,IF(C1287=F$1111,E$1111,IF(C1287=0,0))))))</f>
        <v>2.5</v>
      </c>
      <c r="C1287" s="4" t="str">
        <f>K224</f>
        <v>I somewhat disagree</v>
      </c>
      <c r="F1287" s="4" t="str">
        <f t="shared" ref="F1287:F1295" si="33">F1250</f>
        <v>2. They faithfully responded to all of my expressions of pain or discomfort.</v>
      </c>
      <c r="M1287" s="4">
        <f>IF(K224="",0,1)</f>
        <v>1</v>
      </c>
    </row>
    <row r="1288" spans="2:13" hidden="1" x14ac:dyDescent="0.3">
      <c r="B1288" s="64">
        <f t="shared" si="32"/>
        <v>7.5</v>
      </c>
      <c r="C1288" s="4" t="str">
        <f>K226</f>
        <v>I somewhat agree</v>
      </c>
      <c r="F1288" s="4" t="str">
        <f t="shared" si="33"/>
        <v>3. They put my personal wellbeing ahead of their institutional processes.</v>
      </c>
      <c r="M1288" s="4">
        <f>IF(K226="",0,1)</f>
        <v>1</v>
      </c>
    </row>
    <row r="1289" spans="2:13" hidden="1" x14ac:dyDescent="0.3">
      <c r="B1289" s="64">
        <f t="shared" si="32"/>
        <v>10</v>
      </c>
      <c r="C1289" s="4" t="str">
        <f>K228</f>
        <v>I strongly agree</v>
      </c>
      <c r="F1289" s="4" t="str">
        <f t="shared" si="33"/>
        <v>4. Their actions and expressions were devoid of any microaggressions.</v>
      </c>
      <c r="M1289" s="4">
        <f>IF(K228="",0,1)</f>
        <v>1</v>
      </c>
    </row>
    <row r="1290" spans="2:13" hidden="1" x14ac:dyDescent="0.3">
      <c r="B1290" s="64">
        <f t="shared" si="32"/>
        <v>10</v>
      </c>
      <c r="C1290" s="4" t="str">
        <f>K230</f>
        <v>I strongly agree</v>
      </c>
      <c r="F1290" s="4" t="str">
        <f t="shared" si="33"/>
        <v>5. They asked me how they could be more culturally sensitive.</v>
      </c>
      <c r="M1290" s="4">
        <f>IF(K230="",0,1)</f>
        <v>1</v>
      </c>
    </row>
    <row r="1291" spans="2:13" hidden="1" x14ac:dyDescent="0.3">
      <c r="B1291" s="64">
        <f t="shared" si="32"/>
        <v>7.5</v>
      </c>
      <c r="C1291" s="4" t="str">
        <f>K232</f>
        <v>I somewhat agree</v>
      </c>
      <c r="F1291" s="4" t="str">
        <f t="shared" si="33"/>
        <v>6. They did not exploit my vulnerability to their professional authority.</v>
      </c>
      <c r="M1291" s="4">
        <f>IF(K232="",0,1)</f>
        <v>1</v>
      </c>
    </row>
    <row r="1292" spans="2:13" hidden="1" x14ac:dyDescent="0.3">
      <c r="B1292" s="64">
        <f t="shared" si="32"/>
        <v>7.5</v>
      </c>
      <c r="C1292" s="4" t="str">
        <f>K234</f>
        <v>I somewhat agree</v>
      </c>
      <c r="F1292" s="4" t="str">
        <f t="shared" si="33"/>
        <v>7. I never had to give up my autonomy to fit their processes.</v>
      </c>
      <c r="M1292" s="4">
        <f>IF(K234="",0,1)</f>
        <v>1</v>
      </c>
    </row>
    <row r="1293" spans="2:13" hidden="1" x14ac:dyDescent="0.3">
      <c r="B1293" s="64">
        <f t="shared" si="32"/>
        <v>7.5</v>
      </c>
      <c r="C1293" s="4" t="str">
        <f>K236</f>
        <v>I somewhat agree</v>
      </c>
      <c r="F1293" s="4" t="str">
        <f t="shared" si="33"/>
        <v>8. Staff appeared to be culturally diverse.</v>
      </c>
      <c r="M1293" s="4">
        <f>IF(K236="",0,1)</f>
        <v>1</v>
      </c>
    </row>
    <row r="1294" spans="2:13" hidden="1" x14ac:dyDescent="0.3">
      <c r="B1294" s="64">
        <f t="shared" si="32"/>
        <v>5</v>
      </c>
      <c r="C1294" s="4" t="str">
        <f>K238</f>
        <v>I neither agree nor disagree</v>
      </c>
      <c r="F1294" s="4" t="str">
        <f t="shared" si="33"/>
        <v>9. They effectively accommodated my linguistic barrier.</v>
      </c>
      <c r="M1294" s="4">
        <f>IF(K238="",0,1)</f>
        <v>1</v>
      </c>
    </row>
    <row r="1295" spans="2:13" hidden="1" x14ac:dyDescent="0.3">
      <c r="B1295" s="64">
        <f t="shared" si="32"/>
        <v>5</v>
      </c>
      <c r="C1295" s="4" t="str">
        <f>K240</f>
        <v>I neither agree nor disagree</v>
      </c>
      <c r="F1295" s="4" t="str">
        <f t="shared" si="33"/>
        <v>10. I was offered billing options appropriate to my cultural values.</v>
      </c>
      <c r="M1295" s="4">
        <f>IF(K240="",0,1)</f>
        <v>1</v>
      </c>
    </row>
    <row r="1296" spans="2:13" hidden="1" x14ac:dyDescent="0.3">
      <c r="M1296" s="71">
        <f t="shared" ref="M1296" si="34">SUM(M1286:M1295)</f>
        <v>10</v>
      </c>
    </row>
    <row r="1297" spans="2:16" ht="15.5" hidden="1" x14ac:dyDescent="0.45">
      <c r="B1297" s="72">
        <f t="shared" ref="B1297" si="35">ROUND(SUM(B1286:B1295),0)</f>
        <v>70</v>
      </c>
      <c r="C1297" s="73" t="str">
        <f>IF(AND($B1297&gt;=$B$1114,$B1297&lt;$C$1114),E$1114,IF(AND($B1297&gt;=$B$1115,$B1297&lt;$C$1115),E$1115,IF(AND($B1297&gt;=$B$1116,$B1297&lt;$C$1116),E$1116,IF(AND($B1297&gt;=$B$1117,$B1297&lt;$C$1117),E$1117,IF(AND($B1297&gt;=$B$1118,$B1297&lt;=$C$1118),E$1118)))))</f>
        <v>Adequately competent</v>
      </c>
      <c r="F1297" s="73" t="str">
        <f>IF(AND($B1297&gt;=$B$1114,$B1297&lt;$C$1114),H$1114,IF(AND($B1297&gt;=$B$1115,$B1297&lt;$C$1115),H$1115,IF(AND($B1297&gt;=$B$1116,$B1297&lt;$C$1116),H$1116,IF(AND($B1297&gt;=$B$1117,$B1297&lt;$C$1117),H$1117,IF(AND($B1297&gt;=$B$1118,$B1297&lt;=$C$1118),H$1118)))))</f>
        <v>adequate competence</v>
      </c>
      <c r="I1297" s="73" t="str">
        <f>IF(AND($B1297&gt;=$B$1114,$B1297&lt;$C$1114),K$1114,IF(AND($B1297&gt;=$B$1115,$B1297&lt;$C$1115),K$1115,IF(AND($B1297&gt;=$B$1116,$B1297&lt;$C$1116),K$1116,IF(AND($B1297&gt;=$B$1117,$B1297&lt;$C$1117),K$1117,IF(AND($B1297&gt;=$B$1118,$B1297&lt;=$C$1118),K$1118)))))</f>
        <v>tolerable risk to Mika's wellbeing</v>
      </c>
      <c r="M1297" s="74">
        <f>IF(M1296=10,B1297,"")</f>
        <v>70</v>
      </c>
      <c r="P1297" s="127">
        <f>IF(M1297="","",M1297*0.01)</f>
        <v>0.70000000000000007</v>
      </c>
    </row>
    <row r="1298" spans="2:16" ht="15.5" hidden="1" x14ac:dyDescent="0.45">
      <c r="L1298" s="75" t="s">
        <v>92</v>
      </c>
      <c r="M1298" s="76">
        <f>IF(K220="","",K220)</f>
        <v>5.5</v>
      </c>
      <c r="P1298" s="127">
        <f>IF(M1298="","",1-(M1298/12))</f>
        <v>0.54166666666666674</v>
      </c>
    </row>
    <row r="1299" spans="2:16" hidden="1" x14ac:dyDescent="0.3">
      <c r="B1299" s="73" t="str">
        <f t="shared" ref="B1299" si="36">IF(M1296=10,CONCATENATE(E1299,F1299,G1299,H1299,I1299,J1299,K1299,L1299,M1299),"")</f>
        <v>The resulting score for cultural competence is 70 out of 100. This indicates a level of adequate competence.</v>
      </c>
      <c r="D1299" s="65" t="s">
        <v>60</v>
      </c>
      <c r="E1299" s="4" t="s">
        <v>93</v>
      </c>
      <c r="F1299" s="4">
        <f t="shared" ref="F1299" si="37">B1297</f>
        <v>70</v>
      </c>
      <c r="G1299" s="4" t="s">
        <v>94</v>
      </c>
      <c r="H1299" s="4" t="str">
        <f t="shared" ref="H1299" si="38">F1297</f>
        <v>adequate competence</v>
      </c>
      <c r="I1299" s="4" t="s">
        <v>95</v>
      </c>
    </row>
    <row r="1300" spans="2:16" hidden="1" x14ac:dyDescent="0.3"/>
    <row r="1301" spans="2:16" ht="14.5" hidden="1" x14ac:dyDescent="0.45">
      <c r="C1301" s="147" t="str">
        <f>E250</f>
        <v>Standard Cultural Competence - completed</v>
      </c>
      <c r="D1301" s="148"/>
      <c r="E1301" s="148"/>
      <c r="F1301" s="148"/>
      <c r="G1301" s="148"/>
      <c r="H1301" s="149"/>
    </row>
    <row r="1302" spans="2:16" hidden="1" x14ac:dyDescent="0.3"/>
    <row r="1303" spans="2:16" hidden="1" x14ac:dyDescent="0.3">
      <c r="C1303" s="73" t="str">
        <f>CONCATENATE(E1303,F1303,G1303,H1303,I1303,J1303,K1303,,L1303,M1303)</f>
        <v xml:space="preserve">We provide this helpful feedback to you, Dr. Singh, to improve your cultural competency. </v>
      </c>
      <c r="D1303" s="65" t="s">
        <v>60</v>
      </c>
      <c r="E1303" s="4" t="s">
        <v>123</v>
      </c>
      <c r="F1303" s="4" t="str">
        <f>IF($J1284=0,"the recipient",$J1284)</f>
        <v>Dr. Singh</v>
      </c>
      <c r="G1303" s="4" t="s">
        <v>124</v>
      </c>
      <c r="H1303" s="4"/>
    </row>
    <row r="1304" spans="2:16" hidden="1" x14ac:dyDescent="0.3">
      <c r="C1304" s="73" t="str">
        <f>CONCATENATE(E1304,F1304,G1304,H1304,I1304,J1304,K1304,,L1304,M1304)</f>
        <v xml:space="preserve">We know medical providers like you rely upon referrals. Often from those you serve. </v>
      </c>
      <c r="D1304" s="65" t="s">
        <v>60</v>
      </c>
      <c r="E1304" s="4" t="s">
        <v>126</v>
      </c>
      <c r="G1304" s="4" t="s">
        <v>127</v>
      </c>
    </row>
    <row r="1305" spans="2:16" hidden="1" x14ac:dyDescent="0.3">
      <c r="C1305" s="73" t="str">
        <f>CONCATENATE(E1305,F1305,G1305,H1305,I1305,J1305,K1305,,L1305,M1305)</f>
        <v>Select a service that best fits your needs.</v>
      </c>
      <c r="D1305" s="65" t="s">
        <v>60</v>
      </c>
      <c r="E1305" s="4" t="s">
        <v>17</v>
      </c>
    </row>
    <row r="1306" spans="2:16" hidden="1" x14ac:dyDescent="0.3">
      <c r="C1306" s="62" t="str">
        <f>$C$1164</f>
        <v>Standard Cultural Competence - begin</v>
      </c>
      <c r="E1306" s="65" t="s">
        <v>60</v>
      </c>
      <c r="F1306" s="62" t="str">
        <f>$H$1164</f>
        <v>beginning the Standard Cultural Competence program</v>
      </c>
      <c r="G1306" s="65" t="s">
        <v>60</v>
      </c>
      <c r="H1306" s="73" t="str">
        <f>CONCATENATE($I1306,$J1306,$K1306,$L1306,$M1306,$N1306,$O1306,$P1306)</f>
        <v>Now that Dr. Singh is beginning the Standard Cultural Competence program, we expect improved outcomes. And can provide a testimonial of their responsiveness to the needs of diverse clients.</v>
      </c>
      <c r="I1306" s="4" t="s">
        <v>128</v>
      </c>
      <c r="J1306" s="65" t="str">
        <f>F1303</f>
        <v>Dr. Singh</v>
      </c>
      <c r="K1306" s="61" t="s">
        <v>129</v>
      </c>
      <c r="L1306" s="4" t="str">
        <f>F1306</f>
        <v>beginning the Standard Cultural Competence program</v>
      </c>
      <c r="M1306" s="4" t="s">
        <v>143</v>
      </c>
      <c r="N1306" s="60" t="s">
        <v>131</v>
      </c>
    </row>
    <row r="1307" spans="2:16" hidden="1" x14ac:dyDescent="0.3">
      <c r="C1307" s="62" t="str">
        <f>$C$1165</f>
        <v>Competitive Cultural Competence - begin</v>
      </c>
      <c r="E1307" s="65" t="s">
        <v>60</v>
      </c>
      <c r="F1307" s="62" t="str">
        <f>$H$1165</f>
        <v>beginning the Competetive Cultural Competence program</v>
      </c>
      <c r="G1307" s="65" t="s">
        <v>60</v>
      </c>
      <c r="H1307" s="73" t="str">
        <f t="shared" ref="H1307:H1312" si="39">CONCATENATE($I1307,$J1307,$K1307,$L1307,$M1307,$N1307,$O1307,$P1307)</f>
        <v>Now that Dr. Singh is beginning the Competetive Cultural Competence program, we anticipate modestly improved wellness outcomes. And can provide a testimonial of their responsiveness to the needs of diverse clients.</v>
      </c>
      <c r="I1307" s="4" t="s">
        <v>128</v>
      </c>
      <c r="J1307" s="4" t="str">
        <f>J1306</f>
        <v>Dr. Singh</v>
      </c>
      <c r="K1307" s="61" t="str">
        <f>K$1195</f>
        <v xml:space="preserve"> is </v>
      </c>
      <c r="L1307" s="4" t="str">
        <f t="shared" ref="L1307:L1311" si="40">F1307</f>
        <v>beginning the Competetive Cultural Competence program</v>
      </c>
      <c r="M1307" s="4" t="s">
        <v>144</v>
      </c>
      <c r="N1307" s="60" t="s">
        <v>131</v>
      </c>
    </row>
    <row r="1308" spans="2:16" hidden="1" x14ac:dyDescent="0.3">
      <c r="C1308" s="62" t="str">
        <f>$C$1166</f>
        <v>Standard Cultural Competence - enrolled</v>
      </c>
      <c r="E1308" s="65" t="s">
        <v>60</v>
      </c>
      <c r="F1308" s="62" t="str">
        <f>$H$1166</f>
        <v>participating in the Standard Cultural Competence program</v>
      </c>
      <c r="G1308" s="65" t="s">
        <v>60</v>
      </c>
      <c r="H1308" s="73" t="str">
        <f t="shared" si="39"/>
        <v>Now that Dr. Singh is participating in the Standard Cultural Competence program, we expect better outcomes. And can provide a testimonial of their responsiveness to the needs of diverse clients.</v>
      </c>
      <c r="I1308" s="4" t="s">
        <v>128</v>
      </c>
      <c r="J1308" s="4" t="str">
        <f t="shared" ref="J1308:J1311" si="41">J1307</f>
        <v>Dr. Singh</v>
      </c>
      <c r="K1308" s="61" t="str">
        <f>K$1195</f>
        <v xml:space="preserve"> is </v>
      </c>
      <c r="L1308" s="4" t="str">
        <f t="shared" si="40"/>
        <v>participating in the Standard Cultural Competence program</v>
      </c>
      <c r="M1308" s="4" t="s">
        <v>145</v>
      </c>
      <c r="N1308" s="60" t="s">
        <v>131</v>
      </c>
    </row>
    <row r="1309" spans="2:16" hidden="1" x14ac:dyDescent="0.3">
      <c r="C1309" s="62" t="str">
        <f>$C$1167</f>
        <v>Competitive Cultural Competence - enrolled</v>
      </c>
      <c r="E1309" s="65" t="s">
        <v>60</v>
      </c>
      <c r="F1309" s="62" t="str">
        <f>$H$1167</f>
        <v>participating in the Competetive Cultural Competence program</v>
      </c>
      <c r="G1309" s="65" t="s">
        <v>60</v>
      </c>
      <c r="H1309" s="73" t="str">
        <f t="shared" si="39"/>
        <v>Now that Dr. Singh is participating in the Competetive Cultural Competence program, we anticipate significantly improved wellness outcomes. And can provide a testimonial of their responsiveness to the needs of diverse clients.</v>
      </c>
      <c r="I1309" s="4" t="s">
        <v>128</v>
      </c>
      <c r="J1309" s="4" t="str">
        <f t="shared" si="41"/>
        <v>Dr. Singh</v>
      </c>
      <c r="K1309" s="61" t="str">
        <f>K$1195</f>
        <v xml:space="preserve"> is </v>
      </c>
      <c r="L1309" s="4" t="str">
        <f t="shared" si="40"/>
        <v>participating in the Competetive Cultural Competence program</v>
      </c>
      <c r="M1309" s="4" t="s">
        <v>146</v>
      </c>
      <c r="N1309" s="60" t="s">
        <v>131</v>
      </c>
    </row>
    <row r="1310" spans="2:16" hidden="1" x14ac:dyDescent="0.3">
      <c r="C1310" s="62" t="str">
        <f>$C$1168</f>
        <v>Standard Cultural Competence - completed</v>
      </c>
      <c r="E1310" s="65" t="s">
        <v>60</v>
      </c>
      <c r="F1310" s="62" t="str">
        <f>$H$1168</f>
        <v>completing the Standard Cultural Competence program</v>
      </c>
      <c r="G1310" s="65" t="s">
        <v>60</v>
      </c>
      <c r="H1310" s="73" t="str">
        <f t="shared" si="39"/>
        <v>Now that Dr. Singh is completing the Standard Cultural Competence program, we expect stellar outcomes. And will soon provide a testimonial of their responsiveness to the needs of diverse clients.</v>
      </c>
      <c r="I1310" s="4" t="s">
        <v>128</v>
      </c>
      <c r="J1310" s="4" t="str">
        <f t="shared" si="41"/>
        <v>Dr. Singh</v>
      </c>
      <c r="K1310" s="61" t="str">
        <f>K$1195</f>
        <v xml:space="preserve"> is </v>
      </c>
      <c r="L1310" s="4" t="str">
        <f t="shared" si="40"/>
        <v>completing the Standard Cultural Competence program</v>
      </c>
      <c r="M1310" s="4" t="s">
        <v>147</v>
      </c>
      <c r="N1310" s="60" t="s">
        <v>136</v>
      </c>
    </row>
    <row r="1311" spans="2:16" hidden="1" x14ac:dyDescent="0.3">
      <c r="C1311" s="62" t="str">
        <f>$C$1169</f>
        <v>Competitive Cultural Competence - completed</v>
      </c>
      <c r="E1311" s="65" t="s">
        <v>60</v>
      </c>
      <c r="F1311" s="62" t="str">
        <f>$H$1169</f>
        <v>completing the Competetive Cultural Competence program</v>
      </c>
      <c r="G1311" s="65" t="s">
        <v>60</v>
      </c>
      <c r="H1311" s="73" t="str">
        <f t="shared" si="39"/>
        <v>Now that Dr. Singh is completing the Competetive Cultural Competence program, we anticipate greatly improved wellness outcomes. And will soon provide a testimonial of their responsiveness to the needs of diverse clients.</v>
      </c>
      <c r="I1311" s="4" t="s">
        <v>128</v>
      </c>
      <c r="J1311" s="4" t="str">
        <f t="shared" si="41"/>
        <v>Dr. Singh</v>
      </c>
      <c r="K1311" s="61" t="str">
        <f>K$1195</f>
        <v xml:space="preserve"> is </v>
      </c>
      <c r="L1311" s="4" t="str">
        <f t="shared" si="40"/>
        <v>completing the Competetive Cultural Competence program</v>
      </c>
      <c r="M1311" s="4" t="s">
        <v>148</v>
      </c>
      <c r="N1311" s="60" t="s">
        <v>136</v>
      </c>
    </row>
    <row r="1312" spans="2:16" hidden="1" x14ac:dyDescent="0.3">
      <c r="G1312" s="65" t="s">
        <v>60</v>
      </c>
      <c r="H1312" s="73" t="str">
        <f t="shared" si="39"/>
        <v>Select one of these two services, Standard or Competitive Competence, to best improve your efficacy serving diverse patients. We can then offer a testimonial of your improved responsiveness to diverse clients.</v>
      </c>
      <c r="K1312" s="61" t="s">
        <v>138</v>
      </c>
      <c r="L1312" s="61" t="s">
        <v>139</v>
      </c>
      <c r="M1312" s="61" t="s">
        <v>149</v>
      </c>
      <c r="N1312" s="60" t="s">
        <v>141</v>
      </c>
    </row>
    <row r="1313" spans="2:13" hidden="1" x14ac:dyDescent="0.3">
      <c r="C1313" s="73" t="str">
        <f>IF($C1301=$C1306,H1306,IF($C1301=$C1307,H1307,IF($C1301=C1308,H1308,IF($C1301=C1309,H1309,IF($C1301=C1310,H1310,IF($C1301=C1311,H1311,IF($C1301=0,H1312)))))))</f>
        <v>Now that Dr. Singh is completing the Standard Cultural Competence program, we expect stellar outcomes. And will soon provide a testimonial of their responsiveness to the needs of diverse clients.</v>
      </c>
      <c r="E1313" s="65" t="s">
        <v>60</v>
      </c>
      <c r="F1313" s="73" t="str">
        <f>IF($C1301=$C1306,F1306,IF($C1301=$C1307,F1307,IF($C1301=C1308,F1308,IF($C1301=C1309,F1309,IF($C1301=C1310,F1310,IF($C1301=C1311,F1311,IF($C1301=0,"")))))))</f>
        <v>completing the Standard Cultural Competence program</v>
      </c>
      <c r="G1313" s="65" t="s">
        <v>60</v>
      </c>
    </row>
    <row r="1314" spans="2:13" hidden="1" x14ac:dyDescent="0.3"/>
    <row r="1315" spans="2:13" hidden="1" x14ac:dyDescent="0.3">
      <c r="C1315" s="4" t="s">
        <v>142</v>
      </c>
    </row>
    <row r="1316" spans="2:13" hidden="1" x14ac:dyDescent="0.3"/>
    <row r="1317" spans="2:13" hidden="1" x14ac:dyDescent="0.3"/>
    <row r="1318" spans="2:13" hidden="1" x14ac:dyDescent="0.3"/>
    <row r="1319" spans="2:13" ht="16" hidden="1" x14ac:dyDescent="0.4">
      <c r="B1319" s="66" t="str">
        <f>IF(OR(F256="",J256=""),B256,CONCATENATE(B256,": ",F256,", ",J256))</f>
        <v>6th visit: postpartum, provider finished SC</v>
      </c>
      <c r="C1319" s="67"/>
      <c r="D1319" s="67"/>
      <c r="E1319" s="67"/>
      <c r="F1319" s="68"/>
      <c r="G1319" s="67"/>
      <c r="H1319" s="69"/>
      <c r="I1319" s="67"/>
      <c r="J1319" s="67"/>
      <c r="K1319" s="67"/>
      <c r="L1319" s="67"/>
      <c r="M1319" s="133">
        <f>IF(J256=I$1103,L$1103,IF(J256=I$1104,L$1104,IF(J256=I$1105,L$1105,IF(J256=I$1106,L$1106,IF(J256=I$1107,L$1107,IF(J256=I$1108,L$1108,IF(J256=I$1109,L$1109,IF(J256="",0))))))))</f>
        <v>0.5</v>
      </c>
    </row>
    <row r="1320" spans="2:13" hidden="1" x14ac:dyDescent="0.3">
      <c r="F1320" s="63"/>
    </row>
    <row r="1321" spans="2:13" hidden="1" x14ac:dyDescent="0.3">
      <c r="F1321" s="70" t="str">
        <f>F260</f>
        <v>Mika</v>
      </c>
      <c r="J1321" s="70" t="str">
        <f>F261</f>
        <v>Dr. Singh</v>
      </c>
    </row>
    <row r="1322" spans="2:13" hidden="1" x14ac:dyDescent="0.3"/>
    <row r="1323" spans="2:13" hidden="1" x14ac:dyDescent="0.3">
      <c r="B1323" s="64">
        <f>IF(C1323=F$1107,E$1107,IF(C1323=F$1108,E$1108,IF(C1323=F$1109,E$1109,IF(C1323=F$1110,E$1110,IF(C1323=F$1111,E$1111,IF(C1323=0,0))))))</f>
        <v>10</v>
      </c>
      <c r="C1323" s="4" t="str">
        <f>K263</f>
        <v>I strongly agree</v>
      </c>
      <c r="F1323" s="4" t="str">
        <f>F1286</f>
        <v>1. I felt fully seen and heard.</v>
      </c>
      <c r="M1323" s="4">
        <f>IF(K263="",0,1)</f>
        <v>1</v>
      </c>
    </row>
    <row r="1324" spans="2:13" hidden="1" x14ac:dyDescent="0.3">
      <c r="B1324" s="64">
        <f t="shared" ref="B1324:B1332" si="42">IF(C1324=F$1107,E$1107,IF(C1324=F$1108,E$1108,IF(C1324=F$1109,E$1109,IF(C1324=F$1110,E$1110,IF(C1324=F$1111,E$1111,IF(C1324=0,0))))))</f>
        <v>7.5</v>
      </c>
      <c r="C1324" s="4" t="str">
        <f>K265</f>
        <v>I somewhat agree</v>
      </c>
      <c r="F1324" s="4" t="str">
        <f t="shared" ref="F1324:F1332" si="43">F1287</f>
        <v>2. They faithfully responded to all of my expressions of pain or discomfort.</v>
      </c>
      <c r="M1324" s="4">
        <f>IF(K265="",0,1)</f>
        <v>1</v>
      </c>
    </row>
    <row r="1325" spans="2:13" hidden="1" x14ac:dyDescent="0.3">
      <c r="B1325" s="64">
        <f t="shared" si="42"/>
        <v>10</v>
      </c>
      <c r="C1325" s="4" t="str">
        <f>K267</f>
        <v>I strongly agree</v>
      </c>
      <c r="F1325" s="4" t="str">
        <f t="shared" si="43"/>
        <v>3. They put my personal wellbeing ahead of their institutional processes.</v>
      </c>
      <c r="M1325" s="4">
        <f>IF(K267="",0,1)</f>
        <v>1</v>
      </c>
    </row>
    <row r="1326" spans="2:13" hidden="1" x14ac:dyDescent="0.3">
      <c r="B1326" s="64">
        <f t="shared" si="42"/>
        <v>10</v>
      </c>
      <c r="C1326" s="4" t="str">
        <f>K269</f>
        <v>I strongly agree</v>
      </c>
      <c r="F1326" s="4" t="str">
        <f t="shared" si="43"/>
        <v>4. Their actions and expressions were devoid of any microaggressions.</v>
      </c>
      <c r="M1326" s="4">
        <f>IF(K269="",0,1)</f>
        <v>1</v>
      </c>
    </row>
    <row r="1327" spans="2:13" hidden="1" x14ac:dyDescent="0.3">
      <c r="B1327" s="64">
        <f t="shared" si="42"/>
        <v>10</v>
      </c>
      <c r="C1327" s="4" t="str">
        <f>K271</f>
        <v>I strongly agree</v>
      </c>
      <c r="F1327" s="4" t="str">
        <f t="shared" si="43"/>
        <v>5. They asked me how they could be more culturally sensitive.</v>
      </c>
      <c r="M1327" s="4">
        <f>IF(K271="",0,1)</f>
        <v>1</v>
      </c>
    </row>
    <row r="1328" spans="2:13" hidden="1" x14ac:dyDescent="0.3">
      <c r="B1328" s="64">
        <f t="shared" si="42"/>
        <v>7.5</v>
      </c>
      <c r="C1328" s="4" t="str">
        <f>K273</f>
        <v>I somewhat agree</v>
      </c>
      <c r="F1328" s="4" t="str">
        <f t="shared" si="43"/>
        <v>6. They did not exploit my vulnerability to their professional authority.</v>
      </c>
      <c r="M1328" s="4">
        <f>IF(K273="",0,1)</f>
        <v>1</v>
      </c>
    </row>
    <row r="1329" spans="2:16" hidden="1" x14ac:dyDescent="0.3">
      <c r="B1329" s="64">
        <f t="shared" si="42"/>
        <v>10</v>
      </c>
      <c r="C1329" s="4" t="str">
        <f>K275</f>
        <v>I strongly agree</v>
      </c>
      <c r="F1329" s="4" t="str">
        <f t="shared" si="43"/>
        <v>7. I never had to give up my autonomy to fit their processes.</v>
      </c>
      <c r="M1329" s="4">
        <f>IF(K275="",0,1)</f>
        <v>1</v>
      </c>
    </row>
    <row r="1330" spans="2:16" hidden="1" x14ac:dyDescent="0.3">
      <c r="B1330" s="64">
        <f t="shared" si="42"/>
        <v>7.5</v>
      </c>
      <c r="C1330" s="4" t="str">
        <f>K277</f>
        <v>I somewhat agree</v>
      </c>
      <c r="F1330" s="4" t="str">
        <f t="shared" si="43"/>
        <v>8. Staff appeared to be culturally diverse.</v>
      </c>
      <c r="M1330" s="4">
        <f>IF(K277="",0,1)</f>
        <v>1</v>
      </c>
    </row>
    <row r="1331" spans="2:16" hidden="1" x14ac:dyDescent="0.3">
      <c r="B1331" s="64">
        <f t="shared" si="42"/>
        <v>5</v>
      </c>
      <c r="C1331" s="4" t="str">
        <f>K279</f>
        <v>I neither agree nor disagree</v>
      </c>
      <c r="F1331" s="4" t="str">
        <f t="shared" si="43"/>
        <v>9. They effectively accommodated my linguistic barrier.</v>
      </c>
      <c r="M1331" s="4">
        <f>IF(K279="",0,1)</f>
        <v>1</v>
      </c>
    </row>
    <row r="1332" spans="2:16" hidden="1" x14ac:dyDescent="0.3">
      <c r="B1332" s="64">
        <f t="shared" si="42"/>
        <v>5</v>
      </c>
      <c r="C1332" s="4" t="str">
        <f>K281</f>
        <v>I neither agree nor disagree</v>
      </c>
      <c r="F1332" s="4" t="str">
        <f t="shared" si="43"/>
        <v>10. I was offered billing options appropriate to my cultural values.</v>
      </c>
      <c r="M1332" s="4">
        <f>IF(K281="",0,1)</f>
        <v>1</v>
      </c>
    </row>
    <row r="1333" spans="2:16" hidden="1" x14ac:dyDescent="0.3">
      <c r="M1333" s="71">
        <f t="shared" ref="M1333" si="44">SUM(M1323:M1332)</f>
        <v>10</v>
      </c>
    </row>
    <row r="1334" spans="2:16" ht="15.5" hidden="1" x14ac:dyDescent="0.45">
      <c r="B1334" s="72">
        <f t="shared" ref="B1334" si="45">ROUND(SUM(B1323:B1332),0)</f>
        <v>83</v>
      </c>
      <c r="C1334" s="73" t="str">
        <f>IF(AND($B1334&gt;=$B$1114,$B1334&lt;$C$1114),E$1114,IF(AND($B1334&gt;=$B$1115,$B1334&lt;$C$1115),E$1115,IF(AND($B1334&gt;=$B$1116,$B1334&lt;$C$1116),E$1116,IF(AND($B1334&gt;=$B$1117,$B1334&lt;$C$1117),E$1117,IF(AND($B1334&gt;=$B$1118,$B1334&lt;=$C$1118),E$1118)))))</f>
        <v>Certifiably competent</v>
      </c>
      <c r="F1334" s="73" t="str">
        <f>IF(AND($B1334&gt;=$B$1114,$B1334&lt;$C$1114),H$1114,IF(AND($B1334&gt;=$B$1115,$B1334&lt;$C$1115),H$1115,IF(AND($B1334&gt;=$B$1116,$B1334&lt;$C$1116),H$1116,IF(AND($B1334&gt;=$B$1117,$B1334&lt;$C$1117),H$1117,IF(AND($B1334&gt;=$B$1118,$B1334&lt;=$C$1118),H$1118)))))</f>
        <v>certifiable competence</v>
      </c>
      <c r="I1334" s="73" t="str">
        <f>IF(AND($B1334&gt;=$B$1114,$B1334&lt;$C$1114),K$1114,IF(AND($B1334&gt;=$B$1115,$B1334&lt;$C$1115),K$1115,IF(AND($B1334&gt;=$B$1116,$B1334&lt;$C$1116),K$1116,IF(AND($B1334&gt;=$B$1117,$B1334&lt;$C$1117),K$1117,IF(AND($B1334&gt;=$B$1118,$B1334&lt;=$C$1118),K$1118)))))</f>
        <v>ideal for Mika's wellbeing</v>
      </c>
      <c r="M1334" s="74">
        <f>IF(M1333=10,B1334,"")</f>
        <v>83</v>
      </c>
      <c r="P1334" s="127">
        <f>IF(M1334="","",M1334*0.01)</f>
        <v>0.83000000000000007</v>
      </c>
    </row>
    <row r="1335" spans="2:16" ht="15.5" hidden="1" x14ac:dyDescent="0.45">
      <c r="L1335" s="75" t="s">
        <v>92</v>
      </c>
      <c r="M1335" s="76">
        <f>IF(K261="","",K261)</f>
        <v>4.5999999999999996</v>
      </c>
      <c r="P1335" s="127">
        <f>IF(M1335="","",1-(M1335/12))</f>
        <v>0.6166666666666667</v>
      </c>
    </row>
    <row r="1336" spans="2:16" hidden="1" x14ac:dyDescent="0.3">
      <c r="B1336" s="73" t="str">
        <f t="shared" ref="B1336" si="46">IF(M1333=10,CONCATENATE(E1336,F1336,G1336,H1336,I1336,J1336,K1336,L1336,M1336),"")</f>
        <v>The resulting score for cultural competence is 83 out of 100. This indicates a level of certifiable competence.</v>
      </c>
      <c r="D1336" s="65" t="s">
        <v>60</v>
      </c>
      <c r="E1336" s="4" t="s">
        <v>93</v>
      </c>
      <c r="F1336" s="4">
        <f t="shared" ref="F1336" si="47">B1334</f>
        <v>83</v>
      </c>
      <c r="G1336" s="4" t="s">
        <v>94</v>
      </c>
      <c r="H1336" s="4" t="str">
        <f t="shared" ref="H1336" si="48">F1334</f>
        <v>certifiable competence</v>
      </c>
      <c r="I1336" s="4" t="s">
        <v>95</v>
      </c>
    </row>
    <row r="1337" spans="2:16" hidden="1" x14ac:dyDescent="0.3"/>
    <row r="1338" spans="2:16" ht="14.5" hidden="1" x14ac:dyDescent="0.45">
      <c r="C1338" s="147" t="str">
        <f>E291</f>
        <v>Standard Cultural Competence - completed</v>
      </c>
      <c r="D1338" s="148"/>
      <c r="E1338" s="148"/>
      <c r="F1338" s="148"/>
      <c r="G1338" s="148"/>
      <c r="H1338" s="149"/>
    </row>
    <row r="1339" spans="2:16" hidden="1" x14ac:dyDescent="0.3"/>
    <row r="1340" spans="2:16" hidden="1" x14ac:dyDescent="0.3">
      <c r="C1340" s="73" t="str">
        <f>CONCATENATE(E1340,F1340,G1340,H1340,I1340,J1340,K1340,,L1340,M1340)</f>
        <v xml:space="preserve">We provide this helpful feedback to you, Dr. Singh, to improve your cultural competency. </v>
      </c>
      <c r="D1340" s="65" t="s">
        <v>60</v>
      </c>
      <c r="E1340" s="4" t="s">
        <v>123</v>
      </c>
      <c r="F1340" s="4" t="str">
        <f>IF($J1321=0,"the recipient",$J1321)</f>
        <v>Dr. Singh</v>
      </c>
      <c r="G1340" s="4" t="s">
        <v>124</v>
      </c>
      <c r="H1340" s="4"/>
    </row>
    <row r="1341" spans="2:16" hidden="1" x14ac:dyDescent="0.3">
      <c r="C1341" s="73" t="str">
        <f>CONCATENATE(E1341,F1341,G1341,H1341,I1341,J1341,K1341,,L1341,M1341)</f>
        <v xml:space="preserve">We know medical providers like you rely upon referrals. Often from those you serve. </v>
      </c>
      <c r="D1341" s="65" t="s">
        <v>60</v>
      </c>
      <c r="E1341" s="4" t="s">
        <v>126</v>
      </c>
      <c r="G1341" s="4" t="s">
        <v>127</v>
      </c>
    </row>
    <row r="1342" spans="2:16" hidden="1" x14ac:dyDescent="0.3">
      <c r="C1342" s="73" t="str">
        <f>CONCATENATE(E1342,F1342,G1342,H1342,I1342,J1342,K1342,,L1342,M1342)</f>
        <v>Select a service that best fits your needs.</v>
      </c>
      <c r="D1342" s="65" t="s">
        <v>60</v>
      </c>
      <c r="E1342" s="4" t="s">
        <v>17</v>
      </c>
    </row>
    <row r="1343" spans="2:16" hidden="1" x14ac:dyDescent="0.3">
      <c r="C1343" s="62" t="str">
        <f>$C$1164</f>
        <v>Standard Cultural Competence - begin</v>
      </c>
      <c r="E1343" s="65" t="s">
        <v>60</v>
      </c>
      <c r="F1343" s="62" t="str">
        <f>$H$1164</f>
        <v>beginning the Standard Cultural Competence program</v>
      </c>
      <c r="G1343" s="65" t="s">
        <v>60</v>
      </c>
      <c r="H1343" s="73" t="str">
        <f>CONCATENATE($I1343,$J1343,$K1343,$L1343,$M1343,$N1343,$O1343,$P1343)</f>
        <v>Now that Dr. Singh is beginning the Standard Cultural Competence program, we expect improved outcomes. And can provide a testimonial of their responsiveness to the needs of diverse clients.</v>
      </c>
      <c r="I1343" s="4" t="s">
        <v>128</v>
      </c>
      <c r="J1343" s="65" t="str">
        <f>F1340</f>
        <v>Dr. Singh</v>
      </c>
      <c r="K1343" s="61" t="s">
        <v>129</v>
      </c>
      <c r="L1343" s="4" t="str">
        <f>F1343</f>
        <v>beginning the Standard Cultural Competence program</v>
      </c>
      <c r="M1343" s="4" t="s">
        <v>143</v>
      </c>
      <c r="N1343" s="60" t="s">
        <v>131</v>
      </c>
    </row>
    <row r="1344" spans="2:16" hidden="1" x14ac:dyDescent="0.3">
      <c r="C1344" s="62" t="str">
        <f>$C$1165</f>
        <v>Competitive Cultural Competence - begin</v>
      </c>
      <c r="E1344" s="65" t="s">
        <v>60</v>
      </c>
      <c r="F1344" s="62" t="str">
        <f>$H$1165</f>
        <v>beginning the Competetive Cultural Competence program</v>
      </c>
      <c r="G1344" s="65" t="s">
        <v>60</v>
      </c>
      <c r="H1344" s="73" t="str">
        <f t="shared" ref="H1344:H1349" si="49">CONCATENATE($I1344,$J1344,$K1344,$L1344,$M1344,$N1344,$O1344,$P1344)</f>
        <v>Now that Dr. Singh is beginning the Competetive Cultural Competence program, we anticipate modestly improved wellness outcomes. And can provide a testimonial of their responsiveness to the needs of diverse clients.</v>
      </c>
      <c r="I1344" s="4" t="s">
        <v>128</v>
      </c>
      <c r="J1344" s="4" t="str">
        <f>J1343</f>
        <v>Dr. Singh</v>
      </c>
      <c r="K1344" s="61" t="str">
        <f>K$1195</f>
        <v xml:space="preserve"> is </v>
      </c>
      <c r="L1344" s="4" t="str">
        <f t="shared" ref="L1344:L1348" si="50">F1344</f>
        <v>beginning the Competetive Cultural Competence program</v>
      </c>
      <c r="M1344" s="4" t="s">
        <v>144</v>
      </c>
      <c r="N1344" s="60" t="s">
        <v>131</v>
      </c>
    </row>
    <row r="1345" spans="2:14" hidden="1" x14ac:dyDescent="0.3">
      <c r="C1345" s="62" t="str">
        <f>$C$1166</f>
        <v>Standard Cultural Competence - enrolled</v>
      </c>
      <c r="E1345" s="65" t="s">
        <v>60</v>
      </c>
      <c r="F1345" s="62" t="str">
        <f>$H$1166</f>
        <v>participating in the Standard Cultural Competence program</v>
      </c>
      <c r="G1345" s="65" t="s">
        <v>60</v>
      </c>
      <c r="H1345" s="73" t="str">
        <f t="shared" si="49"/>
        <v>Now that Dr. Singh is participating in the Standard Cultural Competence program, we expect better outcomes. And can provide a testimonial of their responsiveness to the needs of diverse clients.</v>
      </c>
      <c r="I1345" s="4" t="s">
        <v>128</v>
      </c>
      <c r="J1345" s="4" t="str">
        <f t="shared" ref="J1345:J1348" si="51">J1344</f>
        <v>Dr. Singh</v>
      </c>
      <c r="K1345" s="61" t="str">
        <f>K$1195</f>
        <v xml:space="preserve"> is </v>
      </c>
      <c r="L1345" s="4" t="str">
        <f t="shared" si="50"/>
        <v>participating in the Standard Cultural Competence program</v>
      </c>
      <c r="M1345" s="4" t="s">
        <v>145</v>
      </c>
      <c r="N1345" s="60" t="s">
        <v>131</v>
      </c>
    </row>
    <row r="1346" spans="2:14" hidden="1" x14ac:dyDescent="0.3">
      <c r="C1346" s="62" t="str">
        <f>$C$1167</f>
        <v>Competitive Cultural Competence - enrolled</v>
      </c>
      <c r="E1346" s="65" t="s">
        <v>60</v>
      </c>
      <c r="F1346" s="62" t="str">
        <f>$H$1167</f>
        <v>participating in the Competetive Cultural Competence program</v>
      </c>
      <c r="G1346" s="65" t="s">
        <v>60</v>
      </c>
      <c r="H1346" s="73" t="str">
        <f t="shared" si="49"/>
        <v>Now that Dr. Singh is participating in the Competetive Cultural Competence program, we anticipate significantly improved wellness outcomes. And can provide a testimonial of their responsiveness to the needs of diverse clients.</v>
      </c>
      <c r="I1346" s="4" t="s">
        <v>128</v>
      </c>
      <c r="J1346" s="4" t="str">
        <f t="shared" si="51"/>
        <v>Dr. Singh</v>
      </c>
      <c r="K1346" s="61" t="str">
        <f>K$1195</f>
        <v xml:space="preserve"> is </v>
      </c>
      <c r="L1346" s="4" t="str">
        <f t="shared" si="50"/>
        <v>participating in the Competetive Cultural Competence program</v>
      </c>
      <c r="M1346" s="4" t="s">
        <v>146</v>
      </c>
      <c r="N1346" s="60" t="s">
        <v>131</v>
      </c>
    </row>
    <row r="1347" spans="2:14" hidden="1" x14ac:dyDescent="0.3">
      <c r="C1347" s="62" t="str">
        <f>$C$1168</f>
        <v>Standard Cultural Competence - completed</v>
      </c>
      <c r="E1347" s="65" t="s">
        <v>60</v>
      </c>
      <c r="F1347" s="62" t="str">
        <f>$H$1168</f>
        <v>completing the Standard Cultural Competence program</v>
      </c>
      <c r="G1347" s="65" t="s">
        <v>60</v>
      </c>
      <c r="H1347" s="73" t="str">
        <f t="shared" si="49"/>
        <v>Now that Dr. Singh is completing the Standard Cultural Competence program, we expect stellar outcomes. And will soon provide a testimonial of their responsiveness to the needs of diverse clients.</v>
      </c>
      <c r="I1347" s="4" t="s">
        <v>128</v>
      </c>
      <c r="J1347" s="4" t="str">
        <f t="shared" si="51"/>
        <v>Dr. Singh</v>
      </c>
      <c r="K1347" s="61" t="str">
        <f>K$1195</f>
        <v xml:space="preserve"> is </v>
      </c>
      <c r="L1347" s="4" t="str">
        <f t="shared" si="50"/>
        <v>completing the Standard Cultural Competence program</v>
      </c>
      <c r="M1347" s="4" t="s">
        <v>147</v>
      </c>
      <c r="N1347" s="60" t="s">
        <v>136</v>
      </c>
    </row>
    <row r="1348" spans="2:14" hidden="1" x14ac:dyDescent="0.3">
      <c r="C1348" s="62" t="str">
        <f>$C$1169</f>
        <v>Competitive Cultural Competence - completed</v>
      </c>
      <c r="E1348" s="65" t="s">
        <v>60</v>
      </c>
      <c r="F1348" s="62" t="str">
        <f>$H$1169</f>
        <v>completing the Competetive Cultural Competence program</v>
      </c>
      <c r="G1348" s="65" t="s">
        <v>60</v>
      </c>
      <c r="H1348" s="73" t="str">
        <f t="shared" si="49"/>
        <v>Now that Dr. Singh is completing the Competetive Cultural Competence program, we anticipate greatly improved wellness outcomes. And will soon provide a testimonial of their responsiveness to the needs of diverse clients.</v>
      </c>
      <c r="I1348" s="4" t="s">
        <v>128</v>
      </c>
      <c r="J1348" s="4" t="str">
        <f t="shared" si="51"/>
        <v>Dr. Singh</v>
      </c>
      <c r="K1348" s="61" t="str">
        <f>K$1195</f>
        <v xml:space="preserve"> is </v>
      </c>
      <c r="L1348" s="4" t="str">
        <f t="shared" si="50"/>
        <v>completing the Competetive Cultural Competence program</v>
      </c>
      <c r="M1348" s="4" t="s">
        <v>148</v>
      </c>
      <c r="N1348" s="60" t="s">
        <v>136</v>
      </c>
    </row>
    <row r="1349" spans="2:14" hidden="1" x14ac:dyDescent="0.3">
      <c r="G1349" s="65" t="s">
        <v>60</v>
      </c>
      <c r="H1349" s="73" t="str">
        <f t="shared" si="49"/>
        <v>Select one of these two services, Standard or Competitive Competence, to best improve your efficacy serving diverse patients. We can then offer a testimonial of your improved responsiveness to diverse clients.</v>
      </c>
      <c r="K1349" s="61" t="s">
        <v>138</v>
      </c>
      <c r="L1349" s="61" t="s">
        <v>139</v>
      </c>
      <c r="M1349" s="61" t="s">
        <v>149</v>
      </c>
      <c r="N1349" s="60" t="s">
        <v>141</v>
      </c>
    </row>
    <row r="1350" spans="2:14" hidden="1" x14ac:dyDescent="0.3">
      <c r="C1350" s="73" t="str">
        <f>IF($C1338=$C1343,H1343,IF($C1338=$C1344,H1344,IF($C1338=C1345,H1345,IF($C1338=C1346,H1346,IF($C1338=C1347,H1347,IF($C1338=C1348,H1348,IF($C1338=0,H1349)))))))</f>
        <v>Now that Dr. Singh is completing the Standard Cultural Competence program, we expect stellar outcomes. And will soon provide a testimonial of their responsiveness to the needs of diverse clients.</v>
      </c>
      <c r="E1350" s="65" t="s">
        <v>60</v>
      </c>
      <c r="F1350" s="73" t="str">
        <f>IF($C1338=$C1343,F1343,IF($C1338=$C1344,F1344,IF($C1338=C1345,F1345,IF($C1338=C1346,F1346,IF($C1338=C1347,F1347,IF($C1338=C1348,F1348,IF($C1338=0,"")))))))</f>
        <v>completing the Standard Cultural Competence program</v>
      </c>
      <c r="G1350" s="65" t="s">
        <v>60</v>
      </c>
    </row>
    <row r="1351" spans="2:14" hidden="1" x14ac:dyDescent="0.3"/>
    <row r="1352" spans="2:14" hidden="1" x14ac:dyDescent="0.3">
      <c r="C1352" s="4" t="s">
        <v>142</v>
      </c>
    </row>
    <row r="1353" spans="2:14" hidden="1" x14ac:dyDescent="0.3"/>
    <row r="1354" spans="2:14" hidden="1" x14ac:dyDescent="0.3"/>
    <row r="1355" spans="2:14" hidden="1" x14ac:dyDescent="0.3"/>
    <row r="1356" spans="2:14" ht="16" hidden="1" x14ac:dyDescent="0.4">
      <c r="B1356" s="66" t="str">
        <f>IF(OR(F297="",J297=""),B297,CONCATENATE(B297,": ",F297,", ",J297))</f>
        <v>7th visit: postpartum, provider enrolling in CC</v>
      </c>
      <c r="C1356" s="67"/>
      <c r="D1356" s="67"/>
      <c r="E1356" s="67"/>
      <c r="F1356" s="68"/>
      <c r="G1356" s="67"/>
      <c r="H1356" s="69"/>
      <c r="I1356" s="67"/>
      <c r="J1356" s="67"/>
      <c r="K1356" s="67"/>
      <c r="L1356" s="67"/>
      <c r="M1356" s="133">
        <f>IF(J297=I$1103,L$1103,IF(J297=I$1104,L$1104,IF(J297=I$1105,L$1105,IF(J297=I$1106,L$1106,IF(J297=I$1107,L$1107,IF(J297=I$1108,L$1108,IF(J297=I$1109,L$1109,IF(J297="",0))))))))</f>
        <v>0.66666666666666663</v>
      </c>
    </row>
    <row r="1357" spans="2:14" hidden="1" x14ac:dyDescent="0.3">
      <c r="F1357" s="63"/>
    </row>
    <row r="1358" spans="2:14" hidden="1" x14ac:dyDescent="0.3">
      <c r="F1358" s="70" t="str">
        <f>F301</f>
        <v>Mika</v>
      </c>
      <c r="J1358" s="70" t="str">
        <f>F302</f>
        <v>Dr. Singh</v>
      </c>
    </row>
    <row r="1359" spans="2:14" hidden="1" x14ac:dyDescent="0.3"/>
    <row r="1360" spans="2:14" hidden="1" x14ac:dyDescent="0.3">
      <c r="B1360" s="64">
        <f>IF(C1360=F$1107,E$1107,IF(C1360=F$1108,E$1108,IF(C1360=F$1109,E$1109,IF(C1360=F$1110,E$1110,IF(C1360=F$1111,E$1111,IF(C1360=0,0))))))</f>
        <v>10</v>
      </c>
      <c r="C1360" s="4" t="str">
        <f>K304</f>
        <v>I strongly agree</v>
      </c>
      <c r="F1360" s="4" t="str">
        <f>F1323</f>
        <v>1. I felt fully seen and heard.</v>
      </c>
      <c r="M1360" s="4">
        <f>IF(K304="",0,1)</f>
        <v>1</v>
      </c>
    </row>
    <row r="1361" spans="2:16" hidden="1" x14ac:dyDescent="0.3">
      <c r="B1361" s="64">
        <f t="shared" ref="B1361:B1369" si="52">IF(C1361=F$1107,E$1107,IF(C1361=F$1108,E$1108,IF(C1361=F$1109,E$1109,IF(C1361=F$1110,E$1110,IF(C1361=F$1111,E$1111,IF(C1361=0,0))))))</f>
        <v>7.5</v>
      </c>
      <c r="C1361" s="4" t="str">
        <f>K306</f>
        <v>I somewhat agree</v>
      </c>
      <c r="F1361" s="4" t="str">
        <f t="shared" ref="F1361:F1369" si="53">F1324</f>
        <v>2. They faithfully responded to all of my expressions of pain or discomfort.</v>
      </c>
      <c r="M1361" s="4">
        <f>IF(K306="",0,1)</f>
        <v>1</v>
      </c>
    </row>
    <row r="1362" spans="2:16" hidden="1" x14ac:dyDescent="0.3">
      <c r="B1362" s="64">
        <f t="shared" si="52"/>
        <v>10</v>
      </c>
      <c r="C1362" s="4" t="str">
        <f>K308</f>
        <v>I strongly agree</v>
      </c>
      <c r="F1362" s="4" t="str">
        <f t="shared" si="53"/>
        <v>3. They put my personal wellbeing ahead of their institutional processes.</v>
      </c>
      <c r="M1362" s="4">
        <f>IF(K308="",0,1)</f>
        <v>1</v>
      </c>
    </row>
    <row r="1363" spans="2:16" hidden="1" x14ac:dyDescent="0.3">
      <c r="B1363" s="64">
        <f t="shared" si="52"/>
        <v>10</v>
      </c>
      <c r="C1363" s="4" t="str">
        <f>K310</f>
        <v>I strongly agree</v>
      </c>
      <c r="F1363" s="4" t="str">
        <f t="shared" si="53"/>
        <v>4. Their actions and expressions were devoid of any microaggressions.</v>
      </c>
      <c r="M1363" s="4">
        <f>IF(K310="",0,1)</f>
        <v>1</v>
      </c>
    </row>
    <row r="1364" spans="2:16" hidden="1" x14ac:dyDescent="0.3">
      <c r="B1364" s="64">
        <f t="shared" si="52"/>
        <v>10</v>
      </c>
      <c r="C1364" s="4" t="str">
        <f>K312</f>
        <v>I strongly agree</v>
      </c>
      <c r="F1364" s="4" t="str">
        <f t="shared" si="53"/>
        <v>5. They asked me how they could be more culturally sensitive.</v>
      </c>
      <c r="M1364" s="4">
        <f>IF(K312="",0,1)</f>
        <v>1</v>
      </c>
    </row>
    <row r="1365" spans="2:16" hidden="1" x14ac:dyDescent="0.3">
      <c r="B1365" s="64">
        <f t="shared" si="52"/>
        <v>7.5</v>
      </c>
      <c r="C1365" s="4" t="str">
        <f>K314</f>
        <v>I somewhat agree</v>
      </c>
      <c r="F1365" s="4" t="str">
        <f t="shared" si="53"/>
        <v>6. They did not exploit my vulnerability to their professional authority.</v>
      </c>
      <c r="M1365" s="4">
        <f>IF(K314="",0,1)</f>
        <v>1</v>
      </c>
    </row>
    <row r="1366" spans="2:16" hidden="1" x14ac:dyDescent="0.3">
      <c r="B1366" s="64">
        <f t="shared" si="52"/>
        <v>10</v>
      </c>
      <c r="C1366" s="4" t="str">
        <f>K316</f>
        <v>I strongly agree</v>
      </c>
      <c r="F1366" s="4" t="str">
        <f t="shared" si="53"/>
        <v>7. I never had to give up my autonomy to fit their processes.</v>
      </c>
      <c r="M1366" s="4">
        <f>IF(K316="",0,1)</f>
        <v>1</v>
      </c>
    </row>
    <row r="1367" spans="2:16" hidden="1" x14ac:dyDescent="0.3">
      <c r="B1367" s="64">
        <f t="shared" si="52"/>
        <v>7.5</v>
      </c>
      <c r="C1367" s="4" t="str">
        <f>K318</f>
        <v>I somewhat agree</v>
      </c>
      <c r="F1367" s="4" t="str">
        <f t="shared" si="53"/>
        <v>8. Staff appeared to be culturally diverse.</v>
      </c>
      <c r="M1367" s="4">
        <f>IF(K318="",0,1)</f>
        <v>1</v>
      </c>
    </row>
    <row r="1368" spans="2:16" hidden="1" x14ac:dyDescent="0.3">
      <c r="B1368" s="64">
        <f t="shared" si="52"/>
        <v>5</v>
      </c>
      <c r="C1368" s="4" t="str">
        <f>K320</f>
        <v>I neither agree nor disagree</v>
      </c>
      <c r="F1368" s="4" t="str">
        <f t="shared" si="53"/>
        <v>9. They effectively accommodated my linguistic barrier.</v>
      </c>
      <c r="M1368" s="4">
        <f>IF(K320="",0,1)</f>
        <v>1</v>
      </c>
    </row>
    <row r="1369" spans="2:16" hidden="1" x14ac:dyDescent="0.3">
      <c r="B1369" s="64">
        <f t="shared" si="52"/>
        <v>5</v>
      </c>
      <c r="C1369" s="4" t="str">
        <f>K322</f>
        <v>I neither agree nor disagree</v>
      </c>
      <c r="F1369" s="4" t="str">
        <f t="shared" si="53"/>
        <v>10. I was offered billing options appropriate to my cultural values.</v>
      </c>
      <c r="M1369" s="4">
        <f>IF(K322="",0,1)</f>
        <v>1</v>
      </c>
    </row>
    <row r="1370" spans="2:16" hidden="1" x14ac:dyDescent="0.3">
      <c r="M1370" s="71">
        <f t="shared" ref="M1370" si="54">SUM(M1360:M1369)</f>
        <v>10</v>
      </c>
    </row>
    <row r="1371" spans="2:16" ht="15.5" hidden="1" x14ac:dyDescent="0.45">
      <c r="B1371" s="72">
        <f t="shared" ref="B1371" si="55">ROUND(SUM(B1360:B1369),0)</f>
        <v>83</v>
      </c>
      <c r="C1371" s="73" t="str">
        <f>IF(AND($B1371&gt;=$B$1114,$B1371&lt;$C$1114),E$1114,IF(AND($B1371&gt;=$B$1115,$B1371&lt;$C$1115),E$1115,IF(AND($B1371&gt;=$B$1116,$B1371&lt;$C$1116),E$1116,IF(AND($B1371&gt;=$B$1117,$B1371&lt;$C$1117),E$1117,IF(AND($B1371&gt;=$B$1118,$B1371&lt;=$C$1118),E$1118)))))</f>
        <v>Certifiably competent</v>
      </c>
      <c r="F1371" s="73" t="str">
        <f>IF(AND($B1371&gt;=$B$1114,$B1371&lt;$C$1114),H$1114,IF(AND($B1371&gt;=$B$1115,$B1371&lt;$C$1115),H$1115,IF(AND($B1371&gt;=$B$1116,$B1371&lt;$C$1116),H$1116,IF(AND($B1371&gt;=$B$1117,$B1371&lt;$C$1117),H$1117,IF(AND($B1371&gt;=$B$1118,$B1371&lt;=$C$1118),H$1118)))))</f>
        <v>certifiable competence</v>
      </c>
      <c r="I1371" s="73" t="str">
        <f>IF(AND($B1371&gt;=$B$1114,$B1371&lt;$C$1114),K$1114,IF(AND($B1371&gt;=$B$1115,$B1371&lt;$C$1115),K$1115,IF(AND($B1371&gt;=$B$1116,$B1371&lt;$C$1116),K$1116,IF(AND($B1371&gt;=$B$1117,$B1371&lt;$C$1117),K$1117,IF(AND($B1371&gt;=$B$1118,$B1371&lt;=$C$1118),K$1118)))))</f>
        <v>ideal for Mika's wellbeing</v>
      </c>
      <c r="M1371" s="74">
        <f>IF(M1370=10,B1371,"")</f>
        <v>83</v>
      </c>
      <c r="P1371" s="127">
        <f>IF(M1371="","",M1371*0.01)</f>
        <v>0.83000000000000007</v>
      </c>
    </row>
    <row r="1372" spans="2:16" ht="15.5" hidden="1" x14ac:dyDescent="0.45">
      <c r="L1372" s="75" t="s">
        <v>92</v>
      </c>
      <c r="M1372" s="76">
        <f>IF(K302="","",K302)</f>
        <v>4.5</v>
      </c>
      <c r="P1372" s="127">
        <f>IF(M1372="","",1-(M1372/12))</f>
        <v>0.625</v>
      </c>
    </row>
    <row r="1373" spans="2:16" hidden="1" x14ac:dyDescent="0.3">
      <c r="B1373" s="73" t="str">
        <f t="shared" ref="B1373" si="56">IF(M1370=10,CONCATENATE(E1373,F1373,G1373,H1373,I1373,J1373,K1373,L1373,M1373),"")</f>
        <v>The resulting score for cultural competence is 83 out of 100. This indicates a level of certifiable competence.</v>
      </c>
      <c r="D1373" s="65" t="s">
        <v>60</v>
      </c>
      <c r="E1373" s="4" t="s">
        <v>93</v>
      </c>
      <c r="F1373" s="4">
        <f t="shared" ref="F1373" si="57">B1371</f>
        <v>83</v>
      </c>
      <c r="G1373" s="4" t="s">
        <v>94</v>
      </c>
      <c r="H1373" s="4" t="str">
        <f t="shared" ref="H1373" si="58">F1371</f>
        <v>certifiable competence</v>
      </c>
      <c r="I1373" s="4" t="s">
        <v>95</v>
      </c>
    </row>
    <row r="1374" spans="2:16" hidden="1" x14ac:dyDescent="0.3"/>
    <row r="1375" spans="2:16" ht="14.5" hidden="1" x14ac:dyDescent="0.45">
      <c r="C1375" s="147" t="str">
        <f>E332</f>
        <v>Competitive Cultural Competence - begin</v>
      </c>
      <c r="D1375" s="148"/>
      <c r="E1375" s="148"/>
      <c r="F1375" s="148"/>
      <c r="G1375" s="148"/>
      <c r="H1375" s="149"/>
    </row>
    <row r="1376" spans="2:16" hidden="1" x14ac:dyDescent="0.3"/>
    <row r="1377" spans="3:14" hidden="1" x14ac:dyDescent="0.3">
      <c r="C1377" s="73" t="str">
        <f>CONCATENATE(E1377,F1377,G1377,H1377,I1377,J1377,K1377,,L1377,M1377)</f>
        <v xml:space="preserve">We provide this helpful feedback to you, Dr. Singh, to improve your cultural competency. </v>
      </c>
      <c r="D1377" s="65" t="s">
        <v>60</v>
      </c>
      <c r="E1377" s="4" t="s">
        <v>123</v>
      </c>
      <c r="F1377" s="4" t="str">
        <f>IF($J1358=0,"the recipient",$J1358)</f>
        <v>Dr. Singh</v>
      </c>
      <c r="G1377" s="4" t="s">
        <v>124</v>
      </c>
      <c r="H1377" s="4"/>
    </row>
    <row r="1378" spans="3:14" hidden="1" x14ac:dyDescent="0.3">
      <c r="C1378" s="73" t="str">
        <f>CONCATENATE(E1378,F1378,G1378,H1378,I1378,J1378,K1378,,L1378,M1378)</f>
        <v xml:space="preserve">We know medical providers like you rely upon referrals. Often from those you serve. </v>
      </c>
      <c r="D1378" s="65" t="s">
        <v>60</v>
      </c>
      <c r="E1378" s="4" t="s">
        <v>126</v>
      </c>
      <c r="G1378" s="4" t="s">
        <v>127</v>
      </c>
    </row>
    <row r="1379" spans="3:14" hidden="1" x14ac:dyDescent="0.3">
      <c r="C1379" s="73" t="str">
        <f>CONCATENATE(E1379,F1379,G1379,H1379,I1379,J1379,K1379,,L1379,M1379)</f>
        <v>Select a service that best fits your needs.</v>
      </c>
      <c r="D1379" s="65" t="s">
        <v>60</v>
      </c>
      <c r="E1379" s="4" t="s">
        <v>17</v>
      </c>
    </row>
    <row r="1380" spans="3:14" hidden="1" x14ac:dyDescent="0.3">
      <c r="C1380" s="62" t="str">
        <f>$C$1164</f>
        <v>Standard Cultural Competence - begin</v>
      </c>
      <c r="E1380" s="65" t="s">
        <v>60</v>
      </c>
      <c r="F1380" s="62" t="str">
        <f>$H$1164</f>
        <v>beginning the Standard Cultural Competence program</v>
      </c>
      <c r="G1380" s="65" t="s">
        <v>60</v>
      </c>
      <c r="H1380" s="73" t="str">
        <f>CONCATENATE($I1380,$J1380,$K1380,$L1380,$M1380,$N1380,$O1380,$P1380)</f>
        <v>Now that Dr. Singh is beginning the Standard Cultural Competence program, we expect improved outcomes. And can provide a testimonial of their responsiveness to the needs of diverse clients.</v>
      </c>
      <c r="I1380" s="4" t="s">
        <v>128</v>
      </c>
      <c r="J1380" s="65" t="str">
        <f>F1377</f>
        <v>Dr. Singh</v>
      </c>
      <c r="K1380" s="61" t="s">
        <v>129</v>
      </c>
      <c r="L1380" s="4" t="str">
        <f>F1380</f>
        <v>beginning the Standard Cultural Competence program</v>
      </c>
      <c r="M1380" s="4" t="s">
        <v>143</v>
      </c>
      <c r="N1380" s="60" t="s">
        <v>131</v>
      </c>
    </row>
    <row r="1381" spans="3:14" hidden="1" x14ac:dyDescent="0.3">
      <c r="C1381" s="62" t="str">
        <f>$C$1165</f>
        <v>Competitive Cultural Competence - begin</v>
      </c>
      <c r="E1381" s="65" t="s">
        <v>60</v>
      </c>
      <c r="F1381" s="62" t="str">
        <f>$H$1165</f>
        <v>beginning the Competetive Cultural Competence program</v>
      </c>
      <c r="G1381" s="65" t="s">
        <v>60</v>
      </c>
      <c r="H1381" s="73" t="str">
        <f t="shared" ref="H1381:H1386" si="59">CONCATENATE($I1381,$J1381,$K1381,$L1381,$M1381,$N1381,$O1381,$P1381)</f>
        <v>Now that Dr. Singh is beginning the Competetive Cultural Competence program, we anticipate modestly improved wellness outcomes. And can provide a testimonial of their responsiveness to the needs of diverse clients.</v>
      </c>
      <c r="I1381" s="4" t="s">
        <v>128</v>
      </c>
      <c r="J1381" s="4" t="str">
        <f>J1380</f>
        <v>Dr. Singh</v>
      </c>
      <c r="K1381" s="61" t="str">
        <f>K$1195</f>
        <v xml:space="preserve"> is </v>
      </c>
      <c r="L1381" s="4" t="str">
        <f t="shared" ref="L1381:L1385" si="60">F1381</f>
        <v>beginning the Competetive Cultural Competence program</v>
      </c>
      <c r="M1381" s="4" t="s">
        <v>144</v>
      </c>
      <c r="N1381" s="60" t="s">
        <v>131</v>
      </c>
    </row>
    <row r="1382" spans="3:14" hidden="1" x14ac:dyDescent="0.3">
      <c r="C1382" s="62" t="str">
        <f>$C$1166</f>
        <v>Standard Cultural Competence - enrolled</v>
      </c>
      <c r="E1382" s="65" t="s">
        <v>60</v>
      </c>
      <c r="F1382" s="62" t="str">
        <f>$H$1166</f>
        <v>participating in the Standard Cultural Competence program</v>
      </c>
      <c r="G1382" s="65" t="s">
        <v>60</v>
      </c>
      <c r="H1382" s="73" t="str">
        <f t="shared" si="59"/>
        <v>Now that Dr. Singh is participating in the Standard Cultural Competence program, we expect better outcomes. And can provide a testimonial of their responsiveness to the needs of diverse clients.</v>
      </c>
      <c r="I1382" s="4" t="s">
        <v>128</v>
      </c>
      <c r="J1382" s="4" t="str">
        <f t="shared" ref="J1382:J1385" si="61">J1381</f>
        <v>Dr. Singh</v>
      </c>
      <c r="K1382" s="61" t="str">
        <f>K$1195</f>
        <v xml:space="preserve"> is </v>
      </c>
      <c r="L1382" s="4" t="str">
        <f t="shared" si="60"/>
        <v>participating in the Standard Cultural Competence program</v>
      </c>
      <c r="M1382" s="4" t="s">
        <v>145</v>
      </c>
      <c r="N1382" s="60" t="s">
        <v>131</v>
      </c>
    </row>
    <row r="1383" spans="3:14" hidden="1" x14ac:dyDescent="0.3">
      <c r="C1383" s="62" t="str">
        <f>$C$1167</f>
        <v>Competitive Cultural Competence - enrolled</v>
      </c>
      <c r="E1383" s="65" t="s">
        <v>60</v>
      </c>
      <c r="F1383" s="62" t="str">
        <f>$H$1167</f>
        <v>participating in the Competetive Cultural Competence program</v>
      </c>
      <c r="G1383" s="65" t="s">
        <v>60</v>
      </c>
      <c r="H1383" s="73" t="str">
        <f t="shared" si="59"/>
        <v>Now that Dr. Singh is participating in the Competetive Cultural Competence program, we anticipate significantly improved wellness outcomes. And can provide a testimonial of their responsiveness to the needs of diverse clients.</v>
      </c>
      <c r="I1383" s="4" t="s">
        <v>128</v>
      </c>
      <c r="J1383" s="4" t="str">
        <f t="shared" si="61"/>
        <v>Dr. Singh</v>
      </c>
      <c r="K1383" s="61" t="str">
        <f>K$1195</f>
        <v xml:space="preserve"> is </v>
      </c>
      <c r="L1383" s="4" t="str">
        <f t="shared" si="60"/>
        <v>participating in the Competetive Cultural Competence program</v>
      </c>
      <c r="M1383" s="4" t="s">
        <v>146</v>
      </c>
      <c r="N1383" s="60" t="s">
        <v>131</v>
      </c>
    </row>
    <row r="1384" spans="3:14" hidden="1" x14ac:dyDescent="0.3">
      <c r="C1384" s="62" t="str">
        <f>$C$1168</f>
        <v>Standard Cultural Competence - completed</v>
      </c>
      <c r="E1384" s="65" t="s">
        <v>60</v>
      </c>
      <c r="F1384" s="62" t="str">
        <f>$H$1168</f>
        <v>completing the Standard Cultural Competence program</v>
      </c>
      <c r="G1384" s="65" t="s">
        <v>60</v>
      </c>
      <c r="H1384" s="73" t="str">
        <f t="shared" si="59"/>
        <v>Now that Dr. Singh is completing the Standard Cultural Competence program, we expect stellar outcomes. And will soon provide a testimonial of their responsiveness to the needs of diverse clients.</v>
      </c>
      <c r="I1384" s="4" t="s">
        <v>128</v>
      </c>
      <c r="J1384" s="4" t="str">
        <f t="shared" si="61"/>
        <v>Dr. Singh</v>
      </c>
      <c r="K1384" s="61" t="str">
        <f>K$1195</f>
        <v xml:space="preserve"> is </v>
      </c>
      <c r="L1384" s="4" t="str">
        <f t="shared" si="60"/>
        <v>completing the Standard Cultural Competence program</v>
      </c>
      <c r="M1384" s="4" t="s">
        <v>147</v>
      </c>
      <c r="N1384" s="60" t="s">
        <v>136</v>
      </c>
    </row>
    <row r="1385" spans="3:14" hidden="1" x14ac:dyDescent="0.3">
      <c r="C1385" s="62" t="str">
        <f>$C$1169</f>
        <v>Competitive Cultural Competence - completed</v>
      </c>
      <c r="E1385" s="65" t="s">
        <v>60</v>
      </c>
      <c r="F1385" s="62" t="str">
        <f>$H$1169</f>
        <v>completing the Competetive Cultural Competence program</v>
      </c>
      <c r="G1385" s="65" t="s">
        <v>60</v>
      </c>
      <c r="H1385" s="73" t="str">
        <f t="shared" si="59"/>
        <v>Now that Dr. Singh is completing the Competetive Cultural Competence program, we anticipate greatly improved wellness outcomes. And will soon provide a testimonial of their responsiveness to the needs of diverse clients.</v>
      </c>
      <c r="I1385" s="4" t="s">
        <v>128</v>
      </c>
      <c r="J1385" s="4" t="str">
        <f t="shared" si="61"/>
        <v>Dr. Singh</v>
      </c>
      <c r="K1385" s="61" t="str">
        <f>K$1195</f>
        <v xml:space="preserve"> is </v>
      </c>
      <c r="L1385" s="4" t="str">
        <f t="shared" si="60"/>
        <v>completing the Competetive Cultural Competence program</v>
      </c>
      <c r="M1385" s="4" t="s">
        <v>148</v>
      </c>
      <c r="N1385" s="60" t="s">
        <v>136</v>
      </c>
    </row>
    <row r="1386" spans="3:14" hidden="1" x14ac:dyDescent="0.3">
      <c r="G1386" s="65" t="s">
        <v>60</v>
      </c>
      <c r="H1386" s="73" t="str">
        <f t="shared" si="59"/>
        <v>Select one of these two services, Standard or Competitive Competence, to best improve your efficacy serving diverse patients. We can then offer a testimonial of your improved responsiveness to diverse clients.</v>
      </c>
      <c r="K1386" s="61" t="s">
        <v>138</v>
      </c>
      <c r="L1386" s="61" t="s">
        <v>139</v>
      </c>
      <c r="M1386" s="61" t="s">
        <v>149</v>
      </c>
      <c r="N1386" s="60" t="s">
        <v>141</v>
      </c>
    </row>
    <row r="1387" spans="3:14" hidden="1" x14ac:dyDescent="0.3">
      <c r="C1387" s="73" t="str">
        <f>IF($C1375=$C1380,H1380,IF($C1375=$C1381,H1381,IF($C1375=C1382,H1382,IF($C1375=C1383,H1383,IF($C1375=C1384,H1384,IF($C1375=C1385,H1385,IF($C1375=0,H1386)))))))</f>
        <v>Now that Dr. Singh is beginning the Competetive Cultural Competence program, we anticipate modestly improved wellness outcomes. And can provide a testimonial of their responsiveness to the needs of diverse clients.</v>
      </c>
      <c r="E1387" s="65" t="s">
        <v>60</v>
      </c>
      <c r="F1387" s="73" t="str">
        <f>IF($C1375=$C1380,F1380,IF($C1375=$C1381,F1381,IF($C1375=C1382,F1382,IF($C1375=C1383,F1383,IF($C1375=C1384,F1384,IF($C1375=C1385,F1385,IF($C1375=0,"")))))))</f>
        <v>beginning the Competetive Cultural Competence program</v>
      </c>
      <c r="G1387" s="65" t="s">
        <v>60</v>
      </c>
    </row>
    <row r="1388" spans="3:14" hidden="1" x14ac:dyDescent="0.3"/>
    <row r="1389" spans="3:14" hidden="1" x14ac:dyDescent="0.3">
      <c r="C1389" s="4" t="s">
        <v>142</v>
      </c>
    </row>
    <row r="1390" spans="3:14" hidden="1" x14ac:dyDescent="0.3"/>
    <row r="1391" spans="3:14" hidden="1" x14ac:dyDescent="0.3"/>
    <row r="1392" spans="3:14" hidden="1" x14ac:dyDescent="0.3"/>
    <row r="1393" spans="2:16" ht="16" hidden="1" x14ac:dyDescent="0.4">
      <c r="B1393" s="66" t="str">
        <f>IF(OR(F338="",J338=""),B338,CONCATENATE(B338,": ",F338,", ",J338))</f>
        <v>8th visit: postpartum, provider enrolled in CC</v>
      </c>
      <c r="C1393" s="67"/>
      <c r="D1393" s="67"/>
      <c r="E1393" s="67"/>
      <c r="F1393" s="68"/>
      <c r="G1393" s="67"/>
      <c r="H1393" s="69"/>
      <c r="I1393" s="67"/>
      <c r="J1393" s="67"/>
      <c r="K1393" s="67"/>
      <c r="L1393" s="67"/>
      <c r="M1393" s="133">
        <f>IF(J338=I$1103,L$1103,IF(J338=I$1104,L$1104,IF(J338=I$1105,L$1105,IF(J338=I$1106,L$1106,IF(J338=I$1107,L$1107,IF(J338=I$1108,L$1108,IF(J338=I$1109,L$1109,IF(J338="",0))))))))</f>
        <v>0.83333333333333337</v>
      </c>
    </row>
    <row r="1394" spans="2:16" hidden="1" x14ac:dyDescent="0.3">
      <c r="F1394" s="63"/>
    </row>
    <row r="1395" spans="2:16" hidden="1" x14ac:dyDescent="0.3">
      <c r="F1395" s="70" t="str">
        <f>F342</f>
        <v>Mika</v>
      </c>
      <c r="J1395" s="70" t="str">
        <f>F343</f>
        <v>Dr. Singh</v>
      </c>
    </row>
    <row r="1396" spans="2:16" hidden="1" x14ac:dyDescent="0.3"/>
    <row r="1397" spans="2:16" hidden="1" x14ac:dyDescent="0.3">
      <c r="B1397" s="64">
        <f>IF(C1397=F$1107,E$1107,IF(C1397=F$1108,E$1108,IF(C1397=F$1109,E$1109,IF(C1397=F$1110,E$1110,IF(C1397=F$1111,E$1111,IF(C1397=0,0))))))</f>
        <v>10</v>
      </c>
      <c r="C1397" s="4" t="str">
        <f>K345</f>
        <v>I strongly agree</v>
      </c>
      <c r="F1397" s="4" t="str">
        <f>F1360</f>
        <v>1. I felt fully seen and heard.</v>
      </c>
      <c r="M1397" s="4">
        <f>IF(K345="",0,1)</f>
        <v>1</v>
      </c>
    </row>
    <row r="1398" spans="2:16" hidden="1" x14ac:dyDescent="0.3">
      <c r="B1398" s="64">
        <f t="shared" ref="B1398:B1406" si="62">IF(C1398=F$1107,E$1107,IF(C1398=F$1108,E$1108,IF(C1398=F$1109,E$1109,IF(C1398=F$1110,E$1110,IF(C1398=F$1111,E$1111,IF(C1398=0,0))))))</f>
        <v>7.5</v>
      </c>
      <c r="C1398" s="4" t="str">
        <f>K347</f>
        <v>I somewhat agree</v>
      </c>
      <c r="F1398" s="4" t="str">
        <f t="shared" ref="F1398:F1406" si="63">F1361</f>
        <v>2. They faithfully responded to all of my expressions of pain or discomfort.</v>
      </c>
      <c r="M1398" s="4">
        <f>IF(K347="",0,1)</f>
        <v>1</v>
      </c>
    </row>
    <row r="1399" spans="2:16" hidden="1" x14ac:dyDescent="0.3">
      <c r="B1399" s="64">
        <f t="shared" si="62"/>
        <v>10</v>
      </c>
      <c r="C1399" s="4" t="str">
        <f>K349</f>
        <v>I strongly agree</v>
      </c>
      <c r="F1399" s="4" t="str">
        <f t="shared" si="63"/>
        <v>3. They put my personal wellbeing ahead of their institutional processes.</v>
      </c>
      <c r="M1399" s="4">
        <f>IF(K349="",0,1)</f>
        <v>1</v>
      </c>
    </row>
    <row r="1400" spans="2:16" hidden="1" x14ac:dyDescent="0.3">
      <c r="B1400" s="64">
        <f t="shared" si="62"/>
        <v>10</v>
      </c>
      <c r="C1400" s="4" t="str">
        <f>K351</f>
        <v>I strongly agree</v>
      </c>
      <c r="F1400" s="4" t="str">
        <f t="shared" si="63"/>
        <v>4. Their actions and expressions were devoid of any microaggressions.</v>
      </c>
      <c r="M1400" s="4">
        <f>IF(K351="",0,1)</f>
        <v>1</v>
      </c>
    </row>
    <row r="1401" spans="2:16" hidden="1" x14ac:dyDescent="0.3">
      <c r="B1401" s="64">
        <f t="shared" si="62"/>
        <v>10</v>
      </c>
      <c r="C1401" s="4" t="str">
        <f>K353</f>
        <v>I strongly agree</v>
      </c>
      <c r="F1401" s="4" t="str">
        <f t="shared" si="63"/>
        <v>5. They asked me how they could be more culturally sensitive.</v>
      </c>
      <c r="M1401" s="4">
        <f>IF(K353="",0,1)</f>
        <v>1</v>
      </c>
    </row>
    <row r="1402" spans="2:16" hidden="1" x14ac:dyDescent="0.3">
      <c r="B1402" s="64">
        <f t="shared" si="62"/>
        <v>7.5</v>
      </c>
      <c r="C1402" s="4" t="str">
        <f>K355</f>
        <v>I somewhat agree</v>
      </c>
      <c r="F1402" s="4" t="str">
        <f t="shared" si="63"/>
        <v>6. They did not exploit my vulnerability to their professional authority.</v>
      </c>
      <c r="M1402" s="4">
        <f>IF(K355="",0,1)</f>
        <v>1</v>
      </c>
    </row>
    <row r="1403" spans="2:16" hidden="1" x14ac:dyDescent="0.3">
      <c r="B1403" s="64">
        <f t="shared" si="62"/>
        <v>10</v>
      </c>
      <c r="C1403" s="4" t="str">
        <f>K357</f>
        <v>I strongly agree</v>
      </c>
      <c r="F1403" s="4" t="str">
        <f t="shared" si="63"/>
        <v>7. I never had to give up my autonomy to fit their processes.</v>
      </c>
      <c r="M1403" s="4">
        <f>IF(K357="",0,1)</f>
        <v>1</v>
      </c>
    </row>
    <row r="1404" spans="2:16" hidden="1" x14ac:dyDescent="0.3">
      <c r="B1404" s="64">
        <f t="shared" si="62"/>
        <v>7.5</v>
      </c>
      <c r="C1404" s="4" t="str">
        <f>K359</f>
        <v>I somewhat agree</v>
      </c>
      <c r="F1404" s="4" t="str">
        <f t="shared" si="63"/>
        <v>8. Staff appeared to be culturally diverse.</v>
      </c>
      <c r="M1404" s="4">
        <f>IF(K359="",0,1)</f>
        <v>1</v>
      </c>
    </row>
    <row r="1405" spans="2:16" hidden="1" x14ac:dyDescent="0.3">
      <c r="B1405" s="64">
        <f t="shared" si="62"/>
        <v>5</v>
      </c>
      <c r="C1405" s="4" t="str">
        <f>K361</f>
        <v>I neither agree nor disagree</v>
      </c>
      <c r="F1405" s="4" t="str">
        <f t="shared" si="63"/>
        <v>9. They effectively accommodated my linguistic barrier.</v>
      </c>
      <c r="M1405" s="4">
        <f>IF(K361="",0,1)</f>
        <v>1</v>
      </c>
    </row>
    <row r="1406" spans="2:16" hidden="1" x14ac:dyDescent="0.3">
      <c r="B1406" s="64">
        <f t="shared" si="62"/>
        <v>5</v>
      </c>
      <c r="C1406" s="4" t="str">
        <f>K363</f>
        <v>I neither agree nor disagree</v>
      </c>
      <c r="F1406" s="4" t="str">
        <f t="shared" si="63"/>
        <v>10. I was offered billing options appropriate to my cultural values.</v>
      </c>
      <c r="M1406" s="4">
        <f>IF(K363="",0,1)</f>
        <v>1</v>
      </c>
    </row>
    <row r="1407" spans="2:16" hidden="1" x14ac:dyDescent="0.3">
      <c r="M1407" s="71">
        <f t="shared" ref="M1407" si="64">SUM(M1397:M1406)</f>
        <v>10</v>
      </c>
    </row>
    <row r="1408" spans="2:16" ht="15.5" hidden="1" x14ac:dyDescent="0.45">
      <c r="B1408" s="72">
        <f t="shared" ref="B1408" si="65">ROUND(SUM(B1397:B1406),0)</f>
        <v>83</v>
      </c>
      <c r="C1408" s="73" t="str">
        <f>IF(AND($B1408&gt;=$B$1114,$B1408&lt;$C$1114),E$1114,IF(AND($B1408&gt;=$B$1115,$B1408&lt;$C$1115),E$1115,IF(AND($B1408&gt;=$B$1116,$B1408&lt;$C$1116),E$1116,IF(AND($B1408&gt;=$B$1117,$B1408&lt;$C$1117),E$1117,IF(AND($B1408&gt;=$B$1118,$B1408&lt;=$C$1118),E$1118)))))</f>
        <v>Certifiably competent</v>
      </c>
      <c r="F1408" s="73" t="str">
        <f>IF(AND($B1408&gt;=$B$1114,$B1408&lt;$C$1114),H$1114,IF(AND($B1408&gt;=$B$1115,$B1408&lt;$C$1115),H$1115,IF(AND($B1408&gt;=$B$1116,$B1408&lt;$C$1116),H$1116,IF(AND($B1408&gt;=$B$1117,$B1408&lt;$C$1117),H$1117,IF(AND($B1408&gt;=$B$1118,$B1408&lt;=$C$1118),H$1118)))))</f>
        <v>certifiable competence</v>
      </c>
      <c r="I1408" s="73" t="str">
        <f>IF(AND($B1408&gt;=$B$1114,$B1408&lt;$C$1114),K$1114,IF(AND($B1408&gt;=$B$1115,$B1408&lt;$C$1115),K$1115,IF(AND($B1408&gt;=$B$1116,$B1408&lt;$C$1116),K$1116,IF(AND($B1408&gt;=$B$1117,$B1408&lt;$C$1117),K$1117,IF(AND($B1408&gt;=$B$1118,$B1408&lt;=$C$1118),K$1118)))))</f>
        <v>ideal for Mika's wellbeing</v>
      </c>
      <c r="M1408" s="74">
        <f>IF(M1407=10,B1408,"")</f>
        <v>83</v>
      </c>
      <c r="P1408" s="127">
        <f>IF(M1408="","",M1408*0.01)</f>
        <v>0.83000000000000007</v>
      </c>
    </row>
    <row r="1409" spans="2:16" ht="15.5" hidden="1" x14ac:dyDescent="0.45">
      <c r="L1409" s="75" t="s">
        <v>92</v>
      </c>
      <c r="M1409" s="76">
        <f>IF(K343="","",K343)</f>
        <v>4.5</v>
      </c>
      <c r="P1409" s="127">
        <f>IF(M1409="","",1-(M1409/12))</f>
        <v>0.625</v>
      </c>
    </row>
    <row r="1410" spans="2:16" hidden="1" x14ac:dyDescent="0.3">
      <c r="B1410" s="73" t="str">
        <f t="shared" ref="B1410" si="66">IF(M1407=10,CONCATENATE(E1410,F1410,G1410,H1410,I1410,J1410,K1410,L1410,M1410),"")</f>
        <v>The resulting score for cultural competence is 83 out of 100. This indicates a level of certifiable competence.</v>
      </c>
      <c r="D1410" s="65" t="s">
        <v>60</v>
      </c>
      <c r="E1410" s="4" t="s">
        <v>93</v>
      </c>
      <c r="F1410" s="4">
        <f t="shared" ref="F1410" si="67">B1408</f>
        <v>83</v>
      </c>
      <c r="G1410" s="4" t="s">
        <v>94</v>
      </c>
      <c r="H1410" s="4" t="str">
        <f t="shared" ref="H1410" si="68">F1408</f>
        <v>certifiable competence</v>
      </c>
      <c r="I1410" s="4" t="s">
        <v>95</v>
      </c>
    </row>
    <row r="1411" spans="2:16" hidden="1" x14ac:dyDescent="0.3"/>
    <row r="1412" spans="2:16" ht="14.5" hidden="1" x14ac:dyDescent="0.45">
      <c r="C1412" s="147" t="str">
        <f>E373</f>
        <v>Competitive Cultural Competence - enrolled</v>
      </c>
      <c r="D1412" s="148"/>
      <c r="E1412" s="148"/>
      <c r="F1412" s="148"/>
      <c r="G1412" s="148"/>
      <c r="H1412" s="149"/>
    </row>
    <row r="1413" spans="2:16" hidden="1" x14ac:dyDescent="0.3"/>
    <row r="1414" spans="2:16" hidden="1" x14ac:dyDescent="0.3">
      <c r="C1414" s="73" t="str">
        <f>CONCATENATE(E1414,F1414,G1414,H1414,I1414,J1414,K1414,,L1414,M1414)</f>
        <v xml:space="preserve">We provide this helpful feedback to you, Dr. Singh, to improve your cultural competency. </v>
      </c>
      <c r="D1414" s="65" t="s">
        <v>60</v>
      </c>
      <c r="E1414" s="4" t="s">
        <v>123</v>
      </c>
      <c r="F1414" s="4" t="str">
        <f>IF($J1395=0,"the recipient",$J1395)</f>
        <v>Dr. Singh</v>
      </c>
      <c r="G1414" s="4" t="s">
        <v>124</v>
      </c>
      <c r="H1414" s="4"/>
    </row>
    <row r="1415" spans="2:16" hidden="1" x14ac:dyDescent="0.3">
      <c r="C1415" s="73" t="str">
        <f>CONCATENATE(E1415,F1415,G1415,H1415,I1415,J1415,K1415,,L1415,M1415)</f>
        <v xml:space="preserve">We know medical providers like you rely upon referrals. Often from those you serve. </v>
      </c>
      <c r="D1415" s="65" t="s">
        <v>60</v>
      </c>
      <c r="E1415" s="4" t="s">
        <v>126</v>
      </c>
      <c r="G1415" s="4" t="s">
        <v>127</v>
      </c>
    </row>
    <row r="1416" spans="2:16" hidden="1" x14ac:dyDescent="0.3">
      <c r="C1416" s="73" t="str">
        <f>CONCATENATE(E1416,F1416,G1416,H1416,I1416,J1416,K1416,,L1416,M1416)</f>
        <v>Select a service that best fits your needs.</v>
      </c>
      <c r="D1416" s="65" t="s">
        <v>60</v>
      </c>
      <c r="E1416" s="4" t="s">
        <v>17</v>
      </c>
    </row>
    <row r="1417" spans="2:16" hidden="1" x14ac:dyDescent="0.3">
      <c r="C1417" s="62" t="str">
        <f>$C$1164</f>
        <v>Standard Cultural Competence - begin</v>
      </c>
      <c r="E1417" s="65" t="s">
        <v>60</v>
      </c>
      <c r="F1417" s="62" t="str">
        <f>$H$1164</f>
        <v>beginning the Standard Cultural Competence program</v>
      </c>
      <c r="G1417" s="65" t="s">
        <v>60</v>
      </c>
      <c r="H1417" s="73" t="str">
        <f>CONCATENATE($I1417,$J1417,$K1417,$L1417,$M1417,$N1417,$O1417,$P1417)</f>
        <v>Now that Dr. Singh is beginning the Standard Cultural Competence program, we expect improved outcomes. And can provide a testimonial of their responsiveness to the needs of diverse clients.</v>
      </c>
      <c r="I1417" s="4" t="s">
        <v>128</v>
      </c>
      <c r="J1417" s="65" t="str">
        <f>F1414</f>
        <v>Dr. Singh</v>
      </c>
      <c r="K1417" s="61" t="s">
        <v>129</v>
      </c>
      <c r="L1417" s="4" t="str">
        <f>F1417</f>
        <v>beginning the Standard Cultural Competence program</v>
      </c>
      <c r="M1417" s="4" t="s">
        <v>143</v>
      </c>
      <c r="N1417" s="60" t="s">
        <v>131</v>
      </c>
    </row>
    <row r="1418" spans="2:16" hidden="1" x14ac:dyDescent="0.3">
      <c r="C1418" s="62" t="str">
        <f>$C$1165</f>
        <v>Competitive Cultural Competence - begin</v>
      </c>
      <c r="E1418" s="65" t="s">
        <v>60</v>
      </c>
      <c r="F1418" s="62" t="str">
        <f>$H$1165</f>
        <v>beginning the Competetive Cultural Competence program</v>
      </c>
      <c r="G1418" s="65" t="s">
        <v>60</v>
      </c>
      <c r="H1418" s="73" t="str">
        <f t="shared" ref="H1418:H1423" si="69">CONCATENATE($I1418,$J1418,$K1418,$L1418,$M1418,$N1418,$O1418,$P1418)</f>
        <v>Now that Dr. Singh is beginning the Competetive Cultural Competence program, we anticipate modestly improved wellness outcomes. And can provide a testimonial of their responsiveness to the needs of diverse clients.</v>
      </c>
      <c r="I1418" s="4" t="s">
        <v>128</v>
      </c>
      <c r="J1418" s="4" t="str">
        <f>J1417</f>
        <v>Dr. Singh</v>
      </c>
      <c r="K1418" s="61" t="str">
        <f>K$1195</f>
        <v xml:space="preserve"> is </v>
      </c>
      <c r="L1418" s="4" t="str">
        <f t="shared" ref="L1418:L1422" si="70">F1418</f>
        <v>beginning the Competetive Cultural Competence program</v>
      </c>
      <c r="M1418" s="4" t="s">
        <v>144</v>
      </c>
      <c r="N1418" s="60" t="s">
        <v>131</v>
      </c>
    </row>
    <row r="1419" spans="2:16" hidden="1" x14ac:dyDescent="0.3">
      <c r="C1419" s="62" t="str">
        <f>$C$1166</f>
        <v>Standard Cultural Competence - enrolled</v>
      </c>
      <c r="E1419" s="65" t="s">
        <v>60</v>
      </c>
      <c r="F1419" s="62" t="str">
        <f>$H$1166</f>
        <v>participating in the Standard Cultural Competence program</v>
      </c>
      <c r="G1419" s="65" t="s">
        <v>60</v>
      </c>
      <c r="H1419" s="73" t="str">
        <f t="shared" si="69"/>
        <v>Now that Dr. Singh is participating in the Standard Cultural Competence program, we expect better outcomes. And can provide a testimonial of their responsiveness to the needs of diverse clients.</v>
      </c>
      <c r="I1419" s="4" t="s">
        <v>128</v>
      </c>
      <c r="J1419" s="4" t="str">
        <f t="shared" ref="J1419:J1422" si="71">J1418</f>
        <v>Dr. Singh</v>
      </c>
      <c r="K1419" s="61" t="str">
        <f>K$1195</f>
        <v xml:space="preserve"> is </v>
      </c>
      <c r="L1419" s="4" t="str">
        <f t="shared" si="70"/>
        <v>participating in the Standard Cultural Competence program</v>
      </c>
      <c r="M1419" s="4" t="s">
        <v>145</v>
      </c>
      <c r="N1419" s="60" t="s">
        <v>131</v>
      </c>
    </row>
    <row r="1420" spans="2:16" hidden="1" x14ac:dyDescent="0.3">
      <c r="C1420" s="62" t="str">
        <f>$C$1167</f>
        <v>Competitive Cultural Competence - enrolled</v>
      </c>
      <c r="E1420" s="65" t="s">
        <v>60</v>
      </c>
      <c r="F1420" s="62" t="str">
        <f>$H$1167</f>
        <v>participating in the Competetive Cultural Competence program</v>
      </c>
      <c r="G1420" s="65" t="s">
        <v>60</v>
      </c>
      <c r="H1420" s="73" t="str">
        <f t="shared" si="69"/>
        <v>Now that Dr. Singh is participating in the Competetive Cultural Competence program, we anticipate significantly improved wellness outcomes. And can provide a testimonial of their responsiveness to the needs of diverse clients.</v>
      </c>
      <c r="I1420" s="4" t="s">
        <v>128</v>
      </c>
      <c r="J1420" s="4" t="str">
        <f t="shared" si="71"/>
        <v>Dr. Singh</v>
      </c>
      <c r="K1420" s="61" t="str">
        <f>K$1195</f>
        <v xml:space="preserve"> is </v>
      </c>
      <c r="L1420" s="4" t="str">
        <f t="shared" si="70"/>
        <v>participating in the Competetive Cultural Competence program</v>
      </c>
      <c r="M1420" s="4" t="s">
        <v>146</v>
      </c>
      <c r="N1420" s="60" t="s">
        <v>131</v>
      </c>
    </row>
    <row r="1421" spans="2:16" hidden="1" x14ac:dyDescent="0.3">
      <c r="C1421" s="62" t="str">
        <f>$C$1168</f>
        <v>Standard Cultural Competence - completed</v>
      </c>
      <c r="E1421" s="65" t="s">
        <v>60</v>
      </c>
      <c r="F1421" s="62" t="str">
        <f>$H$1168</f>
        <v>completing the Standard Cultural Competence program</v>
      </c>
      <c r="G1421" s="65" t="s">
        <v>60</v>
      </c>
      <c r="H1421" s="73" t="str">
        <f t="shared" si="69"/>
        <v>Now that Dr. Singh is completing the Standard Cultural Competence program, we expect stellar outcomes. And will soon provide a testimonial of their responsiveness to the needs of diverse clients.</v>
      </c>
      <c r="I1421" s="4" t="s">
        <v>128</v>
      </c>
      <c r="J1421" s="4" t="str">
        <f t="shared" si="71"/>
        <v>Dr. Singh</v>
      </c>
      <c r="K1421" s="61" t="str">
        <f>K$1195</f>
        <v xml:space="preserve"> is </v>
      </c>
      <c r="L1421" s="4" t="str">
        <f t="shared" si="70"/>
        <v>completing the Standard Cultural Competence program</v>
      </c>
      <c r="M1421" s="4" t="s">
        <v>147</v>
      </c>
      <c r="N1421" s="60" t="s">
        <v>136</v>
      </c>
    </row>
    <row r="1422" spans="2:16" hidden="1" x14ac:dyDescent="0.3">
      <c r="C1422" s="62" t="str">
        <f>$C$1169</f>
        <v>Competitive Cultural Competence - completed</v>
      </c>
      <c r="E1422" s="65" t="s">
        <v>60</v>
      </c>
      <c r="F1422" s="62" t="str">
        <f>$H$1169</f>
        <v>completing the Competetive Cultural Competence program</v>
      </c>
      <c r="G1422" s="65" t="s">
        <v>60</v>
      </c>
      <c r="H1422" s="73" t="str">
        <f t="shared" si="69"/>
        <v>Now that Dr. Singh is completing the Competetive Cultural Competence program, we anticipate greatly improved wellness outcomes. And will soon provide a testimonial of their responsiveness to the needs of diverse clients.</v>
      </c>
      <c r="I1422" s="4" t="s">
        <v>128</v>
      </c>
      <c r="J1422" s="4" t="str">
        <f t="shared" si="71"/>
        <v>Dr. Singh</v>
      </c>
      <c r="K1422" s="61" t="str">
        <f>K$1195</f>
        <v xml:space="preserve"> is </v>
      </c>
      <c r="L1422" s="4" t="str">
        <f t="shared" si="70"/>
        <v>completing the Competetive Cultural Competence program</v>
      </c>
      <c r="M1422" s="4" t="s">
        <v>148</v>
      </c>
      <c r="N1422" s="60" t="s">
        <v>136</v>
      </c>
    </row>
    <row r="1423" spans="2:16" hidden="1" x14ac:dyDescent="0.3">
      <c r="G1423" s="65" t="s">
        <v>60</v>
      </c>
      <c r="H1423" s="73" t="str">
        <f t="shared" si="69"/>
        <v>Select one of these two services, Standard or Competitive Competence, to best improve your efficacy serving diverse patients. We can then offer a testimonial of your improved responsiveness to diverse clients.</v>
      </c>
      <c r="K1423" s="61" t="s">
        <v>138</v>
      </c>
      <c r="L1423" s="61" t="s">
        <v>139</v>
      </c>
      <c r="M1423" s="61" t="s">
        <v>149</v>
      </c>
      <c r="N1423" s="60" t="s">
        <v>141</v>
      </c>
    </row>
    <row r="1424" spans="2:16" hidden="1" x14ac:dyDescent="0.3">
      <c r="C1424" s="73" t="str">
        <f>IF($C1412=$C1417,H1417,IF($C1412=$C1418,H1418,IF($C1412=C1419,H1419,IF($C1412=C1420,H1420,IF($C1412=C1421,H1421,IF($C1412=C1422,H1422,IF($C1412=0,H1423)))))))</f>
        <v>Now that Dr. Singh is participating in the Competetive Cultural Competence program, we anticipate significantly improved wellness outcomes. And can provide a testimonial of their responsiveness to the needs of diverse clients.</v>
      </c>
      <c r="E1424" s="65" t="s">
        <v>60</v>
      </c>
      <c r="F1424" s="73" t="str">
        <f>IF($C1412=$C1417,F1417,IF($C1412=$C1418,F1418,IF($C1412=C1419,F1419,IF($C1412=C1420,F1420,IF($C1412=C1421,F1421,IF($C1412=C1422,F1422,IF($C1412=0,"")))))))</f>
        <v>participating in the Competetive Cultural Competence program</v>
      </c>
      <c r="G1424" s="65" t="s">
        <v>60</v>
      </c>
    </row>
    <row r="1425" spans="2:13" hidden="1" x14ac:dyDescent="0.3"/>
    <row r="1426" spans="2:13" hidden="1" x14ac:dyDescent="0.3">
      <c r="C1426" s="4" t="s">
        <v>142</v>
      </c>
    </row>
    <row r="1427" spans="2:13" hidden="1" x14ac:dyDescent="0.3"/>
    <row r="1428" spans="2:13" hidden="1" x14ac:dyDescent="0.3"/>
    <row r="1429" spans="2:13" hidden="1" x14ac:dyDescent="0.3"/>
    <row r="1430" spans="2:13" ht="16" hidden="1" x14ac:dyDescent="0.4">
      <c r="B1430" s="66" t="str">
        <f>IF(OR(F379="",J379=""),B379,CONCATENATE(B379,": ",F379,", ",J379))</f>
        <v>9th visit: postpartum, provider finished CC</v>
      </c>
      <c r="C1430" s="67"/>
      <c r="D1430" s="67"/>
      <c r="E1430" s="67"/>
      <c r="F1430" s="67"/>
      <c r="G1430" s="67"/>
      <c r="H1430" s="67"/>
      <c r="I1430" s="67"/>
      <c r="J1430" s="67"/>
      <c r="K1430" s="67"/>
      <c r="L1430" s="67"/>
      <c r="M1430" s="133">
        <f>IF(J379=I$1103,L$1103,IF(J379=I$1104,L$1104,IF(J379=I$1105,L$1105,IF(J379=I$1106,L$1106,IF(J379=I$1107,L$1107,IF(J379=I$1108,L$1108,IF(J379=I$1109,L$1109,IF(J379="",0))))))))</f>
        <v>1</v>
      </c>
    </row>
    <row r="1431" spans="2:13" hidden="1" x14ac:dyDescent="0.3">
      <c r="F1431" s="63"/>
    </row>
    <row r="1432" spans="2:13" hidden="1" x14ac:dyDescent="0.3">
      <c r="F1432" s="70" t="str">
        <f>F383</f>
        <v>Mika</v>
      </c>
      <c r="J1432" s="70" t="str">
        <f>F384</f>
        <v>Dr. Singh</v>
      </c>
    </row>
    <row r="1433" spans="2:13" hidden="1" x14ac:dyDescent="0.3"/>
    <row r="1434" spans="2:13" hidden="1" x14ac:dyDescent="0.3">
      <c r="B1434" s="64">
        <f>IF(C1434=F$1107,E$1107,IF(C1434=F$1108,E$1108,IF(C1434=F$1109,E$1109,IF(C1434=F$1110,E$1110,IF(C1434=F$1111,E$1111,IF(C1434=0,0))))))</f>
        <v>10</v>
      </c>
      <c r="C1434" s="4" t="str">
        <f>K386</f>
        <v>I strongly agree</v>
      </c>
      <c r="F1434" s="4" t="str">
        <f>F1397</f>
        <v>1. I felt fully seen and heard.</v>
      </c>
      <c r="M1434" s="4">
        <f>IF(K386="",0,1)</f>
        <v>1</v>
      </c>
    </row>
    <row r="1435" spans="2:13" hidden="1" x14ac:dyDescent="0.3">
      <c r="B1435" s="64">
        <f t="shared" ref="B1435:B1443" si="72">IF(C1435=F$1107,E$1107,IF(C1435=F$1108,E$1108,IF(C1435=F$1109,E$1109,IF(C1435=F$1110,E$1110,IF(C1435=F$1111,E$1111,IF(C1435=0,0))))))</f>
        <v>10</v>
      </c>
      <c r="C1435" s="4" t="str">
        <f>K388</f>
        <v>I strongly agree</v>
      </c>
      <c r="F1435" s="4" t="str">
        <f t="shared" ref="F1435:F1443" si="73">F1398</f>
        <v>2. They faithfully responded to all of my expressions of pain or discomfort.</v>
      </c>
      <c r="M1435" s="4">
        <f>IF(K388="",0,1)</f>
        <v>1</v>
      </c>
    </row>
    <row r="1436" spans="2:13" hidden="1" x14ac:dyDescent="0.3">
      <c r="B1436" s="64">
        <f t="shared" si="72"/>
        <v>10</v>
      </c>
      <c r="C1436" s="4" t="str">
        <f>K390</f>
        <v>I strongly agree</v>
      </c>
      <c r="F1436" s="4" t="str">
        <f t="shared" si="73"/>
        <v>3. They put my personal wellbeing ahead of their institutional processes.</v>
      </c>
      <c r="M1436" s="4">
        <f>IF(K390="",0,1)</f>
        <v>1</v>
      </c>
    </row>
    <row r="1437" spans="2:13" hidden="1" x14ac:dyDescent="0.3">
      <c r="B1437" s="64">
        <f t="shared" si="72"/>
        <v>10</v>
      </c>
      <c r="C1437" s="4" t="str">
        <f>K392</f>
        <v>I strongly agree</v>
      </c>
      <c r="F1437" s="4" t="str">
        <f t="shared" si="73"/>
        <v>4. Their actions and expressions were devoid of any microaggressions.</v>
      </c>
      <c r="M1437" s="4">
        <f>IF(K392="",0,1)</f>
        <v>1</v>
      </c>
    </row>
    <row r="1438" spans="2:13" hidden="1" x14ac:dyDescent="0.3">
      <c r="B1438" s="64">
        <f t="shared" si="72"/>
        <v>10</v>
      </c>
      <c r="C1438" s="4" t="str">
        <f>K394</f>
        <v>I strongly agree</v>
      </c>
      <c r="F1438" s="4" t="str">
        <f t="shared" si="73"/>
        <v>5. They asked me how they could be more culturally sensitive.</v>
      </c>
      <c r="M1438" s="4">
        <f>IF(K394="",0,1)</f>
        <v>1</v>
      </c>
    </row>
    <row r="1439" spans="2:13" hidden="1" x14ac:dyDescent="0.3">
      <c r="B1439" s="64">
        <f t="shared" si="72"/>
        <v>10</v>
      </c>
      <c r="C1439" s="4" t="str">
        <f>K396</f>
        <v>I strongly agree</v>
      </c>
      <c r="F1439" s="4" t="str">
        <f t="shared" si="73"/>
        <v>6. They did not exploit my vulnerability to their professional authority.</v>
      </c>
      <c r="M1439" s="4">
        <f>IF(K396="",0,1)</f>
        <v>1</v>
      </c>
    </row>
    <row r="1440" spans="2:13" hidden="1" x14ac:dyDescent="0.3">
      <c r="B1440" s="64">
        <f t="shared" si="72"/>
        <v>10</v>
      </c>
      <c r="C1440" s="4" t="str">
        <f>K398</f>
        <v>I strongly agree</v>
      </c>
      <c r="F1440" s="4" t="str">
        <f t="shared" si="73"/>
        <v>7. I never had to give up my autonomy to fit their processes.</v>
      </c>
      <c r="M1440" s="4">
        <f>IF(K398="",0,1)</f>
        <v>1</v>
      </c>
    </row>
    <row r="1441" spans="2:16" hidden="1" x14ac:dyDescent="0.3">
      <c r="B1441" s="64">
        <f t="shared" si="72"/>
        <v>7.5</v>
      </c>
      <c r="C1441" s="4" t="str">
        <f>K400</f>
        <v>I somewhat agree</v>
      </c>
      <c r="F1441" s="4" t="str">
        <f t="shared" si="73"/>
        <v>8. Staff appeared to be culturally diverse.</v>
      </c>
      <c r="M1441" s="4">
        <f>IF(K400="",0,1)</f>
        <v>1</v>
      </c>
    </row>
    <row r="1442" spans="2:16" hidden="1" x14ac:dyDescent="0.3">
      <c r="B1442" s="64">
        <f t="shared" si="72"/>
        <v>5</v>
      </c>
      <c r="C1442" s="4" t="str">
        <f>K402</f>
        <v>I neither agree nor disagree</v>
      </c>
      <c r="F1442" s="4" t="str">
        <f t="shared" si="73"/>
        <v>9. They effectively accommodated my linguistic barrier.</v>
      </c>
      <c r="M1442" s="4">
        <f>IF(K402="",0,1)</f>
        <v>1</v>
      </c>
    </row>
    <row r="1443" spans="2:16" hidden="1" x14ac:dyDescent="0.3">
      <c r="B1443" s="64">
        <f t="shared" si="72"/>
        <v>5</v>
      </c>
      <c r="C1443" s="4" t="str">
        <f>K404</f>
        <v>I neither agree nor disagree</v>
      </c>
      <c r="F1443" s="4" t="str">
        <f t="shared" si="73"/>
        <v>10. I was offered billing options appropriate to my cultural values.</v>
      </c>
      <c r="M1443" s="4">
        <f>IF(K404="",0,1)</f>
        <v>1</v>
      </c>
    </row>
    <row r="1444" spans="2:16" hidden="1" x14ac:dyDescent="0.3">
      <c r="M1444" s="71">
        <f t="shared" ref="M1444" si="74">SUM(M1434:M1443)</f>
        <v>10</v>
      </c>
    </row>
    <row r="1445" spans="2:16" ht="15.5" hidden="1" x14ac:dyDescent="0.45">
      <c r="B1445" s="72">
        <f t="shared" ref="B1445" si="75">ROUND(SUM(B1434:B1443),0)</f>
        <v>88</v>
      </c>
      <c r="C1445" s="73" t="str">
        <f>IF(AND($B1445&gt;=$B$1114,$B1445&lt;$C$1114),E$1114,IF(AND($B1445&gt;=$B$1115,$B1445&lt;$C$1115),E$1115,IF(AND($B1445&gt;=$B$1116,$B1445&lt;$C$1116),E$1116,IF(AND($B1445&gt;=$B$1117,$B1445&lt;$C$1117),E$1117,IF(AND($B1445&gt;=$B$1118,$B1445&lt;=$C$1118),E$1118)))))</f>
        <v>Certifiably competent</v>
      </c>
      <c r="F1445" s="73" t="str">
        <f>IF(AND($B1445&gt;=$B$1114,$B1445&lt;$C$1114),H$1114,IF(AND($B1445&gt;=$B$1115,$B1445&lt;$C$1115),H$1115,IF(AND($B1445&gt;=$B$1116,$B1445&lt;$C$1116),H$1116,IF(AND($B1445&gt;=$B$1117,$B1445&lt;$C$1117),H$1117,IF(AND($B1445&gt;=$B$1118,$B1445&lt;=$C$1118),H$1118)))))</f>
        <v>certifiable competence</v>
      </c>
      <c r="I1445" s="73" t="str">
        <f>IF(AND($B1445&gt;=$B$1114,$B1445&lt;$C$1114),K$1114,IF(AND($B1445&gt;=$B$1115,$B1445&lt;$C$1115),K$1115,IF(AND($B1445&gt;=$B$1116,$B1445&lt;$C$1116),K$1116,IF(AND($B1445&gt;=$B$1117,$B1445&lt;$C$1117),K$1117,IF(AND($B1445&gt;=$B$1118,$B1445&lt;=$C$1118),K$1118)))))</f>
        <v>ideal for Mika's wellbeing</v>
      </c>
      <c r="M1445" s="74">
        <f>IF(M1444=10,B1445,"")</f>
        <v>88</v>
      </c>
      <c r="P1445" s="127">
        <f>IF(M1445="","",M1445*0.01)</f>
        <v>0.88</v>
      </c>
    </row>
    <row r="1446" spans="2:16" ht="15.5" hidden="1" x14ac:dyDescent="0.45">
      <c r="L1446" s="75" t="s">
        <v>92</v>
      </c>
      <c r="M1446" s="76">
        <f>IF(K384="","",K384)</f>
        <v>4.0999999999999996</v>
      </c>
      <c r="P1446" s="127">
        <f>IF(M1446="","",1-(M1446/12))</f>
        <v>0.65833333333333344</v>
      </c>
    </row>
    <row r="1447" spans="2:16" hidden="1" x14ac:dyDescent="0.3">
      <c r="B1447" s="73" t="str">
        <f t="shared" ref="B1447" si="76">IF(M1444=10,CONCATENATE(E1447,F1447,G1447,H1447,I1447,J1447,K1447,L1447,M1447),"")</f>
        <v>The resulting score for cultural competence is 88 out of 100. This indicates a level of certifiable competence.</v>
      </c>
      <c r="D1447" s="65" t="s">
        <v>60</v>
      </c>
      <c r="E1447" s="4" t="s">
        <v>93</v>
      </c>
      <c r="F1447" s="4">
        <f t="shared" ref="F1447" si="77">B1445</f>
        <v>88</v>
      </c>
      <c r="G1447" s="4" t="s">
        <v>94</v>
      </c>
      <c r="H1447" s="4" t="str">
        <f t="shared" ref="H1447" si="78">F1445</f>
        <v>certifiable competence</v>
      </c>
      <c r="I1447" s="4" t="s">
        <v>95</v>
      </c>
    </row>
    <row r="1448" spans="2:16" hidden="1" x14ac:dyDescent="0.3"/>
    <row r="1449" spans="2:16" ht="14.5" hidden="1" x14ac:dyDescent="0.45">
      <c r="C1449" s="147" t="str">
        <f>E414</f>
        <v>Competitive Cultural Competence - completed</v>
      </c>
      <c r="D1449" s="148"/>
      <c r="E1449" s="148"/>
      <c r="F1449" s="148"/>
      <c r="G1449" s="148"/>
      <c r="H1449" s="149"/>
    </row>
    <row r="1450" spans="2:16" hidden="1" x14ac:dyDescent="0.3"/>
    <row r="1451" spans="2:16" hidden="1" x14ac:dyDescent="0.3">
      <c r="C1451" s="73" t="str">
        <f>CONCATENATE(E1451,F1451,G1451,H1451,I1451,J1451,K1451,,L1451,M1451)</f>
        <v xml:space="preserve">We provide this helpful feedback to you, Dr. Singh, to improve your cultural competency. </v>
      </c>
      <c r="D1451" s="65" t="s">
        <v>60</v>
      </c>
      <c r="E1451" s="4" t="s">
        <v>123</v>
      </c>
      <c r="F1451" s="4" t="str">
        <f>IF($J1432=0,"the recipient",$J1432)</f>
        <v>Dr. Singh</v>
      </c>
      <c r="G1451" s="4" t="s">
        <v>124</v>
      </c>
      <c r="H1451" s="4"/>
    </row>
    <row r="1452" spans="2:16" hidden="1" x14ac:dyDescent="0.3">
      <c r="C1452" s="73" t="str">
        <f>CONCATENATE(E1452,F1452,G1452,H1452,I1452,J1452,K1452,,L1452,M1452)</f>
        <v xml:space="preserve">We know medical providers like you rely upon referrals. Often from those you serve. </v>
      </c>
      <c r="D1452" s="65" t="s">
        <v>60</v>
      </c>
      <c r="E1452" s="4" t="s">
        <v>126</v>
      </c>
      <c r="G1452" s="4" t="s">
        <v>127</v>
      </c>
    </row>
    <row r="1453" spans="2:16" hidden="1" x14ac:dyDescent="0.3">
      <c r="C1453" s="73" t="str">
        <f>CONCATENATE(E1453,F1453,G1453,H1453,I1453,J1453,K1453,,L1453,M1453)</f>
        <v>Select a service that best fits your needs.</v>
      </c>
      <c r="D1453" s="65" t="s">
        <v>60</v>
      </c>
      <c r="E1453" s="4" t="s">
        <v>17</v>
      </c>
    </row>
    <row r="1454" spans="2:16" hidden="1" x14ac:dyDescent="0.3">
      <c r="C1454" s="62" t="str">
        <f>$C$1164</f>
        <v>Standard Cultural Competence - begin</v>
      </c>
      <c r="E1454" s="65" t="s">
        <v>60</v>
      </c>
      <c r="F1454" s="62" t="str">
        <f>$H$1164</f>
        <v>beginning the Standard Cultural Competence program</v>
      </c>
      <c r="G1454" s="65" t="s">
        <v>60</v>
      </c>
      <c r="H1454" s="73" t="str">
        <f>CONCATENATE($I1454,$J1454,$K1454,$L1454,$M1454,$N1454,$O1454,$P1454)</f>
        <v>Now that Dr. Singh is beginning the Standard Cultural Competence program, we expect improved outcomes. And can provide a testimonial of their responsiveness to the needs of diverse clients.</v>
      </c>
      <c r="I1454" s="4" t="s">
        <v>128</v>
      </c>
      <c r="J1454" s="65" t="str">
        <f>F1451</f>
        <v>Dr. Singh</v>
      </c>
      <c r="K1454" s="61" t="s">
        <v>129</v>
      </c>
      <c r="L1454" s="4" t="str">
        <f>F1454</f>
        <v>beginning the Standard Cultural Competence program</v>
      </c>
      <c r="M1454" s="4" t="s">
        <v>143</v>
      </c>
      <c r="N1454" s="60" t="s">
        <v>131</v>
      </c>
    </row>
    <row r="1455" spans="2:16" hidden="1" x14ac:dyDescent="0.3">
      <c r="C1455" s="62" t="str">
        <f>$C$1165</f>
        <v>Competitive Cultural Competence - begin</v>
      </c>
      <c r="E1455" s="65" t="s">
        <v>60</v>
      </c>
      <c r="F1455" s="62" t="str">
        <f>$H$1165</f>
        <v>beginning the Competetive Cultural Competence program</v>
      </c>
      <c r="G1455" s="65" t="s">
        <v>60</v>
      </c>
      <c r="H1455" s="73" t="str">
        <f t="shared" ref="H1455:H1460" si="79">CONCATENATE($I1455,$J1455,$K1455,$L1455,$M1455,$N1455,$O1455,$P1455)</f>
        <v>Now that Dr. Singh is beginning the Competetive Cultural Competence program, we anticipate modestly improved wellness outcomes. And can provide a testimonial of their responsiveness to the needs of diverse clients.</v>
      </c>
      <c r="I1455" s="4" t="s">
        <v>128</v>
      </c>
      <c r="J1455" s="4" t="str">
        <f>J1454</f>
        <v>Dr. Singh</v>
      </c>
      <c r="K1455" s="61" t="str">
        <f>K$1195</f>
        <v xml:space="preserve"> is </v>
      </c>
      <c r="L1455" s="4" t="str">
        <f t="shared" ref="L1455:L1459" si="80">F1455</f>
        <v>beginning the Competetive Cultural Competence program</v>
      </c>
      <c r="M1455" s="4" t="s">
        <v>144</v>
      </c>
      <c r="N1455" s="60" t="s">
        <v>131</v>
      </c>
    </row>
    <row r="1456" spans="2:16" hidden="1" x14ac:dyDescent="0.3">
      <c r="C1456" s="62" t="str">
        <f>$C$1166</f>
        <v>Standard Cultural Competence - enrolled</v>
      </c>
      <c r="E1456" s="65" t="s">
        <v>60</v>
      </c>
      <c r="F1456" s="62" t="str">
        <f>$H$1166</f>
        <v>participating in the Standard Cultural Competence program</v>
      </c>
      <c r="G1456" s="65" t="s">
        <v>60</v>
      </c>
      <c r="H1456" s="73" t="str">
        <f t="shared" si="79"/>
        <v>Now that Dr. Singh is participating in the Standard Cultural Competence program, we expect better outcomes. And can provide a testimonial of their responsiveness to the needs of diverse clients.</v>
      </c>
      <c r="I1456" s="4" t="s">
        <v>128</v>
      </c>
      <c r="J1456" s="4" t="str">
        <f t="shared" ref="J1456:J1459" si="81">J1455</f>
        <v>Dr. Singh</v>
      </c>
      <c r="K1456" s="61" t="str">
        <f>K$1195</f>
        <v xml:space="preserve"> is </v>
      </c>
      <c r="L1456" s="4" t="str">
        <f t="shared" si="80"/>
        <v>participating in the Standard Cultural Competence program</v>
      </c>
      <c r="M1456" s="4" t="s">
        <v>145</v>
      </c>
      <c r="N1456" s="60" t="s">
        <v>131</v>
      </c>
    </row>
    <row r="1457" spans="2:14" hidden="1" x14ac:dyDescent="0.3">
      <c r="C1457" s="62" t="str">
        <f>$C$1167</f>
        <v>Competitive Cultural Competence - enrolled</v>
      </c>
      <c r="E1457" s="65" t="s">
        <v>60</v>
      </c>
      <c r="F1457" s="62" t="str">
        <f>$H$1167</f>
        <v>participating in the Competetive Cultural Competence program</v>
      </c>
      <c r="G1457" s="65" t="s">
        <v>60</v>
      </c>
      <c r="H1457" s="73" t="str">
        <f t="shared" si="79"/>
        <v>Now that Dr. Singh is participating in the Competetive Cultural Competence program, we anticipate significantly improved wellness outcomes. And can provide a testimonial of their responsiveness to the needs of diverse clients.</v>
      </c>
      <c r="I1457" s="4" t="s">
        <v>128</v>
      </c>
      <c r="J1457" s="4" t="str">
        <f t="shared" si="81"/>
        <v>Dr. Singh</v>
      </c>
      <c r="K1457" s="61" t="str">
        <f>K$1195</f>
        <v xml:space="preserve"> is </v>
      </c>
      <c r="L1457" s="4" t="str">
        <f t="shared" si="80"/>
        <v>participating in the Competetive Cultural Competence program</v>
      </c>
      <c r="M1457" s="4" t="s">
        <v>146</v>
      </c>
      <c r="N1457" s="60" t="s">
        <v>131</v>
      </c>
    </row>
    <row r="1458" spans="2:14" hidden="1" x14ac:dyDescent="0.3">
      <c r="C1458" s="62" t="str">
        <f>$C$1168</f>
        <v>Standard Cultural Competence - completed</v>
      </c>
      <c r="E1458" s="65" t="s">
        <v>60</v>
      </c>
      <c r="F1458" s="62" t="str">
        <f>$H$1168</f>
        <v>completing the Standard Cultural Competence program</v>
      </c>
      <c r="G1458" s="65" t="s">
        <v>60</v>
      </c>
      <c r="H1458" s="73" t="str">
        <f t="shared" si="79"/>
        <v>Now that Dr. Singh is completing the Standard Cultural Competence program, we expect stellar outcomes. And will soon provide a testimonial of their responsiveness to the needs of diverse clients.</v>
      </c>
      <c r="I1458" s="4" t="s">
        <v>128</v>
      </c>
      <c r="J1458" s="4" t="str">
        <f t="shared" si="81"/>
        <v>Dr. Singh</v>
      </c>
      <c r="K1458" s="61" t="str">
        <f>K$1195</f>
        <v xml:space="preserve"> is </v>
      </c>
      <c r="L1458" s="4" t="str">
        <f t="shared" si="80"/>
        <v>completing the Standard Cultural Competence program</v>
      </c>
      <c r="M1458" s="4" t="s">
        <v>147</v>
      </c>
      <c r="N1458" s="60" t="s">
        <v>136</v>
      </c>
    </row>
    <row r="1459" spans="2:14" hidden="1" x14ac:dyDescent="0.3">
      <c r="C1459" s="62" t="str">
        <f>$C$1169</f>
        <v>Competitive Cultural Competence - completed</v>
      </c>
      <c r="E1459" s="65" t="s">
        <v>60</v>
      </c>
      <c r="F1459" s="62" t="str">
        <f>$H$1169</f>
        <v>completing the Competetive Cultural Competence program</v>
      </c>
      <c r="G1459" s="65" t="s">
        <v>60</v>
      </c>
      <c r="H1459" s="73" t="str">
        <f t="shared" si="79"/>
        <v>Now that Dr. Singh is completing the Competetive Cultural Competence program, we anticipate greatly improved wellness outcomes. And will soon provide a testimonial of their responsiveness to the needs of diverse clients.</v>
      </c>
      <c r="I1459" s="4" t="s">
        <v>128</v>
      </c>
      <c r="J1459" s="4" t="str">
        <f t="shared" si="81"/>
        <v>Dr. Singh</v>
      </c>
      <c r="K1459" s="61" t="str">
        <f>K$1195</f>
        <v xml:space="preserve"> is </v>
      </c>
      <c r="L1459" s="4" t="str">
        <f t="shared" si="80"/>
        <v>completing the Competetive Cultural Competence program</v>
      </c>
      <c r="M1459" s="4" t="s">
        <v>148</v>
      </c>
      <c r="N1459" s="60" t="s">
        <v>136</v>
      </c>
    </row>
    <row r="1460" spans="2:14" hidden="1" x14ac:dyDescent="0.3">
      <c r="G1460" s="65" t="s">
        <v>60</v>
      </c>
      <c r="H1460" s="73" t="str">
        <f t="shared" si="79"/>
        <v>Select one of these two services, Standard or Competitive Competence, to best improve your efficacy serving diverse patients. We can then offer a testimonial of your improved responsiveness to diverse clients.</v>
      </c>
      <c r="K1460" s="61" t="s">
        <v>138</v>
      </c>
      <c r="L1460" s="61" t="s">
        <v>139</v>
      </c>
      <c r="M1460" s="61" t="s">
        <v>149</v>
      </c>
      <c r="N1460" s="60" t="s">
        <v>141</v>
      </c>
    </row>
    <row r="1461" spans="2:14" hidden="1" x14ac:dyDescent="0.3">
      <c r="C1461" s="73" t="str">
        <f>IF($C1449=$C1454,H1454,IF($C1449=$C1455,H1455,IF($C1449=C1456,H1456,IF($C1449=C1457,H1457,IF($C1449=C1458,H1458,IF($C1449=C1459,H1459,IF($C1449=0,H1460)))))))</f>
        <v>Now that Dr. Singh is completing the Competetive Cultural Competence program, we anticipate greatly improved wellness outcomes. And will soon provide a testimonial of their responsiveness to the needs of diverse clients.</v>
      </c>
      <c r="E1461" s="65" t="s">
        <v>60</v>
      </c>
      <c r="F1461" s="73" t="str">
        <f>IF($C1449=$C1454,F1454,IF($C1449=$C1455,F1455,IF($C1449=C1456,F1456,IF($C1449=C1457,F1457,IF($C1449=C1458,F1458,IF($C1449=C1459,F1459,IF($C1449=0,"")))))))</f>
        <v>completing the Competetive Cultural Competence program</v>
      </c>
      <c r="G1461" s="65" t="s">
        <v>60</v>
      </c>
    </row>
    <row r="1462" spans="2:14" hidden="1" x14ac:dyDescent="0.3"/>
    <row r="1463" spans="2:14" hidden="1" x14ac:dyDescent="0.3">
      <c r="C1463" s="4" t="s">
        <v>142</v>
      </c>
    </row>
    <row r="1464" spans="2:14" hidden="1" x14ac:dyDescent="0.3"/>
    <row r="1465" spans="2:14" hidden="1" x14ac:dyDescent="0.3"/>
    <row r="1466" spans="2:14" hidden="1" x14ac:dyDescent="0.3"/>
    <row r="1467" spans="2:14" ht="16" hidden="1" x14ac:dyDescent="0.4">
      <c r="B1467" s="66" t="str">
        <f>IF(OR(F420="",J420=""),B420,CONCATENATE(B420,": ",F420,", ",J420))</f>
        <v>10th visit</v>
      </c>
      <c r="C1467" s="67"/>
      <c r="D1467" s="67"/>
      <c r="E1467" s="67"/>
      <c r="F1467" s="68"/>
      <c r="G1467" s="67"/>
      <c r="H1467" s="69"/>
      <c r="I1467" s="67"/>
      <c r="J1467" s="67"/>
      <c r="K1467" s="67"/>
      <c r="L1467" s="67"/>
      <c r="M1467" s="133">
        <f>IF(J420=I$1103,L$1103,IF(J420=I$1104,L$1104,IF(J420=I$1105,L$1105,IF(J420=I$1106,L$1106,IF(J420=I$1107,L$1107,IF(J420=I$1108,L$1108,IF(J420=I$1109,L$1109,IF(J420="",0))))))))</f>
        <v>0</v>
      </c>
    </row>
    <row r="1468" spans="2:14" hidden="1" x14ac:dyDescent="0.3">
      <c r="F1468" s="63"/>
    </row>
    <row r="1469" spans="2:14" hidden="1" x14ac:dyDescent="0.3">
      <c r="F1469" s="70" t="str">
        <f>F424</f>
        <v/>
      </c>
      <c r="J1469" s="70" t="str">
        <f>F425</f>
        <v/>
      </c>
    </row>
    <row r="1470" spans="2:14" hidden="1" x14ac:dyDescent="0.3"/>
    <row r="1471" spans="2:14" hidden="1" x14ac:dyDescent="0.3">
      <c r="B1471" s="64">
        <f>IF(C1471=F$1107,E$1107,IF(C1471=F$1108,E$1108,IF(C1471=F$1109,E$1109,IF(C1471=F$1110,E$1110,IF(C1471=F$1111,E$1111,IF(C1471=0,0))))))</f>
        <v>0</v>
      </c>
      <c r="C1471" s="4">
        <f>K427</f>
        <v>0</v>
      </c>
      <c r="F1471" s="4" t="str">
        <f>F1434</f>
        <v>1. I felt fully seen and heard.</v>
      </c>
      <c r="M1471" s="4">
        <f>IF(K427="",0,1)</f>
        <v>0</v>
      </c>
    </row>
    <row r="1472" spans="2:14" hidden="1" x14ac:dyDescent="0.3">
      <c r="B1472" s="64">
        <f t="shared" ref="B1472:B1480" si="82">IF(C1472=F$1107,E$1107,IF(C1472=F$1108,E$1108,IF(C1472=F$1109,E$1109,IF(C1472=F$1110,E$1110,IF(C1472=F$1111,E$1111,IF(C1472=0,0))))))</f>
        <v>0</v>
      </c>
      <c r="C1472" s="4">
        <f>K429</f>
        <v>0</v>
      </c>
      <c r="F1472" s="4" t="str">
        <f t="shared" ref="F1472:F1480" si="83">F1435</f>
        <v>2. They faithfully responded to all of my expressions of pain or discomfort.</v>
      </c>
      <c r="M1472" s="4">
        <f>IF(K429="",0,1)</f>
        <v>0</v>
      </c>
    </row>
    <row r="1473" spans="2:16" hidden="1" x14ac:dyDescent="0.3">
      <c r="B1473" s="64">
        <f t="shared" si="82"/>
        <v>0</v>
      </c>
      <c r="C1473" s="4">
        <f>K431</f>
        <v>0</v>
      </c>
      <c r="F1473" s="4" t="str">
        <f t="shared" si="83"/>
        <v>3. They put my personal wellbeing ahead of their institutional processes.</v>
      </c>
      <c r="M1473" s="4">
        <f>IF(K431="",0,1)</f>
        <v>0</v>
      </c>
    </row>
    <row r="1474" spans="2:16" hidden="1" x14ac:dyDescent="0.3">
      <c r="B1474" s="64">
        <f t="shared" si="82"/>
        <v>0</v>
      </c>
      <c r="C1474" s="4">
        <f>K433</f>
        <v>0</v>
      </c>
      <c r="F1474" s="4" t="str">
        <f t="shared" si="83"/>
        <v>4. Their actions and expressions were devoid of any microaggressions.</v>
      </c>
      <c r="M1474" s="4">
        <f>IF(K433="",0,1)</f>
        <v>0</v>
      </c>
    </row>
    <row r="1475" spans="2:16" hidden="1" x14ac:dyDescent="0.3">
      <c r="B1475" s="64">
        <f t="shared" si="82"/>
        <v>0</v>
      </c>
      <c r="C1475" s="4">
        <f>K435</f>
        <v>0</v>
      </c>
      <c r="F1475" s="4" t="str">
        <f t="shared" si="83"/>
        <v>5. They asked me how they could be more culturally sensitive.</v>
      </c>
      <c r="M1475" s="4">
        <f>IF(K435="",0,1)</f>
        <v>0</v>
      </c>
    </row>
    <row r="1476" spans="2:16" hidden="1" x14ac:dyDescent="0.3">
      <c r="B1476" s="64">
        <f t="shared" si="82"/>
        <v>0</v>
      </c>
      <c r="C1476" s="4">
        <f>K437</f>
        <v>0</v>
      </c>
      <c r="F1476" s="4" t="str">
        <f t="shared" si="83"/>
        <v>6. They did not exploit my vulnerability to their professional authority.</v>
      </c>
      <c r="M1476" s="4">
        <f>IF(K437="",0,1)</f>
        <v>0</v>
      </c>
    </row>
    <row r="1477" spans="2:16" hidden="1" x14ac:dyDescent="0.3">
      <c r="B1477" s="64">
        <f t="shared" si="82"/>
        <v>0</v>
      </c>
      <c r="C1477" s="4">
        <f>K439</f>
        <v>0</v>
      </c>
      <c r="F1477" s="4" t="str">
        <f t="shared" si="83"/>
        <v>7. I never had to give up my autonomy to fit their processes.</v>
      </c>
      <c r="M1477" s="4">
        <f>IF(K439="",0,1)</f>
        <v>0</v>
      </c>
    </row>
    <row r="1478" spans="2:16" hidden="1" x14ac:dyDescent="0.3">
      <c r="B1478" s="64">
        <f t="shared" si="82"/>
        <v>0</v>
      </c>
      <c r="C1478" s="4">
        <f>K441</f>
        <v>0</v>
      </c>
      <c r="F1478" s="4" t="str">
        <f t="shared" si="83"/>
        <v>8. Staff appeared to be culturally diverse.</v>
      </c>
      <c r="M1478" s="4">
        <f>IF(K441="",0,1)</f>
        <v>0</v>
      </c>
    </row>
    <row r="1479" spans="2:16" hidden="1" x14ac:dyDescent="0.3">
      <c r="B1479" s="64">
        <f t="shared" si="82"/>
        <v>0</v>
      </c>
      <c r="C1479" s="4">
        <f>K443</f>
        <v>0</v>
      </c>
      <c r="F1479" s="4" t="str">
        <f t="shared" si="83"/>
        <v>9. They effectively accommodated my linguistic barrier.</v>
      </c>
      <c r="M1479" s="4">
        <f>IF(K443="",0,1)</f>
        <v>0</v>
      </c>
    </row>
    <row r="1480" spans="2:16" hidden="1" x14ac:dyDescent="0.3">
      <c r="B1480" s="64">
        <f t="shared" si="82"/>
        <v>0</v>
      </c>
      <c r="C1480" s="4">
        <f>K445</f>
        <v>0</v>
      </c>
      <c r="F1480" s="4" t="str">
        <f t="shared" si="83"/>
        <v>10. I was offered billing options appropriate to my cultural values.</v>
      </c>
      <c r="M1480" s="4">
        <f>IF(K445="",0,1)</f>
        <v>0</v>
      </c>
    </row>
    <row r="1481" spans="2:16" hidden="1" x14ac:dyDescent="0.3">
      <c r="M1481" s="71">
        <f t="shared" ref="M1481" si="84">SUM(M1471:M1480)</f>
        <v>0</v>
      </c>
    </row>
    <row r="1482" spans="2:16" ht="15.5" hidden="1" x14ac:dyDescent="0.45">
      <c r="B1482" s="72">
        <f t="shared" ref="B1482" si="85">ROUND(SUM(B1471:B1480),0)</f>
        <v>0</v>
      </c>
      <c r="C1482" s="73" t="str">
        <f>IF(AND($B1482&gt;=$B$1114,$B1482&lt;$C$1114),E$1114,IF(AND($B1482&gt;=$B$1115,$B1482&lt;$C$1115),E$1115,IF(AND($B1482&gt;=$B$1116,$B1482&lt;$C$1116),E$1116,IF(AND($B1482&gt;=$B$1117,$B1482&lt;$C$1117),E$1117,IF(AND($B1482&gt;=$B$1118,$B1482&lt;=$C$1118),E$1118)))))</f>
        <v>Dangerously incompetent</v>
      </c>
      <c r="F1482" s="73" t="str">
        <f>IF(AND($B1482&gt;=$B$1114,$B1482&lt;$C$1114),H$1114,IF(AND($B1482&gt;=$B$1115,$B1482&lt;$C$1115),H$1115,IF(AND($B1482&gt;=$B$1116,$B1482&lt;$C$1116),H$1116,IF(AND($B1482&gt;=$B$1117,$B1482&lt;$C$1117),H$1117,IF(AND($B1482&gt;=$B$1118,$B1482&lt;=$C$1118),H$1118)))))</f>
        <v>dangerous incompetence</v>
      </c>
      <c r="I1482" s="73" t="str">
        <f>IF(AND($B1482&gt;=$B$1114,$B1482&lt;$C$1114),K$1114,IF(AND($B1482&gt;=$B$1115,$B1482&lt;$C$1115),K$1115,IF(AND($B1482&gt;=$B$1116,$B1482&lt;$C$1116),K$1116,IF(AND($B1482&gt;=$B$1117,$B1482&lt;$C$1117),K$1117,IF(AND($B1482&gt;=$B$1118,$B1482&lt;=$C$1118),K$1118)))))</f>
        <v>dangerous risk to Mika's wellbeing</v>
      </c>
      <c r="M1482" s="74" t="str">
        <f>IF(M1481=10,B1482,"")</f>
        <v/>
      </c>
      <c r="P1482" s="127" t="str">
        <f>IF(M1482="","",M1482*0.01)</f>
        <v/>
      </c>
    </row>
    <row r="1483" spans="2:16" ht="15.5" hidden="1" x14ac:dyDescent="0.45">
      <c r="L1483" s="75" t="s">
        <v>92</v>
      </c>
      <c r="M1483" s="76" t="str">
        <f>IF(K425="","",K425)</f>
        <v/>
      </c>
      <c r="P1483" s="127" t="str">
        <f>IF(M1483="","",1-(M1483/12))</f>
        <v/>
      </c>
    </row>
    <row r="1484" spans="2:16" hidden="1" x14ac:dyDescent="0.3">
      <c r="B1484" s="73" t="str">
        <f t="shared" ref="B1484" si="86">IF(M1481=10,CONCATENATE(E1484,F1484,G1484,H1484,I1484,J1484,K1484,L1484,M1484),"")</f>
        <v/>
      </c>
      <c r="D1484" s="65" t="s">
        <v>60</v>
      </c>
      <c r="E1484" s="4" t="s">
        <v>93</v>
      </c>
      <c r="F1484" s="4">
        <f t="shared" ref="F1484" si="87">B1482</f>
        <v>0</v>
      </c>
      <c r="G1484" s="4" t="s">
        <v>94</v>
      </c>
      <c r="H1484" s="4" t="str">
        <f t="shared" ref="H1484" si="88">F1482</f>
        <v>dangerous incompetence</v>
      </c>
      <c r="I1484" s="4" t="s">
        <v>95</v>
      </c>
    </row>
    <row r="1485" spans="2:16" hidden="1" x14ac:dyDescent="0.3"/>
    <row r="1486" spans="2:16" ht="14.5" hidden="1" x14ac:dyDescent="0.45">
      <c r="C1486" s="147">
        <f>E455</f>
        <v>0</v>
      </c>
      <c r="D1486" s="148"/>
      <c r="E1486" s="148"/>
      <c r="F1486" s="148"/>
      <c r="G1486" s="148"/>
      <c r="H1486" s="149"/>
    </row>
    <row r="1487" spans="2:16" hidden="1" x14ac:dyDescent="0.3"/>
    <row r="1488" spans="2:16" hidden="1" x14ac:dyDescent="0.3">
      <c r="C1488" s="73" t="str">
        <f>CONCATENATE(E1488,F1488,G1488,H1488,I1488,J1488,K1488,,L1488,M1488)</f>
        <v xml:space="preserve">We provide this helpful feedback to you, , to improve your cultural competency. </v>
      </c>
      <c r="D1488" s="65" t="s">
        <v>60</v>
      </c>
      <c r="E1488" s="4" t="s">
        <v>123</v>
      </c>
      <c r="F1488" s="4" t="str">
        <f>IF($J1469=0,"the recipient",$J1469)</f>
        <v/>
      </c>
      <c r="G1488" s="4" t="s">
        <v>124</v>
      </c>
      <c r="H1488" s="4"/>
    </row>
    <row r="1489" spans="2:14" hidden="1" x14ac:dyDescent="0.3">
      <c r="C1489" s="73" t="str">
        <f>CONCATENATE(E1489,F1489,G1489,H1489,I1489,J1489,K1489,,L1489,M1489)</f>
        <v xml:space="preserve">We know medical providers like you rely upon referrals. Often from those you serve. </v>
      </c>
      <c r="D1489" s="65" t="s">
        <v>60</v>
      </c>
      <c r="E1489" s="4" t="s">
        <v>126</v>
      </c>
      <c r="G1489" s="4" t="s">
        <v>127</v>
      </c>
    </row>
    <row r="1490" spans="2:14" hidden="1" x14ac:dyDescent="0.3">
      <c r="C1490" s="73" t="str">
        <f>CONCATENATE(E1490,F1490,G1490,H1490,I1490,J1490,K1490,,L1490,M1490)</f>
        <v>Select a service that best fits your needs.</v>
      </c>
      <c r="D1490" s="65" t="s">
        <v>60</v>
      </c>
      <c r="E1490" s="4" t="s">
        <v>17</v>
      </c>
    </row>
    <row r="1491" spans="2:14" hidden="1" x14ac:dyDescent="0.3">
      <c r="C1491" s="62" t="str">
        <f>$C$1164</f>
        <v>Standard Cultural Competence - begin</v>
      </c>
      <c r="E1491" s="65" t="s">
        <v>60</v>
      </c>
      <c r="F1491" s="62" t="str">
        <f>$H$1164</f>
        <v>beginning the Standard Cultural Competence program</v>
      </c>
      <c r="G1491" s="65" t="s">
        <v>60</v>
      </c>
      <c r="H1491" s="73" t="str">
        <f>CONCATENATE($I1491,$J1491,$K1491,$L1491,$M1491,$N1491,$O1491,$P1491)</f>
        <v>Now that  is beginning the Standard Cultural Competence program, we expect improved outcomes. And can provide a testimonial of their responsiveness to the needs of diverse clients.</v>
      </c>
      <c r="I1491" s="4" t="s">
        <v>128</v>
      </c>
      <c r="J1491" s="65" t="str">
        <f>F1488</f>
        <v/>
      </c>
      <c r="K1491" s="61" t="s">
        <v>129</v>
      </c>
      <c r="L1491" s="4" t="str">
        <f>F1491</f>
        <v>beginning the Standard Cultural Competence program</v>
      </c>
      <c r="M1491" s="4" t="s">
        <v>143</v>
      </c>
      <c r="N1491" s="60" t="s">
        <v>131</v>
      </c>
    </row>
    <row r="1492" spans="2:14" hidden="1" x14ac:dyDescent="0.3">
      <c r="C1492" s="62" t="str">
        <f>$C$1165</f>
        <v>Competitive Cultural Competence - begin</v>
      </c>
      <c r="E1492" s="65" t="s">
        <v>60</v>
      </c>
      <c r="F1492" s="62" t="str">
        <f>$H$1165</f>
        <v>beginning the Competetive Cultural Competence program</v>
      </c>
      <c r="G1492" s="65" t="s">
        <v>60</v>
      </c>
      <c r="H1492" s="73" t="str">
        <f t="shared" ref="H1492:H1497" si="89">CONCATENATE($I1492,$J1492,$K1492,$L1492,$M1492,$N1492,$O1492,$P1492)</f>
        <v>Now that  is beginning the Competetive Cultural Competence program, we anticipate modestly improved wellness outcomes. And can provide a testimonial of their responsiveness to the needs of diverse clients.</v>
      </c>
      <c r="I1492" s="4" t="s">
        <v>128</v>
      </c>
      <c r="J1492" s="4" t="str">
        <f>J1491</f>
        <v/>
      </c>
      <c r="K1492" s="61" t="str">
        <f>K$1195</f>
        <v xml:space="preserve"> is </v>
      </c>
      <c r="L1492" s="4" t="str">
        <f t="shared" ref="L1492:L1496" si="90">F1492</f>
        <v>beginning the Competetive Cultural Competence program</v>
      </c>
      <c r="M1492" s="4" t="s">
        <v>144</v>
      </c>
      <c r="N1492" s="60" t="s">
        <v>131</v>
      </c>
    </row>
    <row r="1493" spans="2:14" hidden="1" x14ac:dyDescent="0.3">
      <c r="C1493" s="62" t="str">
        <f>$C$1166</f>
        <v>Standard Cultural Competence - enrolled</v>
      </c>
      <c r="E1493" s="65" t="s">
        <v>60</v>
      </c>
      <c r="F1493" s="62" t="str">
        <f>$H$1166</f>
        <v>participating in the Standard Cultural Competence program</v>
      </c>
      <c r="G1493" s="65" t="s">
        <v>60</v>
      </c>
      <c r="H1493" s="73" t="str">
        <f t="shared" si="89"/>
        <v>Now that  is participating in the Standard Cultural Competence program, we expect better outcomes. And can provide a testimonial of their responsiveness to the needs of diverse clients.</v>
      </c>
      <c r="I1493" s="4" t="s">
        <v>128</v>
      </c>
      <c r="J1493" s="4" t="str">
        <f t="shared" ref="J1493:J1496" si="91">J1492</f>
        <v/>
      </c>
      <c r="K1493" s="61" t="str">
        <f>K$1195</f>
        <v xml:space="preserve"> is </v>
      </c>
      <c r="L1493" s="4" t="str">
        <f t="shared" si="90"/>
        <v>participating in the Standard Cultural Competence program</v>
      </c>
      <c r="M1493" s="4" t="s">
        <v>145</v>
      </c>
      <c r="N1493" s="60" t="s">
        <v>131</v>
      </c>
    </row>
    <row r="1494" spans="2:14" hidden="1" x14ac:dyDescent="0.3">
      <c r="C1494" s="62" t="str">
        <f>$C$1167</f>
        <v>Competitive Cultural Competence - enrolled</v>
      </c>
      <c r="E1494" s="65" t="s">
        <v>60</v>
      </c>
      <c r="F1494" s="62" t="str">
        <f>$H$1167</f>
        <v>participating in the Competetive Cultural Competence program</v>
      </c>
      <c r="G1494" s="65" t="s">
        <v>60</v>
      </c>
      <c r="H1494" s="73" t="str">
        <f t="shared" si="89"/>
        <v>Now that  is participating in the Competetive Cultural Competence program, we anticipate significantly improved wellness outcomes. And can provide a testimonial of their responsiveness to the needs of diverse clients.</v>
      </c>
      <c r="I1494" s="4" t="s">
        <v>128</v>
      </c>
      <c r="J1494" s="4" t="str">
        <f t="shared" si="91"/>
        <v/>
      </c>
      <c r="K1494" s="61" t="str">
        <f>K$1195</f>
        <v xml:space="preserve"> is </v>
      </c>
      <c r="L1494" s="4" t="str">
        <f t="shared" si="90"/>
        <v>participating in the Competetive Cultural Competence program</v>
      </c>
      <c r="M1494" s="4" t="s">
        <v>146</v>
      </c>
      <c r="N1494" s="60" t="s">
        <v>131</v>
      </c>
    </row>
    <row r="1495" spans="2:14" hidden="1" x14ac:dyDescent="0.3">
      <c r="C1495" s="62" t="str">
        <f>$C$1168</f>
        <v>Standard Cultural Competence - completed</v>
      </c>
      <c r="E1495" s="65" t="s">
        <v>60</v>
      </c>
      <c r="F1495" s="62" t="str">
        <f>$H$1168</f>
        <v>completing the Standard Cultural Competence program</v>
      </c>
      <c r="G1495" s="65" t="s">
        <v>60</v>
      </c>
      <c r="H1495" s="73" t="str">
        <f t="shared" si="89"/>
        <v>Now that  is completing the Standard Cultural Competence program, we expect stellar outcomes. And will soon provide a testimonial of their responsiveness to the needs of diverse clients.</v>
      </c>
      <c r="I1495" s="4" t="s">
        <v>128</v>
      </c>
      <c r="J1495" s="4" t="str">
        <f t="shared" si="91"/>
        <v/>
      </c>
      <c r="K1495" s="61" t="str">
        <f>K$1195</f>
        <v xml:space="preserve"> is </v>
      </c>
      <c r="L1495" s="4" t="str">
        <f t="shared" si="90"/>
        <v>completing the Standard Cultural Competence program</v>
      </c>
      <c r="M1495" s="4" t="s">
        <v>147</v>
      </c>
      <c r="N1495" s="60" t="s">
        <v>136</v>
      </c>
    </row>
    <row r="1496" spans="2:14" hidden="1" x14ac:dyDescent="0.3">
      <c r="C1496" s="62" t="str">
        <f>$C$1169</f>
        <v>Competitive Cultural Competence - completed</v>
      </c>
      <c r="E1496" s="65" t="s">
        <v>60</v>
      </c>
      <c r="F1496" s="62" t="str">
        <f>$H$1169</f>
        <v>completing the Competetive Cultural Competence program</v>
      </c>
      <c r="G1496" s="65" t="s">
        <v>60</v>
      </c>
      <c r="H1496" s="73" t="str">
        <f t="shared" si="89"/>
        <v>Now that  is completing the Competetive Cultural Competence program, we anticipate greatly improved wellness outcomes. And will soon provide a testimonial of their responsiveness to the needs of diverse clients.</v>
      </c>
      <c r="I1496" s="4" t="s">
        <v>128</v>
      </c>
      <c r="J1496" s="4" t="str">
        <f t="shared" si="91"/>
        <v/>
      </c>
      <c r="K1496" s="61" t="str">
        <f>K$1195</f>
        <v xml:space="preserve"> is </v>
      </c>
      <c r="L1496" s="4" t="str">
        <f t="shared" si="90"/>
        <v>completing the Competetive Cultural Competence program</v>
      </c>
      <c r="M1496" s="4" t="s">
        <v>148</v>
      </c>
      <c r="N1496" s="60" t="s">
        <v>136</v>
      </c>
    </row>
    <row r="1497" spans="2:14" hidden="1" x14ac:dyDescent="0.3">
      <c r="G1497" s="65" t="s">
        <v>60</v>
      </c>
      <c r="H1497" s="73" t="str">
        <f t="shared" si="89"/>
        <v>Select one of these two services, Standard or Competitive Competence, to best improve your efficacy serving diverse patients. We can then offer a testimonial of your improved responsiveness to diverse clients.</v>
      </c>
      <c r="K1497" s="61" t="s">
        <v>138</v>
      </c>
      <c r="L1497" s="61" t="s">
        <v>139</v>
      </c>
      <c r="M1497" s="61" t="s">
        <v>149</v>
      </c>
      <c r="N1497" s="60" t="s">
        <v>141</v>
      </c>
    </row>
    <row r="1498" spans="2:14" hidden="1" x14ac:dyDescent="0.3">
      <c r="C1498" s="73" t="str">
        <f>IF($C1486=$C1491,H1491,IF($C1486=$C1492,H1492,IF($C1486=C1493,H1493,IF($C1486=C1494,H1494,IF($C1486=C1495,H1495,IF($C1486=C1496,H1496,IF($C1486=0,H1497)))))))</f>
        <v>Select one of these two services, Standard or Competitive Competence, to best improve your efficacy serving diverse patients. We can then offer a testimonial of your improved responsiveness to diverse clients.</v>
      </c>
      <c r="E1498" s="65" t="s">
        <v>60</v>
      </c>
      <c r="F1498" s="73" t="str">
        <f>IF($C1486=$C1491,F1491,IF($C1486=$C1492,F1492,IF($C1486=C1493,F1493,IF($C1486=C1494,F1494,IF($C1486=C1495,F1495,IF($C1486=C1496,F1496,IF($C1486=0,"")))))))</f>
        <v/>
      </c>
      <c r="G1498" s="65" t="s">
        <v>60</v>
      </c>
    </row>
    <row r="1499" spans="2:14" hidden="1" x14ac:dyDescent="0.3"/>
    <row r="1500" spans="2:14" hidden="1" x14ac:dyDescent="0.3">
      <c r="C1500" s="4" t="s">
        <v>142</v>
      </c>
    </row>
    <row r="1501" spans="2:14" hidden="1" x14ac:dyDescent="0.3"/>
    <row r="1502" spans="2:14" hidden="1" x14ac:dyDescent="0.3"/>
    <row r="1503" spans="2:14" hidden="1" x14ac:dyDescent="0.3"/>
    <row r="1504" spans="2:14" ht="16" hidden="1" x14ac:dyDescent="0.4">
      <c r="B1504" s="66" t="str">
        <f>IF(OR(F461="",J461=""),B461,CONCATENATE(B461,": ",F461,", ",J461))</f>
        <v>11th visit</v>
      </c>
      <c r="C1504" s="67"/>
      <c r="D1504" s="67"/>
      <c r="E1504" s="67"/>
      <c r="F1504" s="68"/>
      <c r="G1504" s="67"/>
      <c r="H1504" s="69"/>
      <c r="I1504" s="67"/>
      <c r="J1504" s="67"/>
      <c r="K1504" s="67"/>
      <c r="L1504" s="67"/>
      <c r="M1504" s="133">
        <f>IF(J461=I$1103,L$1103,IF(J461=I$1104,L$1104,IF(J461=I$1105,L$1105,IF(J461=I$1106,L$1106,IF(J461=I$1107,L$1107,IF(J461=I$1108,L$1108,IF(J461=I$1109,L$1109,IF(J461="",0))))))))</f>
        <v>0</v>
      </c>
    </row>
    <row r="1505" spans="2:16" hidden="1" x14ac:dyDescent="0.3">
      <c r="F1505" s="63"/>
    </row>
    <row r="1506" spans="2:16" hidden="1" x14ac:dyDescent="0.3">
      <c r="F1506" s="70" t="str">
        <f>F465</f>
        <v/>
      </c>
      <c r="J1506" s="70" t="str">
        <f>F466</f>
        <v/>
      </c>
    </row>
    <row r="1507" spans="2:16" hidden="1" x14ac:dyDescent="0.3"/>
    <row r="1508" spans="2:16" hidden="1" x14ac:dyDescent="0.3">
      <c r="B1508" s="64">
        <f>IF(C1508=F$1107,E$1107,IF(C1508=F$1108,E$1108,IF(C1508=F$1109,E$1109,IF(C1508=F$1110,E$1110,IF(C1508=F$1111,E$1111,IF(C1508=0,0))))))</f>
        <v>0</v>
      </c>
      <c r="C1508" s="4">
        <f>K468</f>
        <v>0</v>
      </c>
      <c r="F1508" s="4" t="str">
        <f>F1471</f>
        <v>1. I felt fully seen and heard.</v>
      </c>
      <c r="M1508" s="4">
        <f>IF(K468="",0,1)</f>
        <v>0</v>
      </c>
    </row>
    <row r="1509" spans="2:16" hidden="1" x14ac:dyDescent="0.3">
      <c r="B1509" s="64">
        <f t="shared" ref="B1509:B1517" si="92">IF(C1509=F$1107,E$1107,IF(C1509=F$1108,E$1108,IF(C1509=F$1109,E$1109,IF(C1509=F$1110,E$1110,IF(C1509=F$1111,E$1111,IF(C1509=0,0))))))</f>
        <v>0</v>
      </c>
      <c r="C1509" s="4">
        <f>K470</f>
        <v>0</v>
      </c>
      <c r="F1509" s="4" t="str">
        <f t="shared" ref="F1509:F1517" si="93">F1472</f>
        <v>2. They faithfully responded to all of my expressions of pain or discomfort.</v>
      </c>
      <c r="M1509" s="4">
        <f>IF(K470="",0,1)</f>
        <v>0</v>
      </c>
    </row>
    <row r="1510" spans="2:16" hidden="1" x14ac:dyDescent="0.3">
      <c r="B1510" s="64">
        <f t="shared" si="92"/>
        <v>0</v>
      </c>
      <c r="C1510" s="4">
        <f>K472</f>
        <v>0</v>
      </c>
      <c r="F1510" s="4" t="str">
        <f t="shared" si="93"/>
        <v>3. They put my personal wellbeing ahead of their institutional processes.</v>
      </c>
      <c r="M1510" s="4">
        <f>IF(K472="",0,1)</f>
        <v>0</v>
      </c>
    </row>
    <row r="1511" spans="2:16" hidden="1" x14ac:dyDescent="0.3">
      <c r="B1511" s="64">
        <f t="shared" si="92"/>
        <v>0</v>
      </c>
      <c r="C1511" s="4">
        <f>K474</f>
        <v>0</v>
      </c>
      <c r="F1511" s="4" t="str">
        <f t="shared" si="93"/>
        <v>4. Their actions and expressions were devoid of any microaggressions.</v>
      </c>
      <c r="M1511" s="4">
        <f>IF(K474="",0,1)</f>
        <v>0</v>
      </c>
    </row>
    <row r="1512" spans="2:16" hidden="1" x14ac:dyDescent="0.3">
      <c r="B1512" s="64">
        <f t="shared" si="92"/>
        <v>0</v>
      </c>
      <c r="C1512" s="4">
        <f>K476</f>
        <v>0</v>
      </c>
      <c r="F1512" s="4" t="str">
        <f t="shared" si="93"/>
        <v>5. They asked me how they could be more culturally sensitive.</v>
      </c>
      <c r="M1512" s="4">
        <f>IF(K476="",0,1)</f>
        <v>0</v>
      </c>
    </row>
    <row r="1513" spans="2:16" hidden="1" x14ac:dyDescent="0.3">
      <c r="B1513" s="64">
        <f t="shared" si="92"/>
        <v>0</v>
      </c>
      <c r="C1513" s="4">
        <f>K478</f>
        <v>0</v>
      </c>
      <c r="F1513" s="4" t="str">
        <f t="shared" si="93"/>
        <v>6. They did not exploit my vulnerability to their professional authority.</v>
      </c>
      <c r="M1513" s="4">
        <f>IF(K478="",0,1)</f>
        <v>0</v>
      </c>
    </row>
    <row r="1514" spans="2:16" hidden="1" x14ac:dyDescent="0.3">
      <c r="B1514" s="64">
        <f t="shared" si="92"/>
        <v>0</v>
      </c>
      <c r="C1514" s="4">
        <f>K480</f>
        <v>0</v>
      </c>
      <c r="F1514" s="4" t="str">
        <f t="shared" si="93"/>
        <v>7. I never had to give up my autonomy to fit their processes.</v>
      </c>
      <c r="M1514" s="4">
        <f>IF(K480="",0,1)</f>
        <v>0</v>
      </c>
    </row>
    <row r="1515" spans="2:16" hidden="1" x14ac:dyDescent="0.3">
      <c r="B1515" s="64">
        <f t="shared" si="92"/>
        <v>0</v>
      </c>
      <c r="C1515" s="4">
        <f>K482</f>
        <v>0</v>
      </c>
      <c r="F1515" s="4" t="str">
        <f t="shared" si="93"/>
        <v>8. Staff appeared to be culturally diverse.</v>
      </c>
      <c r="M1515" s="4">
        <f>IF(K482="",0,1)</f>
        <v>0</v>
      </c>
    </row>
    <row r="1516" spans="2:16" hidden="1" x14ac:dyDescent="0.3">
      <c r="B1516" s="64">
        <f t="shared" si="92"/>
        <v>0</v>
      </c>
      <c r="C1516" s="4">
        <f>K484</f>
        <v>0</v>
      </c>
      <c r="F1516" s="4" t="str">
        <f t="shared" si="93"/>
        <v>9. They effectively accommodated my linguistic barrier.</v>
      </c>
      <c r="M1516" s="4">
        <f>IF(K484="",0,1)</f>
        <v>0</v>
      </c>
    </row>
    <row r="1517" spans="2:16" hidden="1" x14ac:dyDescent="0.3">
      <c r="B1517" s="64">
        <f t="shared" si="92"/>
        <v>0</v>
      </c>
      <c r="C1517" s="4">
        <f>K486</f>
        <v>0</v>
      </c>
      <c r="F1517" s="4" t="str">
        <f t="shared" si="93"/>
        <v>10. I was offered billing options appropriate to my cultural values.</v>
      </c>
      <c r="M1517" s="4">
        <f>IF(K486="",0,1)</f>
        <v>0</v>
      </c>
    </row>
    <row r="1518" spans="2:16" hidden="1" x14ac:dyDescent="0.3">
      <c r="M1518" s="71">
        <f t="shared" ref="M1518" si="94">SUM(M1508:M1517)</f>
        <v>0</v>
      </c>
    </row>
    <row r="1519" spans="2:16" ht="15.5" hidden="1" x14ac:dyDescent="0.45">
      <c r="B1519" s="72">
        <f t="shared" ref="B1519" si="95">ROUND(SUM(B1508:B1517),0)</f>
        <v>0</v>
      </c>
      <c r="C1519" s="73" t="str">
        <f>IF(AND($B1519&gt;=$B$1114,$B1519&lt;$C$1114),E$1114,IF(AND($B1519&gt;=$B$1115,$B1519&lt;$C$1115),E$1115,IF(AND($B1519&gt;=$B$1116,$B1519&lt;$C$1116),E$1116,IF(AND($B1519&gt;=$B$1117,$B1519&lt;$C$1117),E$1117,IF(AND($B1519&gt;=$B$1118,$B1519&lt;=$C$1118),E$1118)))))</f>
        <v>Dangerously incompetent</v>
      </c>
      <c r="F1519" s="73" t="str">
        <f>IF(AND($B1519&gt;=$B$1114,$B1519&lt;$C$1114),H$1114,IF(AND($B1519&gt;=$B$1115,$B1519&lt;$C$1115),H$1115,IF(AND($B1519&gt;=$B$1116,$B1519&lt;$C$1116),H$1116,IF(AND($B1519&gt;=$B$1117,$B1519&lt;$C$1117),H$1117,IF(AND($B1519&gt;=$B$1118,$B1519&lt;=$C$1118),H$1118)))))</f>
        <v>dangerous incompetence</v>
      </c>
      <c r="I1519" s="73" t="str">
        <f>IF(AND($B1519&gt;=$B$1114,$B1519&lt;$C$1114),K$1114,IF(AND($B1519&gt;=$B$1115,$B1519&lt;$C$1115),K$1115,IF(AND($B1519&gt;=$B$1116,$B1519&lt;$C$1116),K$1116,IF(AND($B1519&gt;=$B$1117,$B1519&lt;$C$1117),K$1117,IF(AND($B1519&gt;=$B$1118,$B1519&lt;=$C$1118),K$1118)))))</f>
        <v>dangerous risk to Mika's wellbeing</v>
      </c>
      <c r="M1519" s="74" t="str">
        <f>IF(M1518=10,B1519,"")</f>
        <v/>
      </c>
      <c r="P1519" s="127" t="str">
        <f>IF(M1519="","",M1519*0.01)</f>
        <v/>
      </c>
    </row>
    <row r="1520" spans="2:16" ht="15.5" hidden="1" x14ac:dyDescent="0.45">
      <c r="L1520" s="75" t="s">
        <v>92</v>
      </c>
      <c r="M1520" s="76" t="str">
        <f>IF(K466="","",K466)</f>
        <v/>
      </c>
      <c r="P1520" s="127" t="str">
        <f>IF(M1520="","",1-(M1520/12))</f>
        <v/>
      </c>
    </row>
    <row r="1521" spans="2:14" hidden="1" x14ac:dyDescent="0.3">
      <c r="B1521" s="73" t="str">
        <f t="shared" ref="B1521" si="96">IF(M1518=10,CONCATENATE(E1521,F1521,G1521,H1521,I1521,J1521,K1521,L1521,M1521),"")</f>
        <v/>
      </c>
      <c r="D1521" s="65" t="s">
        <v>60</v>
      </c>
      <c r="E1521" s="4" t="s">
        <v>93</v>
      </c>
      <c r="F1521" s="4">
        <f t="shared" ref="F1521" si="97">B1519</f>
        <v>0</v>
      </c>
      <c r="G1521" s="4" t="s">
        <v>94</v>
      </c>
      <c r="H1521" s="4" t="str">
        <f t="shared" ref="H1521" si="98">F1519</f>
        <v>dangerous incompetence</v>
      </c>
      <c r="I1521" s="4" t="s">
        <v>95</v>
      </c>
    </row>
    <row r="1522" spans="2:14" hidden="1" x14ac:dyDescent="0.3"/>
    <row r="1523" spans="2:14" ht="14.5" hidden="1" x14ac:dyDescent="0.45">
      <c r="C1523" s="147">
        <f>E496</f>
        <v>0</v>
      </c>
      <c r="D1523" s="148"/>
      <c r="E1523" s="148"/>
      <c r="F1523" s="148"/>
      <c r="G1523" s="148"/>
      <c r="H1523" s="149"/>
    </row>
    <row r="1524" spans="2:14" hidden="1" x14ac:dyDescent="0.3"/>
    <row r="1525" spans="2:14" hidden="1" x14ac:dyDescent="0.3">
      <c r="C1525" s="73" t="str">
        <f>CONCATENATE(E1525,F1525,G1525,H1525,I1525,J1525,K1525,,L1525,M1525)</f>
        <v xml:space="preserve">We provide this helpful feedback to you, , to improve your cultural competency. </v>
      </c>
      <c r="D1525" s="65" t="s">
        <v>60</v>
      </c>
      <c r="E1525" s="4" t="s">
        <v>123</v>
      </c>
      <c r="F1525" s="4" t="str">
        <f>IF($J1506=0,"the recipient",$J1506)</f>
        <v/>
      </c>
      <c r="G1525" s="4" t="s">
        <v>124</v>
      </c>
      <c r="H1525" s="4"/>
    </row>
    <row r="1526" spans="2:14" hidden="1" x14ac:dyDescent="0.3">
      <c r="C1526" s="73" t="str">
        <f>CONCATENATE(E1526,F1526,G1526,H1526,I1526,J1526,K1526,,L1526,M1526)</f>
        <v xml:space="preserve">We know medical providers like you rely upon referrals. Often from those you serve. </v>
      </c>
      <c r="D1526" s="65" t="s">
        <v>60</v>
      </c>
      <c r="E1526" s="4" t="s">
        <v>126</v>
      </c>
      <c r="G1526" s="4" t="s">
        <v>127</v>
      </c>
    </row>
    <row r="1527" spans="2:14" hidden="1" x14ac:dyDescent="0.3">
      <c r="C1527" s="73" t="str">
        <f>CONCATENATE(E1527,F1527,G1527,H1527,I1527,J1527,K1527,,L1527,M1527)</f>
        <v>Select a service that best fits your needs.</v>
      </c>
      <c r="D1527" s="65" t="s">
        <v>60</v>
      </c>
      <c r="E1527" s="4" t="s">
        <v>17</v>
      </c>
    </row>
    <row r="1528" spans="2:14" hidden="1" x14ac:dyDescent="0.3">
      <c r="C1528" s="62" t="str">
        <f>$C$1164</f>
        <v>Standard Cultural Competence - begin</v>
      </c>
      <c r="E1528" s="65" t="s">
        <v>60</v>
      </c>
      <c r="F1528" s="62" t="str">
        <f>$H$1164</f>
        <v>beginning the Standard Cultural Competence program</v>
      </c>
      <c r="G1528" s="65" t="s">
        <v>60</v>
      </c>
      <c r="H1528" s="73" t="str">
        <f>CONCATENATE($I1528,$J1528,$K1528,$L1528,$M1528,$N1528,$O1528,$P1528)</f>
        <v>Now that  is beginning the Standard Cultural Competence program, we expect improved outcomes. And can provide a testimonial of their responsiveness to the needs of diverse clients.</v>
      </c>
      <c r="I1528" s="4" t="s">
        <v>128</v>
      </c>
      <c r="J1528" s="65" t="str">
        <f>F1525</f>
        <v/>
      </c>
      <c r="K1528" s="61" t="s">
        <v>129</v>
      </c>
      <c r="L1528" s="4" t="str">
        <f>F1528</f>
        <v>beginning the Standard Cultural Competence program</v>
      </c>
      <c r="M1528" s="4" t="s">
        <v>143</v>
      </c>
      <c r="N1528" s="60" t="s">
        <v>131</v>
      </c>
    </row>
    <row r="1529" spans="2:14" hidden="1" x14ac:dyDescent="0.3">
      <c r="C1529" s="62" t="str">
        <f>$C$1165</f>
        <v>Competitive Cultural Competence - begin</v>
      </c>
      <c r="E1529" s="65" t="s">
        <v>60</v>
      </c>
      <c r="F1529" s="62" t="str">
        <f>$H$1165</f>
        <v>beginning the Competetive Cultural Competence program</v>
      </c>
      <c r="G1529" s="65" t="s">
        <v>60</v>
      </c>
      <c r="H1529" s="73" t="str">
        <f t="shared" ref="H1529:H1534" si="99">CONCATENATE($I1529,$J1529,$K1529,$L1529,$M1529,$N1529,$O1529,$P1529)</f>
        <v>Now that  is beginning the Competetive Cultural Competence program, we anticipate modestly improved wellness outcomes. And can provide a testimonial of their responsiveness to the needs of diverse clients.</v>
      </c>
      <c r="I1529" s="4" t="s">
        <v>128</v>
      </c>
      <c r="J1529" s="4" t="str">
        <f>J1528</f>
        <v/>
      </c>
      <c r="K1529" s="61" t="str">
        <f>K$1195</f>
        <v xml:space="preserve"> is </v>
      </c>
      <c r="L1529" s="4" t="str">
        <f t="shared" ref="L1529:L1533" si="100">F1529</f>
        <v>beginning the Competetive Cultural Competence program</v>
      </c>
      <c r="M1529" s="4" t="s">
        <v>144</v>
      </c>
      <c r="N1529" s="60" t="s">
        <v>131</v>
      </c>
    </row>
    <row r="1530" spans="2:14" hidden="1" x14ac:dyDescent="0.3">
      <c r="C1530" s="62" t="str">
        <f>$C$1166</f>
        <v>Standard Cultural Competence - enrolled</v>
      </c>
      <c r="E1530" s="65" t="s">
        <v>60</v>
      </c>
      <c r="F1530" s="62" t="str">
        <f>$H$1166</f>
        <v>participating in the Standard Cultural Competence program</v>
      </c>
      <c r="G1530" s="65" t="s">
        <v>60</v>
      </c>
      <c r="H1530" s="73" t="str">
        <f t="shared" si="99"/>
        <v>Now that  is participating in the Standard Cultural Competence program, we expect better outcomes. And can provide a testimonial of their responsiveness to the needs of diverse clients.</v>
      </c>
      <c r="I1530" s="4" t="s">
        <v>128</v>
      </c>
      <c r="J1530" s="4" t="str">
        <f t="shared" ref="J1530:J1533" si="101">J1529</f>
        <v/>
      </c>
      <c r="K1530" s="61" t="str">
        <f>K$1195</f>
        <v xml:space="preserve"> is </v>
      </c>
      <c r="L1530" s="4" t="str">
        <f t="shared" si="100"/>
        <v>participating in the Standard Cultural Competence program</v>
      </c>
      <c r="M1530" s="4" t="s">
        <v>145</v>
      </c>
      <c r="N1530" s="60" t="s">
        <v>131</v>
      </c>
    </row>
    <row r="1531" spans="2:14" hidden="1" x14ac:dyDescent="0.3">
      <c r="C1531" s="62" t="str">
        <f>$C$1167</f>
        <v>Competitive Cultural Competence - enrolled</v>
      </c>
      <c r="E1531" s="65" t="s">
        <v>60</v>
      </c>
      <c r="F1531" s="62" t="str">
        <f>$H$1167</f>
        <v>participating in the Competetive Cultural Competence program</v>
      </c>
      <c r="G1531" s="65" t="s">
        <v>60</v>
      </c>
      <c r="H1531" s="73" t="str">
        <f t="shared" si="99"/>
        <v>Now that  is participating in the Competetive Cultural Competence program, we anticipate significantly improved wellness outcomes. And can provide a testimonial of their responsiveness to the needs of diverse clients.</v>
      </c>
      <c r="I1531" s="4" t="s">
        <v>128</v>
      </c>
      <c r="J1531" s="4" t="str">
        <f t="shared" si="101"/>
        <v/>
      </c>
      <c r="K1531" s="61" t="str">
        <f>K$1195</f>
        <v xml:space="preserve"> is </v>
      </c>
      <c r="L1531" s="4" t="str">
        <f t="shared" si="100"/>
        <v>participating in the Competetive Cultural Competence program</v>
      </c>
      <c r="M1531" s="4" t="s">
        <v>146</v>
      </c>
      <c r="N1531" s="60" t="s">
        <v>131</v>
      </c>
    </row>
    <row r="1532" spans="2:14" hidden="1" x14ac:dyDescent="0.3">
      <c r="C1532" s="62" t="str">
        <f>$C$1168</f>
        <v>Standard Cultural Competence - completed</v>
      </c>
      <c r="E1532" s="65" t="s">
        <v>60</v>
      </c>
      <c r="F1532" s="62" t="str">
        <f>$H$1168</f>
        <v>completing the Standard Cultural Competence program</v>
      </c>
      <c r="G1532" s="65" t="s">
        <v>60</v>
      </c>
      <c r="H1532" s="73" t="str">
        <f t="shared" si="99"/>
        <v>Now that  is completing the Standard Cultural Competence program, we expect stellar outcomes. And will soon provide a testimonial of their responsiveness to the needs of diverse clients.</v>
      </c>
      <c r="I1532" s="4" t="s">
        <v>128</v>
      </c>
      <c r="J1532" s="4" t="str">
        <f t="shared" si="101"/>
        <v/>
      </c>
      <c r="K1532" s="61" t="str">
        <f>K$1195</f>
        <v xml:space="preserve"> is </v>
      </c>
      <c r="L1532" s="4" t="str">
        <f t="shared" si="100"/>
        <v>completing the Standard Cultural Competence program</v>
      </c>
      <c r="M1532" s="4" t="s">
        <v>147</v>
      </c>
      <c r="N1532" s="60" t="s">
        <v>136</v>
      </c>
    </row>
    <row r="1533" spans="2:14" hidden="1" x14ac:dyDescent="0.3">
      <c r="C1533" s="62" t="str">
        <f>$C$1169</f>
        <v>Competitive Cultural Competence - completed</v>
      </c>
      <c r="E1533" s="65" t="s">
        <v>60</v>
      </c>
      <c r="F1533" s="62" t="str">
        <f>$H$1169</f>
        <v>completing the Competetive Cultural Competence program</v>
      </c>
      <c r="G1533" s="65" t="s">
        <v>60</v>
      </c>
      <c r="H1533" s="73" t="str">
        <f t="shared" si="99"/>
        <v>Now that  is completing the Competetive Cultural Competence program, we anticipate greatly improved wellness outcomes. And will soon provide a testimonial of their responsiveness to the needs of diverse clients.</v>
      </c>
      <c r="I1533" s="4" t="s">
        <v>128</v>
      </c>
      <c r="J1533" s="4" t="str">
        <f t="shared" si="101"/>
        <v/>
      </c>
      <c r="K1533" s="61" t="str">
        <f>K$1195</f>
        <v xml:space="preserve"> is </v>
      </c>
      <c r="L1533" s="4" t="str">
        <f t="shared" si="100"/>
        <v>completing the Competetive Cultural Competence program</v>
      </c>
      <c r="M1533" s="4" t="s">
        <v>148</v>
      </c>
      <c r="N1533" s="60" t="s">
        <v>136</v>
      </c>
    </row>
    <row r="1534" spans="2:14" hidden="1" x14ac:dyDescent="0.3">
      <c r="G1534" s="65" t="s">
        <v>60</v>
      </c>
      <c r="H1534" s="73" t="str">
        <f t="shared" si="99"/>
        <v>Select one of these two services, Standard or Competitive Competence, to best improve your efficacy serving diverse patients. We can then offer a testimonial of your improved responsiveness to diverse clients.</v>
      </c>
      <c r="K1534" s="61" t="s">
        <v>138</v>
      </c>
      <c r="L1534" s="61" t="s">
        <v>139</v>
      </c>
      <c r="M1534" s="61" t="s">
        <v>149</v>
      </c>
      <c r="N1534" s="60" t="s">
        <v>141</v>
      </c>
    </row>
    <row r="1535" spans="2:14" hidden="1" x14ac:dyDescent="0.3">
      <c r="C1535" s="73" t="str">
        <f>IF($C1523=$C1528,H1528,IF($C1523=$C1529,H1529,IF($C1523=C1530,H1530,IF($C1523=C1531,H1531,IF($C1523=C1532,H1532,IF($C1523=C1533,H1533,IF($C1523=0,H1534)))))))</f>
        <v>Select one of these two services, Standard or Competitive Competence, to best improve your efficacy serving diverse patients. We can then offer a testimonial of your improved responsiveness to diverse clients.</v>
      </c>
      <c r="E1535" s="65" t="s">
        <v>60</v>
      </c>
      <c r="F1535" s="73" t="str">
        <f>IF($C1523=$C1528,F1528,IF($C1523=$C1529,F1529,IF($C1523=C1530,F1530,IF($C1523=C1531,F1531,IF($C1523=C1532,F1532,IF($C1523=C1533,F1533,IF($C1523=0,"")))))))</f>
        <v/>
      </c>
      <c r="G1535" s="65" t="s">
        <v>60</v>
      </c>
    </row>
    <row r="1536" spans="2:14" hidden="1" x14ac:dyDescent="0.3"/>
    <row r="1537" spans="2:13" hidden="1" x14ac:dyDescent="0.3">
      <c r="C1537" s="4" t="s">
        <v>142</v>
      </c>
    </row>
    <row r="1538" spans="2:13" hidden="1" x14ac:dyDescent="0.3"/>
    <row r="1539" spans="2:13" hidden="1" x14ac:dyDescent="0.3"/>
    <row r="1540" spans="2:13" hidden="1" x14ac:dyDescent="0.3"/>
    <row r="1541" spans="2:13" ht="16" hidden="1" x14ac:dyDescent="0.4">
      <c r="B1541" s="66" t="str">
        <f>IF(OR(F502="",J502=""),B502,CONCATENATE(B502,": ",F502,", ",J502))</f>
        <v>12th visit</v>
      </c>
      <c r="C1541" s="67"/>
      <c r="D1541" s="67"/>
      <c r="E1541" s="67"/>
      <c r="F1541" s="68"/>
      <c r="G1541" s="67"/>
      <c r="H1541" s="69"/>
      <c r="I1541" s="67"/>
      <c r="J1541" s="67"/>
      <c r="K1541" s="67"/>
      <c r="L1541" s="67"/>
      <c r="M1541" s="133">
        <f>IF(J502=I$1103,L$1103,IF(J502=I$1104,L$1104,IF(J502=I$1105,L$1105,IF(J502=I$1106,L$1106,IF(J502=I$1107,L$1107,IF(J502=I$1108,L$1108,IF(J502=I$1109,L$1109,IF(J502="",0))))))))</f>
        <v>0</v>
      </c>
    </row>
    <row r="1542" spans="2:13" hidden="1" x14ac:dyDescent="0.3">
      <c r="F1542" s="63"/>
    </row>
    <row r="1543" spans="2:13" hidden="1" x14ac:dyDescent="0.3">
      <c r="F1543" s="70" t="str">
        <f>F506</f>
        <v/>
      </c>
      <c r="J1543" s="70" t="str">
        <f>F507</f>
        <v/>
      </c>
    </row>
    <row r="1544" spans="2:13" hidden="1" x14ac:dyDescent="0.3"/>
    <row r="1545" spans="2:13" hidden="1" x14ac:dyDescent="0.3">
      <c r="B1545" s="64">
        <f>IF(C1545=F$1107,E$1107,IF(C1545=F$1108,E$1108,IF(C1545=F$1109,E$1109,IF(C1545=F$1110,E$1110,IF(C1545=F$1111,E$1111,IF(C1545=0,0))))))</f>
        <v>0</v>
      </c>
      <c r="C1545" s="4">
        <f>K509</f>
        <v>0</v>
      </c>
      <c r="F1545" s="4" t="str">
        <f>F1508</f>
        <v>1. I felt fully seen and heard.</v>
      </c>
      <c r="M1545" s="4">
        <f>IF(K509="",0,1)</f>
        <v>0</v>
      </c>
    </row>
    <row r="1546" spans="2:13" hidden="1" x14ac:dyDescent="0.3">
      <c r="B1546" s="64">
        <f t="shared" ref="B1546:B1554" si="102">IF(C1546=F$1107,E$1107,IF(C1546=F$1108,E$1108,IF(C1546=F$1109,E$1109,IF(C1546=F$1110,E$1110,IF(C1546=F$1111,E$1111,IF(C1546=0,0))))))</f>
        <v>0</v>
      </c>
      <c r="C1546" s="4">
        <f>K511</f>
        <v>0</v>
      </c>
      <c r="F1546" s="4" t="str">
        <f t="shared" ref="F1546:F1554" si="103">F1509</f>
        <v>2. They faithfully responded to all of my expressions of pain or discomfort.</v>
      </c>
      <c r="M1546" s="4">
        <f>IF(K511="",0,1)</f>
        <v>0</v>
      </c>
    </row>
    <row r="1547" spans="2:13" hidden="1" x14ac:dyDescent="0.3">
      <c r="B1547" s="64">
        <f t="shared" si="102"/>
        <v>0</v>
      </c>
      <c r="C1547" s="4">
        <f>K513</f>
        <v>0</v>
      </c>
      <c r="F1547" s="4" t="str">
        <f t="shared" si="103"/>
        <v>3. They put my personal wellbeing ahead of their institutional processes.</v>
      </c>
      <c r="M1547" s="4">
        <f>IF(K513="",0,1)</f>
        <v>0</v>
      </c>
    </row>
    <row r="1548" spans="2:13" hidden="1" x14ac:dyDescent="0.3">
      <c r="B1548" s="64">
        <f t="shared" si="102"/>
        <v>0</v>
      </c>
      <c r="C1548" s="4">
        <f>K515</f>
        <v>0</v>
      </c>
      <c r="F1548" s="4" t="str">
        <f t="shared" si="103"/>
        <v>4. Their actions and expressions were devoid of any microaggressions.</v>
      </c>
      <c r="M1548" s="4">
        <f>IF(K515="",0,1)</f>
        <v>0</v>
      </c>
    </row>
    <row r="1549" spans="2:13" hidden="1" x14ac:dyDescent="0.3">
      <c r="B1549" s="64">
        <f t="shared" si="102"/>
        <v>0</v>
      </c>
      <c r="C1549" s="4">
        <f>K517</f>
        <v>0</v>
      </c>
      <c r="F1549" s="4" t="str">
        <f t="shared" si="103"/>
        <v>5. They asked me how they could be more culturally sensitive.</v>
      </c>
      <c r="M1549" s="4">
        <f>IF(K517="",0,1)</f>
        <v>0</v>
      </c>
    </row>
    <row r="1550" spans="2:13" hidden="1" x14ac:dyDescent="0.3">
      <c r="B1550" s="64">
        <f t="shared" si="102"/>
        <v>0</v>
      </c>
      <c r="C1550" s="4">
        <f>K519</f>
        <v>0</v>
      </c>
      <c r="F1550" s="4" t="str">
        <f t="shared" si="103"/>
        <v>6. They did not exploit my vulnerability to their professional authority.</v>
      </c>
      <c r="M1550" s="4">
        <f>IF(K519="",0,1)</f>
        <v>0</v>
      </c>
    </row>
    <row r="1551" spans="2:13" hidden="1" x14ac:dyDescent="0.3">
      <c r="B1551" s="64">
        <f t="shared" si="102"/>
        <v>0</v>
      </c>
      <c r="C1551" s="4">
        <f>K521</f>
        <v>0</v>
      </c>
      <c r="F1551" s="4" t="str">
        <f t="shared" si="103"/>
        <v>7. I never had to give up my autonomy to fit their processes.</v>
      </c>
      <c r="M1551" s="4">
        <f>IF(K521="",0,1)</f>
        <v>0</v>
      </c>
    </row>
    <row r="1552" spans="2:13" hidden="1" x14ac:dyDescent="0.3">
      <c r="B1552" s="64">
        <f t="shared" si="102"/>
        <v>0</v>
      </c>
      <c r="C1552" s="4">
        <f>K523</f>
        <v>0</v>
      </c>
      <c r="F1552" s="4" t="str">
        <f t="shared" si="103"/>
        <v>8. Staff appeared to be culturally diverse.</v>
      </c>
      <c r="M1552" s="4">
        <f>IF(K523="",0,1)</f>
        <v>0</v>
      </c>
    </row>
    <row r="1553" spans="2:16" hidden="1" x14ac:dyDescent="0.3">
      <c r="B1553" s="64">
        <f t="shared" si="102"/>
        <v>0</v>
      </c>
      <c r="C1553" s="4">
        <f>K525</f>
        <v>0</v>
      </c>
      <c r="F1553" s="4" t="str">
        <f t="shared" si="103"/>
        <v>9. They effectively accommodated my linguistic barrier.</v>
      </c>
      <c r="M1553" s="4">
        <f>IF(K525="",0,1)</f>
        <v>0</v>
      </c>
    </row>
    <row r="1554" spans="2:16" hidden="1" x14ac:dyDescent="0.3">
      <c r="B1554" s="64">
        <f t="shared" si="102"/>
        <v>0</v>
      </c>
      <c r="C1554" s="4">
        <f>K527</f>
        <v>0</v>
      </c>
      <c r="F1554" s="4" t="str">
        <f t="shared" si="103"/>
        <v>10. I was offered billing options appropriate to my cultural values.</v>
      </c>
      <c r="M1554" s="4">
        <f>IF(K527="",0,1)</f>
        <v>0</v>
      </c>
    </row>
    <row r="1555" spans="2:16" hidden="1" x14ac:dyDescent="0.3">
      <c r="M1555" s="71">
        <f t="shared" ref="M1555" si="104">SUM(M1545:M1554)</f>
        <v>0</v>
      </c>
    </row>
    <row r="1556" spans="2:16" ht="15.5" hidden="1" x14ac:dyDescent="0.45">
      <c r="B1556" s="72">
        <f t="shared" ref="B1556" si="105">ROUND(SUM(B1545:B1554),0)</f>
        <v>0</v>
      </c>
      <c r="C1556" s="73" t="str">
        <f>IF(AND($B1556&gt;=$B$1114,$B1556&lt;$C$1114),E$1114,IF(AND($B1556&gt;=$B$1115,$B1556&lt;$C$1115),E$1115,IF(AND($B1556&gt;=$B$1116,$B1556&lt;$C$1116),E$1116,IF(AND($B1556&gt;=$B$1117,$B1556&lt;$C$1117),E$1117,IF(AND($B1556&gt;=$B$1118,$B1556&lt;=$C$1118),E$1118)))))</f>
        <v>Dangerously incompetent</v>
      </c>
      <c r="F1556" s="73" t="str">
        <f>IF(AND($B1556&gt;=$B$1114,$B1556&lt;$C$1114),H$1114,IF(AND($B1556&gt;=$B$1115,$B1556&lt;$C$1115),H$1115,IF(AND($B1556&gt;=$B$1116,$B1556&lt;$C$1116),H$1116,IF(AND($B1556&gt;=$B$1117,$B1556&lt;$C$1117),H$1117,IF(AND($B1556&gt;=$B$1118,$B1556&lt;=$C$1118),H$1118)))))</f>
        <v>dangerous incompetence</v>
      </c>
      <c r="I1556" s="73" t="str">
        <f>IF(AND($B1556&gt;=$B$1114,$B1556&lt;$C$1114),K$1114,IF(AND($B1556&gt;=$B$1115,$B1556&lt;$C$1115),K$1115,IF(AND($B1556&gt;=$B$1116,$B1556&lt;$C$1116),K$1116,IF(AND($B1556&gt;=$B$1117,$B1556&lt;$C$1117),K$1117,IF(AND($B1556&gt;=$B$1118,$B1556&lt;=$C$1118),K$1118)))))</f>
        <v>dangerous risk to Mika's wellbeing</v>
      </c>
      <c r="M1556" s="74" t="str">
        <f>IF(M1555=10,B1556,"")</f>
        <v/>
      </c>
      <c r="P1556" s="127" t="str">
        <f>IF(M1556="","",M1556*0.01)</f>
        <v/>
      </c>
    </row>
    <row r="1557" spans="2:16" ht="15.5" hidden="1" x14ac:dyDescent="0.45">
      <c r="L1557" s="75" t="s">
        <v>92</v>
      </c>
      <c r="M1557" s="76" t="str">
        <f>IF(K507="","",K507)</f>
        <v/>
      </c>
      <c r="P1557" s="127" t="str">
        <f>IF(M1557="","",1-(M1557/12))</f>
        <v/>
      </c>
    </row>
    <row r="1558" spans="2:16" hidden="1" x14ac:dyDescent="0.3">
      <c r="B1558" s="73" t="str">
        <f t="shared" ref="B1558" si="106">IF(M1555=10,CONCATENATE(E1558,F1558,G1558,H1558,I1558,J1558,K1558,L1558,M1558),"")</f>
        <v/>
      </c>
      <c r="D1558" s="65" t="s">
        <v>60</v>
      </c>
      <c r="E1558" s="4" t="s">
        <v>93</v>
      </c>
      <c r="F1558" s="4">
        <f t="shared" ref="F1558" si="107">B1556</f>
        <v>0</v>
      </c>
      <c r="G1558" s="4" t="s">
        <v>94</v>
      </c>
      <c r="H1558" s="4" t="str">
        <f t="shared" ref="H1558" si="108">F1556</f>
        <v>dangerous incompetence</v>
      </c>
      <c r="I1558" s="4" t="s">
        <v>95</v>
      </c>
    </row>
    <row r="1559" spans="2:16" hidden="1" x14ac:dyDescent="0.3"/>
    <row r="1560" spans="2:16" ht="14.5" hidden="1" x14ac:dyDescent="0.45">
      <c r="C1560" s="147">
        <f>E537</f>
        <v>0</v>
      </c>
      <c r="D1560" s="148"/>
      <c r="E1560" s="148"/>
      <c r="F1560" s="148"/>
      <c r="G1560" s="148"/>
      <c r="H1560" s="149"/>
    </row>
    <row r="1561" spans="2:16" hidden="1" x14ac:dyDescent="0.3"/>
    <row r="1562" spans="2:16" hidden="1" x14ac:dyDescent="0.3">
      <c r="C1562" s="73" t="str">
        <f>CONCATENATE(E1562,F1562,G1562,H1562,I1562,J1562,K1562,,L1562,M1562)</f>
        <v xml:space="preserve">We provide this helpful feedback to you, , to improve your cultural competency. </v>
      </c>
      <c r="D1562" s="65" t="s">
        <v>60</v>
      </c>
      <c r="E1562" s="4" t="s">
        <v>123</v>
      </c>
      <c r="F1562" s="4" t="str">
        <f>IF($J1543=0,"the recipient",$J1543)</f>
        <v/>
      </c>
      <c r="G1562" s="4" t="s">
        <v>124</v>
      </c>
      <c r="H1562" s="4"/>
    </row>
    <row r="1563" spans="2:16" hidden="1" x14ac:dyDescent="0.3">
      <c r="C1563" s="73" t="str">
        <f>CONCATENATE(E1563,F1563,G1563,H1563,I1563,J1563,K1563,,L1563,M1563)</f>
        <v xml:space="preserve">We know medical providers like you rely upon referrals. Often from those you serve. </v>
      </c>
      <c r="D1563" s="65" t="s">
        <v>60</v>
      </c>
      <c r="E1563" s="4" t="s">
        <v>126</v>
      </c>
      <c r="G1563" s="4" t="s">
        <v>127</v>
      </c>
    </row>
    <row r="1564" spans="2:16" hidden="1" x14ac:dyDescent="0.3">
      <c r="C1564" s="73" t="str">
        <f>CONCATENATE(E1564,F1564,G1564,H1564,I1564,J1564,K1564,,L1564,M1564)</f>
        <v>Select a service that best fits your needs.</v>
      </c>
      <c r="D1564" s="65" t="s">
        <v>60</v>
      </c>
      <c r="E1564" s="4" t="s">
        <v>17</v>
      </c>
    </row>
    <row r="1565" spans="2:16" hidden="1" x14ac:dyDescent="0.3">
      <c r="C1565" s="62" t="str">
        <f>$C$1164</f>
        <v>Standard Cultural Competence - begin</v>
      </c>
      <c r="E1565" s="65" t="s">
        <v>60</v>
      </c>
      <c r="F1565" s="62" t="str">
        <f>$H$1164</f>
        <v>beginning the Standard Cultural Competence program</v>
      </c>
      <c r="G1565" s="65" t="s">
        <v>60</v>
      </c>
      <c r="H1565" s="73" t="str">
        <f>CONCATENATE($I1565,$J1565,$K1565,$L1565,$M1565,$N1565,$O1565,$P1565)</f>
        <v>Now that  is beginning the Standard Cultural Competence program, we expect improved outcomes. And can provide a testimonial of their responsiveness to the needs of diverse clients.</v>
      </c>
      <c r="I1565" s="4" t="s">
        <v>128</v>
      </c>
      <c r="J1565" s="65" t="str">
        <f>F1562</f>
        <v/>
      </c>
      <c r="K1565" s="61" t="s">
        <v>129</v>
      </c>
      <c r="L1565" s="4" t="str">
        <f>F1565</f>
        <v>beginning the Standard Cultural Competence program</v>
      </c>
      <c r="M1565" s="4" t="s">
        <v>143</v>
      </c>
      <c r="N1565" s="60" t="s">
        <v>131</v>
      </c>
    </row>
    <row r="1566" spans="2:16" hidden="1" x14ac:dyDescent="0.3">
      <c r="C1566" s="62" t="str">
        <f>$C$1165</f>
        <v>Competitive Cultural Competence - begin</v>
      </c>
      <c r="E1566" s="65" t="s">
        <v>60</v>
      </c>
      <c r="F1566" s="62" t="str">
        <f>$H$1165</f>
        <v>beginning the Competetive Cultural Competence program</v>
      </c>
      <c r="G1566" s="65" t="s">
        <v>60</v>
      </c>
      <c r="H1566" s="73" t="str">
        <f t="shared" ref="H1566:H1571" si="109">CONCATENATE($I1566,$J1566,$K1566,$L1566,$M1566,$N1566,$O1566,$P1566)</f>
        <v>Now that  is beginning the Competetive Cultural Competence program, we anticipate modestly improved wellness outcomes. And can provide a testimonial of their responsiveness to the needs of diverse clients.</v>
      </c>
      <c r="I1566" s="4" t="s">
        <v>128</v>
      </c>
      <c r="J1566" s="4" t="str">
        <f>J1565</f>
        <v/>
      </c>
      <c r="K1566" s="61" t="str">
        <f>K$1195</f>
        <v xml:space="preserve"> is </v>
      </c>
      <c r="L1566" s="4" t="str">
        <f t="shared" ref="L1566:L1570" si="110">F1566</f>
        <v>beginning the Competetive Cultural Competence program</v>
      </c>
      <c r="M1566" s="4" t="s">
        <v>144</v>
      </c>
      <c r="N1566" s="60" t="s">
        <v>131</v>
      </c>
    </row>
    <row r="1567" spans="2:16" hidden="1" x14ac:dyDescent="0.3">
      <c r="C1567" s="62" t="str">
        <f>$C$1166</f>
        <v>Standard Cultural Competence - enrolled</v>
      </c>
      <c r="E1567" s="65" t="s">
        <v>60</v>
      </c>
      <c r="F1567" s="62" t="str">
        <f>$H$1166</f>
        <v>participating in the Standard Cultural Competence program</v>
      </c>
      <c r="G1567" s="65" t="s">
        <v>60</v>
      </c>
      <c r="H1567" s="73" t="str">
        <f t="shared" si="109"/>
        <v>Now that  is participating in the Standard Cultural Competence program, we expect better outcomes. And can provide a testimonial of their responsiveness to the needs of diverse clients.</v>
      </c>
      <c r="I1567" s="4" t="s">
        <v>128</v>
      </c>
      <c r="J1567" s="4" t="str">
        <f t="shared" ref="J1567:J1570" si="111">J1566</f>
        <v/>
      </c>
      <c r="K1567" s="61" t="str">
        <f>K$1195</f>
        <v xml:space="preserve"> is </v>
      </c>
      <c r="L1567" s="4" t="str">
        <f t="shared" si="110"/>
        <v>participating in the Standard Cultural Competence program</v>
      </c>
      <c r="M1567" s="4" t="s">
        <v>145</v>
      </c>
      <c r="N1567" s="60" t="s">
        <v>131</v>
      </c>
    </row>
    <row r="1568" spans="2:16" hidden="1" x14ac:dyDescent="0.3">
      <c r="C1568" s="62" t="str">
        <f>$C$1167</f>
        <v>Competitive Cultural Competence - enrolled</v>
      </c>
      <c r="E1568" s="65" t="s">
        <v>60</v>
      </c>
      <c r="F1568" s="62" t="str">
        <f>$H$1167</f>
        <v>participating in the Competetive Cultural Competence program</v>
      </c>
      <c r="G1568" s="65" t="s">
        <v>60</v>
      </c>
      <c r="H1568" s="73" t="str">
        <f t="shared" si="109"/>
        <v>Now that  is participating in the Competetive Cultural Competence program, we anticipate significantly improved wellness outcomes. And can provide a testimonial of their responsiveness to the needs of diverse clients.</v>
      </c>
      <c r="I1568" s="4" t="s">
        <v>128</v>
      </c>
      <c r="J1568" s="4" t="str">
        <f t="shared" si="111"/>
        <v/>
      </c>
      <c r="K1568" s="61" t="str">
        <f>K$1195</f>
        <v xml:space="preserve"> is </v>
      </c>
      <c r="L1568" s="4" t="str">
        <f t="shared" si="110"/>
        <v>participating in the Competetive Cultural Competence program</v>
      </c>
      <c r="M1568" s="4" t="s">
        <v>146</v>
      </c>
      <c r="N1568" s="60" t="s">
        <v>131</v>
      </c>
    </row>
    <row r="1569" spans="2:14" hidden="1" x14ac:dyDescent="0.3">
      <c r="C1569" s="62" t="str">
        <f>$C$1168</f>
        <v>Standard Cultural Competence - completed</v>
      </c>
      <c r="E1569" s="65" t="s">
        <v>60</v>
      </c>
      <c r="F1569" s="62" t="str">
        <f>$H$1168</f>
        <v>completing the Standard Cultural Competence program</v>
      </c>
      <c r="G1569" s="65" t="s">
        <v>60</v>
      </c>
      <c r="H1569" s="73" t="str">
        <f t="shared" si="109"/>
        <v>Now that  is completing the Standard Cultural Competence program, we expect stellar outcomes. And will soon provide a testimonial of their responsiveness to the needs of diverse clients.</v>
      </c>
      <c r="I1569" s="4" t="s">
        <v>128</v>
      </c>
      <c r="J1569" s="4" t="str">
        <f t="shared" si="111"/>
        <v/>
      </c>
      <c r="K1569" s="61" t="str">
        <f>K$1195</f>
        <v xml:space="preserve"> is </v>
      </c>
      <c r="L1569" s="4" t="str">
        <f t="shared" si="110"/>
        <v>completing the Standard Cultural Competence program</v>
      </c>
      <c r="M1569" s="4" t="s">
        <v>147</v>
      </c>
      <c r="N1569" s="60" t="s">
        <v>136</v>
      </c>
    </row>
    <row r="1570" spans="2:14" hidden="1" x14ac:dyDescent="0.3">
      <c r="C1570" s="62" t="str">
        <f>$C$1169</f>
        <v>Competitive Cultural Competence - completed</v>
      </c>
      <c r="E1570" s="65" t="s">
        <v>60</v>
      </c>
      <c r="F1570" s="62" t="str">
        <f>$H$1169</f>
        <v>completing the Competetive Cultural Competence program</v>
      </c>
      <c r="G1570" s="65" t="s">
        <v>60</v>
      </c>
      <c r="H1570" s="73" t="str">
        <f t="shared" si="109"/>
        <v>Now that  is completing the Competetive Cultural Competence program, we anticipate greatly improved wellness outcomes. And will soon provide a testimonial of their responsiveness to the needs of diverse clients.</v>
      </c>
      <c r="I1570" s="4" t="s">
        <v>128</v>
      </c>
      <c r="J1570" s="4" t="str">
        <f t="shared" si="111"/>
        <v/>
      </c>
      <c r="K1570" s="61" t="str">
        <f>K$1195</f>
        <v xml:space="preserve"> is </v>
      </c>
      <c r="L1570" s="4" t="str">
        <f t="shared" si="110"/>
        <v>completing the Competetive Cultural Competence program</v>
      </c>
      <c r="M1570" s="4" t="s">
        <v>148</v>
      </c>
      <c r="N1570" s="60" t="s">
        <v>136</v>
      </c>
    </row>
    <row r="1571" spans="2:14" hidden="1" x14ac:dyDescent="0.3">
      <c r="G1571" s="65" t="s">
        <v>60</v>
      </c>
      <c r="H1571" s="73" t="str">
        <f t="shared" si="109"/>
        <v>Select one of these two services, Standard or Competitive Competence, to best improve your efficacy serving diverse patients. We can then offer a testimonial of your improved responsiveness to diverse clients.</v>
      </c>
      <c r="K1571" s="61" t="s">
        <v>138</v>
      </c>
      <c r="L1571" s="61" t="s">
        <v>139</v>
      </c>
      <c r="M1571" s="61" t="s">
        <v>149</v>
      </c>
      <c r="N1571" s="60" t="s">
        <v>141</v>
      </c>
    </row>
    <row r="1572" spans="2:14" hidden="1" x14ac:dyDescent="0.3">
      <c r="C1572" s="73" t="str">
        <f>IF($C1560=$C1565,H1565,IF($C1560=$C1566,H1566,IF($C1560=C1567,H1567,IF($C1560=C1568,H1568,IF($C1560=C1569,H1569,IF($C1560=C1570,H1570,IF($C1560=0,H1571)))))))</f>
        <v>Select one of these two services, Standard or Competitive Competence, to best improve your efficacy serving diverse patients. We can then offer a testimonial of your improved responsiveness to diverse clients.</v>
      </c>
      <c r="E1572" s="65" t="s">
        <v>60</v>
      </c>
      <c r="F1572" s="73" t="str">
        <f>IF($C1560=$C1565,F1565,IF($C1560=$C1566,F1566,IF($C1560=C1567,F1567,IF($C1560=C1568,F1568,IF($C1560=C1569,F1569,IF($C1560=C1570,F1570,IF($C1560=0,"")))))))</f>
        <v/>
      </c>
      <c r="G1572" s="65" t="s">
        <v>60</v>
      </c>
    </row>
    <row r="1573" spans="2:14" hidden="1" x14ac:dyDescent="0.3"/>
    <row r="1574" spans="2:14" hidden="1" x14ac:dyDescent="0.3">
      <c r="C1574" s="4" t="s">
        <v>142</v>
      </c>
    </row>
    <row r="1575" spans="2:14" hidden="1" x14ac:dyDescent="0.3"/>
    <row r="1576" spans="2:14" hidden="1" x14ac:dyDescent="0.3"/>
    <row r="1577" spans="2:14" hidden="1" x14ac:dyDescent="0.3"/>
    <row r="1578" spans="2:14" ht="16" hidden="1" x14ac:dyDescent="0.4">
      <c r="B1578" s="66" t="str">
        <f>IF(OR(F543="",J543=""),B543,CONCATENATE(B543,": ",F543,", ",J543))</f>
        <v>13th visit</v>
      </c>
      <c r="C1578" s="67"/>
      <c r="D1578" s="67"/>
      <c r="E1578" s="67"/>
      <c r="F1578" s="68"/>
      <c r="G1578" s="67"/>
      <c r="H1578" s="69"/>
      <c r="I1578" s="67"/>
      <c r="J1578" s="67"/>
      <c r="K1578" s="67"/>
      <c r="L1578" s="67"/>
      <c r="M1578" s="133">
        <f>IF(J543=I$1103,L$1103,IF(J543=I$1104,L$1104,IF(J543=I$1105,L$1105,IF(J543=I$1106,L$1106,IF(J543=I$1107,L$1107,IF(J543=I$1108,L$1108,IF(J543=I$1109,L$1109,IF(J543="",0))))))))</f>
        <v>0</v>
      </c>
    </row>
    <row r="1579" spans="2:14" hidden="1" x14ac:dyDescent="0.3">
      <c r="F1579" s="63"/>
    </row>
    <row r="1580" spans="2:14" hidden="1" x14ac:dyDescent="0.3">
      <c r="F1580" s="70" t="str">
        <f>F547</f>
        <v/>
      </c>
      <c r="J1580" s="70" t="str">
        <f>F548</f>
        <v/>
      </c>
    </row>
    <row r="1581" spans="2:14" hidden="1" x14ac:dyDescent="0.3"/>
    <row r="1582" spans="2:14" hidden="1" x14ac:dyDescent="0.3">
      <c r="B1582" s="64">
        <f>IF(C1582=F$1107,E$1107,IF(C1582=F$1108,E$1108,IF(C1582=F$1109,E$1109,IF(C1582=F$1110,E$1110,IF(C1582=F$1111,E$1111,IF(C1582=0,0))))))</f>
        <v>0</v>
      </c>
      <c r="C1582" s="4">
        <f>K550</f>
        <v>0</v>
      </c>
      <c r="F1582" s="4" t="str">
        <f>F1545</f>
        <v>1. I felt fully seen and heard.</v>
      </c>
      <c r="M1582" s="4">
        <f>IF(K550="",0,1)</f>
        <v>0</v>
      </c>
    </row>
    <row r="1583" spans="2:14" hidden="1" x14ac:dyDescent="0.3">
      <c r="B1583" s="64">
        <f t="shared" ref="B1583:B1591" si="112">IF(C1583=F$1107,E$1107,IF(C1583=F$1108,E$1108,IF(C1583=F$1109,E$1109,IF(C1583=F$1110,E$1110,IF(C1583=F$1111,E$1111,IF(C1583=0,0))))))</f>
        <v>0</v>
      </c>
      <c r="C1583" s="4">
        <f>K552</f>
        <v>0</v>
      </c>
      <c r="F1583" s="4" t="str">
        <f t="shared" ref="F1583:F1591" si="113">F1546</f>
        <v>2. They faithfully responded to all of my expressions of pain or discomfort.</v>
      </c>
      <c r="M1583" s="4">
        <f>IF(K552="",0,1)</f>
        <v>0</v>
      </c>
    </row>
    <row r="1584" spans="2:14" hidden="1" x14ac:dyDescent="0.3">
      <c r="B1584" s="64">
        <f t="shared" si="112"/>
        <v>0</v>
      </c>
      <c r="C1584" s="4">
        <f>K554</f>
        <v>0</v>
      </c>
      <c r="F1584" s="4" t="str">
        <f t="shared" si="113"/>
        <v>3. They put my personal wellbeing ahead of their institutional processes.</v>
      </c>
      <c r="M1584" s="4">
        <f>IF(K554="",0,1)</f>
        <v>0</v>
      </c>
    </row>
    <row r="1585" spans="2:16" hidden="1" x14ac:dyDescent="0.3">
      <c r="B1585" s="64">
        <f t="shared" si="112"/>
        <v>0</v>
      </c>
      <c r="C1585" s="4">
        <f>K556</f>
        <v>0</v>
      </c>
      <c r="F1585" s="4" t="str">
        <f t="shared" si="113"/>
        <v>4. Their actions and expressions were devoid of any microaggressions.</v>
      </c>
      <c r="M1585" s="4">
        <f>IF(K556="",0,1)</f>
        <v>0</v>
      </c>
    </row>
    <row r="1586" spans="2:16" hidden="1" x14ac:dyDescent="0.3">
      <c r="B1586" s="64">
        <f t="shared" si="112"/>
        <v>0</v>
      </c>
      <c r="C1586" s="4">
        <f>K558</f>
        <v>0</v>
      </c>
      <c r="F1586" s="4" t="str">
        <f t="shared" si="113"/>
        <v>5. They asked me how they could be more culturally sensitive.</v>
      </c>
      <c r="M1586" s="4">
        <f>IF(K558="",0,1)</f>
        <v>0</v>
      </c>
    </row>
    <row r="1587" spans="2:16" hidden="1" x14ac:dyDescent="0.3">
      <c r="B1587" s="64">
        <f t="shared" si="112"/>
        <v>0</v>
      </c>
      <c r="C1587" s="4">
        <f>K560</f>
        <v>0</v>
      </c>
      <c r="F1587" s="4" t="str">
        <f t="shared" si="113"/>
        <v>6. They did not exploit my vulnerability to their professional authority.</v>
      </c>
      <c r="M1587" s="4">
        <f>IF(K560="",0,1)</f>
        <v>0</v>
      </c>
    </row>
    <row r="1588" spans="2:16" hidden="1" x14ac:dyDescent="0.3">
      <c r="B1588" s="64">
        <f t="shared" si="112"/>
        <v>0</v>
      </c>
      <c r="C1588" s="4">
        <f>K562</f>
        <v>0</v>
      </c>
      <c r="F1588" s="4" t="str">
        <f t="shared" si="113"/>
        <v>7. I never had to give up my autonomy to fit their processes.</v>
      </c>
      <c r="M1588" s="4">
        <f>IF(K562="",0,1)</f>
        <v>0</v>
      </c>
    </row>
    <row r="1589" spans="2:16" hidden="1" x14ac:dyDescent="0.3">
      <c r="B1589" s="64">
        <f t="shared" si="112"/>
        <v>0</v>
      </c>
      <c r="C1589" s="4">
        <f>K564</f>
        <v>0</v>
      </c>
      <c r="F1589" s="4" t="str">
        <f t="shared" si="113"/>
        <v>8. Staff appeared to be culturally diverse.</v>
      </c>
      <c r="M1589" s="4">
        <f>IF(K564="",0,1)</f>
        <v>0</v>
      </c>
    </row>
    <row r="1590" spans="2:16" hidden="1" x14ac:dyDescent="0.3">
      <c r="B1590" s="64">
        <f t="shared" si="112"/>
        <v>0</v>
      </c>
      <c r="C1590" s="4">
        <f>K566</f>
        <v>0</v>
      </c>
      <c r="F1590" s="4" t="str">
        <f t="shared" si="113"/>
        <v>9. They effectively accommodated my linguistic barrier.</v>
      </c>
      <c r="M1590" s="4">
        <f>IF(K566="",0,1)</f>
        <v>0</v>
      </c>
    </row>
    <row r="1591" spans="2:16" hidden="1" x14ac:dyDescent="0.3">
      <c r="B1591" s="64">
        <f t="shared" si="112"/>
        <v>0</v>
      </c>
      <c r="C1591" s="4">
        <f>K568</f>
        <v>0</v>
      </c>
      <c r="F1591" s="4" t="str">
        <f t="shared" si="113"/>
        <v>10. I was offered billing options appropriate to my cultural values.</v>
      </c>
      <c r="M1591" s="4">
        <f>IF(K568="",0,1)</f>
        <v>0</v>
      </c>
    </row>
    <row r="1592" spans="2:16" hidden="1" x14ac:dyDescent="0.3">
      <c r="M1592" s="71">
        <f t="shared" ref="M1592" si="114">SUM(M1582:M1591)</f>
        <v>0</v>
      </c>
    </row>
    <row r="1593" spans="2:16" ht="15.5" hidden="1" x14ac:dyDescent="0.45">
      <c r="B1593" s="72">
        <f t="shared" ref="B1593" si="115">ROUND(SUM(B1582:B1591),0)</f>
        <v>0</v>
      </c>
      <c r="C1593" s="73" t="str">
        <f>IF(AND($B1593&gt;=$B$1114,$B1593&lt;$C$1114),E$1114,IF(AND($B1593&gt;=$B$1115,$B1593&lt;$C$1115),E$1115,IF(AND($B1593&gt;=$B$1116,$B1593&lt;$C$1116),E$1116,IF(AND($B1593&gt;=$B$1117,$B1593&lt;$C$1117),E$1117,IF(AND($B1593&gt;=$B$1118,$B1593&lt;=$C$1118),E$1118)))))</f>
        <v>Dangerously incompetent</v>
      </c>
      <c r="F1593" s="73" t="str">
        <f>IF(AND($B1593&gt;=$B$1114,$B1593&lt;$C$1114),H$1114,IF(AND($B1593&gt;=$B$1115,$B1593&lt;$C$1115),H$1115,IF(AND($B1593&gt;=$B$1116,$B1593&lt;$C$1116),H$1116,IF(AND($B1593&gt;=$B$1117,$B1593&lt;$C$1117),H$1117,IF(AND($B1593&gt;=$B$1118,$B1593&lt;=$C$1118),H$1118)))))</f>
        <v>dangerous incompetence</v>
      </c>
      <c r="I1593" s="73" t="str">
        <f>IF(AND($B1593&gt;=$B$1114,$B1593&lt;$C$1114),K$1114,IF(AND($B1593&gt;=$B$1115,$B1593&lt;$C$1115),K$1115,IF(AND($B1593&gt;=$B$1116,$B1593&lt;$C$1116),K$1116,IF(AND($B1593&gt;=$B$1117,$B1593&lt;$C$1117),K$1117,IF(AND($B1593&gt;=$B$1118,$B1593&lt;=$C$1118),K$1118)))))</f>
        <v>dangerous risk to Mika's wellbeing</v>
      </c>
      <c r="M1593" s="74" t="str">
        <f>IF(M1592=10,B1593,"")</f>
        <v/>
      </c>
    </row>
    <row r="1594" spans="2:16" ht="15.5" hidden="1" x14ac:dyDescent="0.45">
      <c r="L1594" s="75" t="s">
        <v>92</v>
      </c>
      <c r="M1594" s="76" t="str">
        <f>IF(K548="","",K548)</f>
        <v/>
      </c>
      <c r="P1594" s="127" t="str">
        <f>IF(M1594="","",M1594*0.01)</f>
        <v/>
      </c>
    </row>
    <row r="1595" spans="2:16" ht="13.5" hidden="1" x14ac:dyDescent="0.35">
      <c r="B1595" s="73" t="str">
        <f t="shared" ref="B1595" si="116">IF(M1592=10,CONCATENATE(E1595,F1595,G1595,H1595,I1595,J1595,K1595,L1595,M1595),"")</f>
        <v/>
      </c>
      <c r="D1595" s="65" t="s">
        <v>60</v>
      </c>
      <c r="E1595" s="4" t="s">
        <v>93</v>
      </c>
      <c r="F1595" s="4">
        <f t="shared" ref="F1595" si="117">B1593</f>
        <v>0</v>
      </c>
      <c r="G1595" s="4" t="s">
        <v>94</v>
      </c>
      <c r="H1595" s="4" t="str">
        <f t="shared" ref="H1595" si="118">F1593</f>
        <v>dangerous incompetence</v>
      </c>
      <c r="I1595" s="4" t="s">
        <v>95</v>
      </c>
      <c r="P1595" s="127" t="str">
        <f>IF(M1595="","",1-(M1595/12))</f>
        <v/>
      </c>
    </row>
    <row r="1596" spans="2:16" hidden="1" x14ac:dyDescent="0.3"/>
    <row r="1597" spans="2:16" ht="14.5" hidden="1" x14ac:dyDescent="0.45">
      <c r="C1597" s="147">
        <f>E578</f>
        <v>0</v>
      </c>
      <c r="D1597" s="148"/>
      <c r="E1597" s="148"/>
      <c r="F1597" s="148"/>
      <c r="G1597" s="148"/>
      <c r="H1597" s="149"/>
    </row>
    <row r="1598" spans="2:16" hidden="1" x14ac:dyDescent="0.3"/>
    <row r="1599" spans="2:16" hidden="1" x14ac:dyDescent="0.3">
      <c r="C1599" s="73" t="str">
        <f>CONCATENATE(E1599,F1599,G1599,H1599,I1599,J1599,K1599,,L1599,M1599)</f>
        <v xml:space="preserve">We provide this helpful feedback to you, , to improve your cultural competency. </v>
      </c>
      <c r="D1599" s="65" t="s">
        <v>60</v>
      </c>
      <c r="E1599" s="4" t="s">
        <v>123</v>
      </c>
      <c r="F1599" s="4" t="str">
        <f>IF($J1580=0,"the recipient",$J1580)</f>
        <v/>
      </c>
      <c r="G1599" s="4" t="s">
        <v>124</v>
      </c>
      <c r="H1599" s="4"/>
    </row>
    <row r="1600" spans="2:16" hidden="1" x14ac:dyDescent="0.3">
      <c r="C1600" s="73" t="str">
        <f>CONCATENATE(E1600,F1600,G1600,H1600,I1600,J1600,K1600,,L1600,M1600)</f>
        <v xml:space="preserve">We know medical providers like you rely upon referrals. Often from those you serve. </v>
      </c>
      <c r="D1600" s="65" t="s">
        <v>60</v>
      </c>
      <c r="E1600" s="4" t="s">
        <v>126</v>
      </c>
      <c r="G1600" s="4" t="s">
        <v>127</v>
      </c>
    </row>
    <row r="1601" spans="2:14" hidden="1" x14ac:dyDescent="0.3">
      <c r="C1601" s="73" t="str">
        <f>CONCATENATE(E1601,F1601,G1601,H1601,I1601,J1601,K1601,,L1601,M1601)</f>
        <v>Select a service that best fits your needs.</v>
      </c>
      <c r="D1601" s="65" t="s">
        <v>60</v>
      </c>
      <c r="E1601" s="4" t="s">
        <v>17</v>
      </c>
    </row>
    <row r="1602" spans="2:14" hidden="1" x14ac:dyDescent="0.3">
      <c r="C1602" s="62" t="str">
        <f>$C$1164</f>
        <v>Standard Cultural Competence - begin</v>
      </c>
      <c r="E1602" s="65" t="s">
        <v>60</v>
      </c>
      <c r="F1602" s="62" t="str">
        <f>$H$1164</f>
        <v>beginning the Standard Cultural Competence program</v>
      </c>
      <c r="G1602" s="65" t="s">
        <v>60</v>
      </c>
      <c r="H1602" s="73" t="str">
        <f>CONCATENATE($I1602,$J1602,$K1602,$L1602,$M1602,$N1602,$O1602,$P1602)</f>
        <v>Now that  is beginning the Standard Cultural Competence program, we expect improved outcomes. And can provide a testimonial of their responsiveness to the needs of diverse clients.</v>
      </c>
      <c r="I1602" s="4" t="s">
        <v>128</v>
      </c>
      <c r="J1602" s="65" t="str">
        <f>F1599</f>
        <v/>
      </c>
      <c r="K1602" s="61" t="s">
        <v>129</v>
      </c>
      <c r="L1602" s="4" t="str">
        <f>F1602</f>
        <v>beginning the Standard Cultural Competence program</v>
      </c>
      <c r="M1602" s="4" t="s">
        <v>143</v>
      </c>
      <c r="N1602" s="60" t="s">
        <v>131</v>
      </c>
    </row>
    <row r="1603" spans="2:14" hidden="1" x14ac:dyDescent="0.3">
      <c r="C1603" s="62" t="str">
        <f>$C$1165</f>
        <v>Competitive Cultural Competence - begin</v>
      </c>
      <c r="E1603" s="65" t="s">
        <v>60</v>
      </c>
      <c r="F1603" s="62" t="str">
        <f>$H$1165</f>
        <v>beginning the Competetive Cultural Competence program</v>
      </c>
      <c r="G1603" s="65" t="s">
        <v>60</v>
      </c>
      <c r="H1603" s="73" t="str">
        <f t="shared" ref="H1603:H1608" si="119">CONCATENATE($I1603,$J1603,$K1603,$L1603,$M1603,$N1603,$O1603,$P1603)</f>
        <v>Now that  is beginning the Competetive Cultural Competence program, we anticipate modestly improved wellness outcomes. And can provide a testimonial of their responsiveness to the needs of diverse clients.</v>
      </c>
      <c r="I1603" s="4" t="s">
        <v>128</v>
      </c>
      <c r="J1603" s="4" t="str">
        <f>J1602</f>
        <v/>
      </c>
      <c r="K1603" s="61" t="str">
        <f>K$1195</f>
        <v xml:space="preserve"> is </v>
      </c>
      <c r="L1603" s="4" t="str">
        <f t="shared" ref="L1603:L1607" si="120">F1603</f>
        <v>beginning the Competetive Cultural Competence program</v>
      </c>
      <c r="M1603" s="4" t="s">
        <v>144</v>
      </c>
      <c r="N1603" s="60" t="s">
        <v>131</v>
      </c>
    </row>
    <row r="1604" spans="2:14" hidden="1" x14ac:dyDescent="0.3">
      <c r="C1604" s="62" t="str">
        <f>$C$1166</f>
        <v>Standard Cultural Competence - enrolled</v>
      </c>
      <c r="E1604" s="65" t="s">
        <v>60</v>
      </c>
      <c r="F1604" s="62" t="str">
        <f>$H$1166</f>
        <v>participating in the Standard Cultural Competence program</v>
      </c>
      <c r="G1604" s="65" t="s">
        <v>60</v>
      </c>
      <c r="H1604" s="73" t="str">
        <f t="shared" si="119"/>
        <v>Now that  is participating in the Standard Cultural Competence program, we expect better outcomes. And can provide a testimonial of their responsiveness to the needs of diverse clients.</v>
      </c>
      <c r="I1604" s="4" t="s">
        <v>128</v>
      </c>
      <c r="J1604" s="4" t="str">
        <f t="shared" ref="J1604:J1607" si="121">J1603</f>
        <v/>
      </c>
      <c r="K1604" s="61" t="str">
        <f>K$1195</f>
        <v xml:space="preserve"> is </v>
      </c>
      <c r="L1604" s="4" t="str">
        <f t="shared" si="120"/>
        <v>participating in the Standard Cultural Competence program</v>
      </c>
      <c r="M1604" s="4" t="s">
        <v>145</v>
      </c>
      <c r="N1604" s="60" t="s">
        <v>131</v>
      </c>
    </row>
    <row r="1605" spans="2:14" hidden="1" x14ac:dyDescent="0.3">
      <c r="C1605" s="62" t="str">
        <f>$C$1167</f>
        <v>Competitive Cultural Competence - enrolled</v>
      </c>
      <c r="E1605" s="65" t="s">
        <v>60</v>
      </c>
      <c r="F1605" s="62" t="str">
        <f>$H$1167</f>
        <v>participating in the Competetive Cultural Competence program</v>
      </c>
      <c r="G1605" s="65" t="s">
        <v>60</v>
      </c>
      <c r="H1605" s="73" t="str">
        <f t="shared" si="119"/>
        <v>Now that  is participating in the Competetive Cultural Competence program, we anticipate significantly improved wellness outcomes. And can provide a testimonial of their responsiveness to the needs of diverse clients.</v>
      </c>
      <c r="I1605" s="4" t="s">
        <v>128</v>
      </c>
      <c r="J1605" s="4" t="str">
        <f t="shared" si="121"/>
        <v/>
      </c>
      <c r="K1605" s="61" t="str">
        <f>K$1195</f>
        <v xml:space="preserve"> is </v>
      </c>
      <c r="L1605" s="4" t="str">
        <f t="shared" si="120"/>
        <v>participating in the Competetive Cultural Competence program</v>
      </c>
      <c r="M1605" s="4" t="s">
        <v>146</v>
      </c>
      <c r="N1605" s="60" t="s">
        <v>131</v>
      </c>
    </row>
    <row r="1606" spans="2:14" hidden="1" x14ac:dyDescent="0.3">
      <c r="C1606" s="62" t="str">
        <f>$C$1168</f>
        <v>Standard Cultural Competence - completed</v>
      </c>
      <c r="E1606" s="65" t="s">
        <v>60</v>
      </c>
      <c r="F1606" s="62" t="str">
        <f>$H$1168</f>
        <v>completing the Standard Cultural Competence program</v>
      </c>
      <c r="G1606" s="65" t="s">
        <v>60</v>
      </c>
      <c r="H1606" s="73" t="str">
        <f t="shared" si="119"/>
        <v>Now that  is completing the Standard Cultural Competence program, we expect stellar outcomes. And will soon provide a testimonial of their responsiveness to the needs of diverse clients.</v>
      </c>
      <c r="I1606" s="4" t="s">
        <v>128</v>
      </c>
      <c r="J1606" s="4" t="str">
        <f t="shared" si="121"/>
        <v/>
      </c>
      <c r="K1606" s="61" t="str">
        <f>K$1195</f>
        <v xml:space="preserve"> is </v>
      </c>
      <c r="L1606" s="4" t="str">
        <f t="shared" si="120"/>
        <v>completing the Standard Cultural Competence program</v>
      </c>
      <c r="M1606" s="4" t="s">
        <v>147</v>
      </c>
      <c r="N1606" s="60" t="s">
        <v>136</v>
      </c>
    </row>
    <row r="1607" spans="2:14" hidden="1" x14ac:dyDescent="0.3">
      <c r="C1607" s="62" t="str">
        <f>$C$1169</f>
        <v>Competitive Cultural Competence - completed</v>
      </c>
      <c r="E1607" s="65" t="s">
        <v>60</v>
      </c>
      <c r="F1607" s="62" t="str">
        <f>$H$1169</f>
        <v>completing the Competetive Cultural Competence program</v>
      </c>
      <c r="G1607" s="65" t="s">
        <v>60</v>
      </c>
      <c r="H1607" s="73" t="str">
        <f t="shared" si="119"/>
        <v>Now that  is completing the Competetive Cultural Competence program, we anticipate greatly improved wellness outcomes. And will soon provide a testimonial of their responsiveness to the needs of diverse clients.</v>
      </c>
      <c r="I1607" s="4" t="s">
        <v>128</v>
      </c>
      <c r="J1607" s="4" t="str">
        <f t="shared" si="121"/>
        <v/>
      </c>
      <c r="K1607" s="61" t="str">
        <f>K$1195</f>
        <v xml:space="preserve"> is </v>
      </c>
      <c r="L1607" s="4" t="str">
        <f t="shared" si="120"/>
        <v>completing the Competetive Cultural Competence program</v>
      </c>
      <c r="M1607" s="4" t="s">
        <v>148</v>
      </c>
      <c r="N1607" s="60" t="s">
        <v>136</v>
      </c>
    </row>
    <row r="1608" spans="2:14" hidden="1" x14ac:dyDescent="0.3">
      <c r="G1608" s="65" t="s">
        <v>60</v>
      </c>
      <c r="H1608" s="73" t="str">
        <f t="shared" si="119"/>
        <v>Select one of these two services, Standard or Competitive Competence, to best improve your efficacy serving diverse patients. We can then offer a testimonial of your improved responsiveness to diverse clients.</v>
      </c>
      <c r="K1608" s="61" t="s">
        <v>138</v>
      </c>
      <c r="L1608" s="61" t="s">
        <v>139</v>
      </c>
      <c r="M1608" s="61" t="s">
        <v>149</v>
      </c>
      <c r="N1608" s="60" t="s">
        <v>141</v>
      </c>
    </row>
    <row r="1609" spans="2:14" hidden="1" x14ac:dyDescent="0.3">
      <c r="C1609" s="73" t="str">
        <f>IF($C1597=$C1602,H1602,IF($C1597=$C1603,H1603,IF($C1597=C1604,H1604,IF($C1597=C1605,H1605,IF($C1597=C1606,H1606,IF($C1597=C1607,H1607,IF($C1597=0,H1608)))))))</f>
        <v>Select one of these two services, Standard or Competitive Competence, to best improve your efficacy serving diverse patients. We can then offer a testimonial of your improved responsiveness to diverse clients.</v>
      </c>
      <c r="E1609" s="65" t="s">
        <v>60</v>
      </c>
      <c r="F1609" s="73" t="str">
        <f>IF($C1597=$C1602,F1602,IF($C1597=$C1603,F1603,IF($C1597=C1604,F1604,IF($C1597=C1605,F1605,IF($C1597=C1606,F1606,IF($C1597=C1607,F1607,IF($C1597=0,"")))))))</f>
        <v/>
      </c>
      <c r="G1609" s="65" t="s">
        <v>60</v>
      </c>
    </row>
    <row r="1610" spans="2:14" hidden="1" x14ac:dyDescent="0.3"/>
    <row r="1611" spans="2:14" hidden="1" x14ac:dyDescent="0.3">
      <c r="C1611" s="4" t="s">
        <v>142</v>
      </c>
    </row>
    <row r="1612" spans="2:14" hidden="1" x14ac:dyDescent="0.3"/>
    <row r="1613" spans="2:14" hidden="1" x14ac:dyDescent="0.3"/>
    <row r="1614" spans="2:14" hidden="1" x14ac:dyDescent="0.3"/>
    <row r="1615" spans="2:14" ht="16" hidden="1" x14ac:dyDescent="0.4">
      <c r="B1615" s="66" t="str">
        <f>IF(OR(F584="",J584=""),B584,CONCATENATE(B584,": ",F584,", ",J584))</f>
        <v>14th visit</v>
      </c>
      <c r="C1615" s="67"/>
      <c r="D1615" s="67"/>
      <c r="E1615" s="67"/>
      <c r="F1615" s="68"/>
      <c r="G1615" s="67"/>
      <c r="H1615" s="69"/>
      <c r="I1615" s="67"/>
      <c r="J1615" s="67"/>
      <c r="K1615" s="67"/>
      <c r="L1615" s="67"/>
      <c r="M1615" s="133">
        <f>IF(J584=I$1103,L$1103,IF(J584=I$1104,L$1104,IF(J584=I$1105,L$1105,IF(J584=I$1106,L$1106,IF(J584=I$1107,L$1107,IF(J584=I$1108,L$1108,IF(J584=I$1109,L$1109,IF(J584="",0))))))))</f>
        <v>0</v>
      </c>
    </row>
    <row r="1616" spans="2:14" hidden="1" x14ac:dyDescent="0.3">
      <c r="F1616" s="63"/>
    </row>
    <row r="1617" spans="2:16" hidden="1" x14ac:dyDescent="0.3">
      <c r="F1617" s="70" t="str">
        <f>F588</f>
        <v/>
      </c>
      <c r="J1617" s="70" t="str">
        <f>F589</f>
        <v/>
      </c>
    </row>
    <row r="1618" spans="2:16" hidden="1" x14ac:dyDescent="0.3"/>
    <row r="1619" spans="2:16" hidden="1" x14ac:dyDescent="0.3">
      <c r="B1619" s="64">
        <f>IF(C1619=F$1107,E$1107,IF(C1619=F$1108,E$1108,IF(C1619=F$1109,E$1109,IF(C1619=F$1110,E$1110,IF(C1619=F$1111,E$1111,IF(C1619=0,0))))))</f>
        <v>0</v>
      </c>
      <c r="C1619" s="4">
        <f>K591</f>
        <v>0</v>
      </c>
      <c r="F1619" s="4" t="str">
        <f>F1582</f>
        <v>1. I felt fully seen and heard.</v>
      </c>
      <c r="M1619" s="4">
        <f>IF(K591="",0,1)</f>
        <v>0</v>
      </c>
    </row>
    <row r="1620" spans="2:16" hidden="1" x14ac:dyDescent="0.3">
      <c r="B1620" s="64">
        <f t="shared" ref="B1620:B1628" si="122">IF(C1620=F$1107,E$1107,IF(C1620=F$1108,E$1108,IF(C1620=F$1109,E$1109,IF(C1620=F$1110,E$1110,IF(C1620=F$1111,E$1111,IF(C1620=0,0))))))</f>
        <v>0</v>
      </c>
      <c r="C1620" s="4">
        <f>K593</f>
        <v>0</v>
      </c>
      <c r="F1620" s="4" t="str">
        <f t="shared" ref="F1620:F1628" si="123">F1583</f>
        <v>2. They faithfully responded to all of my expressions of pain or discomfort.</v>
      </c>
      <c r="M1620" s="4">
        <f>IF(K593="",0,1)</f>
        <v>0</v>
      </c>
    </row>
    <row r="1621" spans="2:16" hidden="1" x14ac:dyDescent="0.3">
      <c r="B1621" s="64">
        <f t="shared" si="122"/>
        <v>0</v>
      </c>
      <c r="C1621" s="4">
        <f>K595</f>
        <v>0</v>
      </c>
      <c r="F1621" s="4" t="str">
        <f t="shared" si="123"/>
        <v>3. They put my personal wellbeing ahead of their institutional processes.</v>
      </c>
      <c r="M1621" s="4">
        <f>IF(K595="",0,1)</f>
        <v>0</v>
      </c>
    </row>
    <row r="1622" spans="2:16" hidden="1" x14ac:dyDescent="0.3">
      <c r="B1622" s="64">
        <f t="shared" si="122"/>
        <v>0</v>
      </c>
      <c r="C1622" s="4">
        <f>K597</f>
        <v>0</v>
      </c>
      <c r="F1622" s="4" t="str">
        <f t="shared" si="123"/>
        <v>4. Their actions and expressions were devoid of any microaggressions.</v>
      </c>
      <c r="M1622" s="4">
        <f>IF(K597="",0,1)</f>
        <v>0</v>
      </c>
    </row>
    <row r="1623" spans="2:16" hidden="1" x14ac:dyDescent="0.3">
      <c r="B1623" s="64">
        <f t="shared" si="122"/>
        <v>0</v>
      </c>
      <c r="C1623" s="4">
        <f>K599</f>
        <v>0</v>
      </c>
      <c r="F1623" s="4" t="str">
        <f t="shared" si="123"/>
        <v>5. They asked me how they could be more culturally sensitive.</v>
      </c>
      <c r="M1623" s="4">
        <f>IF(K599="",0,1)</f>
        <v>0</v>
      </c>
    </row>
    <row r="1624" spans="2:16" hidden="1" x14ac:dyDescent="0.3">
      <c r="B1624" s="64">
        <f t="shared" si="122"/>
        <v>0</v>
      </c>
      <c r="C1624" s="4">
        <f>K601</f>
        <v>0</v>
      </c>
      <c r="F1624" s="4" t="str">
        <f t="shared" si="123"/>
        <v>6. They did not exploit my vulnerability to their professional authority.</v>
      </c>
      <c r="M1624" s="4">
        <f>IF(K601="",0,1)</f>
        <v>0</v>
      </c>
    </row>
    <row r="1625" spans="2:16" hidden="1" x14ac:dyDescent="0.3">
      <c r="B1625" s="64">
        <f t="shared" si="122"/>
        <v>0</v>
      </c>
      <c r="C1625" s="4">
        <f>K603</f>
        <v>0</v>
      </c>
      <c r="F1625" s="4" t="str">
        <f t="shared" si="123"/>
        <v>7. I never had to give up my autonomy to fit their processes.</v>
      </c>
      <c r="M1625" s="4">
        <f>IF(K603="",0,1)</f>
        <v>0</v>
      </c>
    </row>
    <row r="1626" spans="2:16" hidden="1" x14ac:dyDescent="0.3">
      <c r="B1626" s="64">
        <f t="shared" si="122"/>
        <v>0</v>
      </c>
      <c r="C1626" s="4">
        <f>K605</f>
        <v>0</v>
      </c>
      <c r="F1626" s="4" t="str">
        <f t="shared" si="123"/>
        <v>8. Staff appeared to be culturally diverse.</v>
      </c>
      <c r="M1626" s="4">
        <f>IF(K605="",0,1)</f>
        <v>0</v>
      </c>
    </row>
    <row r="1627" spans="2:16" hidden="1" x14ac:dyDescent="0.3">
      <c r="B1627" s="64">
        <f t="shared" si="122"/>
        <v>0</v>
      </c>
      <c r="C1627" s="4">
        <f>K607</f>
        <v>0</v>
      </c>
      <c r="F1627" s="4" t="str">
        <f t="shared" si="123"/>
        <v>9. They effectively accommodated my linguistic barrier.</v>
      </c>
      <c r="M1627" s="4">
        <f>IF(K607="",0,1)</f>
        <v>0</v>
      </c>
    </row>
    <row r="1628" spans="2:16" hidden="1" x14ac:dyDescent="0.3">
      <c r="B1628" s="64">
        <f t="shared" si="122"/>
        <v>0</v>
      </c>
      <c r="C1628" s="4">
        <f>K609</f>
        <v>0</v>
      </c>
      <c r="F1628" s="4" t="str">
        <f t="shared" si="123"/>
        <v>10. I was offered billing options appropriate to my cultural values.</v>
      </c>
      <c r="M1628" s="4">
        <f>IF(K609="",0,1)</f>
        <v>0</v>
      </c>
    </row>
    <row r="1629" spans="2:16" hidden="1" x14ac:dyDescent="0.3">
      <c r="M1629" s="71">
        <f t="shared" ref="M1629" si="124">SUM(M1619:M1628)</f>
        <v>0</v>
      </c>
    </row>
    <row r="1630" spans="2:16" ht="15.5" hidden="1" x14ac:dyDescent="0.45">
      <c r="B1630" s="72">
        <f t="shared" ref="B1630:B1667" si="125">ROUND(SUM(B1619:B1628),0)</f>
        <v>0</v>
      </c>
      <c r="C1630" s="73" t="str">
        <f>IF(AND($B1630&gt;=$B$1114,$B1630&lt;$C$1114),E$1114,IF(AND($B1630&gt;=$B$1115,$B1630&lt;$C$1115),E$1115,IF(AND($B1630&gt;=$B$1116,$B1630&lt;$C$1116),E$1116,IF(AND($B1630&gt;=$B$1117,$B1630&lt;$C$1117),E$1117,IF(AND($B1630&gt;=$B$1118,$B1630&lt;=$C$1118),E$1118)))))</f>
        <v>Dangerously incompetent</v>
      </c>
      <c r="F1630" s="73" t="str">
        <f>IF(AND($B1630&gt;=$B$1114,$B1630&lt;$C$1114),H$1114,IF(AND($B1630&gt;=$B$1115,$B1630&lt;$C$1115),H$1115,IF(AND($B1630&gt;=$B$1116,$B1630&lt;$C$1116),H$1116,IF(AND($B1630&gt;=$B$1117,$B1630&lt;$C$1117),H$1117,IF(AND($B1630&gt;=$B$1118,$B1630&lt;=$C$1118),H$1118)))))</f>
        <v>dangerous incompetence</v>
      </c>
      <c r="I1630" s="73" t="str">
        <f>IF(AND($B1630&gt;=$B$1114,$B1630&lt;$C$1114),K$1114,IF(AND($B1630&gt;=$B$1115,$B1630&lt;$C$1115),K$1115,IF(AND($B1630&gt;=$B$1116,$B1630&lt;$C$1116),K$1116,IF(AND($B1630&gt;=$B$1117,$B1630&lt;$C$1117),K$1117,IF(AND($B1630&gt;=$B$1118,$B1630&lt;=$C$1118),K$1118)))))</f>
        <v>dangerous risk to Mika's wellbeing</v>
      </c>
      <c r="M1630" s="74" t="str">
        <f>IF(M1629=10,B1630,"")</f>
        <v/>
      </c>
    </row>
    <row r="1631" spans="2:16" ht="15.5" hidden="1" x14ac:dyDescent="0.45">
      <c r="L1631" s="75" t="s">
        <v>92</v>
      </c>
      <c r="M1631" s="76" t="str">
        <f>IF(K589="","",K589)</f>
        <v/>
      </c>
      <c r="P1631" s="127" t="str">
        <f>IF(M1631="","",M1631*0.01)</f>
        <v/>
      </c>
    </row>
    <row r="1632" spans="2:16" ht="13.5" hidden="1" x14ac:dyDescent="0.35">
      <c r="B1632" s="73" t="str">
        <f t="shared" ref="B1632" si="126">IF(M1629=10,CONCATENATE(E1632,F1632,G1632,H1632,I1632,J1632,K1632,L1632,M1632),"")</f>
        <v/>
      </c>
      <c r="D1632" s="65" t="s">
        <v>60</v>
      </c>
      <c r="E1632" s="4" t="s">
        <v>93</v>
      </c>
      <c r="F1632" s="4">
        <f t="shared" ref="F1632" si="127">B1630</f>
        <v>0</v>
      </c>
      <c r="G1632" s="4" t="s">
        <v>94</v>
      </c>
      <c r="H1632" s="4" t="str">
        <f t="shared" ref="H1632" si="128">F1630</f>
        <v>dangerous incompetence</v>
      </c>
      <c r="I1632" s="4" t="s">
        <v>95</v>
      </c>
      <c r="P1632" s="127" t="str">
        <f>IF(M1632="","",1-(M1632/12))</f>
        <v/>
      </c>
    </row>
    <row r="1633" spans="3:14" hidden="1" x14ac:dyDescent="0.3"/>
    <row r="1634" spans="3:14" ht="14.5" hidden="1" x14ac:dyDescent="0.45">
      <c r="C1634" s="147">
        <f>E619</f>
        <v>0</v>
      </c>
      <c r="D1634" s="148"/>
      <c r="E1634" s="148"/>
      <c r="F1634" s="148"/>
      <c r="G1634" s="148"/>
      <c r="H1634" s="149"/>
    </row>
    <row r="1635" spans="3:14" hidden="1" x14ac:dyDescent="0.3"/>
    <row r="1636" spans="3:14" hidden="1" x14ac:dyDescent="0.3">
      <c r="C1636" s="73" t="str">
        <f>CONCATENATE(E1636,F1636,G1636,H1636,I1636,J1636,K1636,,L1636,M1636)</f>
        <v xml:space="preserve">We provide this helpful feedback to you, , to improve your cultural competency. </v>
      </c>
      <c r="D1636" s="65" t="s">
        <v>60</v>
      </c>
      <c r="E1636" s="4" t="s">
        <v>123</v>
      </c>
      <c r="F1636" s="4" t="str">
        <f>IF($J1617=0,"the recipient",$J1617)</f>
        <v/>
      </c>
      <c r="G1636" s="4" t="s">
        <v>124</v>
      </c>
      <c r="H1636" s="4"/>
    </row>
    <row r="1637" spans="3:14" hidden="1" x14ac:dyDescent="0.3">
      <c r="C1637" s="73" t="str">
        <f>CONCATENATE(E1637,F1637,G1637,H1637,I1637,J1637,K1637,,L1637,M1637)</f>
        <v xml:space="preserve">We know medical providers like you rely upon referrals. Often from those you serve. </v>
      </c>
      <c r="D1637" s="65" t="s">
        <v>60</v>
      </c>
      <c r="E1637" s="4" t="s">
        <v>126</v>
      </c>
      <c r="G1637" s="4" t="s">
        <v>127</v>
      </c>
    </row>
    <row r="1638" spans="3:14" hidden="1" x14ac:dyDescent="0.3">
      <c r="C1638" s="73" t="str">
        <f>CONCATENATE(E1638,F1638,G1638,H1638,I1638,J1638,K1638,,L1638,M1638)</f>
        <v>Select a service that best fits your needs.</v>
      </c>
      <c r="D1638" s="65" t="s">
        <v>60</v>
      </c>
      <c r="E1638" s="4" t="s">
        <v>17</v>
      </c>
    </row>
    <row r="1639" spans="3:14" hidden="1" x14ac:dyDescent="0.3">
      <c r="C1639" s="62" t="str">
        <f>$C$1164</f>
        <v>Standard Cultural Competence - begin</v>
      </c>
      <c r="E1639" s="65" t="s">
        <v>60</v>
      </c>
      <c r="F1639" s="62" t="str">
        <f>$H$1164</f>
        <v>beginning the Standard Cultural Competence program</v>
      </c>
      <c r="G1639" s="65" t="s">
        <v>60</v>
      </c>
      <c r="H1639" s="73" t="str">
        <f>CONCATENATE($I1639,$J1639,$K1639,$L1639,$M1639,$N1639,$O1639,$P1639)</f>
        <v>Now that  is beginning the Standard Cultural Competence program, we expect improved outcomes. And can provide a testimonial of their responsiveness to the needs of diverse clients.</v>
      </c>
      <c r="I1639" s="4" t="s">
        <v>128</v>
      </c>
      <c r="J1639" s="65" t="str">
        <f>F1636</f>
        <v/>
      </c>
      <c r="K1639" s="61" t="s">
        <v>129</v>
      </c>
      <c r="L1639" s="4" t="str">
        <f>F1639</f>
        <v>beginning the Standard Cultural Competence program</v>
      </c>
      <c r="M1639" s="4" t="s">
        <v>143</v>
      </c>
      <c r="N1639" s="60" t="s">
        <v>131</v>
      </c>
    </row>
    <row r="1640" spans="3:14" hidden="1" x14ac:dyDescent="0.3">
      <c r="C1640" s="62" t="str">
        <f>$C$1165</f>
        <v>Competitive Cultural Competence - begin</v>
      </c>
      <c r="E1640" s="65" t="s">
        <v>60</v>
      </c>
      <c r="F1640" s="62" t="str">
        <f>$H$1165</f>
        <v>beginning the Competetive Cultural Competence program</v>
      </c>
      <c r="G1640" s="65" t="s">
        <v>60</v>
      </c>
      <c r="H1640" s="73" t="str">
        <f t="shared" ref="H1640:H1645" si="129">CONCATENATE($I1640,$J1640,$K1640,$L1640,$M1640,$N1640,$O1640,$P1640)</f>
        <v>Now that  is beginning the Competetive Cultural Competence program, we anticipate modestly improved wellness outcomes. And can provide a testimonial of their responsiveness to the needs of diverse clients.</v>
      </c>
      <c r="I1640" s="4" t="s">
        <v>128</v>
      </c>
      <c r="J1640" s="4" t="str">
        <f>J1639</f>
        <v/>
      </c>
      <c r="K1640" s="61" t="str">
        <f>K$1195</f>
        <v xml:space="preserve"> is </v>
      </c>
      <c r="L1640" s="4" t="str">
        <f t="shared" ref="L1640:L1644" si="130">F1640</f>
        <v>beginning the Competetive Cultural Competence program</v>
      </c>
      <c r="M1640" s="4" t="s">
        <v>144</v>
      </c>
      <c r="N1640" s="60" t="s">
        <v>131</v>
      </c>
    </row>
    <row r="1641" spans="3:14" hidden="1" x14ac:dyDescent="0.3">
      <c r="C1641" s="62" t="str">
        <f>$C$1166</f>
        <v>Standard Cultural Competence - enrolled</v>
      </c>
      <c r="E1641" s="65" t="s">
        <v>60</v>
      </c>
      <c r="F1641" s="62" t="str">
        <f>$H$1166</f>
        <v>participating in the Standard Cultural Competence program</v>
      </c>
      <c r="G1641" s="65" t="s">
        <v>60</v>
      </c>
      <c r="H1641" s="73" t="str">
        <f t="shared" si="129"/>
        <v>Now that  is participating in the Standard Cultural Competence program, we expect better outcomes. And can provide a testimonial of their responsiveness to the needs of diverse clients.</v>
      </c>
      <c r="I1641" s="4" t="s">
        <v>128</v>
      </c>
      <c r="J1641" s="4" t="str">
        <f t="shared" ref="J1641:J1644" si="131">J1640</f>
        <v/>
      </c>
      <c r="K1641" s="61" t="str">
        <f>K$1195</f>
        <v xml:space="preserve"> is </v>
      </c>
      <c r="L1641" s="4" t="str">
        <f t="shared" si="130"/>
        <v>participating in the Standard Cultural Competence program</v>
      </c>
      <c r="M1641" s="4" t="s">
        <v>145</v>
      </c>
      <c r="N1641" s="60" t="s">
        <v>131</v>
      </c>
    </row>
    <row r="1642" spans="3:14" hidden="1" x14ac:dyDescent="0.3">
      <c r="C1642" s="62" t="str">
        <f>$C$1167</f>
        <v>Competitive Cultural Competence - enrolled</v>
      </c>
      <c r="E1642" s="65" t="s">
        <v>60</v>
      </c>
      <c r="F1642" s="62" t="str">
        <f>$H$1167</f>
        <v>participating in the Competetive Cultural Competence program</v>
      </c>
      <c r="G1642" s="65" t="s">
        <v>60</v>
      </c>
      <c r="H1642" s="73" t="str">
        <f t="shared" si="129"/>
        <v>Now that  is participating in the Competetive Cultural Competence program, we anticipate significantly improved wellness outcomes. And can provide a testimonial of their responsiveness to the needs of diverse clients.</v>
      </c>
      <c r="I1642" s="4" t="s">
        <v>128</v>
      </c>
      <c r="J1642" s="4" t="str">
        <f t="shared" si="131"/>
        <v/>
      </c>
      <c r="K1642" s="61" t="str">
        <f>K$1195</f>
        <v xml:space="preserve"> is </v>
      </c>
      <c r="L1642" s="4" t="str">
        <f t="shared" si="130"/>
        <v>participating in the Competetive Cultural Competence program</v>
      </c>
      <c r="M1642" s="4" t="s">
        <v>146</v>
      </c>
      <c r="N1642" s="60" t="s">
        <v>131</v>
      </c>
    </row>
    <row r="1643" spans="3:14" hidden="1" x14ac:dyDescent="0.3">
      <c r="C1643" s="62" t="str">
        <f>$C$1168</f>
        <v>Standard Cultural Competence - completed</v>
      </c>
      <c r="E1643" s="65" t="s">
        <v>60</v>
      </c>
      <c r="F1643" s="62" t="str">
        <f>$H$1168</f>
        <v>completing the Standard Cultural Competence program</v>
      </c>
      <c r="G1643" s="65" t="s">
        <v>60</v>
      </c>
      <c r="H1643" s="73" t="str">
        <f t="shared" si="129"/>
        <v>Now that  is completing the Standard Cultural Competence program, we expect stellar outcomes. And will soon provide a testimonial of their responsiveness to the needs of diverse clients.</v>
      </c>
      <c r="I1643" s="4" t="s">
        <v>128</v>
      </c>
      <c r="J1643" s="4" t="str">
        <f t="shared" si="131"/>
        <v/>
      </c>
      <c r="K1643" s="61" t="str">
        <f>K$1195</f>
        <v xml:space="preserve"> is </v>
      </c>
      <c r="L1643" s="4" t="str">
        <f t="shared" si="130"/>
        <v>completing the Standard Cultural Competence program</v>
      </c>
      <c r="M1643" s="4" t="s">
        <v>147</v>
      </c>
      <c r="N1643" s="60" t="s">
        <v>136</v>
      </c>
    </row>
    <row r="1644" spans="3:14" hidden="1" x14ac:dyDescent="0.3">
      <c r="C1644" s="62" t="str">
        <f>$C$1169</f>
        <v>Competitive Cultural Competence - completed</v>
      </c>
      <c r="E1644" s="65" t="s">
        <v>60</v>
      </c>
      <c r="F1644" s="62" t="str">
        <f>$H$1169</f>
        <v>completing the Competetive Cultural Competence program</v>
      </c>
      <c r="G1644" s="65" t="s">
        <v>60</v>
      </c>
      <c r="H1644" s="73" t="str">
        <f t="shared" si="129"/>
        <v>Now that  is completing the Competetive Cultural Competence program, we anticipate greatly improved wellness outcomes. And will soon provide a testimonial of their responsiveness to the needs of diverse clients.</v>
      </c>
      <c r="I1644" s="4" t="s">
        <v>128</v>
      </c>
      <c r="J1644" s="4" t="str">
        <f t="shared" si="131"/>
        <v/>
      </c>
      <c r="K1644" s="61" t="str">
        <f>K$1195</f>
        <v xml:space="preserve"> is </v>
      </c>
      <c r="L1644" s="4" t="str">
        <f t="shared" si="130"/>
        <v>completing the Competetive Cultural Competence program</v>
      </c>
      <c r="M1644" s="4" t="s">
        <v>148</v>
      </c>
      <c r="N1644" s="60" t="s">
        <v>136</v>
      </c>
    </row>
    <row r="1645" spans="3:14" hidden="1" x14ac:dyDescent="0.3">
      <c r="G1645" s="65" t="s">
        <v>60</v>
      </c>
      <c r="H1645" s="73" t="str">
        <f t="shared" si="129"/>
        <v>Select one of these two services, Standard or Competitive Competence, to best improve your efficacy serving diverse patients. We can then offer a testimonial of your improved responsiveness to diverse clients.</v>
      </c>
      <c r="K1645" s="61" t="s">
        <v>138</v>
      </c>
      <c r="L1645" s="61" t="s">
        <v>139</v>
      </c>
      <c r="M1645" s="61" t="s">
        <v>149</v>
      </c>
      <c r="N1645" s="60" t="s">
        <v>141</v>
      </c>
    </row>
    <row r="1646" spans="3:14" hidden="1" x14ac:dyDescent="0.3">
      <c r="C1646" s="73" t="str">
        <f>IF($C1634=$C1639,H1639,IF($C1634=$C1640,H1640,IF($C1634=C1641,H1641,IF($C1634=C1642,H1642,IF($C1634=C1643,H1643,IF($C1634=C1644,H1644,IF($C1634=0,H1645)))))))</f>
        <v>Select one of these two services, Standard or Competitive Competence, to best improve your efficacy serving diverse patients. We can then offer a testimonial of your improved responsiveness to diverse clients.</v>
      </c>
      <c r="E1646" s="65" t="s">
        <v>60</v>
      </c>
      <c r="F1646" s="73" t="str">
        <f>IF($C1634=$C1639,F1639,IF($C1634=$C1640,F1640,IF($C1634=C1641,F1641,IF($C1634=C1642,F1642,IF($C1634=C1643,F1643,IF($C1634=C1644,F1644,IF($C1634=0,"")))))))</f>
        <v/>
      </c>
      <c r="G1646" s="65" t="s">
        <v>60</v>
      </c>
    </row>
    <row r="1647" spans="3:14" hidden="1" x14ac:dyDescent="0.3"/>
    <row r="1648" spans="3:14" hidden="1" x14ac:dyDescent="0.3">
      <c r="C1648" s="4" t="s">
        <v>142</v>
      </c>
    </row>
    <row r="1649" spans="2:13" hidden="1" x14ac:dyDescent="0.3"/>
    <row r="1650" spans="2:13" hidden="1" x14ac:dyDescent="0.3"/>
    <row r="1651" spans="2:13" hidden="1" x14ac:dyDescent="0.3"/>
    <row r="1652" spans="2:13" ht="16" hidden="1" x14ac:dyDescent="0.4">
      <c r="B1652" s="66" t="str">
        <f>IF(OR(F625="",J625=""),B625,CONCATENATE(B625,": ",F625,", ",J625))</f>
        <v>15th visit</v>
      </c>
      <c r="C1652" s="67"/>
      <c r="D1652" s="67"/>
      <c r="E1652" s="67"/>
      <c r="F1652" s="68"/>
      <c r="G1652" s="67"/>
      <c r="H1652" s="69"/>
      <c r="I1652" s="67"/>
      <c r="J1652" s="67"/>
      <c r="K1652" s="67"/>
      <c r="L1652" s="67"/>
      <c r="M1652" s="133">
        <f>IF(J625=I$1103,L$1103,IF(J625=I$1104,L$1104,IF(J625=I$1105,L$1105,IF(J625=I$1106,L$1106,IF(J625=I$1107,L$1107,IF(J625=I$1108,L$1108,IF(J625=I$1109,L$1109,IF(J625="",0))))))))</f>
        <v>0</v>
      </c>
    </row>
    <row r="1653" spans="2:13" hidden="1" x14ac:dyDescent="0.3">
      <c r="F1653" s="63"/>
    </row>
    <row r="1654" spans="2:13" hidden="1" x14ac:dyDescent="0.3">
      <c r="F1654" s="70" t="str">
        <f>F629</f>
        <v/>
      </c>
      <c r="J1654" s="70" t="str">
        <f>F630</f>
        <v/>
      </c>
    </row>
    <row r="1655" spans="2:13" hidden="1" x14ac:dyDescent="0.3"/>
    <row r="1656" spans="2:13" hidden="1" x14ac:dyDescent="0.3">
      <c r="B1656" s="64">
        <f>IF(C1656=F$1107,E$1107,IF(C1656=F$1108,E$1108,IF(C1656=F$1109,E$1109,IF(C1656=F$1110,E$1110,IF(C1656=F$1111,E$1111,IF(C1656=0,0))))))</f>
        <v>0</v>
      </c>
      <c r="C1656" s="4">
        <f>K632</f>
        <v>0</v>
      </c>
      <c r="F1656" s="4" t="str">
        <f>F1619</f>
        <v>1. I felt fully seen and heard.</v>
      </c>
      <c r="M1656" s="4">
        <f>IF(K632="",0,1)</f>
        <v>0</v>
      </c>
    </row>
    <row r="1657" spans="2:13" hidden="1" x14ac:dyDescent="0.3">
      <c r="B1657" s="64">
        <f t="shared" ref="B1657:B1665" si="132">IF(C1657=F$1107,E$1107,IF(C1657=F$1108,E$1108,IF(C1657=F$1109,E$1109,IF(C1657=F$1110,E$1110,IF(C1657=F$1111,E$1111,IF(C1657=0,0))))))</f>
        <v>0</v>
      </c>
      <c r="C1657" s="4">
        <f>K634</f>
        <v>0</v>
      </c>
      <c r="F1657" s="4" t="str">
        <f t="shared" ref="F1657:F1665" si="133">F1620</f>
        <v>2. They faithfully responded to all of my expressions of pain or discomfort.</v>
      </c>
      <c r="M1657" s="4">
        <f>IF(K634="",0,1)</f>
        <v>0</v>
      </c>
    </row>
    <row r="1658" spans="2:13" hidden="1" x14ac:dyDescent="0.3">
      <c r="B1658" s="64">
        <f t="shared" si="132"/>
        <v>0</v>
      </c>
      <c r="C1658" s="4">
        <f>K636</f>
        <v>0</v>
      </c>
      <c r="F1658" s="4" t="str">
        <f t="shared" si="133"/>
        <v>3. They put my personal wellbeing ahead of their institutional processes.</v>
      </c>
      <c r="M1658" s="4">
        <f>IF(K636="",0,1)</f>
        <v>0</v>
      </c>
    </row>
    <row r="1659" spans="2:13" hidden="1" x14ac:dyDescent="0.3">
      <c r="B1659" s="64">
        <f t="shared" si="132"/>
        <v>0</v>
      </c>
      <c r="C1659" s="4">
        <f>K638</f>
        <v>0</v>
      </c>
      <c r="F1659" s="4" t="str">
        <f t="shared" si="133"/>
        <v>4. Their actions and expressions were devoid of any microaggressions.</v>
      </c>
      <c r="M1659" s="4">
        <f>IF(K638="",0,1)</f>
        <v>0</v>
      </c>
    </row>
    <row r="1660" spans="2:13" hidden="1" x14ac:dyDescent="0.3">
      <c r="B1660" s="64">
        <f t="shared" si="132"/>
        <v>0</v>
      </c>
      <c r="C1660" s="4">
        <f>K640</f>
        <v>0</v>
      </c>
      <c r="F1660" s="4" t="str">
        <f t="shared" si="133"/>
        <v>5. They asked me how they could be more culturally sensitive.</v>
      </c>
      <c r="M1660" s="4">
        <f>IF(K640="",0,1)</f>
        <v>0</v>
      </c>
    </row>
    <row r="1661" spans="2:13" hidden="1" x14ac:dyDescent="0.3">
      <c r="B1661" s="64">
        <f t="shared" si="132"/>
        <v>0</v>
      </c>
      <c r="C1661" s="4">
        <f>K642</f>
        <v>0</v>
      </c>
      <c r="F1661" s="4" t="str">
        <f t="shared" si="133"/>
        <v>6. They did not exploit my vulnerability to their professional authority.</v>
      </c>
      <c r="M1661" s="4">
        <f>IF(K642="",0,1)</f>
        <v>0</v>
      </c>
    </row>
    <row r="1662" spans="2:13" hidden="1" x14ac:dyDescent="0.3">
      <c r="B1662" s="64">
        <f t="shared" si="132"/>
        <v>0</v>
      </c>
      <c r="C1662" s="4">
        <f>K644</f>
        <v>0</v>
      </c>
      <c r="F1662" s="4" t="str">
        <f t="shared" si="133"/>
        <v>7. I never had to give up my autonomy to fit their processes.</v>
      </c>
      <c r="M1662" s="4">
        <f>IF(K644="",0,1)</f>
        <v>0</v>
      </c>
    </row>
    <row r="1663" spans="2:13" hidden="1" x14ac:dyDescent="0.3">
      <c r="B1663" s="64">
        <f t="shared" si="132"/>
        <v>0</v>
      </c>
      <c r="C1663" s="4">
        <f>K646</f>
        <v>0</v>
      </c>
      <c r="F1663" s="4" t="str">
        <f t="shared" si="133"/>
        <v>8. Staff appeared to be culturally diverse.</v>
      </c>
      <c r="M1663" s="4">
        <f>IF(K646="",0,1)</f>
        <v>0</v>
      </c>
    </row>
    <row r="1664" spans="2:13" hidden="1" x14ac:dyDescent="0.3">
      <c r="B1664" s="64">
        <f t="shared" si="132"/>
        <v>0</v>
      </c>
      <c r="C1664" s="4">
        <f>K648</f>
        <v>0</v>
      </c>
      <c r="F1664" s="4" t="str">
        <f t="shared" si="133"/>
        <v>9. They effectively accommodated my linguistic barrier.</v>
      </c>
      <c r="M1664" s="4">
        <f>IF(K648="",0,1)</f>
        <v>0</v>
      </c>
    </row>
    <row r="1665" spans="2:16" hidden="1" x14ac:dyDescent="0.3">
      <c r="B1665" s="64">
        <f t="shared" si="132"/>
        <v>0</v>
      </c>
      <c r="C1665" s="4">
        <f>K650</f>
        <v>0</v>
      </c>
      <c r="F1665" s="4" t="str">
        <f t="shared" si="133"/>
        <v>10. I was offered billing options appropriate to my cultural values.</v>
      </c>
      <c r="M1665" s="4">
        <f>IF(K650="",0,1)</f>
        <v>0</v>
      </c>
    </row>
    <row r="1666" spans="2:16" hidden="1" x14ac:dyDescent="0.3">
      <c r="M1666" s="71">
        <f t="shared" ref="M1666" si="134">SUM(M1656:M1665)</f>
        <v>0</v>
      </c>
    </row>
    <row r="1667" spans="2:16" ht="15.5" hidden="1" x14ac:dyDescent="0.45">
      <c r="B1667" s="72">
        <f t="shared" si="125"/>
        <v>0</v>
      </c>
      <c r="C1667" s="73" t="str">
        <f>IF(AND($B1667&gt;=$B$1114,$B1667&lt;$C$1114),E$1114,IF(AND($B1667&gt;=$B$1115,$B1667&lt;$C$1115),E$1115,IF(AND($B1667&gt;=$B$1116,$B1667&lt;$C$1116),E$1116,IF(AND($B1667&gt;=$B$1117,$B1667&lt;$C$1117),E$1117,IF(AND($B1667&gt;=$B$1118,$B1667&lt;=$C$1118),E$1118)))))</f>
        <v>Dangerously incompetent</v>
      </c>
      <c r="F1667" s="73" t="str">
        <f>IF(AND($B1667&gt;=$B$1114,$B1667&lt;$C$1114),H$1114,IF(AND($B1667&gt;=$B$1115,$B1667&lt;$C$1115),H$1115,IF(AND($B1667&gt;=$B$1116,$B1667&lt;$C$1116),H$1116,IF(AND($B1667&gt;=$B$1117,$B1667&lt;$C$1117),H$1117,IF(AND($B1667&gt;=$B$1118,$B1667&lt;=$C$1118),H$1118)))))</f>
        <v>dangerous incompetence</v>
      </c>
      <c r="I1667" s="73" t="str">
        <f>IF(AND($B1667&gt;=$B$1114,$B1667&lt;$C$1114),K$1114,IF(AND($B1667&gt;=$B$1115,$B1667&lt;$C$1115),K$1115,IF(AND($B1667&gt;=$B$1116,$B1667&lt;$C$1116),K$1116,IF(AND($B1667&gt;=$B$1117,$B1667&lt;$C$1117),K$1117,IF(AND($B1667&gt;=$B$1118,$B1667&lt;=$C$1118),K$1118)))))</f>
        <v>dangerous risk to Mika's wellbeing</v>
      </c>
      <c r="M1667" s="74" t="str">
        <f>IF(M1666=10,B1667,"")</f>
        <v/>
      </c>
      <c r="P1667" s="127" t="str">
        <f>IF(M1667="","",M1667*0.01)</f>
        <v/>
      </c>
    </row>
    <row r="1668" spans="2:16" ht="15.5" hidden="1" x14ac:dyDescent="0.45">
      <c r="L1668" s="75" t="s">
        <v>92</v>
      </c>
      <c r="M1668" s="76" t="str">
        <f>IF(K630="","",K630)</f>
        <v/>
      </c>
      <c r="P1668" s="127" t="str">
        <f>IF(M1668="","",1-(M1668/12))</f>
        <v/>
      </c>
    </row>
    <row r="1669" spans="2:16" hidden="1" x14ac:dyDescent="0.3">
      <c r="B1669" s="73" t="str">
        <f t="shared" ref="B1669" si="135">IF(M1666=10,CONCATENATE(E1669,F1669,G1669,H1669,I1669,J1669,K1669,L1669,M1669),"")</f>
        <v/>
      </c>
      <c r="D1669" s="65" t="s">
        <v>60</v>
      </c>
      <c r="E1669" s="4" t="s">
        <v>93</v>
      </c>
      <c r="F1669" s="4">
        <f t="shared" ref="F1669" si="136">B1667</f>
        <v>0</v>
      </c>
      <c r="G1669" s="4" t="s">
        <v>94</v>
      </c>
      <c r="H1669" s="4" t="str">
        <f t="shared" ref="H1669" si="137">F1667</f>
        <v>dangerous incompetence</v>
      </c>
      <c r="I1669" s="4" t="s">
        <v>95</v>
      </c>
    </row>
    <row r="1670" spans="2:16" hidden="1" x14ac:dyDescent="0.3"/>
    <row r="1671" spans="2:16" ht="14.5" hidden="1" x14ac:dyDescent="0.45">
      <c r="C1671" s="147">
        <f>E660</f>
        <v>0</v>
      </c>
      <c r="D1671" s="148"/>
      <c r="E1671" s="148"/>
      <c r="F1671" s="148"/>
      <c r="G1671" s="148"/>
      <c r="H1671" s="149"/>
    </row>
    <row r="1672" spans="2:16" hidden="1" x14ac:dyDescent="0.3"/>
    <row r="1673" spans="2:16" hidden="1" x14ac:dyDescent="0.3">
      <c r="C1673" s="73" t="str">
        <f>CONCATENATE(E1673,F1673,G1673,H1673,I1673,J1673,K1673,,L1673,M1673)</f>
        <v xml:space="preserve">We provide this helpful feedback to you, , to improve your cultural competency. </v>
      </c>
      <c r="D1673" s="65" t="s">
        <v>60</v>
      </c>
      <c r="E1673" s="4" t="s">
        <v>123</v>
      </c>
      <c r="F1673" s="4" t="str">
        <f>IF($J1654=0,"the recipient",$J1654)</f>
        <v/>
      </c>
      <c r="G1673" s="4" t="s">
        <v>124</v>
      </c>
      <c r="H1673" s="4"/>
    </row>
    <row r="1674" spans="2:16" hidden="1" x14ac:dyDescent="0.3">
      <c r="C1674" s="73" t="str">
        <f>CONCATENATE(E1674,F1674,G1674,H1674,I1674,J1674,K1674,,L1674,M1674)</f>
        <v xml:space="preserve">We know medical providers like you rely upon referrals. Often from those you serve. </v>
      </c>
      <c r="D1674" s="65" t="s">
        <v>60</v>
      </c>
      <c r="E1674" s="4" t="s">
        <v>126</v>
      </c>
      <c r="G1674" s="4" t="s">
        <v>127</v>
      </c>
    </row>
    <row r="1675" spans="2:16" hidden="1" x14ac:dyDescent="0.3">
      <c r="C1675" s="73" t="str">
        <f>CONCATENATE(E1675,F1675,G1675,H1675,I1675,J1675,K1675,,L1675,M1675)</f>
        <v>Select a service that best fits your needs.</v>
      </c>
      <c r="D1675" s="65" t="s">
        <v>60</v>
      </c>
      <c r="E1675" s="4" t="s">
        <v>17</v>
      </c>
    </row>
    <row r="1676" spans="2:16" hidden="1" x14ac:dyDescent="0.3">
      <c r="C1676" s="62" t="str">
        <f>$C$1164</f>
        <v>Standard Cultural Competence - begin</v>
      </c>
      <c r="E1676" s="65" t="s">
        <v>60</v>
      </c>
      <c r="F1676" s="62" t="str">
        <f>$H$1164</f>
        <v>beginning the Standard Cultural Competence program</v>
      </c>
      <c r="G1676" s="65" t="s">
        <v>60</v>
      </c>
      <c r="H1676" s="73" t="str">
        <f>CONCATENATE($I1676,$J1676,$K1676,$L1676,$M1676,$N1676,$O1676,$P1676)</f>
        <v>Now that  is beginning the Standard Cultural Competence program, we expect improved outcomes. And can provide a testimonial of their responsiveness to the needs of diverse clients.</v>
      </c>
      <c r="I1676" s="4" t="s">
        <v>128</v>
      </c>
      <c r="J1676" s="65" t="str">
        <f>F1673</f>
        <v/>
      </c>
      <c r="K1676" s="61" t="s">
        <v>129</v>
      </c>
      <c r="L1676" s="4" t="str">
        <f>F1676</f>
        <v>beginning the Standard Cultural Competence program</v>
      </c>
      <c r="M1676" s="4" t="s">
        <v>143</v>
      </c>
      <c r="N1676" s="60" t="s">
        <v>131</v>
      </c>
    </row>
    <row r="1677" spans="2:16" hidden="1" x14ac:dyDescent="0.3">
      <c r="C1677" s="62" t="str">
        <f>$C$1165</f>
        <v>Competitive Cultural Competence - begin</v>
      </c>
      <c r="E1677" s="65" t="s">
        <v>60</v>
      </c>
      <c r="F1677" s="62" t="str">
        <f>$H$1165</f>
        <v>beginning the Competetive Cultural Competence program</v>
      </c>
      <c r="G1677" s="65" t="s">
        <v>60</v>
      </c>
      <c r="H1677" s="73" t="str">
        <f t="shared" ref="H1677:H1682" si="138">CONCATENATE($I1677,$J1677,$K1677,$L1677,$M1677,$N1677,$O1677,$P1677)</f>
        <v>Now that  is beginning the Competetive Cultural Competence program, we anticipate modestly improved wellness outcomes. And can provide a testimonial of their responsiveness to the needs of diverse clients.</v>
      </c>
      <c r="I1677" s="4" t="s">
        <v>128</v>
      </c>
      <c r="J1677" s="4" t="str">
        <f>J1676</f>
        <v/>
      </c>
      <c r="K1677" s="61" t="str">
        <f>K$1195</f>
        <v xml:space="preserve"> is </v>
      </c>
      <c r="L1677" s="4" t="str">
        <f t="shared" ref="L1677:L1681" si="139">F1677</f>
        <v>beginning the Competetive Cultural Competence program</v>
      </c>
      <c r="M1677" s="4" t="s">
        <v>144</v>
      </c>
      <c r="N1677" s="60" t="s">
        <v>131</v>
      </c>
    </row>
    <row r="1678" spans="2:16" hidden="1" x14ac:dyDescent="0.3">
      <c r="C1678" s="62" t="str">
        <f>$C$1166</f>
        <v>Standard Cultural Competence - enrolled</v>
      </c>
      <c r="E1678" s="65" t="s">
        <v>60</v>
      </c>
      <c r="F1678" s="62" t="str">
        <f>$H$1166</f>
        <v>participating in the Standard Cultural Competence program</v>
      </c>
      <c r="G1678" s="65" t="s">
        <v>60</v>
      </c>
      <c r="H1678" s="73" t="str">
        <f t="shared" si="138"/>
        <v>Now that  is participating in the Standard Cultural Competence program, we expect better outcomes. And can provide a testimonial of their responsiveness to the needs of diverse clients.</v>
      </c>
      <c r="I1678" s="4" t="s">
        <v>128</v>
      </c>
      <c r="J1678" s="4" t="str">
        <f t="shared" ref="J1678:J1681" si="140">J1677</f>
        <v/>
      </c>
      <c r="K1678" s="61" t="str">
        <f>K$1195</f>
        <v xml:space="preserve"> is </v>
      </c>
      <c r="L1678" s="4" t="str">
        <f t="shared" si="139"/>
        <v>participating in the Standard Cultural Competence program</v>
      </c>
      <c r="M1678" s="4" t="s">
        <v>145</v>
      </c>
      <c r="N1678" s="60" t="s">
        <v>131</v>
      </c>
    </row>
    <row r="1679" spans="2:16" hidden="1" x14ac:dyDescent="0.3">
      <c r="C1679" s="62" t="str">
        <f>$C$1167</f>
        <v>Competitive Cultural Competence - enrolled</v>
      </c>
      <c r="E1679" s="65" t="s">
        <v>60</v>
      </c>
      <c r="F1679" s="62" t="str">
        <f>$H$1167</f>
        <v>participating in the Competetive Cultural Competence program</v>
      </c>
      <c r="G1679" s="65" t="s">
        <v>60</v>
      </c>
      <c r="H1679" s="73" t="str">
        <f t="shared" si="138"/>
        <v>Now that  is participating in the Competetive Cultural Competence program, we anticipate significantly improved wellness outcomes. And can provide a testimonial of their responsiveness to the needs of diverse clients.</v>
      </c>
      <c r="I1679" s="4" t="s">
        <v>128</v>
      </c>
      <c r="J1679" s="4" t="str">
        <f t="shared" si="140"/>
        <v/>
      </c>
      <c r="K1679" s="61" t="str">
        <f>K$1195</f>
        <v xml:space="preserve"> is </v>
      </c>
      <c r="L1679" s="4" t="str">
        <f t="shared" si="139"/>
        <v>participating in the Competetive Cultural Competence program</v>
      </c>
      <c r="M1679" s="4" t="s">
        <v>146</v>
      </c>
      <c r="N1679" s="60" t="s">
        <v>131</v>
      </c>
    </row>
    <row r="1680" spans="2:16" hidden="1" x14ac:dyDescent="0.3">
      <c r="C1680" s="62" t="str">
        <f>$C$1168</f>
        <v>Standard Cultural Competence - completed</v>
      </c>
      <c r="E1680" s="65" t="s">
        <v>60</v>
      </c>
      <c r="F1680" s="62" t="str">
        <f>$H$1168</f>
        <v>completing the Standard Cultural Competence program</v>
      </c>
      <c r="G1680" s="65" t="s">
        <v>60</v>
      </c>
      <c r="H1680" s="73" t="str">
        <f t="shared" si="138"/>
        <v>Now that  is completing the Standard Cultural Competence program, we expect stellar outcomes. And will soon provide a testimonial of their responsiveness to the needs of diverse clients.</v>
      </c>
      <c r="I1680" s="4" t="s">
        <v>128</v>
      </c>
      <c r="J1680" s="4" t="str">
        <f t="shared" si="140"/>
        <v/>
      </c>
      <c r="K1680" s="61" t="str">
        <f>K$1195</f>
        <v xml:space="preserve"> is </v>
      </c>
      <c r="L1680" s="4" t="str">
        <f t="shared" si="139"/>
        <v>completing the Standard Cultural Competence program</v>
      </c>
      <c r="M1680" s="4" t="s">
        <v>147</v>
      </c>
      <c r="N1680" s="60" t="s">
        <v>136</v>
      </c>
    </row>
    <row r="1681" spans="2:14" hidden="1" x14ac:dyDescent="0.3">
      <c r="C1681" s="62" t="str">
        <f>$C$1169</f>
        <v>Competitive Cultural Competence - completed</v>
      </c>
      <c r="E1681" s="65" t="s">
        <v>60</v>
      </c>
      <c r="F1681" s="62" t="str">
        <f>$H$1169</f>
        <v>completing the Competetive Cultural Competence program</v>
      </c>
      <c r="G1681" s="65" t="s">
        <v>60</v>
      </c>
      <c r="H1681" s="73" t="str">
        <f t="shared" si="138"/>
        <v>Now that  is completing the Competetive Cultural Competence program, we anticipate greatly improved wellness outcomes. And will soon provide a testimonial of their responsiveness to the needs of diverse clients.</v>
      </c>
      <c r="I1681" s="4" t="s">
        <v>128</v>
      </c>
      <c r="J1681" s="4" t="str">
        <f t="shared" si="140"/>
        <v/>
      </c>
      <c r="K1681" s="61" t="str">
        <f>K$1195</f>
        <v xml:space="preserve"> is </v>
      </c>
      <c r="L1681" s="4" t="str">
        <f t="shared" si="139"/>
        <v>completing the Competetive Cultural Competence program</v>
      </c>
      <c r="M1681" s="4" t="s">
        <v>148</v>
      </c>
      <c r="N1681" s="60" t="s">
        <v>136</v>
      </c>
    </row>
    <row r="1682" spans="2:14" hidden="1" x14ac:dyDescent="0.3">
      <c r="G1682" s="65" t="s">
        <v>60</v>
      </c>
      <c r="H1682" s="73" t="str">
        <f t="shared" si="138"/>
        <v>Select one of these two services, Standard or Competitive Competence, to best improve your efficacy serving diverse patients. We can then offer a testimonial of your improved responsiveness to diverse clients.</v>
      </c>
      <c r="K1682" s="61" t="s">
        <v>138</v>
      </c>
      <c r="L1682" s="61" t="s">
        <v>139</v>
      </c>
      <c r="M1682" s="61" t="s">
        <v>149</v>
      </c>
      <c r="N1682" s="60" t="s">
        <v>141</v>
      </c>
    </row>
    <row r="1683" spans="2:14" hidden="1" x14ac:dyDescent="0.3">
      <c r="C1683" s="73" t="str">
        <f>IF($C1671=$C1676,H1676,IF($C1671=$C1677,H1677,IF($C1671=C1678,H1678,IF($C1671=C1679,H1679,IF($C1671=C1680,H1680,IF($C1671=C1681,H1681,IF($C1671=0,H1682)))))))</f>
        <v>Select one of these two services, Standard or Competitive Competence, to best improve your efficacy serving diverse patients. We can then offer a testimonial of your improved responsiveness to diverse clients.</v>
      </c>
      <c r="E1683" s="65" t="s">
        <v>60</v>
      </c>
      <c r="F1683" s="73" t="str">
        <f>IF($C1671=$C1676,F1676,IF($C1671=$C1677,F1677,IF($C1671=C1678,F1678,IF($C1671=C1679,F1679,IF($C1671=C1680,F1680,IF($C1671=C1681,F1681,IF($C1671=0,"")))))))</f>
        <v/>
      </c>
      <c r="G1683" s="65" t="s">
        <v>60</v>
      </c>
    </row>
    <row r="1684" spans="2:14" hidden="1" x14ac:dyDescent="0.3"/>
    <row r="1685" spans="2:14" hidden="1" x14ac:dyDescent="0.3">
      <c r="C1685" s="4" t="s">
        <v>142</v>
      </c>
    </row>
    <row r="1686" spans="2:14" hidden="1" x14ac:dyDescent="0.3"/>
    <row r="1687" spans="2:14" hidden="1" x14ac:dyDescent="0.3"/>
    <row r="1688" spans="2:14" hidden="1" x14ac:dyDescent="0.3"/>
    <row r="1689" spans="2:14" ht="16" hidden="1" x14ac:dyDescent="0.4">
      <c r="B1689" s="66" t="str">
        <f>IF(OR(F666="",J666=""),B666,CONCATENATE(B666,": ",F666,", ",J666))</f>
        <v>16th visit</v>
      </c>
      <c r="C1689" s="67"/>
      <c r="D1689" s="67"/>
      <c r="E1689" s="67"/>
      <c r="F1689" s="68"/>
      <c r="G1689" s="67"/>
      <c r="H1689" s="69"/>
      <c r="I1689" s="67"/>
      <c r="J1689" s="67"/>
      <c r="K1689" s="67"/>
      <c r="L1689" s="67"/>
      <c r="M1689" s="133">
        <f>IF(J666=I$1103,L$1103,IF(J666=I$1104,L$1104,IF(J666=I$1105,L$1105,IF(J666=I$1106,L$1106,IF(J666=I$1107,L$1107,IF(J666=I$1108,L$1108,IF(J666=I$1109,L$1109,IF(J666="",0))))))))</f>
        <v>0</v>
      </c>
    </row>
    <row r="1690" spans="2:14" hidden="1" x14ac:dyDescent="0.3">
      <c r="F1690" s="63"/>
    </row>
    <row r="1691" spans="2:14" hidden="1" x14ac:dyDescent="0.3">
      <c r="F1691" s="70" t="str">
        <f>F670</f>
        <v/>
      </c>
      <c r="J1691" s="70" t="str">
        <f>F671</f>
        <v/>
      </c>
    </row>
    <row r="1692" spans="2:14" hidden="1" x14ac:dyDescent="0.3"/>
    <row r="1693" spans="2:14" hidden="1" x14ac:dyDescent="0.3">
      <c r="B1693" s="64">
        <f>IF(C1693=F$1107,E$1107,IF(C1693=F$1108,E$1108,IF(C1693=F$1109,E$1109,IF(C1693=F$1110,E$1110,IF(C1693=F$1111,E$1111,IF(C1693=0,0))))))</f>
        <v>0</v>
      </c>
      <c r="C1693" s="4">
        <f>K673</f>
        <v>0</v>
      </c>
      <c r="F1693" s="4" t="str">
        <f>F1656</f>
        <v>1. I felt fully seen and heard.</v>
      </c>
      <c r="M1693" s="4">
        <f>IF(K673="",0,1)</f>
        <v>0</v>
      </c>
    </row>
    <row r="1694" spans="2:14" hidden="1" x14ac:dyDescent="0.3">
      <c r="B1694" s="64">
        <f t="shared" ref="B1694:B1702" si="141">IF(C1694=F$1107,E$1107,IF(C1694=F$1108,E$1108,IF(C1694=F$1109,E$1109,IF(C1694=F$1110,E$1110,IF(C1694=F$1111,E$1111,IF(C1694=0,0))))))</f>
        <v>0</v>
      </c>
      <c r="C1694" s="4">
        <f>K675</f>
        <v>0</v>
      </c>
      <c r="F1694" s="4" t="str">
        <f t="shared" ref="F1694:F1702" si="142">F1657</f>
        <v>2. They faithfully responded to all of my expressions of pain or discomfort.</v>
      </c>
      <c r="M1694" s="4">
        <f>IF(K675="",0,1)</f>
        <v>0</v>
      </c>
    </row>
    <row r="1695" spans="2:14" hidden="1" x14ac:dyDescent="0.3">
      <c r="B1695" s="64">
        <f t="shared" si="141"/>
        <v>0</v>
      </c>
      <c r="C1695" s="4">
        <f>K677</f>
        <v>0</v>
      </c>
      <c r="F1695" s="4" t="str">
        <f t="shared" si="142"/>
        <v>3. They put my personal wellbeing ahead of their institutional processes.</v>
      </c>
      <c r="M1695" s="4">
        <f>IF(K677="",0,1)</f>
        <v>0</v>
      </c>
    </row>
    <row r="1696" spans="2:14" hidden="1" x14ac:dyDescent="0.3">
      <c r="B1696" s="64">
        <f t="shared" si="141"/>
        <v>0</v>
      </c>
      <c r="C1696" s="4">
        <f>K679</f>
        <v>0</v>
      </c>
      <c r="F1696" s="4" t="str">
        <f t="shared" si="142"/>
        <v>4. Their actions and expressions were devoid of any microaggressions.</v>
      </c>
      <c r="M1696" s="4">
        <f>IF(K679="",0,1)</f>
        <v>0</v>
      </c>
    </row>
    <row r="1697" spans="2:16" hidden="1" x14ac:dyDescent="0.3">
      <c r="B1697" s="64">
        <f t="shared" si="141"/>
        <v>0</v>
      </c>
      <c r="C1697" s="4">
        <f>K681</f>
        <v>0</v>
      </c>
      <c r="F1697" s="4" t="str">
        <f t="shared" si="142"/>
        <v>5. They asked me how they could be more culturally sensitive.</v>
      </c>
      <c r="M1697" s="4">
        <f>IF(K681="",0,1)</f>
        <v>0</v>
      </c>
    </row>
    <row r="1698" spans="2:16" hidden="1" x14ac:dyDescent="0.3">
      <c r="B1698" s="64">
        <f t="shared" si="141"/>
        <v>0</v>
      </c>
      <c r="C1698" s="4">
        <f>K683</f>
        <v>0</v>
      </c>
      <c r="F1698" s="4" t="str">
        <f t="shared" si="142"/>
        <v>6. They did not exploit my vulnerability to their professional authority.</v>
      </c>
      <c r="M1698" s="4">
        <f>IF(K683="",0,1)</f>
        <v>0</v>
      </c>
    </row>
    <row r="1699" spans="2:16" hidden="1" x14ac:dyDescent="0.3">
      <c r="B1699" s="64">
        <f t="shared" si="141"/>
        <v>0</v>
      </c>
      <c r="C1699" s="4">
        <f>K685</f>
        <v>0</v>
      </c>
      <c r="F1699" s="4" t="str">
        <f t="shared" si="142"/>
        <v>7. I never had to give up my autonomy to fit their processes.</v>
      </c>
      <c r="M1699" s="4">
        <f>IF(K685="",0,1)</f>
        <v>0</v>
      </c>
    </row>
    <row r="1700" spans="2:16" hidden="1" x14ac:dyDescent="0.3">
      <c r="B1700" s="64">
        <f t="shared" si="141"/>
        <v>0</v>
      </c>
      <c r="C1700" s="4">
        <f>K687</f>
        <v>0</v>
      </c>
      <c r="F1700" s="4" t="str">
        <f t="shared" si="142"/>
        <v>8. Staff appeared to be culturally diverse.</v>
      </c>
      <c r="M1700" s="4">
        <f>IF(K687="",0,1)</f>
        <v>0</v>
      </c>
    </row>
    <row r="1701" spans="2:16" hidden="1" x14ac:dyDescent="0.3">
      <c r="B1701" s="64">
        <f t="shared" si="141"/>
        <v>0</v>
      </c>
      <c r="C1701" s="4">
        <f>K689</f>
        <v>0</v>
      </c>
      <c r="F1701" s="4" t="str">
        <f t="shared" si="142"/>
        <v>9. They effectively accommodated my linguistic barrier.</v>
      </c>
      <c r="M1701" s="4">
        <f>IF(K689="",0,1)</f>
        <v>0</v>
      </c>
    </row>
    <row r="1702" spans="2:16" hidden="1" x14ac:dyDescent="0.3">
      <c r="B1702" s="64">
        <f t="shared" si="141"/>
        <v>0</v>
      </c>
      <c r="C1702" s="4">
        <f>K691</f>
        <v>0</v>
      </c>
      <c r="F1702" s="4" t="str">
        <f t="shared" si="142"/>
        <v>10. I was offered billing options appropriate to my cultural values.</v>
      </c>
      <c r="M1702" s="4">
        <f>IF(K691="",0,1)</f>
        <v>0</v>
      </c>
    </row>
    <row r="1703" spans="2:16" hidden="1" x14ac:dyDescent="0.3">
      <c r="M1703" s="71">
        <f t="shared" ref="M1703" si="143">SUM(M1693:M1702)</f>
        <v>0</v>
      </c>
    </row>
    <row r="1704" spans="2:16" ht="15.5" hidden="1" x14ac:dyDescent="0.45">
      <c r="B1704" s="72">
        <f t="shared" ref="B1704" si="144">ROUND(SUM(B1693:B1702),0)</f>
        <v>0</v>
      </c>
      <c r="C1704" s="73" t="str">
        <f>IF(AND($B1704&gt;=$B$1114,$B1704&lt;$C$1114),E$1114,IF(AND($B1704&gt;=$B$1115,$B1704&lt;$C$1115),E$1115,IF(AND($B1704&gt;=$B$1116,$B1704&lt;$C$1116),E$1116,IF(AND($B1704&gt;=$B$1117,$B1704&lt;$C$1117),E$1117,IF(AND($B1704&gt;=$B$1118,$B1704&lt;=$C$1118),E$1118)))))</f>
        <v>Dangerously incompetent</v>
      </c>
      <c r="F1704" s="73" t="str">
        <f>IF(AND($B1704&gt;=$B$1114,$B1704&lt;$C$1114),H$1114,IF(AND($B1704&gt;=$B$1115,$B1704&lt;$C$1115),H$1115,IF(AND($B1704&gt;=$B$1116,$B1704&lt;$C$1116),H$1116,IF(AND($B1704&gt;=$B$1117,$B1704&lt;$C$1117),H$1117,IF(AND($B1704&gt;=$B$1118,$B1704&lt;=$C$1118),H$1118)))))</f>
        <v>dangerous incompetence</v>
      </c>
      <c r="I1704" s="73" t="str">
        <f>IF(AND($B1704&gt;=$B$1114,$B1704&lt;$C$1114),K$1114,IF(AND($B1704&gt;=$B$1115,$B1704&lt;$C$1115),K$1115,IF(AND($B1704&gt;=$B$1116,$B1704&lt;$C$1116),K$1116,IF(AND($B1704&gt;=$B$1117,$B1704&lt;$C$1117),K$1117,IF(AND($B1704&gt;=$B$1118,$B1704&lt;=$C$1118),K$1118)))))</f>
        <v>dangerous risk to Mika's wellbeing</v>
      </c>
      <c r="M1704" s="74" t="str">
        <f>IF(M1703=10,B1704,"")</f>
        <v/>
      </c>
      <c r="P1704" s="127" t="str">
        <f>IF(M1704="","",M1704*0.01)</f>
        <v/>
      </c>
    </row>
    <row r="1705" spans="2:16" ht="15.5" hidden="1" x14ac:dyDescent="0.45">
      <c r="L1705" s="75" t="s">
        <v>92</v>
      </c>
      <c r="M1705" s="76" t="str">
        <f>IF(K671="","",K671)</f>
        <v/>
      </c>
      <c r="P1705" s="127" t="str">
        <f>IF(M1705="","",1-(M1705/12))</f>
        <v/>
      </c>
    </row>
    <row r="1706" spans="2:16" hidden="1" x14ac:dyDescent="0.3">
      <c r="B1706" s="73" t="str">
        <f t="shared" ref="B1706" si="145">IF(M1703=10,CONCATENATE(E1706,F1706,G1706,H1706,I1706,J1706,K1706,L1706,M1706),"")</f>
        <v/>
      </c>
      <c r="D1706" s="65" t="s">
        <v>60</v>
      </c>
      <c r="E1706" s="4" t="s">
        <v>93</v>
      </c>
      <c r="F1706" s="4">
        <f t="shared" ref="F1706" si="146">B1704</f>
        <v>0</v>
      </c>
      <c r="G1706" s="4" t="s">
        <v>94</v>
      </c>
      <c r="H1706" s="4" t="str">
        <f t="shared" ref="H1706" si="147">F1704</f>
        <v>dangerous incompetence</v>
      </c>
      <c r="I1706" s="4" t="s">
        <v>95</v>
      </c>
    </row>
    <row r="1707" spans="2:16" hidden="1" x14ac:dyDescent="0.3"/>
    <row r="1708" spans="2:16" ht="14.5" hidden="1" x14ac:dyDescent="0.45">
      <c r="C1708" s="147">
        <f>E701</f>
        <v>0</v>
      </c>
      <c r="D1708" s="148"/>
      <c r="E1708" s="148"/>
      <c r="F1708" s="148"/>
      <c r="G1708" s="148"/>
      <c r="H1708" s="149"/>
    </row>
    <row r="1709" spans="2:16" hidden="1" x14ac:dyDescent="0.3"/>
    <row r="1710" spans="2:16" hidden="1" x14ac:dyDescent="0.3">
      <c r="C1710" s="73" t="str">
        <f>CONCATENATE(E1710,F1710,G1710,H1710,I1710,J1710,K1710,,L1710,M1710)</f>
        <v xml:space="preserve">We provide this helpful feedback to you, , to improve your cultural competency. </v>
      </c>
      <c r="D1710" s="65" t="s">
        <v>60</v>
      </c>
      <c r="E1710" s="4" t="s">
        <v>123</v>
      </c>
      <c r="F1710" s="4" t="str">
        <f>IF($J1691=0,"the recipient",$J1691)</f>
        <v/>
      </c>
      <c r="G1710" s="4" t="s">
        <v>124</v>
      </c>
      <c r="H1710" s="4"/>
    </row>
    <row r="1711" spans="2:16" hidden="1" x14ac:dyDescent="0.3">
      <c r="C1711" s="73" t="str">
        <f>CONCATENATE(E1711,F1711,G1711,H1711,I1711,J1711,K1711,,L1711,M1711)</f>
        <v xml:space="preserve">We know medical providers like you rely upon referrals. Often from those you serve. </v>
      </c>
      <c r="D1711" s="65" t="s">
        <v>60</v>
      </c>
      <c r="E1711" s="4" t="s">
        <v>126</v>
      </c>
      <c r="G1711" s="4" t="s">
        <v>127</v>
      </c>
    </row>
    <row r="1712" spans="2:16" hidden="1" x14ac:dyDescent="0.3">
      <c r="C1712" s="73" t="str">
        <f>CONCATENATE(E1712,F1712,G1712,H1712,I1712,J1712,K1712,,L1712,M1712)</f>
        <v>Select a service that best fits your needs.</v>
      </c>
      <c r="D1712" s="65" t="s">
        <v>60</v>
      </c>
      <c r="E1712" s="4" t="s">
        <v>17</v>
      </c>
    </row>
    <row r="1713" spans="2:14" hidden="1" x14ac:dyDescent="0.3">
      <c r="C1713" s="62" t="str">
        <f>$C$1164</f>
        <v>Standard Cultural Competence - begin</v>
      </c>
      <c r="E1713" s="65" t="s">
        <v>60</v>
      </c>
      <c r="F1713" s="62" t="str">
        <f>$H$1164</f>
        <v>beginning the Standard Cultural Competence program</v>
      </c>
      <c r="G1713" s="65" t="s">
        <v>60</v>
      </c>
      <c r="H1713" s="73" t="str">
        <f>CONCATENATE($I1713,$J1713,$K1713,$L1713,$M1713,$N1713,$O1713,$P1713)</f>
        <v>Now that  is beginning the Standard Cultural Competence program, we expect improved outcomes. And can provide a testimonial of their responsiveness to the needs of diverse clients.pr</v>
      </c>
      <c r="I1713" s="4" t="s">
        <v>128</v>
      </c>
      <c r="J1713" s="65" t="str">
        <f>F1710</f>
        <v/>
      </c>
      <c r="K1713" s="61" t="s">
        <v>129</v>
      </c>
      <c r="L1713" s="4" t="str">
        <f>F1713</f>
        <v>beginning the Standard Cultural Competence program</v>
      </c>
      <c r="M1713" s="4" t="s">
        <v>143</v>
      </c>
      <c r="N1713" s="60" t="s">
        <v>150</v>
      </c>
    </row>
    <row r="1714" spans="2:14" hidden="1" x14ac:dyDescent="0.3">
      <c r="C1714" s="62" t="str">
        <f>$C$1165</f>
        <v>Competitive Cultural Competence - begin</v>
      </c>
      <c r="E1714" s="65" t="s">
        <v>60</v>
      </c>
      <c r="F1714" s="62" t="str">
        <f>$H$1165</f>
        <v>beginning the Competetive Cultural Competence program</v>
      </c>
      <c r="G1714" s="65" t="s">
        <v>60</v>
      </c>
      <c r="H1714" s="73" t="str">
        <f t="shared" ref="H1714:H1719" si="148">CONCATENATE($I1714,$J1714,$K1714,$L1714,$M1714,$N1714,$O1714,$P1714)</f>
        <v>Now that  is beginning the Competetive Cultural Competence program, we anticipate modestly improved wellness outcomes. And can provide a testimonial of their responsiveness to the needs of diverse clients.</v>
      </c>
      <c r="I1714" s="4" t="s">
        <v>128</v>
      </c>
      <c r="J1714" s="4" t="str">
        <f>J1713</f>
        <v/>
      </c>
      <c r="K1714" s="61" t="str">
        <f>K$1195</f>
        <v xml:space="preserve"> is </v>
      </c>
      <c r="L1714" s="4" t="str">
        <f t="shared" ref="L1714:L1718" si="149">F1714</f>
        <v>beginning the Competetive Cultural Competence program</v>
      </c>
      <c r="M1714" s="4" t="s">
        <v>144</v>
      </c>
      <c r="N1714" s="60" t="s">
        <v>131</v>
      </c>
    </row>
    <row r="1715" spans="2:14" hidden="1" x14ac:dyDescent="0.3">
      <c r="C1715" s="62" t="str">
        <f>$C$1166</f>
        <v>Standard Cultural Competence - enrolled</v>
      </c>
      <c r="E1715" s="65" t="s">
        <v>60</v>
      </c>
      <c r="F1715" s="62" t="str">
        <f>$H$1166</f>
        <v>participating in the Standard Cultural Competence program</v>
      </c>
      <c r="G1715" s="65" t="s">
        <v>60</v>
      </c>
      <c r="H1715" s="73" t="str">
        <f t="shared" si="148"/>
        <v>Now that  is participating in the Standard Cultural Competence program, we expect better outcomes. And can provide a testimonial of their responsiveness to the needs of diverse clients.</v>
      </c>
      <c r="I1715" s="4" t="s">
        <v>128</v>
      </c>
      <c r="J1715" s="4" t="str">
        <f t="shared" ref="J1715:J1718" si="150">J1714</f>
        <v/>
      </c>
      <c r="K1715" s="61" t="str">
        <f>K$1195</f>
        <v xml:space="preserve"> is </v>
      </c>
      <c r="L1715" s="4" t="str">
        <f t="shared" si="149"/>
        <v>participating in the Standard Cultural Competence program</v>
      </c>
      <c r="M1715" s="4" t="s">
        <v>145</v>
      </c>
      <c r="N1715" s="60" t="s">
        <v>131</v>
      </c>
    </row>
    <row r="1716" spans="2:14" hidden="1" x14ac:dyDescent="0.3">
      <c r="C1716" s="62" t="str">
        <f>$C$1167</f>
        <v>Competitive Cultural Competence - enrolled</v>
      </c>
      <c r="E1716" s="65" t="s">
        <v>60</v>
      </c>
      <c r="F1716" s="62" t="str">
        <f>$H$1167</f>
        <v>participating in the Competetive Cultural Competence program</v>
      </c>
      <c r="G1716" s="65" t="s">
        <v>60</v>
      </c>
      <c r="H1716" s="73" t="str">
        <f t="shared" si="148"/>
        <v>Now that  is participating in the Competetive Cultural Competence program, we anticipate significantly improved wellness outcomes. And can provide a testimonial of their responsiveness to the needs of diverse clients.</v>
      </c>
      <c r="I1716" s="4" t="s">
        <v>128</v>
      </c>
      <c r="J1716" s="4" t="str">
        <f t="shared" si="150"/>
        <v/>
      </c>
      <c r="K1716" s="61" t="str">
        <f>K$1195</f>
        <v xml:space="preserve"> is </v>
      </c>
      <c r="L1716" s="4" t="str">
        <f t="shared" si="149"/>
        <v>participating in the Competetive Cultural Competence program</v>
      </c>
      <c r="M1716" s="4" t="s">
        <v>146</v>
      </c>
      <c r="N1716" s="60" t="s">
        <v>131</v>
      </c>
    </row>
    <row r="1717" spans="2:14" hidden="1" x14ac:dyDescent="0.3">
      <c r="C1717" s="62" t="str">
        <f>$C$1168</f>
        <v>Standard Cultural Competence - completed</v>
      </c>
      <c r="E1717" s="65" t="s">
        <v>60</v>
      </c>
      <c r="F1717" s="62" t="str">
        <f>$H$1168</f>
        <v>completing the Standard Cultural Competence program</v>
      </c>
      <c r="G1717" s="65" t="s">
        <v>60</v>
      </c>
      <c r="H1717" s="73" t="str">
        <f t="shared" si="148"/>
        <v>Now that  is completing the Standard Cultural Competence program, we expect stellar outcomes. And will soon provide a testimonial of their responsiveness to the needs of diverse clients.</v>
      </c>
      <c r="I1717" s="4" t="s">
        <v>128</v>
      </c>
      <c r="J1717" s="4" t="str">
        <f t="shared" si="150"/>
        <v/>
      </c>
      <c r="K1717" s="61" t="str">
        <f>K$1195</f>
        <v xml:space="preserve"> is </v>
      </c>
      <c r="L1717" s="4" t="str">
        <f t="shared" si="149"/>
        <v>completing the Standard Cultural Competence program</v>
      </c>
      <c r="M1717" s="4" t="s">
        <v>147</v>
      </c>
      <c r="N1717" s="60" t="s">
        <v>136</v>
      </c>
    </row>
    <row r="1718" spans="2:14" hidden="1" x14ac:dyDescent="0.3">
      <c r="C1718" s="62" t="str">
        <f>$C$1169</f>
        <v>Competitive Cultural Competence - completed</v>
      </c>
      <c r="E1718" s="65" t="s">
        <v>60</v>
      </c>
      <c r="F1718" s="62" t="str">
        <f>$H$1169</f>
        <v>completing the Competetive Cultural Competence program</v>
      </c>
      <c r="G1718" s="65" t="s">
        <v>60</v>
      </c>
      <c r="H1718" s="73" t="str">
        <f t="shared" si="148"/>
        <v>Now that  is completing the Competetive Cultural Competence program, we anticipate greatly improved wellness outcomes. And will soon provide a testimonial of their responsiveness to the needs of diverse clients.</v>
      </c>
      <c r="I1718" s="4" t="s">
        <v>128</v>
      </c>
      <c r="J1718" s="4" t="str">
        <f t="shared" si="150"/>
        <v/>
      </c>
      <c r="K1718" s="61" t="str">
        <f>K$1195</f>
        <v xml:space="preserve"> is </v>
      </c>
      <c r="L1718" s="4" t="str">
        <f t="shared" si="149"/>
        <v>completing the Competetive Cultural Competence program</v>
      </c>
      <c r="M1718" s="4" t="s">
        <v>148</v>
      </c>
      <c r="N1718" s="60" t="s">
        <v>136</v>
      </c>
    </row>
    <row r="1719" spans="2:14" hidden="1" x14ac:dyDescent="0.3">
      <c r="G1719" s="65" t="s">
        <v>60</v>
      </c>
      <c r="H1719" s="73" t="str">
        <f t="shared" si="148"/>
        <v>Select one of these two services, Standard or Competitive Competence, to best improve your efficacy serving diverse patients. We can then offer a testimonial of your improved responsiveness to diverse clients.</v>
      </c>
      <c r="K1719" s="61" t="s">
        <v>138</v>
      </c>
      <c r="L1719" s="61" t="s">
        <v>139</v>
      </c>
      <c r="M1719" s="61" t="s">
        <v>149</v>
      </c>
      <c r="N1719" s="60" t="s">
        <v>141</v>
      </c>
    </row>
    <row r="1720" spans="2:14" hidden="1" x14ac:dyDescent="0.3">
      <c r="C1720" s="73" t="str">
        <f>IF($C1708=$C1713,H1713,IF($C1708=$C1714,H1714,IF($C1708=C1715,H1715,IF($C1708=C1716,H1716,IF($C1708=C1717,H1717,IF($C1708=C1718,H1718,IF($C1708=0,H1719)))))))</f>
        <v>Select one of these two services, Standard or Competitive Competence, to best improve your efficacy serving diverse patients. We can then offer a testimonial of your improved responsiveness to diverse clients.</v>
      </c>
      <c r="E1720" s="65" t="s">
        <v>60</v>
      </c>
      <c r="F1720" s="73" t="str">
        <f>IF($C1708=$C1713,F1713,IF($C1708=$C1714,F1714,IF($C1708=C1715,F1715,IF($C1708=C1716,F1716,IF($C1708=C1717,F1717,IF($C1708=C1718,F1718,IF($C1708=0,"")))))))</f>
        <v/>
      </c>
      <c r="G1720" s="65" t="s">
        <v>60</v>
      </c>
    </row>
    <row r="1721" spans="2:14" hidden="1" x14ac:dyDescent="0.3"/>
    <row r="1722" spans="2:14" hidden="1" x14ac:dyDescent="0.3">
      <c r="C1722" s="4" t="s">
        <v>142</v>
      </c>
    </row>
    <row r="1723" spans="2:14" hidden="1" x14ac:dyDescent="0.3"/>
    <row r="1724" spans="2:14" hidden="1" x14ac:dyDescent="0.3"/>
    <row r="1725" spans="2:14" hidden="1" x14ac:dyDescent="0.3"/>
    <row r="1726" spans="2:14" ht="16" hidden="1" x14ac:dyDescent="0.4">
      <c r="B1726" s="66"/>
      <c r="C1726" s="67"/>
      <c r="D1726" s="67"/>
      <c r="E1726" s="67"/>
      <c r="F1726" s="68"/>
      <c r="G1726" s="67"/>
      <c r="H1726" s="69"/>
      <c r="I1726" s="67"/>
      <c r="J1726" s="67"/>
      <c r="K1726" s="67"/>
      <c r="L1726" s="67"/>
      <c r="M1726" s="67"/>
    </row>
    <row r="1727" spans="2:14" hidden="1" x14ac:dyDescent="0.3">
      <c r="F1727" s="63"/>
    </row>
    <row r="1728" spans="2:14" hidden="1" x14ac:dyDescent="0.3">
      <c r="F1728" s="63"/>
    </row>
    <row r="1729" spans="2:9" hidden="1" x14ac:dyDescent="0.3">
      <c r="B1729" s="135" t="s">
        <v>204</v>
      </c>
      <c r="C1729" s="83"/>
      <c r="E1729" s="135" t="s">
        <v>212</v>
      </c>
      <c r="F1729" s="83"/>
      <c r="H1729" s="135" t="s">
        <v>213</v>
      </c>
      <c r="I1729" s="83"/>
    </row>
    <row r="1730" spans="2:9" hidden="1" x14ac:dyDescent="0.3">
      <c r="B1730" s="83"/>
      <c r="C1730" s="83"/>
      <c r="E1730" s="83"/>
      <c r="F1730" s="83"/>
      <c r="H1730" s="83"/>
      <c r="I1730" s="83"/>
    </row>
    <row r="1731" spans="2:9" hidden="1" x14ac:dyDescent="0.3">
      <c r="B1731" s="110">
        <v>1</v>
      </c>
      <c r="C1731" s="134">
        <f>M1131</f>
        <v>0</v>
      </c>
      <c r="E1731" s="110">
        <v>1</v>
      </c>
      <c r="F1731" s="134">
        <f>P1146</f>
        <v>0.28000000000000003</v>
      </c>
      <c r="H1731" s="110">
        <v>1</v>
      </c>
      <c r="I1731" s="134">
        <f>P1147</f>
        <v>0.60000000000000009</v>
      </c>
    </row>
    <row r="1732" spans="2:9" hidden="1" x14ac:dyDescent="0.3">
      <c r="B1732" s="110">
        <v>2</v>
      </c>
      <c r="C1732" s="134">
        <f>M1171</f>
        <v>0</v>
      </c>
      <c r="E1732" s="110">
        <v>2</v>
      </c>
      <c r="F1732" s="134">
        <f>P1186</f>
        <v>0.35000000000000003</v>
      </c>
      <c r="H1732" s="110">
        <v>2</v>
      </c>
      <c r="I1732" s="134">
        <f>P1187</f>
        <v>0.60833333333333339</v>
      </c>
    </row>
    <row r="1733" spans="2:9" hidden="1" x14ac:dyDescent="0.3">
      <c r="B1733" s="110">
        <v>3</v>
      </c>
      <c r="C1733" s="134">
        <f>M1208</f>
        <v>0.5</v>
      </c>
      <c r="E1733" s="110">
        <v>3</v>
      </c>
      <c r="F1733" s="134">
        <f>P1223</f>
        <v>0.73</v>
      </c>
      <c r="H1733" s="110">
        <v>3</v>
      </c>
      <c r="I1733" s="134">
        <f>P1224</f>
        <v>0.57499999999999996</v>
      </c>
    </row>
    <row r="1734" spans="2:9" hidden="1" x14ac:dyDescent="0.3">
      <c r="B1734" s="110">
        <v>4</v>
      </c>
      <c r="C1734" s="134">
        <f>M1245</f>
        <v>0.5</v>
      </c>
      <c r="E1734" s="110">
        <v>4</v>
      </c>
      <c r="F1734" s="134">
        <f>P1260</f>
        <v>0.78</v>
      </c>
      <c r="H1734" s="110">
        <v>4</v>
      </c>
      <c r="I1734" s="134">
        <f>P1261</f>
        <v>0.59166666666666656</v>
      </c>
    </row>
    <row r="1735" spans="2:9" hidden="1" x14ac:dyDescent="0.3">
      <c r="B1735" s="110">
        <v>5</v>
      </c>
      <c r="C1735" s="134">
        <f>M1282</f>
        <v>0.5</v>
      </c>
      <c r="E1735" s="110">
        <v>5</v>
      </c>
      <c r="F1735" s="134">
        <f>P1297</f>
        <v>0.70000000000000007</v>
      </c>
      <c r="H1735" s="110">
        <v>5</v>
      </c>
      <c r="I1735" s="134">
        <f>P1298</f>
        <v>0.54166666666666674</v>
      </c>
    </row>
    <row r="1736" spans="2:9" hidden="1" x14ac:dyDescent="0.3">
      <c r="B1736" s="110">
        <v>6</v>
      </c>
      <c r="C1736" s="134">
        <f>M1319</f>
        <v>0.5</v>
      </c>
      <c r="E1736" s="110">
        <v>6</v>
      </c>
      <c r="F1736" s="134">
        <f>P1334</f>
        <v>0.83000000000000007</v>
      </c>
      <c r="H1736" s="110">
        <v>6</v>
      </c>
      <c r="I1736" s="134">
        <f>P1335</f>
        <v>0.6166666666666667</v>
      </c>
    </row>
    <row r="1737" spans="2:9" hidden="1" x14ac:dyDescent="0.3">
      <c r="B1737" s="110">
        <v>7</v>
      </c>
      <c r="C1737" s="134">
        <f>M1356</f>
        <v>0.66666666666666663</v>
      </c>
      <c r="E1737" s="110">
        <v>7</v>
      </c>
      <c r="F1737" s="134">
        <f>P1371</f>
        <v>0.83000000000000007</v>
      </c>
      <c r="H1737" s="110">
        <v>7</v>
      </c>
      <c r="I1737" s="134">
        <f>P1372</f>
        <v>0.625</v>
      </c>
    </row>
    <row r="1738" spans="2:9" hidden="1" x14ac:dyDescent="0.3">
      <c r="B1738" s="110">
        <v>8</v>
      </c>
      <c r="C1738" s="134">
        <f>M1393</f>
        <v>0.83333333333333337</v>
      </c>
      <c r="E1738" s="110">
        <v>8</v>
      </c>
      <c r="F1738" s="134">
        <f>P1408</f>
        <v>0.83000000000000007</v>
      </c>
      <c r="H1738" s="110">
        <v>8</v>
      </c>
      <c r="I1738" s="134">
        <f>P1409</f>
        <v>0.625</v>
      </c>
    </row>
    <row r="1739" spans="2:9" hidden="1" x14ac:dyDescent="0.3">
      <c r="B1739" s="110">
        <v>9</v>
      </c>
      <c r="C1739" s="134">
        <f>M1430</f>
        <v>1</v>
      </c>
      <c r="E1739" s="110">
        <v>9</v>
      </c>
      <c r="F1739" s="134">
        <f>P1445</f>
        <v>0.88</v>
      </c>
      <c r="H1739" s="110">
        <v>9</v>
      </c>
      <c r="I1739" s="134">
        <f>P1446</f>
        <v>0.65833333333333344</v>
      </c>
    </row>
    <row r="1740" spans="2:9" hidden="1" x14ac:dyDescent="0.3">
      <c r="B1740" s="110">
        <v>10</v>
      </c>
      <c r="C1740" s="134">
        <f>M1467</f>
        <v>0</v>
      </c>
      <c r="E1740" s="110">
        <v>10</v>
      </c>
      <c r="F1740" s="134" t="str">
        <f>P1482</f>
        <v/>
      </c>
      <c r="H1740" s="110">
        <v>10</v>
      </c>
      <c r="I1740" s="134" t="str">
        <f>P1483</f>
        <v/>
      </c>
    </row>
    <row r="1741" spans="2:9" hidden="1" x14ac:dyDescent="0.3">
      <c r="B1741" s="110">
        <v>11</v>
      </c>
      <c r="C1741" s="134">
        <f>M1504</f>
        <v>0</v>
      </c>
      <c r="E1741" s="110">
        <v>11</v>
      </c>
      <c r="F1741" s="134" t="str">
        <f>P1519</f>
        <v/>
      </c>
      <c r="H1741" s="110">
        <v>11</v>
      </c>
      <c r="I1741" s="134" t="str">
        <f>P1520</f>
        <v/>
      </c>
    </row>
    <row r="1742" spans="2:9" hidden="1" x14ac:dyDescent="0.3">
      <c r="B1742" s="110">
        <v>12</v>
      </c>
      <c r="C1742" s="134">
        <f>M1541</f>
        <v>0</v>
      </c>
      <c r="E1742" s="110">
        <v>12</v>
      </c>
      <c r="F1742" s="134" t="str">
        <f>P1556</f>
        <v/>
      </c>
      <c r="H1742" s="110">
        <v>12</v>
      </c>
      <c r="I1742" s="134" t="str">
        <f>P1557</f>
        <v/>
      </c>
    </row>
    <row r="1743" spans="2:9" hidden="1" x14ac:dyDescent="0.3">
      <c r="B1743" s="110">
        <v>13</v>
      </c>
      <c r="C1743" s="134">
        <f>M1578</f>
        <v>0</v>
      </c>
      <c r="E1743" s="110">
        <v>13</v>
      </c>
      <c r="F1743" s="134" t="str">
        <f>P1594</f>
        <v/>
      </c>
      <c r="H1743" s="110">
        <v>13</v>
      </c>
      <c r="I1743" s="134" t="str">
        <f>P1595</f>
        <v/>
      </c>
    </row>
    <row r="1744" spans="2:9" hidden="1" x14ac:dyDescent="0.3">
      <c r="B1744" s="110">
        <v>14</v>
      </c>
      <c r="C1744" s="134">
        <f>M1615</f>
        <v>0</v>
      </c>
      <c r="E1744" s="110">
        <v>14</v>
      </c>
      <c r="F1744" s="134" t="str">
        <f>P1631</f>
        <v/>
      </c>
      <c r="H1744" s="110">
        <v>14</v>
      </c>
      <c r="I1744" s="134" t="str">
        <f>P1632</f>
        <v/>
      </c>
    </row>
    <row r="1745" spans="2:12" hidden="1" x14ac:dyDescent="0.3">
      <c r="B1745" s="110">
        <v>15</v>
      </c>
      <c r="C1745" s="134">
        <f>M1652</f>
        <v>0</v>
      </c>
      <c r="E1745" s="110">
        <v>15</v>
      </c>
      <c r="F1745" s="134" t="str">
        <f>P1667</f>
        <v/>
      </c>
      <c r="H1745" s="110">
        <v>15</v>
      </c>
      <c r="I1745" s="134" t="str">
        <f>P1668</f>
        <v/>
      </c>
    </row>
    <row r="1746" spans="2:12" hidden="1" x14ac:dyDescent="0.3">
      <c r="B1746" s="110">
        <v>16</v>
      </c>
      <c r="C1746" s="134">
        <f>M1689</f>
        <v>0</v>
      </c>
      <c r="E1746" s="110">
        <v>16</v>
      </c>
      <c r="F1746" s="134" t="str">
        <f>P1704</f>
        <v/>
      </c>
      <c r="H1746" s="110">
        <v>16</v>
      </c>
      <c r="I1746" s="134" t="str">
        <f>P1705</f>
        <v/>
      </c>
    </row>
    <row r="1747" spans="2:12" hidden="1" x14ac:dyDescent="0.3">
      <c r="C1747" s="112">
        <f>MAX(C1731:C1746)</f>
        <v>1</v>
      </c>
      <c r="D1747" s="113" t="str">
        <f>IF(C1747=L1103,I1103,IF(C1747=L1104,I1104,IF(C1747=L1105,I1105,IF(C1747=L1106,I1106,IF(C1747=L1107,I1107,IF(C1747=L1108,I1108,IF(C1747=L1109,I1109)))))))</f>
        <v>provider finished CC</v>
      </c>
      <c r="F1747" s="142">
        <f>MAX(F1731:F1746)</f>
        <v>0.88</v>
      </c>
      <c r="I1747" s="142">
        <f>MAX(I1731:I1746)</f>
        <v>0.65833333333333344</v>
      </c>
      <c r="K1747" s="4">
        <f>CORREL(F1731:F1739,I1731:I1739)</f>
        <v>0.25931630781392428</v>
      </c>
      <c r="L1747" s="4">
        <f>PEARSON(F1731:F1739,I1731:I1739)</f>
        <v>0.25931630781392428</v>
      </c>
    </row>
    <row r="1748" spans="2:12" hidden="1" x14ac:dyDescent="0.3">
      <c r="E1748" s="207" t="s">
        <v>224</v>
      </c>
      <c r="F1748" s="206">
        <f>STDEV(F1731:F1746)</f>
        <v>0.22034064536530751</v>
      </c>
      <c r="H1748" s="207" t="s">
        <v>224</v>
      </c>
      <c r="I1748" s="206">
        <f>STDEV(I1731:I1746)</f>
        <v>3.3362255970734223E-2</v>
      </c>
    </row>
    <row r="1749" spans="2:12" hidden="1" x14ac:dyDescent="0.3">
      <c r="F1749" s="63"/>
    </row>
    <row r="1750" spans="2:12" hidden="1" x14ac:dyDescent="0.3">
      <c r="F1750" s="63">
        <f>LOOKUP(9.99999999999999E+307,F1731:F1746)</f>
        <v>0.88</v>
      </c>
      <c r="I1750" s="206">
        <f>LOOKUP(9.99999999999999E+307,I1731:I1746)</f>
        <v>0.65833333333333344</v>
      </c>
    </row>
    <row r="1751" spans="2:12" hidden="1" x14ac:dyDescent="0.3">
      <c r="F1751" s="63"/>
    </row>
    <row r="1752" spans="2:12" hidden="1" x14ac:dyDescent="0.3">
      <c r="F1752" s="63"/>
    </row>
    <row r="1753" spans="2:12" hidden="1" x14ac:dyDescent="0.3">
      <c r="F1753" s="63"/>
    </row>
    <row r="1754" spans="2:12" hidden="1" x14ac:dyDescent="0.3">
      <c r="F1754" s="63"/>
    </row>
    <row r="1755" spans="2:12" hidden="1" x14ac:dyDescent="0.3">
      <c r="F1755" s="63"/>
    </row>
    <row r="1756" spans="2:12" hidden="1" x14ac:dyDescent="0.3">
      <c r="F1756" s="63"/>
    </row>
    <row r="1757" spans="2:12" hidden="1" x14ac:dyDescent="0.3">
      <c r="F1757" s="63"/>
    </row>
    <row r="1758" spans="2:12" hidden="1" x14ac:dyDescent="0.3">
      <c r="F1758" s="63"/>
    </row>
    <row r="1759" spans="2:12" hidden="1" x14ac:dyDescent="0.3">
      <c r="F1759" s="63"/>
    </row>
    <row r="1760" spans="2:12" hidden="1" x14ac:dyDescent="0.3">
      <c r="F1760" s="63"/>
    </row>
    <row r="1761" spans="6:6" hidden="1" x14ac:dyDescent="0.3">
      <c r="F1761" s="63"/>
    </row>
    <row r="1762" spans="6:6" hidden="1" x14ac:dyDescent="0.3">
      <c r="F1762" s="63"/>
    </row>
    <row r="1763" spans="6:6" hidden="1" x14ac:dyDescent="0.3">
      <c r="F1763" s="63"/>
    </row>
    <row r="1764" spans="6:6" hidden="1" x14ac:dyDescent="0.3">
      <c r="F1764" s="63"/>
    </row>
    <row r="1765" spans="6:6" hidden="1" x14ac:dyDescent="0.3">
      <c r="F1765" s="63"/>
    </row>
    <row r="1766" spans="6:6" hidden="1" x14ac:dyDescent="0.3">
      <c r="F1766" s="63"/>
    </row>
    <row r="1767" spans="6:6" hidden="1" x14ac:dyDescent="0.3">
      <c r="F1767" s="63"/>
    </row>
    <row r="1768" spans="6:6" hidden="1" x14ac:dyDescent="0.3">
      <c r="F1768" s="63"/>
    </row>
    <row r="1769" spans="6:6" hidden="1" x14ac:dyDescent="0.3">
      <c r="F1769" s="63"/>
    </row>
    <row r="1770" spans="6:6" hidden="1" x14ac:dyDescent="0.3">
      <c r="F1770" s="63"/>
    </row>
    <row r="1771" spans="6:6" hidden="1" x14ac:dyDescent="0.3">
      <c r="F1771" s="63"/>
    </row>
    <row r="1772" spans="6:6" hidden="1" x14ac:dyDescent="0.3">
      <c r="F1772" s="63"/>
    </row>
    <row r="1773" spans="6:6" hidden="1" x14ac:dyDescent="0.3">
      <c r="F1773" s="63"/>
    </row>
    <row r="1774" spans="6:6" hidden="1" x14ac:dyDescent="0.3">
      <c r="F1774" s="63"/>
    </row>
    <row r="1775" spans="6:6" hidden="1" x14ac:dyDescent="0.3">
      <c r="F1775" s="63"/>
    </row>
    <row r="1776" spans="6:6" hidden="1" x14ac:dyDescent="0.3">
      <c r="F1776" s="63"/>
    </row>
    <row r="1777" spans="6:6" hidden="1" x14ac:dyDescent="0.3">
      <c r="F1777" s="63"/>
    </row>
    <row r="1778" spans="6:6" hidden="1" x14ac:dyDescent="0.3">
      <c r="F1778" s="63"/>
    </row>
    <row r="1779" spans="6:6" hidden="1" x14ac:dyDescent="0.3">
      <c r="F1779" s="63"/>
    </row>
    <row r="1780" spans="6:6" hidden="1" x14ac:dyDescent="0.3">
      <c r="F1780" s="63"/>
    </row>
    <row r="1781" spans="6:6" hidden="1" x14ac:dyDescent="0.3">
      <c r="F1781" s="63"/>
    </row>
    <row r="1782" spans="6:6" hidden="1" x14ac:dyDescent="0.3">
      <c r="F1782" s="63"/>
    </row>
    <row r="1783" spans="6:6" hidden="1" x14ac:dyDescent="0.3">
      <c r="F1783" s="63"/>
    </row>
    <row r="1784" spans="6:6" hidden="1" x14ac:dyDescent="0.3">
      <c r="F1784" s="63"/>
    </row>
    <row r="1785" spans="6:6" hidden="1" x14ac:dyDescent="0.3">
      <c r="F1785" s="63"/>
    </row>
    <row r="1786" spans="6:6" hidden="1" x14ac:dyDescent="0.3">
      <c r="F1786" s="63"/>
    </row>
    <row r="1787" spans="6:6" hidden="1" x14ac:dyDescent="0.3">
      <c r="F1787" s="63"/>
    </row>
    <row r="1788" spans="6:6" hidden="1" x14ac:dyDescent="0.3">
      <c r="F1788" s="63"/>
    </row>
    <row r="1789" spans="6:6" hidden="1" x14ac:dyDescent="0.3">
      <c r="F1789" s="63"/>
    </row>
    <row r="1790" spans="6:6" hidden="1" x14ac:dyDescent="0.3">
      <c r="F1790" s="63"/>
    </row>
    <row r="1791" spans="6:6" hidden="1" x14ac:dyDescent="0.3">
      <c r="F1791" s="63"/>
    </row>
    <row r="1792" spans="6:6" hidden="1" x14ac:dyDescent="0.3">
      <c r="F1792" s="63"/>
    </row>
    <row r="1793" spans="2:54" hidden="1" x14ac:dyDescent="0.3">
      <c r="F1793" s="63"/>
    </row>
    <row r="1794" spans="2:54" hidden="1" x14ac:dyDescent="0.3">
      <c r="F1794" s="63"/>
    </row>
    <row r="1795" spans="2:54" hidden="1" x14ac:dyDescent="0.3">
      <c r="F1795" s="63"/>
    </row>
    <row r="1796" spans="2:54" hidden="1" x14ac:dyDescent="0.3">
      <c r="F1796" s="63"/>
    </row>
    <row r="1797" spans="2:54" hidden="1" x14ac:dyDescent="0.3"/>
    <row r="1798" spans="2:54" hidden="1" x14ac:dyDescent="0.3"/>
    <row r="1799" spans="2:54" s="60" customFormat="1" ht="16" hidden="1" thickBot="1" x14ac:dyDescent="0.5">
      <c r="B1799" s="85" t="s">
        <v>151</v>
      </c>
      <c r="C1799" s="86"/>
      <c r="D1799" s="86"/>
      <c r="E1799" s="86"/>
      <c r="F1799" s="86"/>
      <c r="G1799" s="86"/>
      <c r="H1799" s="87"/>
      <c r="I1799" s="86"/>
      <c r="J1799" s="86"/>
      <c r="K1799" s="86"/>
      <c r="L1799" s="86"/>
      <c r="M1799" s="86"/>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2:54" s="60" customFormat="1" x14ac:dyDescent="0.3">
      <c r="B1800" s="4"/>
      <c r="C1800" s="4"/>
      <c r="D1800" s="4"/>
      <c r="E1800" s="4"/>
      <c r="F1800" s="4"/>
      <c r="G1800" s="4"/>
      <c r="H1800" s="61"/>
      <c r="I1800" s="4"/>
      <c r="J1800" s="4"/>
      <c r="K1800" s="4"/>
      <c r="L1800" s="4"/>
      <c r="M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sheetData>
  <mergeCells count="627">
    <mergeCell ref="B10:M10"/>
    <mergeCell ref="B11:M11"/>
    <mergeCell ref="B12:M12"/>
    <mergeCell ref="B15:M15"/>
    <mergeCell ref="C20:I20"/>
    <mergeCell ref="C21:I21"/>
    <mergeCell ref="B2:M2"/>
    <mergeCell ref="B3:M5"/>
    <mergeCell ref="B6:M6"/>
    <mergeCell ref="B7:M7"/>
    <mergeCell ref="B8:M8"/>
    <mergeCell ref="B9:M9"/>
    <mergeCell ref="C28:I28"/>
    <mergeCell ref="C29:I29"/>
    <mergeCell ref="C30:I30"/>
    <mergeCell ref="C31:I31"/>
    <mergeCell ref="C32:I32"/>
    <mergeCell ref="C33:I33"/>
    <mergeCell ref="C22:I22"/>
    <mergeCell ref="C23:I23"/>
    <mergeCell ref="C24:I24"/>
    <mergeCell ref="C25:I25"/>
    <mergeCell ref="C26:I26"/>
    <mergeCell ref="C27:I27"/>
    <mergeCell ref="F56:I56"/>
    <mergeCell ref="K56:M56"/>
    <mergeCell ref="B58:J58"/>
    <mergeCell ref="K58:M58"/>
    <mergeCell ref="B60:J60"/>
    <mergeCell ref="K60:M60"/>
    <mergeCell ref="C34:I34"/>
    <mergeCell ref="C35:I35"/>
    <mergeCell ref="B51:E51"/>
    <mergeCell ref="F51:I51"/>
    <mergeCell ref="J51:M51"/>
    <mergeCell ref="F55:I55"/>
    <mergeCell ref="B68:J68"/>
    <mergeCell ref="K68:M68"/>
    <mergeCell ref="B70:J70"/>
    <mergeCell ref="K70:M70"/>
    <mergeCell ref="B72:J72"/>
    <mergeCell ref="K72:M72"/>
    <mergeCell ref="B62:J62"/>
    <mergeCell ref="K62:M62"/>
    <mergeCell ref="B64:J64"/>
    <mergeCell ref="K64:M64"/>
    <mergeCell ref="B66:J66"/>
    <mergeCell ref="K66:M66"/>
    <mergeCell ref="B82:M82"/>
    <mergeCell ref="B84:M84"/>
    <mergeCell ref="B86:M86"/>
    <mergeCell ref="B91:E91"/>
    <mergeCell ref="F91:I91"/>
    <mergeCell ref="J91:M91"/>
    <mergeCell ref="B87:M87"/>
    <mergeCell ref="B74:J74"/>
    <mergeCell ref="K74:M74"/>
    <mergeCell ref="B76:J76"/>
    <mergeCell ref="K76:M76"/>
    <mergeCell ref="B78:M78"/>
    <mergeCell ref="B81:M81"/>
    <mergeCell ref="B102:J102"/>
    <mergeCell ref="K102:M102"/>
    <mergeCell ref="B104:J104"/>
    <mergeCell ref="K104:M104"/>
    <mergeCell ref="B106:J106"/>
    <mergeCell ref="K106:M106"/>
    <mergeCell ref="F95:I95"/>
    <mergeCell ref="F96:I96"/>
    <mergeCell ref="K96:M96"/>
    <mergeCell ref="B98:J98"/>
    <mergeCell ref="K98:M98"/>
    <mergeCell ref="B100:J100"/>
    <mergeCell ref="K100:M100"/>
    <mergeCell ref="B114:J114"/>
    <mergeCell ref="K114:M114"/>
    <mergeCell ref="B116:J116"/>
    <mergeCell ref="K116:M116"/>
    <mergeCell ref="B118:M118"/>
    <mergeCell ref="B121:M121"/>
    <mergeCell ref="B108:J108"/>
    <mergeCell ref="K108:M108"/>
    <mergeCell ref="B110:J110"/>
    <mergeCell ref="K110:M110"/>
    <mergeCell ref="B112:J112"/>
    <mergeCell ref="K112:M112"/>
    <mergeCell ref="E126:L126"/>
    <mergeCell ref="B128:M128"/>
    <mergeCell ref="B133:E133"/>
    <mergeCell ref="F133:I133"/>
    <mergeCell ref="J133:M133"/>
    <mergeCell ref="F137:I137"/>
    <mergeCell ref="B129:M129"/>
    <mergeCell ref="B122:M122"/>
    <mergeCell ref="B123:D123"/>
    <mergeCell ref="E123:H123"/>
    <mergeCell ref="I123:M123"/>
    <mergeCell ref="E124:H124"/>
    <mergeCell ref="I124:M124"/>
    <mergeCell ref="B144:J144"/>
    <mergeCell ref="K144:M144"/>
    <mergeCell ref="B146:J146"/>
    <mergeCell ref="K146:M146"/>
    <mergeCell ref="B148:J148"/>
    <mergeCell ref="K148:M148"/>
    <mergeCell ref="F138:I138"/>
    <mergeCell ref="K138:M138"/>
    <mergeCell ref="B140:J140"/>
    <mergeCell ref="K140:M140"/>
    <mergeCell ref="B142:J142"/>
    <mergeCell ref="K142:M142"/>
    <mergeCell ref="B156:J156"/>
    <mergeCell ref="K156:M156"/>
    <mergeCell ref="B158:J158"/>
    <mergeCell ref="K158:M158"/>
    <mergeCell ref="B160:M160"/>
    <mergeCell ref="B163:M163"/>
    <mergeCell ref="B150:J150"/>
    <mergeCell ref="K150:M150"/>
    <mergeCell ref="B152:J152"/>
    <mergeCell ref="K152:M152"/>
    <mergeCell ref="B154:J154"/>
    <mergeCell ref="K154:M154"/>
    <mergeCell ref="E168:L168"/>
    <mergeCell ref="B170:M170"/>
    <mergeCell ref="B174:E174"/>
    <mergeCell ref="F174:I174"/>
    <mergeCell ref="J174:M174"/>
    <mergeCell ref="F178:I178"/>
    <mergeCell ref="B171:M171"/>
    <mergeCell ref="B164:M164"/>
    <mergeCell ref="B165:D165"/>
    <mergeCell ref="E165:H165"/>
    <mergeCell ref="I165:M165"/>
    <mergeCell ref="E166:H166"/>
    <mergeCell ref="I166:M166"/>
    <mergeCell ref="B185:J185"/>
    <mergeCell ref="K185:M185"/>
    <mergeCell ref="B187:J187"/>
    <mergeCell ref="K187:M187"/>
    <mergeCell ref="B189:J189"/>
    <mergeCell ref="K189:M189"/>
    <mergeCell ref="F179:I179"/>
    <mergeCell ref="K179:M179"/>
    <mergeCell ref="B181:J181"/>
    <mergeCell ref="K181:M181"/>
    <mergeCell ref="B183:J183"/>
    <mergeCell ref="K183:M183"/>
    <mergeCell ref="B197:J197"/>
    <mergeCell ref="K197:M197"/>
    <mergeCell ref="B199:J199"/>
    <mergeCell ref="K199:M199"/>
    <mergeCell ref="B201:M201"/>
    <mergeCell ref="B204:M204"/>
    <mergeCell ref="B191:J191"/>
    <mergeCell ref="K191:M191"/>
    <mergeCell ref="B193:J193"/>
    <mergeCell ref="K193:M193"/>
    <mergeCell ref="B195:J195"/>
    <mergeCell ref="K195:M195"/>
    <mergeCell ref="E209:L209"/>
    <mergeCell ref="B211:M211"/>
    <mergeCell ref="B215:E215"/>
    <mergeCell ref="F215:I215"/>
    <mergeCell ref="J215:M215"/>
    <mergeCell ref="F219:I219"/>
    <mergeCell ref="B212:M212"/>
    <mergeCell ref="B205:M205"/>
    <mergeCell ref="B206:D206"/>
    <mergeCell ref="E206:H206"/>
    <mergeCell ref="I206:M206"/>
    <mergeCell ref="E207:H207"/>
    <mergeCell ref="I207:M207"/>
    <mergeCell ref="B226:J226"/>
    <mergeCell ref="K226:M226"/>
    <mergeCell ref="B228:J228"/>
    <mergeCell ref="K228:M228"/>
    <mergeCell ref="B230:J230"/>
    <mergeCell ref="K230:M230"/>
    <mergeCell ref="F220:I220"/>
    <mergeCell ref="K220:M220"/>
    <mergeCell ref="B222:J222"/>
    <mergeCell ref="K222:M222"/>
    <mergeCell ref="B224:J224"/>
    <mergeCell ref="K224:M224"/>
    <mergeCell ref="B238:J238"/>
    <mergeCell ref="K238:M238"/>
    <mergeCell ref="B240:J240"/>
    <mergeCell ref="K240:M240"/>
    <mergeCell ref="B242:M242"/>
    <mergeCell ref="B245:M245"/>
    <mergeCell ref="B232:J232"/>
    <mergeCell ref="K232:M232"/>
    <mergeCell ref="B234:J234"/>
    <mergeCell ref="K234:M234"/>
    <mergeCell ref="B236:J236"/>
    <mergeCell ref="K236:M236"/>
    <mergeCell ref="E250:L250"/>
    <mergeCell ref="B252:M252"/>
    <mergeCell ref="B256:E256"/>
    <mergeCell ref="F256:I256"/>
    <mergeCell ref="J256:M256"/>
    <mergeCell ref="F260:I260"/>
    <mergeCell ref="B253:M253"/>
    <mergeCell ref="B246:M246"/>
    <mergeCell ref="B247:D247"/>
    <mergeCell ref="E247:H247"/>
    <mergeCell ref="I247:M247"/>
    <mergeCell ref="E248:H248"/>
    <mergeCell ref="I248:M248"/>
    <mergeCell ref="B267:J267"/>
    <mergeCell ref="K267:M267"/>
    <mergeCell ref="B269:J269"/>
    <mergeCell ref="K269:M269"/>
    <mergeCell ref="B271:J271"/>
    <mergeCell ref="K271:M271"/>
    <mergeCell ref="F261:I261"/>
    <mergeCell ref="K261:M261"/>
    <mergeCell ref="B263:J263"/>
    <mergeCell ref="K263:M263"/>
    <mergeCell ref="B265:J265"/>
    <mergeCell ref="K265:M265"/>
    <mergeCell ref="B279:J279"/>
    <mergeCell ref="K279:M279"/>
    <mergeCell ref="B281:J281"/>
    <mergeCell ref="K281:M281"/>
    <mergeCell ref="B283:M283"/>
    <mergeCell ref="B286:M286"/>
    <mergeCell ref="B273:J273"/>
    <mergeCell ref="K273:M273"/>
    <mergeCell ref="B275:J275"/>
    <mergeCell ref="K275:M275"/>
    <mergeCell ref="B277:J277"/>
    <mergeCell ref="K277:M277"/>
    <mergeCell ref="E291:L291"/>
    <mergeCell ref="B293:M293"/>
    <mergeCell ref="B297:E297"/>
    <mergeCell ref="F297:I297"/>
    <mergeCell ref="J297:M297"/>
    <mergeCell ref="F301:I301"/>
    <mergeCell ref="B294:M294"/>
    <mergeCell ref="B287:M287"/>
    <mergeCell ref="B288:D288"/>
    <mergeCell ref="E288:H288"/>
    <mergeCell ref="I288:M288"/>
    <mergeCell ref="E289:H289"/>
    <mergeCell ref="I289:M289"/>
    <mergeCell ref="B308:J308"/>
    <mergeCell ref="K308:M308"/>
    <mergeCell ref="B310:J310"/>
    <mergeCell ref="K310:M310"/>
    <mergeCell ref="B312:J312"/>
    <mergeCell ref="K312:M312"/>
    <mergeCell ref="F302:I302"/>
    <mergeCell ref="K302:M302"/>
    <mergeCell ref="B304:J304"/>
    <mergeCell ref="K304:M304"/>
    <mergeCell ref="B306:J306"/>
    <mergeCell ref="K306:M306"/>
    <mergeCell ref="B320:J320"/>
    <mergeCell ref="K320:M320"/>
    <mergeCell ref="B322:J322"/>
    <mergeCell ref="K322:M322"/>
    <mergeCell ref="B324:M324"/>
    <mergeCell ref="B327:M327"/>
    <mergeCell ref="B314:J314"/>
    <mergeCell ref="K314:M314"/>
    <mergeCell ref="B316:J316"/>
    <mergeCell ref="K316:M316"/>
    <mergeCell ref="B318:J318"/>
    <mergeCell ref="K318:M318"/>
    <mergeCell ref="E332:L332"/>
    <mergeCell ref="B334:M334"/>
    <mergeCell ref="B338:E338"/>
    <mergeCell ref="F338:I338"/>
    <mergeCell ref="J338:M338"/>
    <mergeCell ref="F342:I342"/>
    <mergeCell ref="B335:M335"/>
    <mergeCell ref="B328:M328"/>
    <mergeCell ref="B329:D329"/>
    <mergeCell ref="E329:H329"/>
    <mergeCell ref="I329:M329"/>
    <mergeCell ref="E330:H330"/>
    <mergeCell ref="I330:M330"/>
    <mergeCell ref="B349:J349"/>
    <mergeCell ref="K349:M349"/>
    <mergeCell ref="B351:J351"/>
    <mergeCell ref="K351:M351"/>
    <mergeCell ref="B353:J353"/>
    <mergeCell ref="K353:M353"/>
    <mergeCell ref="F343:I343"/>
    <mergeCell ref="K343:M343"/>
    <mergeCell ref="B345:J345"/>
    <mergeCell ref="K345:M345"/>
    <mergeCell ref="B347:J347"/>
    <mergeCell ref="K347:M347"/>
    <mergeCell ref="B361:J361"/>
    <mergeCell ref="K361:M361"/>
    <mergeCell ref="B363:J363"/>
    <mergeCell ref="K363:M363"/>
    <mergeCell ref="B365:M365"/>
    <mergeCell ref="B368:M368"/>
    <mergeCell ref="B355:J355"/>
    <mergeCell ref="K355:M355"/>
    <mergeCell ref="B357:J357"/>
    <mergeCell ref="K357:M357"/>
    <mergeCell ref="B359:J359"/>
    <mergeCell ref="K359:M359"/>
    <mergeCell ref="E373:L373"/>
    <mergeCell ref="B375:M375"/>
    <mergeCell ref="B379:E379"/>
    <mergeCell ref="F379:I379"/>
    <mergeCell ref="J379:M379"/>
    <mergeCell ref="F383:I383"/>
    <mergeCell ref="B376:M376"/>
    <mergeCell ref="B369:M369"/>
    <mergeCell ref="B370:D370"/>
    <mergeCell ref="E370:H370"/>
    <mergeCell ref="I370:M370"/>
    <mergeCell ref="E371:H371"/>
    <mergeCell ref="I371:M371"/>
    <mergeCell ref="B390:J390"/>
    <mergeCell ref="K390:M390"/>
    <mergeCell ref="B392:J392"/>
    <mergeCell ref="K392:M392"/>
    <mergeCell ref="B394:J394"/>
    <mergeCell ref="K394:M394"/>
    <mergeCell ref="F384:I384"/>
    <mergeCell ref="K384:M384"/>
    <mergeCell ref="B386:J386"/>
    <mergeCell ref="K386:M386"/>
    <mergeCell ref="B388:J388"/>
    <mergeCell ref="K388:M388"/>
    <mergeCell ref="B402:J402"/>
    <mergeCell ref="K402:M402"/>
    <mergeCell ref="B404:J404"/>
    <mergeCell ref="K404:M404"/>
    <mergeCell ref="B406:M406"/>
    <mergeCell ref="B409:M409"/>
    <mergeCell ref="B396:J396"/>
    <mergeCell ref="K396:M396"/>
    <mergeCell ref="B398:J398"/>
    <mergeCell ref="K398:M398"/>
    <mergeCell ref="B400:J400"/>
    <mergeCell ref="K400:M400"/>
    <mergeCell ref="E414:L414"/>
    <mergeCell ref="B416:M416"/>
    <mergeCell ref="B420:E420"/>
    <mergeCell ref="F420:I420"/>
    <mergeCell ref="J420:M420"/>
    <mergeCell ref="F424:I424"/>
    <mergeCell ref="B417:M417"/>
    <mergeCell ref="B410:M410"/>
    <mergeCell ref="B411:D411"/>
    <mergeCell ref="E411:H411"/>
    <mergeCell ref="I411:M411"/>
    <mergeCell ref="E412:H412"/>
    <mergeCell ref="I412:M412"/>
    <mergeCell ref="B431:J431"/>
    <mergeCell ref="K431:M431"/>
    <mergeCell ref="B433:J433"/>
    <mergeCell ref="K433:M433"/>
    <mergeCell ref="B435:J435"/>
    <mergeCell ref="K435:M435"/>
    <mergeCell ref="F425:I425"/>
    <mergeCell ref="K425:M425"/>
    <mergeCell ref="B427:J427"/>
    <mergeCell ref="K427:M427"/>
    <mergeCell ref="B429:J429"/>
    <mergeCell ref="K429:M429"/>
    <mergeCell ref="B443:J443"/>
    <mergeCell ref="K443:M443"/>
    <mergeCell ref="B445:J445"/>
    <mergeCell ref="K445:M445"/>
    <mergeCell ref="B447:M447"/>
    <mergeCell ref="B450:M450"/>
    <mergeCell ref="B437:J437"/>
    <mergeCell ref="K437:M437"/>
    <mergeCell ref="B439:J439"/>
    <mergeCell ref="K439:M439"/>
    <mergeCell ref="B441:J441"/>
    <mergeCell ref="K441:M441"/>
    <mergeCell ref="E455:L455"/>
    <mergeCell ref="B457:M457"/>
    <mergeCell ref="B461:E461"/>
    <mergeCell ref="F461:I461"/>
    <mergeCell ref="J461:M461"/>
    <mergeCell ref="F465:I465"/>
    <mergeCell ref="B458:M458"/>
    <mergeCell ref="B451:M451"/>
    <mergeCell ref="B452:D452"/>
    <mergeCell ref="E452:H452"/>
    <mergeCell ref="I452:M452"/>
    <mergeCell ref="E453:H453"/>
    <mergeCell ref="I453:M453"/>
    <mergeCell ref="B472:J472"/>
    <mergeCell ref="K472:M472"/>
    <mergeCell ref="B474:J474"/>
    <mergeCell ref="K474:M474"/>
    <mergeCell ref="B476:J476"/>
    <mergeCell ref="K476:M476"/>
    <mergeCell ref="F466:I466"/>
    <mergeCell ref="K466:M466"/>
    <mergeCell ref="B468:J468"/>
    <mergeCell ref="K468:M468"/>
    <mergeCell ref="B470:J470"/>
    <mergeCell ref="K470:M470"/>
    <mergeCell ref="B484:J484"/>
    <mergeCell ref="K484:M484"/>
    <mergeCell ref="B486:J486"/>
    <mergeCell ref="K486:M486"/>
    <mergeCell ref="B488:M488"/>
    <mergeCell ref="B491:M491"/>
    <mergeCell ref="B478:J478"/>
    <mergeCell ref="K478:M478"/>
    <mergeCell ref="B480:J480"/>
    <mergeCell ref="K480:M480"/>
    <mergeCell ref="B482:J482"/>
    <mergeCell ref="K482:M482"/>
    <mergeCell ref="E496:L496"/>
    <mergeCell ref="B498:M498"/>
    <mergeCell ref="B502:E502"/>
    <mergeCell ref="F502:I502"/>
    <mergeCell ref="J502:M502"/>
    <mergeCell ref="F506:I506"/>
    <mergeCell ref="B499:M499"/>
    <mergeCell ref="B492:M492"/>
    <mergeCell ref="B493:D493"/>
    <mergeCell ref="E493:H493"/>
    <mergeCell ref="I493:M493"/>
    <mergeCell ref="E494:H494"/>
    <mergeCell ref="I494:M494"/>
    <mergeCell ref="B513:J513"/>
    <mergeCell ref="K513:M513"/>
    <mergeCell ref="B515:J515"/>
    <mergeCell ref="K515:M515"/>
    <mergeCell ref="B517:J517"/>
    <mergeCell ref="K517:M517"/>
    <mergeCell ref="F507:I507"/>
    <mergeCell ref="K507:M507"/>
    <mergeCell ref="B509:J509"/>
    <mergeCell ref="K509:M509"/>
    <mergeCell ref="B511:J511"/>
    <mergeCell ref="K511:M511"/>
    <mergeCell ref="B525:J525"/>
    <mergeCell ref="K525:M525"/>
    <mergeCell ref="B527:J527"/>
    <mergeCell ref="K527:M527"/>
    <mergeCell ref="B529:M529"/>
    <mergeCell ref="B532:M532"/>
    <mergeCell ref="B519:J519"/>
    <mergeCell ref="K519:M519"/>
    <mergeCell ref="B521:J521"/>
    <mergeCell ref="K521:M521"/>
    <mergeCell ref="B523:J523"/>
    <mergeCell ref="K523:M523"/>
    <mergeCell ref="E537:L537"/>
    <mergeCell ref="B539:M539"/>
    <mergeCell ref="B543:E543"/>
    <mergeCell ref="F543:I543"/>
    <mergeCell ref="J543:M543"/>
    <mergeCell ref="F547:I547"/>
    <mergeCell ref="B540:M540"/>
    <mergeCell ref="B533:M533"/>
    <mergeCell ref="B534:D534"/>
    <mergeCell ref="E534:H534"/>
    <mergeCell ref="I534:M534"/>
    <mergeCell ref="E535:H535"/>
    <mergeCell ref="I535:M535"/>
    <mergeCell ref="B554:J554"/>
    <mergeCell ref="K554:M554"/>
    <mergeCell ref="B556:J556"/>
    <mergeCell ref="K556:M556"/>
    <mergeCell ref="B558:J558"/>
    <mergeCell ref="K558:M558"/>
    <mergeCell ref="F548:I548"/>
    <mergeCell ref="K548:M548"/>
    <mergeCell ref="B550:J550"/>
    <mergeCell ref="K550:M550"/>
    <mergeCell ref="B552:J552"/>
    <mergeCell ref="K552:M552"/>
    <mergeCell ref="B566:J566"/>
    <mergeCell ref="K566:M566"/>
    <mergeCell ref="B568:J568"/>
    <mergeCell ref="K568:M568"/>
    <mergeCell ref="B570:M570"/>
    <mergeCell ref="B573:M573"/>
    <mergeCell ref="B560:J560"/>
    <mergeCell ref="K560:M560"/>
    <mergeCell ref="B562:J562"/>
    <mergeCell ref="K562:M562"/>
    <mergeCell ref="B564:J564"/>
    <mergeCell ref="K564:M564"/>
    <mergeCell ref="E578:L578"/>
    <mergeCell ref="B580:M580"/>
    <mergeCell ref="B584:E584"/>
    <mergeCell ref="F584:I584"/>
    <mergeCell ref="J584:M584"/>
    <mergeCell ref="F588:I588"/>
    <mergeCell ref="B581:M581"/>
    <mergeCell ref="B574:M574"/>
    <mergeCell ref="B575:D575"/>
    <mergeCell ref="E575:H575"/>
    <mergeCell ref="I575:M575"/>
    <mergeCell ref="E576:H576"/>
    <mergeCell ref="I576:M576"/>
    <mergeCell ref="B595:J595"/>
    <mergeCell ref="K595:M595"/>
    <mergeCell ref="B597:J597"/>
    <mergeCell ref="K597:M597"/>
    <mergeCell ref="B599:J599"/>
    <mergeCell ref="K599:M599"/>
    <mergeCell ref="F589:I589"/>
    <mergeCell ref="K589:M589"/>
    <mergeCell ref="B591:J591"/>
    <mergeCell ref="K591:M591"/>
    <mergeCell ref="B593:J593"/>
    <mergeCell ref="K593:M593"/>
    <mergeCell ref="B607:J607"/>
    <mergeCell ref="K607:M607"/>
    <mergeCell ref="B609:J609"/>
    <mergeCell ref="K609:M609"/>
    <mergeCell ref="B611:M611"/>
    <mergeCell ref="B614:M614"/>
    <mergeCell ref="B601:J601"/>
    <mergeCell ref="K601:M601"/>
    <mergeCell ref="B603:J603"/>
    <mergeCell ref="K603:M603"/>
    <mergeCell ref="B605:J605"/>
    <mergeCell ref="K605:M605"/>
    <mergeCell ref="E619:L619"/>
    <mergeCell ref="B621:M621"/>
    <mergeCell ref="B625:E625"/>
    <mergeCell ref="F625:I625"/>
    <mergeCell ref="J625:M625"/>
    <mergeCell ref="F629:I629"/>
    <mergeCell ref="B622:M622"/>
    <mergeCell ref="B615:M615"/>
    <mergeCell ref="B616:D616"/>
    <mergeCell ref="E616:H616"/>
    <mergeCell ref="I616:M616"/>
    <mergeCell ref="E617:H617"/>
    <mergeCell ref="I617:M617"/>
    <mergeCell ref="B636:J636"/>
    <mergeCell ref="K636:M636"/>
    <mergeCell ref="B638:J638"/>
    <mergeCell ref="K638:M638"/>
    <mergeCell ref="B640:J640"/>
    <mergeCell ref="K640:M640"/>
    <mergeCell ref="F630:I630"/>
    <mergeCell ref="K630:M630"/>
    <mergeCell ref="B632:J632"/>
    <mergeCell ref="K632:M632"/>
    <mergeCell ref="B634:J634"/>
    <mergeCell ref="K634:M634"/>
    <mergeCell ref="B648:J648"/>
    <mergeCell ref="K648:M648"/>
    <mergeCell ref="B650:J650"/>
    <mergeCell ref="K650:M650"/>
    <mergeCell ref="B652:M652"/>
    <mergeCell ref="B655:M655"/>
    <mergeCell ref="B642:J642"/>
    <mergeCell ref="K642:M642"/>
    <mergeCell ref="B644:J644"/>
    <mergeCell ref="K644:M644"/>
    <mergeCell ref="B646:J646"/>
    <mergeCell ref="K646:M646"/>
    <mergeCell ref="E660:L660"/>
    <mergeCell ref="B662:M662"/>
    <mergeCell ref="B666:E666"/>
    <mergeCell ref="F666:I666"/>
    <mergeCell ref="J666:M666"/>
    <mergeCell ref="F670:I670"/>
    <mergeCell ref="B656:M656"/>
    <mergeCell ref="B657:D657"/>
    <mergeCell ref="E657:H657"/>
    <mergeCell ref="I657:M657"/>
    <mergeCell ref="E658:H658"/>
    <mergeCell ref="I658:M658"/>
    <mergeCell ref="B677:J677"/>
    <mergeCell ref="K677:M677"/>
    <mergeCell ref="B679:J679"/>
    <mergeCell ref="K679:M679"/>
    <mergeCell ref="B681:J681"/>
    <mergeCell ref="K681:M681"/>
    <mergeCell ref="F671:I671"/>
    <mergeCell ref="K671:M671"/>
    <mergeCell ref="B673:J673"/>
    <mergeCell ref="K673:M673"/>
    <mergeCell ref="B675:J675"/>
    <mergeCell ref="K675:M675"/>
    <mergeCell ref="B689:J689"/>
    <mergeCell ref="K689:M689"/>
    <mergeCell ref="B691:J691"/>
    <mergeCell ref="K691:M691"/>
    <mergeCell ref="B693:M693"/>
    <mergeCell ref="B696:M696"/>
    <mergeCell ref="B683:J683"/>
    <mergeCell ref="K683:M683"/>
    <mergeCell ref="B685:J685"/>
    <mergeCell ref="K685:M685"/>
    <mergeCell ref="B687:J687"/>
    <mergeCell ref="K687:M687"/>
    <mergeCell ref="C1560:H1560"/>
    <mergeCell ref="C1597:H1597"/>
    <mergeCell ref="C1634:H1634"/>
    <mergeCell ref="C1671:H1671"/>
    <mergeCell ref="C1708:H1708"/>
    <mergeCell ref="B663:M663"/>
    <mergeCell ref="C1338:H1338"/>
    <mergeCell ref="C1375:H1375"/>
    <mergeCell ref="C1412:H1412"/>
    <mergeCell ref="C1449:H1449"/>
    <mergeCell ref="C1486:H1486"/>
    <mergeCell ref="C1523:H1523"/>
    <mergeCell ref="E701:L701"/>
    <mergeCell ref="B703:M703"/>
    <mergeCell ref="C1190:H1190"/>
    <mergeCell ref="C1227:H1227"/>
    <mergeCell ref="C1264:H1264"/>
    <mergeCell ref="C1301:H1301"/>
    <mergeCell ref="B697:M697"/>
    <mergeCell ref="B698:D698"/>
    <mergeCell ref="E698:H698"/>
    <mergeCell ref="I698:M698"/>
    <mergeCell ref="E699:H699"/>
    <mergeCell ref="I699:M699"/>
  </mergeCells>
  <conditionalFormatting sqref="B109:M109 B111:M111 B113:M113 B115:M115 B117:M117 B118">
    <cfRule type="containsText" dxfId="1024" priority="129" operator="containsText" text="SELECT">
      <formula>NOT(ISERROR(SEARCH("SELECT",B109)))</formula>
    </cfRule>
  </conditionalFormatting>
  <conditionalFormatting sqref="B119:M120">
    <cfRule type="containsText" dxfId="1023" priority="114" operator="containsText" text="SELECT">
      <formula>NOT(ISERROR(SEARCH("SELECT",B119)))</formula>
    </cfRule>
  </conditionalFormatting>
  <conditionalFormatting sqref="B151:M151 B153:M153 B155:M155 B157:M157 B159:M159 B160">
    <cfRule type="containsText" dxfId="1022" priority="128" operator="containsText" text="SELECT">
      <formula>NOT(ISERROR(SEARCH("SELECT",B151)))</formula>
    </cfRule>
  </conditionalFormatting>
  <conditionalFormatting sqref="B161:M162">
    <cfRule type="containsText" dxfId="1021" priority="99" operator="containsText" text="SELECT">
      <formula>NOT(ISERROR(SEARCH("SELECT",B161)))</formula>
    </cfRule>
  </conditionalFormatting>
  <conditionalFormatting sqref="B192:M192 B194:M194 B196:M196 B198:M198">
    <cfRule type="containsText" dxfId="1020" priority="7" operator="containsText" text="SELECT">
      <formula>NOT(ISERROR(SEARCH("SELECT",B192)))</formula>
    </cfRule>
  </conditionalFormatting>
  <conditionalFormatting sqref="B200:M200 B201">
    <cfRule type="containsText" dxfId="1019" priority="127" operator="containsText" text="SELECT">
      <formula>NOT(ISERROR(SEARCH("SELECT",B200)))</formula>
    </cfRule>
  </conditionalFormatting>
  <conditionalFormatting sqref="B202:M203">
    <cfRule type="containsText" dxfId="1018" priority="98" operator="containsText" text="SELECT">
      <formula>NOT(ISERROR(SEARCH("SELECT",B202)))</formula>
    </cfRule>
  </conditionalFormatting>
  <conditionalFormatting sqref="B233:M233 B235:M235 B237:M237 B239:M239">
    <cfRule type="containsText" dxfId="1017" priority="6" operator="containsText" text="SELECT">
      <formula>NOT(ISERROR(SEARCH("SELECT",B233)))</formula>
    </cfRule>
  </conditionalFormatting>
  <conditionalFormatting sqref="B241:M241 B242">
    <cfRule type="containsText" dxfId="1016" priority="126" operator="containsText" text="SELECT">
      <formula>NOT(ISERROR(SEARCH("SELECT",B241)))</formula>
    </cfRule>
  </conditionalFormatting>
  <conditionalFormatting sqref="B243:M244">
    <cfRule type="containsText" dxfId="1015" priority="97" operator="containsText" text="SELECT">
      <formula>NOT(ISERROR(SEARCH("SELECT",B243)))</formula>
    </cfRule>
  </conditionalFormatting>
  <conditionalFormatting sqref="B274:M274 B276:M276 B278:M278 B280:M280">
    <cfRule type="containsText" dxfId="1014" priority="4" operator="containsText" text="SELECT">
      <formula>NOT(ISERROR(SEARCH("SELECT",B274)))</formula>
    </cfRule>
  </conditionalFormatting>
  <conditionalFormatting sqref="B282:M282 B283">
    <cfRule type="containsText" dxfId="1013" priority="125" operator="containsText" text="SELECT">
      <formula>NOT(ISERROR(SEARCH("SELECT",B282)))</formula>
    </cfRule>
  </conditionalFormatting>
  <conditionalFormatting sqref="B284:M285">
    <cfRule type="containsText" dxfId="1012" priority="96" operator="containsText" text="SELECT">
      <formula>NOT(ISERROR(SEARCH("SELECT",B284)))</formula>
    </cfRule>
  </conditionalFormatting>
  <conditionalFormatting sqref="B315:M315 B317:M317 B319:M319 B321:M321">
    <cfRule type="containsText" dxfId="1011" priority="3" operator="containsText" text="SELECT">
      <formula>NOT(ISERROR(SEARCH("SELECT",B315)))</formula>
    </cfRule>
  </conditionalFormatting>
  <conditionalFormatting sqref="B323:M323 B324">
    <cfRule type="containsText" dxfId="1010" priority="124" operator="containsText" text="SELECT">
      <formula>NOT(ISERROR(SEARCH("SELECT",B323)))</formula>
    </cfRule>
  </conditionalFormatting>
  <conditionalFormatting sqref="B325:M326">
    <cfRule type="containsText" dxfId="1009" priority="95" operator="containsText" text="SELECT">
      <formula>NOT(ISERROR(SEARCH("SELECT",B325)))</formula>
    </cfRule>
  </conditionalFormatting>
  <conditionalFormatting sqref="B356:M356 B358:M358 B360:M360 B362:M362">
    <cfRule type="containsText" dxfId="1008" priority="2" operator="containsText" text="SELECT">
      <formula>NOT(ISERROR(SEARCH("SELECT",B356)))</formula>
    </cfRule>
  </conditionalFormatting>
  <conditionalFormatting sqref="B364:M364 B365">
    <cfRule type="containsText" dxfId="1007" priority="123" operator="containsText" text="SELECT">
      <formula>NOT(ISERROR(SEARCH("SELECT",B364)))</formula>
    </cfRule>
  </conditionalFormatting>
  <conditionalFormatting sqref="B366:M367">
    <cfRule type="containsText" dxfId="1006" priority="94" operator="containsText" text="SELECT">
      <formula>NOT(ISERROR(SEARCH("SELECT",B366)))</formula>
    </cfRule>
  </conditionalFormatting>
  <conditionalFormatting sqref="B397:M397 B399:M399 B401:M401 B403:M403">
    <cfRule type="containsText" dxfId="1005" priority="1" operator="containsText" text="SELECT">
      <formula>NOT(ISERROR(SEARCH("SELECT",B397)))</formula>
    </cfRule>
  </conditionalFormatting>
  <conditionalFormatting sqref="B405:M405 B406">
    <cfRule type="containsText" dxfId="1004" priority="122" operator="containsText" text="SELECT">
      <formula>NOT(ISERROR(SEARCH("SELECT",B405)))</formula>
    </cfRule>
  </conditionalFormatting>
  <conditionalFormatting sqref="B407:M408">
    <cfRule type="containsText" dxfId="1003" priority="93" operator="containsText" text="SELECT">
      <formula>NOT(ISERROR(SEARCH("SELECT",B407)))</formula>
    </cfRule>
  </conditionalFormatting>
  <conditionalFormatting sqref="B438:M438 B440:M440 B442:M442 B444:M444 B446:M446 B447">
    <cfRule type="containsText" dxfId="1002" priority="121" operator="containsText" text="SELECT">
      <formula>NOT(ISERROR(SEARCH("SELECT",B438)))</formula>
    </cfRule>
  </conditionalFormatting>
  <conditionalFormatting sqref="B448:M449">
    <cfRule type="containsText" dxfId="1001" priority="92" operator="containsText" text="SELECT">
      <formula>NOT(ISERROR(SEARCH("SELECT",B448)))</formula>
    </cfRule>
  </conditionalFormatting>
  <conditionalFormatting sqref="B479:M479 B481:M481 B483:M483 B485:M485 B487:M487 B488">
    <cfRule type="containsText" dxfId="1000" priority="120" operator="containsText" text="SELECT">
      <formula>NOT(ISERROR(SEARCH("SELECT",B479)))</formula>
    </cfRule>
  </conditionalFormatting>
  <conditionalFormatting sqref="B489:M490">
    <cfRule type="containsText" dxfId="999" priority="91" operator="containsText" text="SELECT">
      <formula>NOT(ISERROR(SEARCH("SELECT",B489)))</formula>
    </cfRule>
  </conditionalFormatting>
  <conditionalFormatting sqref="B520:M520 B522:M522 B524:M524 B526:M526 B528:M528 B529">
    <cfRule type="containsText" dxfId="998" priority="119" operator="containsText" text="SELECT">
      <formula>NOT(ISERROR(SEARCH("SELECT",B520)))</formula>
    </cfRule>
  </conditionalFormatting>
  <conditionalFormatting sqref="B530:M531">
    <cfRule type="containsText" dxfId="997" priority="90" operator="containsText" text="SELECT">
      <formula>NOT(ISERROR(SEARCH("SELECT",B530)))</formula>
    </cfRule>
  </conditionalFormatting>
  <conditionalFormatting sqref="B561:M561 B563:M563 B565:M565 B567:M567 B569:M569 B570">
    <cfRule type="containsText" dxfId="996" priority="118" operator="containsText" text="SELECT">
      <formula>NOT(ISERROR(SEARCH("SELECT",B561)))</formula>
    </cfRule>
  </conditionalFormatting>
  <conditionalFormatting sqref="B571:M572">
    <cfRule type="containsText" dxfId="995" priority="89" operator="containsText" text="SELECT">
      <formula>NOT(ISERROR(SEARCH("SELECT",B571)))</formula>
    </cfRule>
  </conditionalFormatting>
  <conditionalFormatting sqref="B602:M602 B604:M604 B606:M606 B608:M608 B610:M610 B611">
    <cfRule type="containsText" dxfId="994" priority="117" operator="containsText" text="SELECT">
      <formula>NOT(ISERROR(SEARCH("SELECT",B602)))</formula>
    </cfRule>
  </conditionalFormatting>
  <conditionalFormatting sqref="B612:M613">
    <cfRule type="containsText" dxfId="993" priority="88" operator="containsText" text="SELECT">
      <formula>NOT(ISERROR(SEARCH("SELECT",B612)))</formula>
    </cfRule>
  </conditionalFormatting>
  <conditionalFormatting sqref="B643:M643 B645:M645 B647:M647 B649:M649 B651:M651 B652">
    <cfRule type="containsText" dxfId="992" priority="116" operator="containsText" text="SELECT">
      <formula>NOT(ISERROR(SEARCH("SELECT",B643)))</formula>
    </cfRule>
  </conditionalFormatting>
  <conditionalFormatting sqref="B653:M654">
    <cfRule type="containsText" dxfId="991" priority="87" operator="containsText" text="SELECT">
      <formula>NOT(ISERROR(SEARCH("SELECT",B653)))</formula>
    </cfRule>
  </conditionalFormatting>
  <conditionalFormatting sqref="B684:M684 B686:M686 B688:M688 B690:M690 B692:M692 B693">
    <cfRule type="containsText" dxfId="990" priority="115" operator="containsText" text="SELECT">
      <formula>NOT(ISERROR(SEARCH("SELECT",B684)))</formula>
    </cfRule>
  </conditionalFormatting>
  <conditionalFormatting sqref="B694:M695">
    <cfRule type="containsText" dxfId="989" priority="86" operator="containsText" text="SELECT">
      <formula>NOT(ISERROR(SEARCH("SELECT",B694)))</formula>
    </cfRule>
  </conditionalFormatting>
  <conditionalFormatting sqref="F95:I95">
    <cfRule type="cellIs" dxfId="988" priority="37" operator="equal">
      <formula>0</formula>
    </cfRule>
  </conditionalFormatting>
  <conditionalFormatting sqref="F96:I96">
    <cfRule type="cellIs" dxfId="987" priority="36" operator="equal">
      <formula>0</formula>
    </cfRule>
  </conditionalFormatting>
  <conditionalFormatting sqref="F137:I138">
    <cfRule type="cellIs" dxfId="986" priority="34" operator="equal">
      <formula>0</formula>
    </cfRule>
  </conditionalFormatting>
  <conditionalFormatting sqref="F178:I179">
    <cfRule type="cellIs" dxfId="985" priority="32" operator="equal">
      <formula>0</formula>
    </cfRule>
  </conditionalFormatting>
  <conditionalFormatting sqref="F219:I220">
    <cfRule type="cellIs" dxfId="984" priority="30" operator="equal">
      <formula>0</formula>
    </cfRule>
  </conditionalFormatting>
  <conditionalFormatting sqref="F260:I261">
    <cfRule type="cellIs" dxfId="983" priority="28" operator="equal">
      <formula>0</formula>
    </cfRule>
  </conditionalFormatting>
  <conditionalFormatting sqref="F301:I302">
    <cfRule type="cellIs" dxfId="982" priority="26" operator="equal">
      <formula>0</formula>
    </cfRule>
  </conditionalFormatting>
  <conditionalFormatting sqref="F342:I343">
    <cfRule type="cellIs" dxfId="981" priority="24" operator="equal">
      <formula>0</formula>
    </cfRule>
  </conditionalFormatting>
  <conditionalFormatting sqref="F383:I384">
    <cfRule type="cellIs" dxfId="980" priority="22" operator="equal">
      <formula>0</formula>
    </cfRule>
  </conditionalFormatting>
  <conditionalFormatting sqref="F424:I425">
    <cfRule type="cellIs" dxfId="979" priority="20" operator="equal">
      <formula>0</formula>
    </cfRule>
  </conditionalFormatting>
  <conditionalFormatting sqref="F465:I466">
    <cfRule type="cellIs" dxfId="978" priority="18" operator="equal">
      <formula>0</formula>
    </cfRule>
  </conditionalFormatting>
  <conditionalFormatting sqref="F506:I507">
    <cfRule type="cellIs" dxfId="977" priority="16" operator="equal">
      <formula>0</formula>
    </cfRule>
  </conditionalFormatting>
  <conditionalFormatting sqref="F547:I548">
    <cfRule type="cellIs" dxfId="976" priority="14" operator="equal">
      <formula>0</formula>
    </cfRule>
  </conditionalFormatting>
  <conditionalFormatting sqref="F588:I589">
    <cfRule type="cellIs" dxfId="975" priority="12" operator="equal">
      <formula>0</formula>
    </cfRule>
  </conditionalFormatting>
  <conditionalFormatting sqref="F629:I630">
    <cfRule type="cellIs" dxfId="974" priority="10" operator="equal">
      <formula>0</formula>
    </cfRule>
  </conditionalFormatting>
  <conditionalFormatting sqref="F670:I671">
    <cfRule type="cellIs" dxfId="973" priority="8" operator="equal">
      <formula>0</formula>
    </cfRule>
  </conditionalFormatting>
  <conditionalFormatting sqref="K56:M56">
    <cfRule type="cellIs" dxfId="972" priority="83" operator="greaterThan">
      <formula>9</formula>
    </cfRule>
    <cfRule type="cellIs" dxfId="971" priority="84" operator="between">
      <formula>3</formula>
      <formula>9</formula>
    </cfRule>
    <cfRule type="cellIs" dxfId="970" priority="85" operator="between">
      <formula>0.1</formula>
      <formula>3</formula>
    </cfRule>
  </conditionalFormatting>
  <conditionalFormatting sqref="K96:M96">
    <cfRule type="cellIs" dxfId="969" priority="80" operator="greaterThan">
      <formula>9</formula>
    </cfRule>
    <cfRule type="cellIs" dxfId="968" priority="81" operator="between">
      <formula>3</formula>
      <formula>9</formula>
    </cfRule>
    <cfRule type="cellIs" dxfId="967" priority="82" operator="between">
      <formula>0.1</formula>
      <formula>3</formula>
    </cfRule>
  </conditionalFormatting>
  <conditionalFormatting sqref="K138:M138">
    <cfRule type="cellIs" dxfId="966" priority="77" operator="greaterThan">
      <formula>9</formula>
    </cfRule>
    <cfRule type="cellIs" dxfId="965" priority="78" operator="between">
      <formula>3</formula>
      <formula>9</formula>
    </cfRule>
    <cfRule type="cellIs" dxfId="964" priority="79" operator="between">
      <formula>0.1</formula>
      <formula>3</formula>
    </cfRule>
  </conditionalFormatting>
  <conditionalFormatting sqref="K179:M179">
    <cfRule type="cellIs" dxfId="963" priority="74" operator="greaterThan">
      <formula>9</formula>
    </cfRule>
    <cfRule type="cellIs" dxfId="962" priority="75" operator="between">
      <formula>3</formula>
      <formula>9</formula>
    </cfRule>
    <cfRule type="cellIs" dxfId="961" priority="76" operator="between">
      <formula>0.1</formula>
      <formula>3</formula>
    </cfRule>
  </conditionalFormatting>
  <conditionalFormatting sqref="K220:M220">
    <cfRule type="cellIs" dxfId="960" priority="71" operator="greaterThan">
      <formula>9</formula>
    </cfRule>
    <cfRule type="cellIs" dxfId="959" priority="72" operator="between">
      <formula>3</formula>
      <formula>9</formula>
    </cfRule>
    <cfRule type="cellIs" dxfId="958" priority="73" operator="between">
      <formula>0.1</formula>
      <formula>3</formula>
    </cfRule>
  </conditionalFormatting>
  <conditionalFormatting sqref="K261:M261">
    <cfRule type="cellIs" dxfId="957" priority="68" operator="greaterThan">
      <formula>9</formula>
    </cfRule>
    <cfRule type="cellIs" dxfId="956" priority="69" operator="between">
      <formula>3</formula>
      <formula>9</formula>
    </cfRule>
    <cfRule type="cellIs" dxfId="955" priority="70" operator="between">
      <formula>0.1</formula>
      <formula>3</formula>
    </cfRule>
  </conditionalFormatting>
  <conditionalFormatting sqref="K302:M302">
    <cfRule type="cellIs" dxfId="954" priority="65" operator="greaterThan">
      <formula>9</formula>
    </cfRule>
    <cfRule type="cellIs" dxfId="953" priority="66" operator="between">
      <formula>3</formula>
      <formula>9</formula>
    </cfRule>
    <cfRule type="cellIs" dxfId="952" priority="67" operator="between">
      <formula>0.1</formula>
      <formula>3</formula>
    </cfRule>
  </conditionalFormatting>
  <conditionalFormatting sqref="K343:M343">
    <cfRule type="cellIs" dxfId="951" priority="62" operator="greaterThan">
      <formula>9</formula>
    </cfRule>
    <cfRule type="cellIs" dxfId="950" priority="63" operator="between">
      <formula>3</formula>
      <formula>9</formula>
    </cfRule>
    <cfRule type="cellIs" dxfId="949" priority="64" operator="between">
      <formula>0.1</formula>
      <formula>3</formula>
    </cfRule>
  </conditionalFormatting>
  <conditionalFormatting sqref="K384:M384">
    <cfRule type="cellIs" dxfId="948" priority="59" operator="greaterThan">
      <formula>9</formula>
    </cfRule>
    <cfRule type="cellIs" dxfId="947" priority="60" operator="between">
      <formula>3</formula>
      <formula>9</formula>
    </cfRule>
    <cfRule type="cellIs" dxfId="946" priority="61" operator="between">
      <formula>0.1</formula>
      <formula>3</formula>
    </cfRule>
  </conditionalFormatting>
  <conditionalFormatting sqref="K425:M425">
    <cfRule type="cellIs" dxfId="945" priority="56" operator="greaterThan">
      <formula>9</formula>
    </cfRule>
    <cfRule type="cellIs" dxfId="944" priority="57" operator="between">
      <formula>3</formula>
      <formula>9</formula>
    </cfRule>
    <cfRule type="cellIs" dxfId="943" priority="58" operator="between">
      <formula>0.1</formula>
      <formula>3</formula>
    </cfRule>
  </conditionalFormatting>
  <conditionalFormatting sqref="K466:M466">
    <cfRule type="cellIs" dxfId="942" priority="53" operator="greaterThan">
      <formula>9</formula>
    </cfRule>
    <cfRule type="cellIs" dxfId="941" priority="54" operator="between">
      <formula>3</formula>
      <formula>9</formula>
    </cfRule>
    <cfRule type="cellIs" dxfId="940" priority="55" operator="between">
      <formula>0.1</formula>
      <formula>3</formula>
    </cfRule>
  </conditionalFormatting>
  <conditionalFormatting sqref="K507:M507">
    <cfRule type="cellIs" dxfId="939" priority="50" operator="greaterThan">
      <formula>9</formula>
    </cfRule>
    <cfRule type="cellIs" dxfId="938" priority="51" operator="between">
      <formula>3</formula>
      <formula>9</formula>
    </cfRule>
    <cfRule type="cellIs" dxfId="937" priority="52" operator="between">
      <formula>0.1</formula>
      <formula>3</formula>
    </cfRule>
  </conditionalFormatting>
  <conditionalFormatting sqref="K548:M548">
    <cfRule type="cellIs" dxfId="936" priority="47" operator="greaterThan">
      <formula>9</formula>
    </cfRule>
    <cfRule type="cellIs" dxfId="935" priority="48" operator="between">
      <formula>3</formula>
      <formula>9</formula>
    </cfRule>
    <cfRule type="cellIs" dxfId="934" priority="49" operator="between">
      <formula>0.1</formula>
      <formula>3</formula>
    </cfRule>
  </conditionalFormatting>
  <conditionalFormatting sqref="K589:M589">
    <cfRule type="cellIs" dxfId="933" priority="44" operator="greaterThan">
      <formula>9</formula>
    </cfRule>
    <cfRule type="cellIs" dxfId="932" priority="45" operator="between">
      <formula>3</formula>
      <formula>9</formula>
    </cfRule>
    <cfRule type="cellIs" dxfId="931" priority="46" operator="between">
      <formula>0.1</formula>
      <formula>3</formula>
    </cfRule>
  </conditionalFormatting>
  <conditionalFormatting sqref="K630:M630">
    <cfRule type="cellIs" dxfId="930" priority="41" operator="greaterThan">
      <formula>9</formula>
    </cfRule>
    <cfRule type="cellIs" dxfId="929" priority="42" operator="between">
      <formula>3</formula>
      <formula>9</formula>
    </cfRule>
    <cfRule type="cellIs" dxfId="928" priority="43" operator="between">
      <formula>0.1</formula>
      <formula>3</formula>
    </cfRule>
  </conditionalFormatting>
  <conditionalFormatting sqref="K671:M671">
    <cfRule type="cellIs" dxfId="927" priority="38" operator="greaterThan">
      <formula>9</formula>
    </cfRule>
    <cfRule type="cellIs" dxfId="926" priority="39" operator="between">
      <formula>3</formula>
      <formula>9</formula>
    </cfRule>
    <cfRule type="cellIs" dxfId="925" priority="40" operator="between">
      <formula>0.1</formula>
      <formula>3</formula>
    </cfRule>
  </conditionalFormatting>
  <dataValidations count="5">
    <dataValidation type="list" errorStyle="warning" allowBlank="1" showInputMessage="1" showErrorMessage="1" error="Please select an option from the dropdown list" sqref="K58 K62 K60 K64 K66 K68 K70 K72 K74 K76 K98 K102 K100 K104 K106 K108 K110 K112 K114 K116 K140 K144 K142 K146 K148 K150 K152 K154 K156 K158 K673 K677 K675 K679 K681 K683 K685 K687 K689 K691 K181 K185 K183 K187 K189 K191 K193 K195 K197 K199 K222 K226 K224 K228 K230 K232 K234 K236 K238 K240 K263 K267 K265 K269 K271 K273 K275 K277 K279 K281 K304 K308 K306 K310 K312 K314 K316 K318 K320 K322 K345 K349 K347 K351 K353 K355 K357 K359 K361 K363 K427 K431 K429 K433 K435 K437 K439 K441 K443 K445 K468 K472 K470 K474 K476 K478 K480 K482 K484 K486 K509 K513 K511 K515 K517 K519 K521 K523 K525 K527 K550 K554 K552 K556 K558 K560 K562 K564 K566 K568 K591 K595 K593 K597 K599 K601 K603 K605 K607 K609 K632 K636 K634 K638 K640 K642 K644 K646 K648 K650 K386 K390 K388 K392 K394 K396 K398 K400 K402 K404" xr:uid="{7AC6626D-61F1-459E-976E-49B9CE11D3E4}">
      <formula1>$F$1107:$F$1111</formula1>
    </dataValidation>
    <dataValidation type="list" errorStyle="warning" allowBlank="1" showInputMessage="1" showErrorMessage="1" error="Select an option from the dropdown list" sqref="F51 F91 F133 F174 F215 F256 F297 F338 F379 F420 F461 F502 F543 F584 F625 F666" xr:uid="{856B66B2-A44D-4E75-93FD-2857A02AC0FA}">
      <formula1>$C$1103:$C$1105</formula1>
    </dataValidation>
    <dataValidation type="list" errorStyle="warning" allowBlank="1" showInputMessage="1" showErrorMessage="1" error="Select an option from the dropdown list" sqref="J51:M51 J91:M91 J133:M133 J174:M174 J215:M215 J256:M256 J297:M297 J338:M338 J379:M379 J420:M420 J461:M461 J502:M502 J543:M543 J584:M584 J625:M625 J666:M666" xr:uid="{02D01CB6-3550-4CC6-94F7-4EB55A2CDCD4}">
      <formula1>$I$1103:$I$1109</formula1>
    </dataValidation>
    <dataValidation type="list" errorStyle="warning" allowBlank="1" showInputMessage="1" showErrorMessage="1" error="Select an option from the dropdown list" sqref="E126:L126 E701:L701 E660:L660 E619:L619 E578:L578 E537:L537 E496:L496 E455:L455 E414:L414 E373:L373 E332:L332 E291:L291 E250:L250 E209:L209 E168:L168" xr:uid="{D8ADCA0F-F305-437E-8C06-53A55B7CA0A3}">
      <formula1>$C$1164:$C$1169</formula1>
    </dataValidation>
    <dataValidation type="decimal" errorStyle="warning" allowBlank="1" showInputMessage="1" showErrorMessage="1" error="Select a ALI score between 0 and 12" sqref="K56:M56 K96:M96 K138:M138 K179:M179 K220:M220 K261:M261 K302:M302 K343:M343 K384:M384 K425:M425 K466:M466 K507:M507 K548:M548 K589:M589 K630:M630 K671:M671" xr:uid="{B929080C-3B38-4C22-8484-810408E68749}">
      <formula1>0</formula1>
      <formula2>12</formula2>
    </dataValidation>
  </dataValidations>
  <hyperlinks>
    <hyperlink ref="A91" location="'CCB-1'!A51:N89" tooltip="previous page header" display="#" xr:uid="{F4C095FA-6B8A-428C-9FD8-EB224B810696}"/>
    <hyperlink ref="N15" location="'CCB-1'!A51:N89" tooltip="go to next page" display="$" xr:uid="{8A279F4E-4964-4F68-B0B3-85C28247AC2C}"/>
    <hyperlink ref="A15" location="'CCB-1'!A1:N13" tooltip="to the top" display="#" xr:uid="{CA6CAC34-EA16-4A36-92B9-43561E3F57E8}"/>
    <hyperlink ref="A174" location="'CCB-1'!A132:N173" tooltip="previous page header" display="#" xr:uid="{E5C2A3AC-86C1-4DBC-865C-818A695F1B7B}"/>
    <hyperlink ref="N174" location="'CCB-1'!A214:N254" tooltip="to next page" display="$" xr:uid="{28C94303-35B2-4E06-A178-9F619F4939A4}"/>
    <hyperlink ref="A133" location="'CCB-1'!A90:N131" tooltip="previous page header" display="#" xr:uid="{D6FC6426-A7DE-4347-9345-1AA65F963CA8}"/>
    <hyperlink ref="N133" location="'CCB-1'!A173:N213" tooltip="to next page" display="$" xr:uid="{A63E26E6-4CBE-401C-81B2-B22B6A1AE662}"/>
    <hyperlink ref="A51" location="'CCB-1'!A14:N50" tooltip="previous page header" display="#" xr:uid="{4A3FFBD2-5FA5-4FA0-BFBA-C073939BC4CB}"/>
    <hyperlink ref="N51" location="'CCB-1'!A90:N131" tooltip="to next page" display="$" xr:uid="{994A1F61-75AF-4F7C-B617-6847D152C6D6}"/>
    <hyperlink ref="A215" location="'CCB-1'!A173:N213" tooltip="previous page header" display="#" xr:uid="{6979EA88-1D7A-4B65-BEAB-F786CE6FC411}"/>
    <hyperlink ref="N215" location="'CCB-1'!A255:N295" tooltip="to next page" display="$" xr:uid="{F404A2AB-38B9-4ED7-AA1D-8762AAA53CA4}"/>
    <hyperlink ref="A256" location="'CCB-1'!A214:N254" tooltip="previous page header" display="#" xr:uid="{F3676E6D-DF64-4B88-A374-CE256568CF1D}"/>
    <hyperlink ref="N256" location="'CCB-1'!A296:N336" tooltip="to next page" display="$" xr:uid="{09E9FC7D-71E4-4F19-AB91-3D77528CF5C6}"/>
    <hyperlink ref="A297" location="'CCB-1'!A255:N295" tooltip="previous page header" display="#" xr:uid="{AFC3498C-96B8-45AE-A937-0A032464E1A5}"/>
    <hyperlink ref="N297" location="'CCB-1'!A337:N377" tooltip="to next page" display="$" xr:uid="{5D783994-3724-45F1-AEFB-69FA6C249E36}"/>
    <hyperlink ref="A338" location="'CCB-1'!A296:N336" tooltip="previous page header" display="#" xr:uid="{F56D79C5-813C-45F4-8316-39C812DD14FF}"/>
    <hyperlink ref="N338" location="'CCB-1'!A338:N418" tooltip="to next page" display="$" xr:uid="{16EBB380-2BD1-4955-95DD-16DDDA68CCF8}"/>
    <hyperlink ref="A379" location="'CCB-1'!A337:N377" tooltip="previous page header" display="#" xr:uid="{D0D85E2E-E01F-49B9-AF54-F6D096DA0420}"/>
    <hyperlink ref="N379" location="'CCB-1'!A419:N459" tooltip="to next page" display="$" xr:uid="{0083AFA6-4E61-4E6F-B0C2-C7D1190BBB24}"/>
    <hyperlink ref="A420" location="'CCB-1'!A338:N418" tooltip="previous page header" display="#" xr:uid="{C2892D62-5628-4A52-B6E0-E26F97B612E9}"/>
    <hyperlink ref="N420" location="'CCB-1'!A460:N500" tooltip="to next page" display="$" xr:uid="{E2650BB3-BDAA-4CFE-AE0F-31C0D0D54D83}"/>
    <hyperlink ref="A461" location="'CCB-1'!A419:N459" tooltip="previous page header" display="#" xr:uid="{7975F1FC-9EDF-4719-BAA0-8CD80F5C2F4F}"/>
    <hyperlink ref="N461" location="'CCB-1'!A501:N541" tooltip="to next page" display="$" xr:uid="{9EA1A50A-F43D-4843-92E7-AE9F2DD8E079}"/>
    <hyperlink ref="A502" location="'CCB-1'!A460:N500" tooltip="previous page header" display="#" xr:uid="{CD4485A5-77B6-4B59-B204-819DE9560DC5}"/>
    <hyperlink ref="N502" location="'CCB-1'!A542:N582" tooltip="to next page" display="$" xr:uid="{C128B1CA-5395-496D-80A0-AF07A0AA63F7}"/>
    <hyperlink ref="A543" location="'CCB-1'!A501:N541" tooltip="previous page header" display="#" xr:uid="{A44E45E4-5FF3-45CE-A70F-9985ABDF266E}"/>
    <hyperlink ref="N543" location="'CCB-1'!A583:N623" tooltip="to next page" display="$" xr:uid="{BF2A5138-7ED6-471E-ABCF-A4F912A4224B}"/>
    <hyperlink ref="A584" location="'CCB-1'!A542:N582" tooltip="previous page header" display="#" xr:uid="{AB4C44EC-DA8E-4CAA-B3D3-287DA267E3BA}"/>
    <hyperlink ref="N584" location="'CCB-1'!A624:N664" tooltip="to next page" display="$" xr:uid="{6D23FF52-1E4D-4DDE-B6CA-E007C61E714F}"/>
    <hyperlink ref="A625" location="'CCB-1'!A583:N623" tooltip="previous page header" display="#" xr:uid="{0F1C3E88-EE62-44C3-BFEF-8CBE4EC2A27A}"/>
    <hyperlink ref="A666" location="'CCB-1'!A624:N664" tooltip="previous page header" display="#" xr:uid="{818C965A-B74D-4942-8BA4-B24FB0911527}"/>
    <hyperlink ref="N666" location="'CCB-1'!A705:N705" tooltip="to bottom" display="$" xr:uid="{6B02F32C-4615-47F7-88F5-20F526B4809C}"/>
    <hyperlink ref="N91" location="'CCB-1'!A132:N173" tooltip="to next page" display="$" xr:uid="{D117A1A2-9B1E-4EF4-B441-F7EC9A26D48F}"/>
    <hyperlink ref="C20:I20" location="'CCB-1'!A50:N89" tooltip="to 1st visit survey" display="'CCB-1'!A50:N89" xr:uid="{656CCA2A-64D7-4C47-9F2B-9F40152FA51D}"/>
    <hyperlink ref="B51:E51" location="'CCB-1'!B15" tooltip="return to list of visits" display="1st visit" xr:uid="{4D201DD3-43A2-4EF3-BA66-364F1CB5D16F}"/>
    <hyperlink ref="C21:I21" location="'CCB-1'!A90:N131" tooltip="to 2nd visit survey" display="'CCB-1'!A90:N131" xr:uid="{FD57F281-EF17-44AE-B2B7-00DCD5AF2FE0}"/>
    <hyperlink ref="C22:I22" location="'CCB-1'!A132:N173" tooltip="to 3rd visit survey" display="'CCB-1'!A132:N173" xr:uid="{F2D73C76-17D4-4A4F-9C1C-6D461E45A6C7}"/>
    <hyperlink ref="C23:I23" location="'CCB-1'!A173:N213" tooltip="to 4th visit survey" display="'CCB-1'!A173:N213" xr:uid="{B841887E-7F34-4DC2-9B34-E7E24D9C837A}"/>
    <hyperlink ref="C24:I24" location="'CCB-1'!A214:N254" tooltip="to 5th visit survey" display="'CCB-1'!A214:N254" xr:uid="{D04679AD-E7D7-466D-82E2-C5E6379620A8}"/>
    <hyperlink ref="C25:I25" location="'CCB-1'!A255:N295" tooltip="to 6th visit" display="'CCB-1'!A255:N295" xr:uid="{3C7523CE-01A3-4313-9538-ED30F4596A1D}"/>
    <hyperlink ref="C26:I26" location="'CCB-1'!A296:N336" tooltip="to 7th visit survey" display="'CCB-1'!A296:N336" xr:uid="{8A9E6EFF-ADD9-4D42-8A54-78FA400AC7D2}"/>
    <hyperlink ref="V1190" r:id="rId1" xr:uid="{C6F36CE9-4796-4ACF-B321-A0DFEB657854}"/>
    <hyperlink ref="B91:E91" location="'CCB-1'!B15" tooltip="return to list of visits" display="2nd visit" xr:uid="{33170737-3218-4EC5-B97C-BA956944FBC4}"/>
    <hyperlink ref="B133:E133" location="'CCB-1'!B15" tooltip="return to list of visits" display="3rd visit" xr:uid="{BA437937-6C3E-4E1A-83C3-5D428DDC5ED0}"/>
    <hyperlink ref="B174:E174" location="'CCB-1'!B15" tooltip="return to list of visits" display="4th visit" xr:uid="{43277FDB-FE6E-4AF3-9647-B5FCC9CF072D}"/>
    <hyperlink ref="B215:E215" location="'CCB-1'!B15" tooltip="return to list of visits" display="5th visit" xr:uid="{304FA231-D24D-4287-BA60-4F6733905065}"/>
    <hyperlink ref="B256:E256" location="'CCB-1'!B15" tooltip="return to list of visits" display="6th visit" xr:uid="{DFF4F523-990D-41D1-BCFE-B7F6AB2E5B15}"/>
    <hyperlink ref="B297:E297" location="'CCB-1'!B15" tooltip="return to list of visits" display="7th visit" xr:uid="{5D2DE000-68E1-4575-8494-42338D32E9A3}"/>
    <hyperlink ref="B338:E338" location="'CCB-1'!B15" tooltip="return to list of visits" display="8th visit" xr:uid="{B186602A-16A9-4D20-B203-55AB3A1F1C1E}"/>
    <hyperlink ref="B379:E379" location="'CCB-1'!B15" tooltip="return to list of visits" display="9th visit" xr:uid="{097D9715-E564-488A-8100-91B35046F458}"/>
    <hyperlink ref="B420:E420" location="'CCB-1'!B15" tooltip="return to list of visits" display="10th visit" xr:uid="{131AB132-5815-4FA1-B4E5-77DDF9D3E3DF}"/>
    <hyperlink ref="B461:E461" location="'CCB-1'!B15" tooltip="return to list of visits" display="11th visit" xr:uid="{5F907DE6-8436-49DF-96E4-A972AD1A767D}"/>
    <hyperlink ref="B502:E502" location="'CCB-1'!B15" tooltip="return to list of visits" display="12th visit" xr:uid="{F30DCC1A-5070-45F1-B673-DE18C37604F9}"/>
    <hyperlink ref="B543:E543" location="'CCB-1'!B15" tooltip="return to list of visits" display="13th visit" xr:uid="{4C8F6BF7-5A96-4A80-A9D9-A854AE875639}"/>
    <hyperlink ref="B584:E584" location="'CCB-1'!B15" tooltip="return to list of visits" display="14th visit" xr:uid="{F5E9BE39-1131-4972-86BE-D65BBAADB651}"/>
    <hyperlink ref="B625:E625" location="'CCB-1'!B15" tooltip="return to list of visits" display="15th visit" xr:uid="{2A146336-A4CA-499A-BA43-C1E28B235A0A}"/>
    <hyperlink ref="B666:E666" location="'CCB-1'!B15" tooltip="return to list of visits" display="16th visit" xr:uid="{17EB76C8-56C1-46B3-A003-864DFCA53D96}"/>
    <hyperlink ref="C35:I35" location="'CCB-1'!A665:N705" tooltip="to 16th visit survey" display="'CCB-1'!A665:N705" xr:uid="{CB8EFFC0-9368-418D-A214-4A44DAE31A5A}"/>
    <hyperlink ref="C34:I34" location="'CCB-1'!A624:N664" tooltip="to 15th visit survey" display="'CCB-1'!A624:N664" xr:uid="{0F7C6997-C2EF-4ADF-BBAA-5D138261196F}"/>
    <hyperlink ref="C33:I33" location="'CCB-1'!A583:N623" tooltip="to 14th visit survey" display="'CCB-1'!A583:N623" xr:uid="{C67742E4-515A-4041-B44A-7C23A12A46E6}"/>
    <hyperlink ref="C32:I32" location="'CCB-1'!A542:N582" tooltip="to 13th visit survey" display="'CCB-1'!A542:N582" xr:uid="{26895266-4CF9-41AE-BE28-2A0B585F934E}"/>
    <hyperlink ref="C31:I31" location="'CCB-1'!A501:N541" tooltip="to 12th visit survey" display="'CCB-1'!A501:N541" xr:uid="{C00D1E34-A318-42CD-8438-495CA6FB783F}"/>
    <hyperlink ref="C30:I30" location="'CCB-1'!A460:N500" tooltip="to 11th visit survey" display="'CCB-1'!A460:N500" xr:uid="{94948910-614D-4D16-AC75-5F960E91FB67}"/>
    <hyperlink ref="C29:I29" location="'CCB-1'!A419:N459" tooltip="to 10th visit survey" display="'CCB-1'!A419:N459" xr:uid="{DC6CEF64-3B90-4318-B965-D0F0E783FE12}"/>
    <hyperlink ref="C28:I28" location="'CCB-1'!A338:N418" tooltip="to 9th visit survey" display="'CCB-1'!A338:N418" xr:uid="{8677DA87-E9AA-46BE-8FD9-2544F8490EED}"/>
    <hyperlink ref="C27:I27" location="'CCB-1'!A337:N377" tooltip="to 8th visit survey" display="'CCB-1'!A337:N377" xr:uid="{28F4B775-E63D-441C-942B-FB5AD048C220}"/>
    <hyperlink ref="N625" location="'CCB-1'!A665:N705" tooltip="to next page" display="$" xr:uid="{A17244D0-717B-439F-BC5C-D54152B2BA5F}"/>
  </hyperlinks>
  <printOptions horizontalCentered="1"/>
  <pageMargins left="0.5" right="0.5" top="0.6" bottom="0.55000000000000004" header="0.3" footer="0.3"/>
  <pageSetup orientation="portrait" r:id="rId2"/>
  <headerFooter differentFirst="1">
    <oddHeader>&amp;C&amp;"Arial Black,Regular"&amp;16&amp;K66FF66Steph&amp;K004623 &amp;KD78CFFTurner</oddHeader>
    <oddFooter>&amp;L&amp;D&amp;CPage &amp;P&amp;R&amp;F, &amp;A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A8B81-F6D7-4FFB-92DE-E7420F742C6D}">
  <dimension ref="A1:BB1800"/>
  <sheetViews>
    <sheetView zoomScaleNormal="100" zoomScaleSheetLayoutView="100" workbookViewId="0">
      <selection activeCell="B15" sqref="B15:M15"/>
    </sheetView>
  </sheetViews>
  <sheetFormatPr defaultColWidth="8.81640625" defaultRowHeight="13" x14ac:dyDescent="0.3"/>
  <cols>
    <col min="1" max="1" width="1.54296875" style="60" customWidth="1"/>
    <col min="2" max="7" width="7.453125" style="4" customWidth="1"/>
    <col min="8" max="8" width="7.453125" style="61" customWidth="1"/>
    <col min="9" max="13" width="7.453125" style="4" customWidth="1"/>
    <col min="14" max="14" width="1.54296875" style="60" customWidth="1"/>
    <col min="15" max="15" width="1.54296875" style="4" customWidth="1"/>
    <col min="16" max="27" width="7.453125" style="4" customWidth="1"/>
    <col min="28" max="29" width="1.54296875" style="4" customWidth="1"/>
    <col min="30" max="71" width="8.81640625" style="4" customWidth="1"/>
    <col min="72" max="73" width="15.54296875" style="4" customWidth="1"/>
    <col min="74" max="123" width="8.81640625" style="4" customWidth="1"/>
    <col min="124" max="16384" width="8.81640625" style="4"/>
  </cols>
  <sheetData>
    <row r="1" spans="1:14" ht="15" customHeight="1" x14ac:dyDescent="0.3">
      <c r="A1" s="1"/>
      <c r="B1" s="2"/>
      <c r="C1" s="2"/>
      <c r="D1" s="2"/>
      <c r="E1" s="2"/>
      <c r="F1" s="2"/>
      <c r="G1" s="2"/>
      <c r="H1" s="2"/>
      <c r="I1" s="2"/>
      <c r="J1" s="2"/>
      <c r="K1" s="2"/>
      <c r="L1" s="2"/>
      <c r="M1" s="2"/>
      <c r="N1" s="3"/>
    </row>
    <row r="2" spans="1:14" ht="30" customHeight="1" x14ac:dyDescent="0.3">
      <c r="A2" s="5"/>
      <c r="B2" s="197"/>
      <c r="C2" s="197"/>
      <c r="D2" s="197"/>
      <c r="E2" s="197"/>
      <c r="F2" s="197"/>
      <c r="G2" s="197"/>
      <c r="H2" s="197"/>
      <c r="I2" s="197"/>
      <c r="J2" s="197"/>
      <c r="K2" s="197"/>
      <c r="L2" s="197"/>
      <c r="M2" s="197"/>
      <c r="N2" s="6"/>
    </row>
    <row r="3" spans="1:14" ht="60" customHeight="1" x14ac:dyDescent="0.3">
      <c r="A3" s="5"/>
      <c r="B3" s="198" t="s">
        <v>0</v>
      </c>
      <c r="C3" s="198"/>
      <c r="D3" s="198"/>
      <c r="E3" s="198"/>
      <c r="F3" s="198"/>
      <c r="G3" s="198"/>
      <c r="H3" s="198"/>
      <c r="I3" s="198"/>
      <c r="J3" s="198"/>
      <c r="K3" s="198"/>
      <c r="L3" s="198"/>
      <c r="M3" s="198"/>
      <c r="N3" s="6"/>
    </row>
    <row r="4" spans="1:14" ht="60" customHeight="1" x14ac:dyDescent="0.3">
      <c r="A4" s="5"/>
      <c r="B4" s="198"/>
      <c r="C4" s="198"/>
      <c r="D4" s="198"/>
      <c r="E4" s="198"/>
      <c r="F4" s="198"/>
      <c r="G4" s="198"/>
      <c r="H4" s="198"/>
      <c r="I4" s="198"/>
      <c r="J4" s="198"/>
      <c r="K4" s="198"/>
      <c r="L4" s="198"/>
      <c r="M4" s="198"/>
      <c r="N4" s="6"/>
    </row>
    <row r="5" spans="1:14" ht="60" customHeight="1" x14ac:dyDescent="0.3">
      <c r="A5" s="5"/>
      <c r="B5" s="198"/>
      <c r="C5" s="198"/>
      <c r="D5" s="198"/>
      <c r="E5" s="198"/>
      <c r="F5" s="198"/>
      <c r="G5" s="198"/>
      <c r="H5" s="198"/>
      <c r="I5" s="198"/>
      <c r="J5" s="198"/>
      <c r="K5" s="198"/>
      <c r="L5" s="198"/>
      <c r="M5" s="198"/>
      <c r="N5" s="6"/>
    </row>
    <row r="6" spans="1:14" ht="60" customHeight="1" x14ac:dyDescent="0.3">
      <c r="A6" s="5"/>
      <c r="B6" s="197"/>
      <c r="C6" s="197"/>
      <c r="D6" s="197"/>
      <c r="E6" s="197"/>
      <c r="F6" s="197"/>
      <c r="G6" s="197"/>
      <c r="H6" s="197"/>
      <c r="I6" s="197"/>
      <c r="J6" s="197"/>
      <c r="K6" s="197"/>
      <c r="L6" s="197"/>
      <c r="M6" s="197"/>
      <c r="N6" s="6"/>
    </row>
    <row r="7" spans="1:14" ht="95.15" customHeight="1" x14ac:dyDescent="0.3">
      <c r="A7" s="5"/>
      <c r="B7" s="194"/>
      <c r="C7" s="194"/>
      <c r="D7" s="194"/>
      <c r="E7" s="194"/>
      <c r="F7" s="194"/>
      <c r="G7" s="194"/>
      <c r="H7" s="194"/>
      <c r="I7" s="194"/>
      <c r="J7" s="194"/>
      <c r="K7" s="194"/>
      <c r="L7" s="194"/>
      <c r="M7" s="194"/>
      <c r="N7" s="6"/>
    </row>
    <row r="8" spans="1:14" ht="40" customHeight="1" x14ac:dyDescent="0.3">
      <c r="A8" s="5"/>
      <c r="B8" s="194" t="s">
        <v>1</v>
      </c>
      <c r="C8" s="194"/>
      <c r="D8" s="194"/>
      <c r="E8" s="194"/>
      <c r="F8" s="194"/>
      <c r="G8" s="194"/>
      <c r="H8" s="194"/>
      <c r="I8" s="194"/>
      <c r="J8" s="194"/>
      <c r="K8" s="194"/>
      <c r="L8" s="194"/>
      <c r="M8" s="194"/>
      <c r="N8" s="6"/>
    </row>
    <row r="9" spans="1:14" ht="40" customHeight="1" x14ac:dyDescent="0.3">
      <c r="A9" s="5"/>
      <c r="B9" s="194" t="s">
        <v>2</v>
      </c>
      <c r="C9" s="194"/>
      <c r="D9" s="194"/>
      <c r="E9" s="194"/>
      <c r="F9" s="194"/>
      <c r="G9" s="194"/>
      <c r="H9" s="194"/>
      <c r="I9" s="194"/>
      <c r="J9" s="194"/>
      <c r="K9" s="194"/>
      <c r="L9" s="194"/>
      <c r="M9" s="194"/>
      <c r="N9" s="6"/>
    </row>
    <row r="10" spans="1:14" ht="40" customHeight="1" x14ac:dyDescent="0.3">
      <c r="A10" s="5"/>
      <c r="B10" s="194" t="s">
        <v>3</v>
      </c>
      <c r="C10" s="194"/>
      <c r="D10" s="194"/>
      <c r="E10" s="194"/>
      <c r="F10" s="194"/>
      <c r="G10" s="194"/>
      <c r="H10" s="194"/>
      <c r="I10" s="194"/>
      <c r="J10" s="194"/>
      <c r="K10" s="194"/>
      <c r="L10" s="194"/>
      <c r="M10" s="194"/>
      <c r="N10" s="6"/>
    </row>
    <row r="11" spans="1:14" ht="40" customHeight="1" x14ac:dyDescent="0.3">
      <c r="A11" s="5"/>
      <c r="B11" s="194" t="s">
        <v>4</v>
      </c>
      <c r="C11" s="194"/>
      <c r="D11" s="194"/>
      <c r="E11" s="194"/>
      <c r="F11" s="194"/>
      <c r="G11" s="194"/>
      <c r="H11" s="194"/>
      <c r="I11" s="194"/>
      <c r="J11" s="194"/>
      <c r="K11" s="194"/>
      <c r="L11" s="194"/>
      <c r="M11" s="194"/>
      <c r="N11" s="6"/>
    </row>
    <row r="12" spans="1:14" ht="160" customHeight="1" x14ac:dyDescent="0.3">
      <c r="A12" s="5"/>
      <c r="B12" s="195" t="s">
        <v>152</v>
      </c>
      <c r="C12" s="195"/>
      <c r="D12" s="195"/>
      <c r="E12" s="195"/>
      <c r="F12" s="195"/>
      <c r="G12" s="195"/>
      <c r="H12" s="195"/>
      <c r="I12" s="195"/>
      <c r="J12" s="195"/>
      <c r="K12" s="195"/>
      <c r="L12" s="195"/>
      <c r="M12" s="195"/>
      <c r="N12" s="6"/>
    </row>
    <row r="13" spans="1:14" ht="5.15" customHeight="1" x14ac:dyDescent="0.3">
      <c r="A13" s="7"/>
      <c r="B13" s="8"/>
      <c r="C13" s="8"/>
      <c r="D13" s="8"/>
      <c r="E13" s="8"/>
      <c r="F13" s="8"/>
      <c r="G13" s="8"/>
      <c r="H13" s="9"/>
      <c r="I13" s="8"/>
      <c r="J13" s="8"/>
      <c r="K13" s="8"/>
      <c r="L13" s="8"/>
      <c r="M13" s="8"/>
      <c r="N13" s="10"/>
    </row>
    <row r="14" spans="1:14" ht="5.15" customHeight="1" x14ac:dyDescent="0.3">
      <c r="A14" s="11"/>
      <c r="B14" s="12"/>
      <c r="C14" s="12"/>
      <c r="D14" s="12"/>
      <c r="E14" s="12"/>
      <c r="F14" s="12"/>
      <c r="G14" s="12"/>
      <c r="H14" s="13"/>
      <c r="I14" s="12"/>
      <c r="J14" s="12"/>
      <c r="K14" s="12"/>
      <c r="L14" s="12"/>
      <c r="M14" s="12"/>
      <c r="N14" s="14"/>
    </row>
    <row r="15" spans="1:14" ht="55" customHeight="1" x14ac:dyDescent="0.3">
      <c r="A15" s="30" t="s">
        <v>5</v>
      </c>
      <c r="B15" s="196" t="s">
        <v>6</v>
      </c>
      <c r="C15" s="196"/>
      <c r="D15" s="196"/>
      <c r="E15" s="196"/>
      <c r="F15" s="196"/>
      <c r="G15" s="196"/>
      <c r="H15" s="196"/>
      <c r="I15" s="196"/>
      <c r="J15" s="196"/>
      <c r="K15" s="196"/>
      <c r="L15" s="196"/>
      <c r="M15" s="196"/>
      <c r="N15" s="31" t="s">
        <v>7</v>
      </c>
    </row>
    <row r="16" spans="1:14" ht="5.15" customHeight="1" x14ac:dyDescent="0.3">
      <c r="A16" s="11"/>
      <c r="B16" s="15"/>
      <c r="C16" s="15"/>
      <c r="D16" s="15"/>
      <c r="E16" s="15"/>
      <c r="F16" s="15"/>
      <c r="G16" s="15"/>
      <c r="H16" s="15"/>
      <c r="I16" s="15"/>
      <c r="J16" s="15"/>
      <c r="K16" s="15"/>
      <c r="L16" s="15"/>
      <c r="M16" s="15"/>
      <c r="N16" s="14"/>
    </row>
    <row r="17" spans="1:14" ht="15" customHeight="1" x14ac:dyDescent="0.3">
      <c r="A17" s="16"/>
      <c r="B17" s="17"/>
      <c r="C17" s="17"/>
      <c r="D17" s="17"/>
      <c r="E17" s="17"/>
      <c r="F17" s="17"/>
      <c r="G17" s="17"/>
      <c r="H17" s="18"/>
      <c r="I17" s="17"/>
      <c r="J17" s="17"/>
      <c r="K17" s="17"/>
      <c r="L17" s="17"/>
      <c r="M17" s="17"/>
      <c r="N17" s="19"/>
    </row>
    <row r="18" spans="1:14" ht="20.149999999999999" customHeight="1" x14ac:dyDescent="0.3">
      <c r="A18" s="16"/>
      <c r="B18" s="20"/>
      <c r="C18" s="20"/>
      <c r="D18" s="20"/>
      <c r="E18" s="20"/>
      <c r="F18" s="20"/>
      <c r="G18" s="20"/>
      <c r="H18" s="20"/>
      <c r="I18" s="20"/>
      <c r="J18" s="20"/>
      <c r="K18" s="136" t="s">
        <v>206</v>
      </c>
      <c r="L18" s="136" t="s">
        <v>205</v>
      </c>
      <c r="M18" s="136" t="s">
        <v>207</v>
      </c>
      <c r="N18" s="19"/>
    </row>
    <row r="19" spans="1:14" ht="20.149999999999999" customHeight="1" x14ac:dyDescent="0.3">
      <c r="A19" s="16"/>
      <c r="B19" s="21"/>
      <c r="C19" s="21"/>
      <c r="D19" s="21"/>
      <c r="E19" s="21"/>
      <c r="F19" s="21"/>
      <c r="G19" s="21"/>
      <c r="H19" s="21"/>
      <c r="I19" s="21"/>
      <c r="J19" s="22" t="s">
        <v>8</v>
      </c>
      <c r="K19" s="22" t="s">
        <v>203</v>
      </c>
      <c r="L19" s="22" t="s">
        <v>9</v>
      </c>
      <c r="M19" s="22" t="s">
        <v>202</v>
      </c>
      <c r="N19" s="19"/>
    </row>
    <row r="20" spans="1:14" ht="20.149999999999999" customHeight="1" x14ac:dyDescent="0.3">
      <c r="A20" s="16"/>
      <c r="B20" s="23">
        <v>1</v>
      </c>
      <c r="C20" s="193" t="str">
        <f>B1131</f>
        <v>1st visit</v>
      </c>
      <c r="D20" s="193"/>
      <c r="E20" s="193"/>
      <c r="F20" s="193"/>
      <c r="G20" s="193"/>
      <c r="H20" s="193"/>
      <c r="I20" s="193"/>
      <c r="J20" s="24">
        <f>B20</f>
        <v>1</v>
      </c>
      <c r="K20" s="128">
        <f>M1131</f>
        <v>0</v>
      </c>
      <c r="L20" s="128" t="str">
        <f>P1146</f>
        <v/>
      </c>
      <c r="M20" s="128" t="str">
        <f>P1147</f>
        <v/>
      </c>
      <c r="N20" s="19"/>
    </row>
    <row r="21" spans="1:14" ht="20.149999999999999" customHeight="1" x14ac:dyDescent="0.3">
      <c r="A21" s="16"/>
      <c r="B21" s="23">
        <v>2</v>
      </c>
      <c r="C21" s="193" t="str">
        <f>B1171</f>
        <v>2nd visit</v>
      </c>
      <c r="D21" s="193"/>
      <c r="E21" s="193"/>
      <c r="F21" s="193"/>
      <c r="G21" s="193"/>
      <c r="H21" s="193"/>
      <c r="I21" s="193"/>
      <c r="J21" s="24">
        <f t="shared" ref="J21:J35" si="0">B21</f>
        <v>2</v>
      </c>
      <c r="K21" s="128">
        <f>M1171</f>
        <v>0</v>
      </c>
      <c r="L21" s="128" t="str">
        <f>P1186</f>
        <v/>
      </c>
      <c r="M21" s="128" t="str">
        <f>P1187</f>
        <v/>
      </c>
      <c r="N21" s="19"/>
    </row>
    <row r="22" spans="1:14" ht="20.149999999999999" customHeight="1" x14ac:dyDescent="0.3">
      <c r="A22" s="16"/>
      <c r="B22" s="23">
        <v>3</v>
      </c>
      <c r="C22" s="193" t="str">
        <f>B1208</f>
        <v>3rd visit</v>
      </c>
      <c r="D22" s="193"/>
      <c r="E22" s="193"/>
      <c r="F22" s="193"/>
      <c r="G22" s="193"/>
      <c r="H22" s="193"/>
      <c r="I22" s="193"/>
      <c r="J22" s="24">
        <f t="shared" si="0"/>
        <v>3</v>
      </c>
      <c r="K22" s="128">
        <f>M1208</f>
        <v>0</v>
      </c>
      <c r="L22" s="128" t="str">
        <f>P1223</f>
        <v/>
      </c>
      <c r="M22" s="128" t="str">
        <f>P1224</f>
        <v/>
      </c>
      <c r="N22" s="19"/>
    </row>
    <row r="23" spans="1:14" ht="20.149999999999999" customHeight="1" x14ac:dyDescent="0.3">
      <c r="A23" s="16"/>
      <c r="B23" s="23">
        <v>4</v>
      </c>
      <c r="C23" s="193" t="str">
        <f>B1245</f>
        <v>4th visit</v>
      </c>
      <c r="D23" s="193"/>
      <c r="E23" s="193"/>
      <c r="F23" s="193"/>
      <c r="G23" s="193"/>
      <c r="H23" s="193"/>
      <c r="I23" s="193"/>
      <c r="J23" s="24">
        <f t="shared" si="0"/>
        <v>4</v>
      </c>
      <c r="K23" s="128">
        <f>M1245</f>
        <v>0</v>
      </c>
      <c r="L23" s="128" t="str">
        <f>P1260</f>
        <v/>
      </c>
      <c r="M23" s="128" t="str">
        <f>P1261</f>
        <v/>
      </c>
      <c r="N23" s="19"/>
    </row>
    <row r="24" spans="1:14" ht="20.149999999999999" customHeight="1" x14ac:dyDescent="0.3">
      <c r="A24" s="16"/>
      <c r="B24" s="23">
        <v>5</v>
      </c>
      <c r="C24" s="193" t="str">
        <f>B1282</f>
        <v>5th visit</v>
      </c>
      <c r="D24" s="193"/>
      <c r="E24" s="193"/>
      <c r="F24" s="193"/>
      <c r="G24" s="193"/>
      <c r="H24" s="193"/>
      <c r="I24" s="193"/>
      <c r="J24" s="24">
        <f t="shared" si="0"/>
        <v>5</v>
      </c>
      <c r="K24" s="128">
        <f>M1282</f>
        <v>0</v>
      </c>
      <c r="L24" s="128" t="str">
        <f>P1297</f>
        <v/>
      </c>
      <c r="M24" s="128" t="str">
        <f>P1298</f>
        <v/>
      </c>
      <c r="N24" s="19"/>
    </row>
    <row r="25" spans="1:14" ht="20.149999999999999" customHeight="1" x14ac:dyDescent="0.3">
      <c r="A25" s="16"/>
      <c r="B25" s="23">
        <v>6</v>
      </c>
      <c r="C25" s="193" t="str">
        <f>B1319</f>
        <v>6th visit</v>
      </c>
      <c r="D25" s="193"/>
      <c r="E25" s="193"/>
      <c r="F25" s="193"/>
      <c r="G25" s="193"/>
      <c r="H25" s="193"/>
      <c r="I25" s="193"/>
      <c r="J25" s="24">
        <f t="shared" si="0"/>
        <v>6</v>
      </c>
      <c r="K25" s="128">
        <f>M1319</f>
        <v>0</v>
      </c>
      <c r="L25" s="128" t="str">
        <f>P1334</f>
        <v/>
      </c>
      <c r="M25" s="128" t="str">
        <f>P1335</f>
        <v/>
      </c>
      <c r="N25" s="19"/>
    </row>
    <row r="26" spans="1:14" ht="20.149999999999999" customHeight="1" x14ac:dyDescent="0.3">
      <c r="A26" s="16"/>
      <c r="B26" s="23">
        <v>7</v>
      </c>
      <c r="C26" s="193" t="str">
        <f>B1356</f>
        <v>7th visit</v>
      </c>
      <c r="D26" s="193"/>
      <c r="E26" s="193"/>
      <c r="F26" s="193"/>
      <c r="G26" s="193"/>
      <c r="H26" s="193"/>
      <c r="I26" s="193"/>
      <c r="J26" s="24">
        <f t="shared" si="0"/>
        <v>7</v>
      </c>
      <c r="K26" s="128">
        <f>M1356</f>
        <v>0</v>
      </c>
      <c r="L26" s="128" t="str">
        <f>P1371</f>
        <v/>
      </c>
      <c r="M26" s="128" t="str">
        <f>P1372</f>
        <v/>
      </c>
      <c r="N26" s="19"/>
    </row>
    <row r="27" spans="1:14" ht="20.149999999999999" customHeight="1" x14ac:dyDescent="0.3">
      <c r="A27" s="16"/>
      <c r="B27" s="23">
        <v>8</v>
      </c>
      <c r="C27" s="193" t="str">
        <f>B1393</f>
        <v>8th visit</v>
      </c>
      <c r="D27" s="193"/>
      <c r="E27" s="193"/>
      <c r="F27" s="193"/>
      <c r="G27" s="193"/>
      <c r="H27" s="193"/>
      <c r="I27" s="193"/>
      <c r="J27" s="24">
        <f t="shared" si="0"/>
        <v>8</v>
      </c>
      <c r="K27" s="128">
        <f>M1393</f>
        <v>0</v>
      </c>
      <c r="L27" s="128" t="str">
        <f>P1408</f>
        <v/>
      </c>
      <c r="M27" s="128" t="str">
        <f>P1409</f>
        <v/>
      </c>
      <c r="N27" s="19"/>
    </row>
    <row r="28" spans="1:14" ht="20.149999999999999" customHeight="1" x14ac:dyDescent="0.3">
      <c r="A28" s="16"/>
      <c r="B28" s="23">
        <v>9</v>
      </c>
      <c r="C28" s="193" t="str">
        <f>B1430</f>
        <v>9th visit</v>
      </c>
      <c r="D28" s="193"/>
      <c r="E28" s="193"/>
      <c r="F28" s="193"/>
      <c r="G28" s="193"/>
      <c r="H28" s="193"/>
      <c r="I28" s="193"/>
      <c r="J28" s="24">
        <f t="shared" si="0"/>
        <v>9</v>
      </c>
      <c r="K28" s="128">
        <f>M1430</f>
        <v>0</v>
      </c>
      <c r="L28" s="128" t="str">
        <f>P1445</f>
        <v/>
      </c>
      <c r="M28" s="128" t="str">
        <f>P1446</f>
        <v/>
      </c>
      <c r="N28" s="19"/>
    </row>
    <row r="29" spans="1:14" ht="20.149999999999999" customHeight="1" x14ac:dyDescent="0.3">
      <c r="A29" s="16"/>
      <c r="B29" s="23">
        <v>10</v>
      </c>
      <c r="C29" s="193" t="str">
        <f>B1467</f>
        <v>10th visit</v>
      </c>
      <c r="D29" s="193"/>
      <c r="E29" s="193"/>
      <c r="F29" s="193"/>
      <c r="G29" s="193"/>
      <c r="H29" s="193"/>
      <c r="I29" s="193"/>
      <c r="J29" s="24">
        <f t="shared" si="0"/>
        <v>10</v>
      </c>
      <c r="K29" s="128">
        <f>M1467</f>
        <v>0</v>
      </c>
      <c r="L29" s="128" t="str">
        <f>P1482</f>
        <v/>
      </c>
      <c r="M29" s="128" t="str">
        <f>P1483</f>
        <v/>
      </c>
      <c r="N29" s="19"/>
    </row>
    <row r="30" spans="1:14" ht="20.149999999999999" customHeight="1" x14ac:dyDescent="0.3">
      <c r="A30" s="16"/>
      <c r="B30" s="23">
        <v>11</v>
      </c>
      <c r="C30" s="193" t="str">
        <f>B1504</f>
        <v>11th visit</v>
      </c>
      <c r="D30" s="193"/>
      <c r="E30" s="193"/>
      <c r="F30" s="193"/>
      <c r="G30" s="193"/>
      <c r="H30" s="193"/>
      <c r="I30" s="193"/>
      <c r="J30" s="24">
        <f t="shared" si="0"/>
        <v>11</v>
      </c>
      <c r="K30" s="128">
        <f>M1504</f>
        <v>0</v>
      </c>
      <c r="L30" s="128" t="str">
        <f>P1519</f>
        <v/>
      </c>
      <c r="M30" s="128" t="str">
        <f>P1520</f>
        <v/>
      </c>
      <c r="N30" s="19"/>
    </row>
    <row r="31" spans="1:14" ht="20.149999999999999" customHeight="1" x14ac:dyDescent="0.3">
      <c r="A31" s="16"/>
      <c r="B31" s="23">
        <v>12</v>
      </c>
      <c r="C31" s="193" t="str">
        <f>B1541</f>
        <v>12th visit</v>
      </c>
      <c r="D31" s="193"/>
      <c r="E31" s="193"/>
      <c r="F31" s="193"/>
      <c r="G31" s="193"/>
      <c r="H31" s="193"/>
      <c r="I31" s="193"/>
      <c r="J31" s="24">
        <f t="shared" si="0"/>
        <v>12</v>
      </c>
      <c r="K31" s="128">
        <f>M1541</f>
        <v>0</v>
      </c>
      <c r="L31" s="128" t="str">
        <f>P1556</f>
        <v/>
      </c>
      <c r="M31" s="128" t="str">
        <f>P1557</f>
        <v/>
      </c>
      <c r="N31" s="19"/>
    </row>
    <row r="32" spans="1:14" ht="20.149999999999999" customHeight="1" x14ac:dyDescent="0.3">
      <c r="A32" s="16"/>
      <c r="B32" s="23">
        <v>13</v>
      </c>
      <c r="C32" s="193" t="str">
        <f>B1578</f>
        <v>13th visit</v>
      </c>
      <c r="D32" s="193"/>
      <c r="E32" s="193"/>
      <c r="F32" s="193"/>
      <c r="G32" s="193"/>
      <c r="H32" s="193"/>
      <c r="I32" s="193"/>
      <c r="J32" s="24">
        <f t="shared" si="0"/>
        <v>13</v>
      </c>
      <c r="K32" s="128">
        <f>M1578</f>
        <v>0</v>
      </c>
      <c r="L32" s="128" t="str">
        <f>P1593</f>
        <v/>
      </c>
      <c r="M32" s="128" t="str">
        <f>P1594</f>
        <v/>
      </c>
      <c r="N32" s="19"/>
    </row>
    <row r="33" spans="1:14" ht="20.149999999999999" customHeight="1" x14ac:dyDescent="0.3">
      <c r="A33" s="16"/>
      <c r="B33" s="23">
        <v>14</v>
      </c>
      <c r="C33" s="193" t="str">
        <f>B1615</f>
        <v>14th visit</v>
      </c>
      <c r="D33" s="193"/>
      <c r="E33" s="193"/>
      <c r="F33" s="193"/>
      <c r="G33" s="193"/>
      <c r="H33" s="193"/>
      <c r="I33" s="193"/>
      <c r="J33" s="24">
        <f t="shared" si="0"/>
        <v>14</v>
      </c>
      <c r="K33" s="128">
        <f>M1615</f>
        <v>0</v>
      </c>
      <c r="L33" s="128" t="str">
        <f>P1630</f>
        <v/>
      </c>
      <c r="M33" s="128" t="str">
        <f>P1631</f>
        <v/>
      </c>
      <c r="N33" s="19"/>
    </row>
    <row r="34" spans="1:14" ht="20.149999999999999" customHeight="1" x14ac:dyDescent="0.3">
      <c r="A34" s="16"/>
      <c r="B34" s="23">
        <v>15</v>
      </c>
      <c r="C34" s="193" t="str">
        <f>B1652</f>
        <v>15th visit</v>
      </c>
      <c r="D34" s="193"/>
      <c r="E34" s="193"/>
      <c r="F34" s="193"/>
      <c r="G34" s="193"/>
      <c r="H34" s="193"/>
      <c r="I34" s="193"/>
      <c r="J34" s="24">
        <f t="shared" si="0"/>
        <v>15</v>
      </c>
      <c r="K34" s="128">
        <f>M1652</f>
        <v>0</v>
      </c>
      <c r="L34" s="128" t="str">
        <f>P1667</f>
        <v/>
      </c>
      <c r="M34" s="128" t="str">
        <f>P1668</f>
        <v/>
      </c>
      <c r="N34" s="19"/>
    </row>
    <row r="35" spans="1:14" ht="20.149999999999999" customHeight="1" x14ac:dyDescent="0.3">
      <c r="A35" s="16"/>
      <c r="B35" s="23">
        <v>16</v>
      </c>
      <c r="C35" s="193" t="str">
        <f>B1689</f>
        <v>16th visit</v>
      </c>
      <c r="D35" s="193"/>
      <c r="E35" s="193"/>
      <c r="F35" s="193"/>
      <c r="G35" s="193"/>
      <c r="H35" s="193"/>
      <c r="I35" s="193"/>
      <c r="J35" s="24">
        <f t="shared" si="0"/>
        <v>16</v>
      </c>
      <c r="K35" s="128">
        <f>M1689</f>
        <v>0</v>
      </c>
      <c r="L35" s="128" t="str">
        <f>P1704</f>
        <v/>
      </c>
      <c r="M35" s="128" t="str">
        <f>P1705</f>
        <v/>
      </c>
      <c r="N35" s="19"/>
    </row>
    <row r="36" spans="1:14" ht="20.149999999999999" customHeight="1" x14ac:dyDescent="0.3">
      <c r="A36" s="16"/>
      <c r="B36" s="20"/>
      <c r="C36" s="26"/>
      <c r="D36" s="26"/>
      <c r="E36" s="26"/>
      <c r="F36" s="26"/>
      <c r="G36" s="26"/>
      <c r="H36" s="26"/>
      <c r="I36" s="26"/>
      <c r="J36" s="26"/>
      <c r="K36" s="26"/>
      <c r="L36" s="26"/>
      <c r="M36" s="26"/>
      <c r="N36" s="19"/>
    </row>
    <row r="37" spans="1:14" ht="20.149999999999999" customHeight="1" x14ac:dyDescent="0.3">
      <c r="A37" s="16"/>
      <c r="B37" s="21"/>
      <c r="C37" s="21"/>
      <c r="D37" s="21"/>
      <c r="E37" s="21"/>
      <c r="F37" s="21"/>
      <c r="G37" s="21"/>
      <c r="H37" s="21"/>
      <c r="I37" s="21"/>
      <c r="J37" s="21"/>
      <c r="K37" s="21"/>
      <c r="L37" s="21"/>
      <c r="M37" s="21"/>
      <c r="N37" s="19"/>
    </row>
    <row r="38" spans="1:14" ht="20.149999999999999" customHeight="1" x14ac:dyDescent="0.3">
      <c r="A38" s="16"/>
      <c r="B38" s="21"/>
      <c r="C38" s="21"/>
      <c r="D38" s="21"/>
      <c r="E38" s="21"/>
      <c r="F38" s="21"/>
      <c r="G38" s="21"/>
      <c r="H38" s="21"/>
      <c r="I38" s="21"/>
      <c r="J38" s="21"/>
      <c r="K38" s="21"/>
      <c r="L38" s="21"/>
      <c r="M38" s="21"/>
      <c r="N38" s="19"/>
    </row>
    <row r="39" spans="1:14" ht="20.149999999999999" customHeight="1" x14ac:dyDescent="0.3">
      <c r="A39" s="16"/>
      <c r="B39" s="21"/>
      <c r="C39" s="21"/>
      <c r="D39" s="21"/>
      <c r="E39" s="21"/>
      <c r="F39" s="21"/>
      <c r="G39" s="21"/>
      <c r="H39" s="21"/>
      <c r="I39" s="21"/>
      <c r="J39" s="21"/>
      <c r="K39" s="21"/>
      <c r="L39" s="21"/>
      <c r="M39" s="21"/>
      <c r="N39" s="19"/>
    </row>
    <row r="40" spans="1:14" ht="20.149999999999999" customHeight="1" x14ac:dyDescent="0.3">
      <c r="A40" s="16"/>
      <c r="B40" s="21"/>
      <c r="C40" s="21"/>
      <c r="D40" s="21"/>
      <c r="E40" s="21"/>
      <c r="F40" s="21"/>
      <c r="G40" s="21"/>
      <c r="H40" s="21"/>
      <c r="I40" s="21"/>
      <c r="J40" s="21"/>
      <c r="K40" s="21"/>
      <c r="L40" s="21"/>
      <c r="M40" s="21"/>
      <c r="N40" s="19"/>
    </row>
    <row r="41" spans="1:14" ht="20.149999999999999" customHeight="1" x14ac:dyDescent="0.3">
      <c r="A41" s="16"/>
      <c r="B41" s="21"/>
      <c r="C41" s="21"/>
      <c r="D41" s="21"/>
      <c r="E41" s="21"/>
      <c r="F41" s="21"/>
      <c r="G41" s="21"/>
      <c r="H41" s="21"/>
      <c r="I41" s="21"/>
      <c r="J41" s="21"/>
      <c r="K41" s="21"/>
      <c r="L41" s="21"/>
      <c r="M41" s="21"/>
      <c r="N41" s="19"/>
    </row>
    <row r="42" spans="1:14" ht="20.149999999999999" customHeight="1" x14ac:dyDescent="0.3">
      <c r="A42" s="16"/>
      <c r="B42" s="20"/>
      <c r="C42" s="26"/>
      <c r="D42" s="26"/>
      <c r="E42" s="26"/>
      <c r="F42" s="26"/>
      <c r="G42" s="26"/>
      <c r="H42" s="26"/>
      <c r="I42" s="26"/>
      <c r="J42" s="26"/>
      <c r="K42" s="26"/>
      <c r="L42" s="26"/>
      <c r="M42" s="26"/>
      <c r="N42" s="19"/>
    </row>
    <row r="43" spans="1:14" ht="20.149999999999999" customHeight="1" x14ac:dyDescent="0.3">
      <c r="A43" s="16"/>
      <c r="B43" s="21"/>
      <c r="C43" s="21"/>
      <c r="D43" s="21"/>
      <c r="E43" s="21"/>
      <c r="F43" s="21"/>
      <c r="G43" s="21"/>
      <c r="H43" s="21"/>
      <c r="I43" s="21"/>
      <c r="J43" s="21"/>
      <c r="K43" s="21"/>
      <c r="L43" s="21"/>
      <c r="M43" s="21"/>
      <c r="N43" s="19"/>
    </row>
    <row r="44" spans="1:14" ht="20.149999999999999" customHeight="1" x14ac:dyDescent="0.3">
      <c r="A44" s="16"/>
      <c r="B44" s="21"/>
      <c r="C44" s="21"/>
      <c r="D44" s="21"/>
      <c r="E44" s="21"/>
      <c r="F44" s="21"/>
      <c r="G44" s="21"/>
      <c r="H44" s="21"/>
      <c r="I44" s="21"/>
      <c r="J44" s="21"/>
      <c r="K44" s="21"/>
      <c r="L44" s="21"/>
      <c r="M44" s="21"/>
      <c r="N44" s="19"/>
    </row>
    <row r="45" spans="1:14" ht="20.149999999999999" customHeight="1" x14ac:dyDescent="0.3">
      <c r="A45" s="16"/>
      <c r="B45" s="21"/>
      <c r="C45" s="21"/>
      <c r="D45" s="21"/>
      <c r="E45" s="21"/>
      <c r="F45" s="21"/>
      <c r="G45" s="21"/>
      <c r="H45" s="21"/>
      <c r="I45" s="21"/>
      <c r="J45" s="21"/>
      <c r="K45" s="21"/>
      <c r="L45" s="21"/>
      <c r="M45" s="21"/>
      <c r="N45" s="19"/>
    </row>
    <row r="46" spans="1:14" ht="20.149999999999999" customHeight="1" x14ac:dyDescent="0.3">
      <c r="A46" s="16"/>
      <c r="B46" s="21"/>
      <c r="C46" s="21"/>
      <c r="D46" s="21"/>
      <c r="E46" s="21"/>
      <c r="F46" s="21"/>
      <c r="G46" s="21"/>
      <c r="H46" s="21"/>
      <c r="I46" s="21"/>
      <c r="J46" s="21"/>
      <c r="K46" s="21"/>
      <c r="L46" s="21"/>
      <c r="M46" s="21"/>
      <c r="N46" s="19"/>
    </row>
    <row r="47" spans="1:14" ht="20.149999999999999" customHeight="1" x14ac:dyDescent="0.3">
      <c r="A47" s="16"/>
      <c r="B47" s="21"/>
      <c r="C47" s="21"/>
      <c r="D47" s="21"/>
      <c r="E47" s="21"/>
      <c r="F47" s="21"/>
      <c r="G47" s="21"/>
      <c r="H47" s="21"/>
      <c r="I47" s="21"/>
      <c r="J47" s="21"/>
      <c r="K47" s="21"/>
      <c r="L47" s="21"/>
      <c r="M47" s="21"/>
      <c r="N47" s="19"/>
    </row>
    <row r="48" spans="1:14" ht="15" customHeight="1" x14ac:dyDescent="0.3">
      <c r="A48" s="16"/>
      <c r="B48" s="21"/>
      <c r="C48" s="21"/>
      <c r="D48" s="21"/>
      <c r="E48" s="21"/>
      <c r="F48" s="21"/>
      <c r="G48" s="21"/>
      <c r="H48" s="21"/>
      <c r="I48" s="21"/>
      <c r="J48" s="21"/>
      <c r="K48" s="21"/>
      <c r="L48" s="21"/>
      <c r="M48" s="21"/>
      <c r="N48" s="19"/>
    </row>
    <row r="49" spans="1:54" ht="5.15" customHeight="1" x14ac:dyDescent="0.3">
      <c r="A49" s="16"/>
      <c r="B49" s="21"/>
      <c r="C49" s="21"/>
      <c r="D49" s="21"/>
      <c r="E49" s="21"/>
      <c r="F49" s="21"/>
      <c r="G49" s="21"/>
      <c r="H49" s="21"/>
      <c r="I49" s="21"/>
      <c r="J49" s="21"/>
      <c r="K49" s="21"/>
      <c r="L49" s="21"/>
      <c r="M49" s="21"/>
      <c r="N49" s="19"/>
    </row>
    <row r="50" spans="1:54" ht="5.15" customHeight="1" x14ac:dyDescent="0.3">
      <c r="A50" s="27"/>
      <c r="B50" s="28"/>
      <c r="C50" s="28"/>
      <c r="D50" s="28"/>
      <c r="E50" s="28"/>
      <c r="F50" s="28"/>
      <c r="G50" s="28"/>
      <c r="H50" s="28"/>
      <c r="I50" s="28"/>
      <c r="J50" s="28"/>
      <c r="K50" s="28"/>
      <c r="L50" s="28"/>
      <c r="M50" s="28"/>
      <c r="N50" s="29"/>
    </row>
    <row r="51" spans="1:54" ht="55" customHeight="1" x14ac:dyDescent="0.3">
      <c r="A51" s="30" t="s">
        <v>5</v>
      </c>
      <c r="B51" s="188" t="s">
        <v>10</v>
      </c>
      <c r="C51" s="188"/>
      <c r="D51" s="188"/>
      <c r="E51" s="188"/>
      <c r="F51" s="186"/>
      <c r="G51" s="186"/>
      <c r="H51" s="186"/>
      <c r="I51" s="186"/>
      <c r="J51" s="187"/>
      <c r="K51" s="187"/>
      <c r="L51" s="187"/>
      <c r="M51" s="187"/>
      <c r="N51" s="31" t="s">
        <v>7</v>
      </c>
    </row>
    <row r="52" spans="1:54" ht="5.15" customHeight="1" x14ac:dyDescent="0.3">
      <c r="A52" s="11"/>
      <c r="B52" s="12"/>
      <c r="C52" s="12"/>
      <c r="D52" s="12"/>
      <c r="E52" s="12"/>
      <c r="F52" s="12"/>
      <c r="G52" s="12"/>
      <c r="H52" s="13"/>
      <c r="I52" s="12"/>
      <c r="J52" s="12"/>
      <c r="K52" s="12"/>
      <c r="L52" s="12"/>
      <c r="M52" s="12"/>
      <c r="N52" s="14"/>
    </row>
    <row r="53" spans="1:54" ht="5.15" customHeight="1" x14ac:dyDescent="0.3">
      <c r="A53" s="16"/>
      <c r="B53" s="17"/>
      <c r="C53" s="17"/>
      <c r="D53" s="17"/>
      <c r="E53" s="17"/>
      <c r="F53" s="17"/>
      <c r="G53" s="17"/>
      <c r="H53" s="18"/>
      <c r="I53" s="17"/>
      <c r="J53" s="17"/>
      <c r="K53" s="17"/>
      <c r="L53" s="17"/>
      <c r="M53" s="17"/>
      <c r="N53" s="19"/>
    </row>
    <row r="54" spans="1:54" ht="5.15" customHeight="1" thickBot="1" x14ac:dyDescent="0.35">
      <c r="A54" s="16"/>
      <c r="B54" s="32"/>
      <c r="C54" s="32"/>
      <c r="D54" s="32"/>
      <c r="E54" s="32"/>
      <c r="F54" s="32"/>
      <c r="G54" s="32"/>
      <c r="H54" s="32"/>
      <c r="I54" s="32"/>
      <c r="J54" s="32"/>
      <c r="K54" s="32"/>
      <c r="L54" s="32"/>
      <c r="M54" s="32"/>
      <c r="N54" s="19"/>
    </row>
    <row r="55" spans="1:54" ht="20.149999999999999" customHeight="1" thickTop="1" x14ac:dyDescent="0.3">
      <c r="A55" s="16"/>
      <c r="B55" s="33" t="s">
        <v>11</v>
      </c>
      <c r="C55" s="32"/>
      <c r="D55" s="32"/>
      <c r="E55" s="32"/>
      <c r="F55" s="179"/>
      <c r="G55" s="180"/>
      <c r="H55" s="180"/>
      <c r="I55" s="181"/>
      <c r="J55" s="34"/>
      <c r="K55" s="35" t="s">
        <v>12</v>
      </c>
      <c r="L55" s="36"/>
      <c r="M55" s="37"/>
      <c r="N55" s="19"/>
    </row>
    <row r="56" spans="1:54" ht="20.149999999999999" customHeight="1" thickBot="1" x14ac:dyDescent="0.35">
      <c r="A56" s="16"/>
      <c r="B56" s="33" t="s">
        <v>13</v>
      </c>
      <c r="C56" s="32"/>
      <c r="D56" s="32"/>
      <c r="E56" s="32"/>
      <c r="F56" s="179"/>
      <c r="G56" s="180"/>
      <c r="H56" s="180"/>
      <c r="I56" s="181"/>
      <c r="J56" s="34"/>
      <c r="K56" s="182"/>
      <c r="L56" s="183"/>
      <c r="M56" s="184"/>
      <c r="N56" s="19"/>
    </row>
    <row r="57" spans="1:54" ht="10" customHeight="1" thickTop="1" x14ac:dyDescent="0.3">
      <c r="A57" s="16"/>
      <c r="B57" s="17"/>
      <c r="C57" s="17"/>
      <c r="D57" s="17"/>
      <c r="E57" s="17"/>
      <c r="F57" s="17"/>
      <c r="G57" s="17"/>
      <c r="H57" s="18"/>
      <c r="I57" s="17"/>
      <c r="J57" s="17"/>
      <c r="K57" s="17"/>
      <c r="L57" s="17"/>
      <c r="M57" s="17"/>
      <c r="N57" s="19"/>
    </row>
    <row r="58" spans="1:54" ht="20.149999999999999" customHeight="1" x14ac:dyDescent="0.3">
      <c r="A58" s="16"/>
      <c r="B58" s="174" t="str">
        <f>F1135</f>
        <v>1. I felt fully seen and heard.</v>
      </c>
      <c r="C58" s="174"/>
      <c r="D58" s="174"/>
      <c r="E58" s="174"/>
      <c r="F58" s="174"/>
      <c r="G58" s="174"/>
      <c r="H58" s="174"/>
      <c r="I58" s="174"/>
      <c r="J58" s="174"/>
      <c r="K58" s="175"/>
      <c r="L58" s="176"/>
      <c r="M58" s="177"/>
      <c r="N58" s="19"/>
    </row>
    <row r="59" spans="1:54" ht="5.15" customHeight="1" x14ac:dyDescent="0.3">
      <c r="A59" s="16"/>
      <c r="B59" s="17"/>
      <c r="C59" s="17"/>
      <c r="D59" s="17"/>
      <c r="E59" s="17"/>
      <c r="F59" s="17"/>
      <c r="G59" s="17"/>
      <c r="H59" s="18"/>
      <c r="I59" s="17"/>
      <c r="J59" s="17"/>
      <c r="K59" s="17"/>
      <c r="L59" s="17"/>
      <c r="M59" s="17"/>
      <c r="N59" s="19"/>
      <c r="BB59" s="38"/>
    </row>
    <row r="60" spans="1:54" ht="20.149999999999999" customHeight="1" x14ac:dyDescent="0.3">
      <c r="A60" s="16"/>
      <c r="B60" s="174" t="str">
        <f>F1136</f>
        <v>2. They faithfully responded to all of my expressions of pain or discomfort.</v>
      </c>
      <c r="C60" s="174"/>
      <c r="D60" s="174"/>
      <c r="E60" s="174"/>
      <c r="F60" s="174"/>
      <c r="G60" s="174"/>
      <c r="H60" s="174"/>
      <c r="I60" s="174"/>
      <c r="J60" s="174"/>
      <c r="K60" s="175"/>
      <c r="L60" s="176"/>
      <c r="M60" s="177"/>
      <c r="N60" s="19"/>
      <c r="BB60" s="38"/>
    </row>
    <row r="61" spans="1:54" ht="5.15" customHeight="1" x14ac:dyDescent="0.3">
      <c r="A61" s="16"/>
      <c r="B61" s="17"/>
      <c r="C61" s="17"/>
      <c r="D61" s="17"/>
      <c r="E61" s="17"/>
      <c r="F61" s="17"/>
      <c r="G61" s="17"/>
      <c r="H61" s="18"/>
      <c r="I61" s="17"/>
      <c r="J61" s="17"/>
      <c r="K61" s="17"/>
      <c r="L61" s="17"/>
      <c r="M61" s="17"/>
      <c r="N61" s="19"/>
      <c r="BB61" s="38"/>
    </row>
    <row r="62" spans="1:54" ht="20.149999999999999" customHeight="1" x14ac:dyDescent="0.3">
      <c r="A62" s="16"/>
      <c r="B62" s="174" t="str">
        <f>F1137</f>
        <v>3. They put my personal wellbeing ahead of their institutional processes.</v>
      </c>
      <c r="C62" s="174"/>
      <c r="D62" s="174"/>
      <c r="E62" s="174"/>
      <c r="F62" s="174"/>
      <c r="G62" s="174"/>
      <c r="H62" s="174"/>
      <c r="I62" s="174"/>
      <c r="J62" s="174"/>
      <c r="K62" s="175"/>
      <c r="L62" s="176"/>
      <c r="M62" s="177"/>
      <c r="N62" s="19"/>
      <c r="BB62" s="38"/>
    </row>
    <row r="63" spans="1:54" ht="5.15" customHeight="1" x14ac:dyDescent="0.3">
      <c r="A63" s="16"/>
      <c r="B63" s="17"/>
      <c r="C63" s="17"/>
      <c r="D63" s="17"/>
      <c r="E63" s="17"/>
      <c r="F63" s="17"/>
      <c r="G63" s="17"/>
      <c r="H63" s="18"/>
      <c r="I63" s="17"/>
      <c r="J63" s="17"/>
      <c r="K63" s="17"/>
      <c r="L63" s="17"/>
      <c r="M63" s="17"/>
      <c r="N63" s="19"/>
      <c r="BB63" s="38"/>
    </row>
    <row r="64" spans="1:54" ht="20.149999999999999" customHeight="1" x14ac:dyDescent="0.3">
      <c r="A64" s="16"/>
      <c r="B64" s="174" t="str">
        <f>F1138</f>
        <v>4. Their actions and expressions were devoid of any microaggressions.</v>
      </c>
      <c r="C64" s="174"/>
      <c r="D64" s="174"/>
      <c r="E64" s="174"/>
      <c r="F64" s="174"/>
      <c r="G64" s="174"/>
      <c r="H64" s="174"/>
      <c r="I64" s="174"/>
      <c r="J64" s="174"/>
      <c r="K64" s="175"/>
      <c r="L64" s="176"/>
      <c r="M64" s="177"/>
      <c r="N64" s="19"/>
    </row>
    <row r="65" spans="1:14" ht="5.15" customHeight="1" x14ac:dyDescent="0.3">
      <c r="A65" s="16"/>
      <c r="B65" s="17"/>
      <c r="C65" s="17"/>
      <c r="D65" s="17"/>
      <c r="E65" s="17"/>
      <c r="F65" s="17"/>
      <c r="G65" s="17"/>
      <c r="H65" s="18"/>
      <c r="I65" s="17"/>
      <c r="J65" s="17"/>
      <c r="K65" s="17"/>
      <c r="L65" s="17"/>
      <c r="M65" s="17"/>
      <c r="N65" s="19"/>
    </row>
    <row r="66" spans="1:14" ht="20.149999999999999" customHeight="1" x14ac:dyDescent="0.3">
      <c r="A66" s="16"/>
      <c r="B66" s="174" t="str">
        <f>F1139</f>
        <v>5. They asked me how they could be more culturally sensitive.</v>
      </c>
      <c r="C66" s="174"/>
      <c r="D66" s="174"/>
      <c r="E66" s="174"/>
      <c r="F66" s="174"/>
      <c r="G66" s="174"/>
      <c r="H66" s="174"/>
      <c r="I66" s="174"/>
      <c r="J66" s="174"/>
      <c r="K66" s="175"/>
      <c r="L66" s="176"/>
      <c r="M66" s="177"/>
      <c r="N66" s="19"/>
    </row>
    <row r="67" spans="1:14" ht="5.15" customHeight="1" x14ac:dyDescent="0.3">
      <c r="A67" s="16"/>
      <c r="B67" s="17"/>
      <c r="C67" s="17"/>
      <c r="D67" s="17"/>
      <c r="E67" s="17"/>
      <c r="F67" s="17"/>
      <c r="G67" s="17"/>
      <c r="H67" s="18"/>
      <c r="I67" s="17"/>
      <c r="J67" s="17"/>
      <c r="K67" s="17"/>
      <c r="L67" s="17"/>
      <c r="M67" s="17"/>
      <c r="N67" s="19"/>
    </row>
    <row r="68" spans="1:14" ht="20.149999999999999" customHeight="1" x14ac:dyDescent="0.3">
      <c r="A68" s="16"/>
      <c r="B68" s="174" t="str">
        <f>F1140</f>
        <v>6. They did not exploit my vulnerability to their professional authority.</v>
      </c>
      <c r="C68" s="174"/>
      <c r="D68" s="174"/>
      <c r="E68" s="174"/>
      <c r="F68" s="174"/>
      <c r="G68" s="174"/>
      <c r="H68" s="174"/>
      <c r="I68" s="174"/>
      <c r="J68" s="174"/>
      <c r="K68" s="175"/>
      <c r="L68" s="176"/>
      <c r="M68" s="177"/>
      <c r="N68" s="19"/>
    </row>
    <row r="69" spans="1:14" ht="5.15" customHeight="1" x14ac:dyDescent="0.3">
      <c r="A69" s="16"/>
      <c r="B69" s="39"/>
      <c r="C69" s="39"/>
      <c r="D69" s="39"/>
      <c r="E69" s="39"/>
      <c r="F69" s="39"/>
      <c r="G69" s="39"/>
      <c r="H69" s="39"/>
      <c r="I69" s="39"/>
      <c r="J69" s="39"/>
      <c r="K69" s="39"/>
      <c r="L69" s="39"/>
      <c r="M69" s="39"/>
      <c r="N69" s="19"/>
    </row>
    <row r="70" spans="1:14" ht="20.149999999999999" customHeight="1" x14ac:dyDescent="0.3">
      <c r="A70" s="16"/>
      <c r="B70" s="174" t="str">
        <f>F1141</f>
        <v>7. I never had to give up my autonomy to fit their processes.</v>
      </c>
      <c r="C70" s="174"/>
      <c r="D70" s="174"/>
      <c r="E70" s="174"/>
      <c r="F70" s="174"/>
      <c r="G70" s="174"/>
      <c r="H70" s="174"/>
      <c r="I70" s="174"/>
      <c r="J70" s="174"/>
      <c r="K70" s="175"/>
      <c r="L70" s="176"/>
      <c r="M70" s="177"/>
      <c r="N70" s="19"/>
    </row>
    <row r="71" spans="1:14" ht="5.15" customHeight="1" x14ac:dyDescent="0.3">
      <c r="A71" s="16"/>
      <c r="B71" s="39"/>
      <c r="C71" s="39"/>
      <c r="D71" s="39"/>
      <c r="E71" s="39"/>
      <c r="F71" s="39"/>
      <c r="G71" s="39"/>
      <c r="H71" s="39"/>
      <c r="I71" s="39"/>
      <c r="J71" s="39"/>
      <c r="K71" s="39"/>
      <c r="L71" s="39"/>
      <c r="M71" s="39"/>
      <c r="N71" s="19"/>
    </row>
    <row r="72" spans="1:14" ht="20.149999999999999" customHeight="1" x14ac:dyDescent="0.3">
      <c r="A72" s="16"/>
      <c r="B72" s="174" t="str">
        <f>F1142</f>
        <v>8. Staff appeared to be culturally diverse.</v>
      </c>
      <c r="C72" s="174"/>
      <c r="D72" s="174"/>
      <c r="E72" s="174"/>
      <c r="F72" s="174"/>
      <c r="G72" s="174"/>
      <c r="H72" s="174"/>
      <c r="I72" s="174"/>
      <c r="J72" s="174"/>
      <c r="K72" s="175"/>
      <c r="L72" s="176"/>
      <c r="M72" s="177"/>
      <c r="N72" s="19"/>
    </row>
    <row r="73" spans="1:14" ht="5.15" customHeight="1" x14ac:dyDescent="0.3">
      <c r="A73" s="16"/>
      <c r="B73" s="39"/>
      <c r="C73" s="39"/>
      <c r="D73" s="39"/>
      <c r="E73" s="39"/>
      <c r="F73" s="39"/>
      <c r="G73" s="39"/>
      <c r="H73" s="39"/>
      <c r="I73" s="39"/>
      <c r="J73" s="39"/>
      <c r="K73" s="39"/>
      <c r="L73" s="39"/>
      <c r="M73" s="39"/>
      <c r="N73" s="19"/>
    </row>
    <row r="74" spans="1:14" ht="20.149999999999999" customHeight="1" x14ac:dyDescent="0.3">
      <c r="A74" s="16"/>
      <c r="B74" s="174" t="str">
        <f>F1143</f>
        <v>9. They effectively accommodated my linguistic barrier.</v>
      </c>
      <c r="C74" s="174"/>
      <c r="D74" s="174"/>
      <c r="E74" s="174"/>
      <c r="F74" s="174"/>
      <c r="G74" s="174"/>
      <c r="H74" s="174"/>
      <c r="I74" s="174"/>
      <c r="J74" s="174"/>
      <c r="K74" s="175"/>
      <c r="L74" s="176"/>
      <c r="M74" s="177"/>
      <c r="N74" s="19"/>
    </row>
    <row r="75" spans="1:14" ht="5.15" customHeight="1" x14ac:dyDescent="0.3">
      <c r="A75" s="16"/>
      <c r="B75" s="39"/>
      <c r="C75" s="39"/>
      <c r="D75" s="39"/>
      <c r="E75" s="39"/>
      <c r="F75" s="39"/>
      <c r="G75" s="39"/>
      <c r="H75" s="39"/>
      <c r="I75" s="39"/>
      <c r="J75" s="39"/>
      <c r="K75" s="39"/>
      <c r="L75" s="39"/>
      <c r="M75" s="39"/>
      <c r="N75" s="19"/>
    </row>
    <row r="76" spans="1:14" ht="20.149999999999999" customHeight="1" x14ac:dyDescent="0.3">
      <c r="A76" s="16"/>
      <c r="B76" s="174" t="str">
        <f>F1144</f>
        <v>10. I was offered billing options appropriate to my cultural values.</v>
      </c>
      <c r="C76" s="174"/>
      <c r="D76" s="174"/>
      <c r="E76" s="174"/>
      <c r="F76" s="174"/>
      <c r="G76" s="174"/>
      <c r="H76" s="174"/>
      <c r="I76" s="174"/>
      <c r="J76" s="174"/>
      <c r="K76" s="175"/>
      <c r="L76" s="176"/>
      <c r="M76" s="177"/>
      <c r="N76" s="19"/>
    </row>
    <row r="77" spans="1:14" ht="10" customHeight="1" x14ac:dyDescent="0.3">
      <c r="A77" s="16"/>
      <c r="B77" s="39"/>
      <c r="C77" s="39"/>
      <c r="D77" s="39"/>
      <c r="E77" s="39"/>
      <c r="F77" s="39"/>
      <c r="G77" s="39"/>
      <c r="H77" s="39"/>
      <c r="I77" s="39"/>
      <c r="J77" s="39"/>
      <c r="K77" s="39"/>
      <c r="L77" s="39"/>
      <c r="M77" s="39"/>
      <c r="N77" s="19"/>
    </row>
    <row r="78" spans="1:14" ht="15" customHeight="1" x14ac:dyDescent="0.3">
      <c r="A78" s="16"/>
      <c r="B78" s="178" t="str">
        <f>B1148</f>
        <v/>
      </c>
      <c r="C78" s="178"/>
      <c r="D78" s="178"/>
      <c r="E78" s="178"/>
      <c r="F78" s="178"/>
      <c r="G78" s="178"/>
      <c r="H78" s="178"/>
      <c r="I78" s="178"/>
      <c r="J78" s="178"/>
      <c r="K78" s="178"/>
      <c r="L78" s="178"/>
      <c r="M78" s="178"/>
      <c r="N78" s="19"/>
    </row>
    <row r="79" spans="1:14" ht="10" customHeight="1" x14ac:dyDescent="0.3">
      <c r="A79" s="16"/>
      <c r="B79" s="40"/>
      <c r="C79" s="41"/>
      <c r="D79" s="41"/>
      <c r="E79" s="41"/>
      <c r="F79" s="41"/>
      <c r="G79" s="41"/>
      <c r="H79" s="41"/>
      <c r="I79" s="41"/>
      <c r="J79" s="41"/>
      <c r="K79" s="41"/>
      <c r="L79" s="41"/>
      <c r="M79" s="42"/>
      <c r="N79" s="19"/>
    </row>
    <row r="80" spans="1:14" ht="20.149999999999999" customHeight="1" x14ac:dyDescent="0.3">
      <c r="A80" s="16"/>
      <c r="B80" s="43" t="str">
        <f>C1152</f>
        <v/>
      </c>
      <c r="C80" s="44"/>
      <c r="D80" s="44"/>
      <c r="E80" s="44"/>
      <c r="F80" s="44"/>
      <c r="G80" s="44"/>
      <c r="H80" s="44"/>
      <c r="I80" s="44"/>
      <c r="J80" s="44"/>
      <c r="K80" s="44"/>
      <c r="L80" s="44"/>
      <c r="M80" s="45"/>
      <c r="N80" s="19"/>
    </row>
    <row r="81" spans="1:14" ht="55" customHeight="1" x14ac:dyDescent="0.3">
      <c r="A81" s="16"/>
      <c r="B81" s="189" t="str">
        <f t="shared" ref="B81:B83" si="1">C1153</f>
        <v/>
      </c>
      <c r="C81" s="190"/>
      <c r="D81" s="190"/>
      <c r="E81" s="190"/>
      <c r="F81" s="190"/>
      <c r="G81" s="190"/>
      <c r="H81" s="190"/>
      <c r="I81" s="190"/>
      <c r="J81" s="190"/>
      <c r="K81" s="190"/>
      <c r="L81" s="190"/>
      <c r="M81" s="191"/>
      <c r="N81" s="19"/>
    </row>
    <row r="82" spans="1:14" ht="40" customHeight="1" x14ac:dyDescent="0.3">
      <c r="A82" s="16"/>
      <c r="B82" s="189" t="str">
        <f t="shared" si="1"/>
        <v/>
      </c>
      <c r="C82" s="190"/>
      <c r="D82" s="190"/>
      <c r="E82" s="190"/>
      <c r="F82" s="190"/>
      <c r="G82" s="190"/>
      <c r="H82" s="190"/>
      <c r="I82" s="190"/>
      <c r="J82" s="190"/>
      <c r="K82" s="190"/>
      <c r="L82" s="190"/>
      <c r="M82" s="191"/>
      <c r="N82" s="19"/>
    </row>
    <row r="83" spans="1:14" ht="20.149999999999999" customHeight="1" x14ac:dyDescent="0.3">
      <c r="A83" s="16"/>
      <c r="B83" s="46" t="str">
        <f t="shared" si="1"/>
        <v/>
      </c>
      <c r="C83" s="39"/>
      <c r="D83" s="39"/>
      <c r="E83" s="47" t="str">
        <f>D1155</f>
        <v/>
      </c>
      <c r="F83" s="39"/>
      <c r="G83" s="39"/>
      <c r="H83" s="39"/>
      <c r="I83" s="39"/>
      <c r="J83" s="39"/>
      <c r="K83" s="39"/>
      <c r="L83" s="39"/>
      <c r="M83" s="48"/>
      <c r="N83" s="19"/>
    </row>
    <row r="84" spans="1:14" ht="45" customHeight="1" x14ac:dyDescent="0.3">
      <c r="A84" s="16"/>
      <c r="B84" s="189" t="str">
        <f>F1155</f>
        <v/>
      </c>
      <c r="C84" s="190"/>
      <c r="D84" s="190"/>
      <c r="E84" s="190"/>
      <c r="F84" s="190"/>
      <c r="G84" s="190"/>
      <c r="H84" s="190"/>
      <c r="I84" s="190"/>
      <c r="J84" s="190"/>
      <c r="K84" s="190"/>
      <c r="L84" s="190"/>
      <c r="M84" s="191"/>
      <c r="N84" s="19"/>
    </row>
    <row r="85" spans="1:14" ht="20.149999999999999" customHeight="1" x14ac:dyDescent="0.3">
      <c r="A85" s="16"/>
      <c r="B85" s="46" t="str">
        <f>C1156</f>
        <v/>
      </c>
      <c r="C85" s="39"/>
      <c r="D85" s="39"/>
      <c r="E85" s="47" t="str">
        <f>D1156</f>
        <v/>
      </c>
      <c r="F85" s="39"/>
      <c r="G85" s="39"/>
      <c r="H85" s="39"/>
      <c r="I85" s="39"/>
      <c r="J85" s="39"/>
      <c r="K85" s="39"/>
      <c r="L85" s="39"/>
      <c r="M85" s="48"/>
      <c r="N85" s="19"/>
    </row>
    <row r="86" spans="1:14" ht="65.150000000000006" customHeight="1" x14ac:dyDescent="0.3">
      <c r="A86" s="16"/>
      <c r="B86" s="189" t="str">
        <f>F1156</f>
        <v/>
      </c>
      <c r="C86" s="190"/>
      <c r="D86" s="190"/>
      <c r="E86" s="190"/>
      <c r="F86" s="190"/>
      <c r="G86" s="190"/>
      <c r="H86" s="190"/>
      <c r="I86" s="190"/>
      <c r="J86" s="190"/>
      <c r="K86" s="190"/>
      <c r="L86" s="190"/>
      <c r="M86" s="191"/>
      <c r="N86" s="19"/>
    </row>
    <row r="87" spans="1:14" ht="20.149999999999999" customHeight="1" x14ac:dyDescent="0.3">
      <c r="A87" s="16"/>
      <c r="B87" s="150" t="str">
        <f>C1157</f>
        <v/>
      </c>
      <c r="C87" s="151"/>
      <c r="D87" s="151"/>
      <c r="E87" s="151"/>
      <c r="F87" s="151"/>
      <c r="G87" s="151"/>
      <c r="H87" s="151"/>
      <c r="I87" s="151"/>
      <c r="J87" s="151"/>
      <c r="K87" s="151"/>
      <c r="L87" s="151"/>
      <c r="M87" s="152"/>
      <c r="N87" s="19"/>
    </row>
    <row r="88" spans="1:14" ht="10" customHeight="1" x14ac:dyDescent="0.3">
      <c r="A88" s="16"/>
      <c r="B88" s="39"/>
      <c r="C88" s="39"/>
      <c r="D88" s="39"/>
      <c r="E88" s="39"/>
      <c r="F88" s="39"/>
      <c r="G88" s="39"/>
      <c r="H88" s="39"/>
      <c r="I88" s="39"/>
      <c r="J88" s="39"/>
      <c r="K88" s="39"/>
      <c r="L88" s="39"/>
      <c r="M88" s="39"/>
      <c r="N88" s="19"/>
    </row>
    <row r="89" spans="1:14" ht="5.15" customHeight="1" x14ac:dyDescent="0.3">
      <c r="A89" s="16"/>
      <c r="B89" s="39"/>
      <c r="C89" s="39"/>
      <c r="D89" s="39"/>
      <c r="E89" s="39"/>
      <c r="F89" s="39"/>
      <c r="G89" s="39"/>
      <c r="H89" s="39"/>
      <c r="I89" s="39"/>
      <c r="J89" s="39"/>
      <c r="K89" s="39"/>
      <c r="L89" s="39"/>
      <c r="M89" s="39"/>
      <c r="N89" s="19"/>
    </row>
    <row r="90" spans="1:14" ht="5.15" customHeight="1" x14ac:dyDescent="0.3">
      <c r="A90" s="27"/>
      <c r="B90" s="28"/>
      <c r="C90" s="28"/>
      <c r="D90" s="28"/>
      <c r="E90" s="28"/>
      <c r="F90" s="28"/>
      <c r="G90" s="28"/>
      <c r="H90" s="28"/>
      <c r="I90" s="28"/>
      <c r="J90" s="28"/>
      <c r="K90" s="28"/>
      <c r="L90" s="28"/>
      <c r="M90" s="28"/>
      <c r="N90" s="29"/>
    </row>
    <row r="91" spans="1:14" ht="55" customHeight="1" x14ac:dyDescent="0.3">
      <c r="A91" s="30" t="s">
        <v>5</v>
      </c>
      <c r="B91" s="188" t="s">
        <v>14</v>
      </c>
      <c r="C91" s="188"/>
      <c r="D91" s="188"/>
      <c r="E91" s="188"/>
      <c r="F91" s="186"/>
      <c r="G91" s="186"/>
      <c r="H91" s="186"/>
      <c r="I91" s="186"/>
      <c r="J91" s="187"/>
      <c r="K91" s="187"/>
      <c r="L91" s="187"/>
      <c r="M91" s="187"/>
      <c r="N91" s="31" t="s">
        <v>7</v>
      </c>
    </row>
    <row r="92" spans="1:14" ht="5.15" customHeight="1" x14ac:dyDescent="0.3">
      <c r="A92" s="11"/>
      <c r="B92" s="12"/>
      <c r="C92" s="12"/>
      <c r="D92" s="12"/>
      <c r="E92" s="12"/>
      <c r="F92" s="12"/>
      <c r="G92" s="12"/>
      <c r="H92" s="13"/>
      <c r="I92" s="12"/>
      <c r="J92" s="12"/>
      <c r="K92" s="12"/>
      <c r="L92" s="12"/>
      <c r="M92" s="12"/>
      <c r="N92" s="14"/>
    </row>
    <row r="93" spans="1:14" ht="5.15" customHeight="1" x14ac:dyDescent="0.3">
      <c r="A93" s="16"/>
      <c r="B93" s="17"/>
      <c r="C93" s="17"/>
      <c r="D93" s="17"/>
      <c r="E93" s="17"/>
      <c r="F93" s="17"/>
      <c r="G93" s="17"/>
      <c r="H93" s="18"/>
      <c r="I93" s="17"/>
      <c r="J93" s="17"/>
      <c r="K93" s="17"/>
      <c r="L93" s="17"/>
      <c r="M93" s="17"/>
      <c r="N93" s="19"/>
    </row>
    <row r="94" spans="1:14" ht="5.15" customHeight="1" thickBot="1" x14ac:dyDescent="0.35">
      <c r="A94" s="16"/>
      <c r="B94" s="32"/>
      <c r="C94" s="32"/>
      <c r="D94" s="32"/>
      <c r="E94" s="32"/>
      <c r="F94" s="32"/>
      <c r="G94" s="32"/>
      <c r="H94" s="32"/>
      <c r="I94" s="32"/>
      <c r="J94" s="32"/>
      <c r="K94" s="32"/>
      <c r="L94" s="32"/>
      <c r="M94" s="32"/>
      <c r="N94" s="19"/>
    </row>
    <row r="95" spans="1:14" ht="20.149999999999999" customHeight="1" thickTop="1" x14ac:dyDescent="0.3">
      <c r="A95" s="16"/>
      <c r="B95" s="33" t="s">
        <v>11</v>
      </c>
      <c r="C95" s="32"/>
      <c r="D95" s="32"/>
      <c r="E95" s="32"/>
      <c r="F95" s="179">
        <f>F55</f>
        <v>0</v>
      </c>
      <c r="G95" s="180"/>
      <c r="H95" s="180"/>
      <c r="I95" s="181"/>
      <c r="J95" s="34"/>
      <c r="K95" s="35" t="s">
        <v>12</v>
      </c>
      <c r="L95" s="36"/>
      <c r="M95" s="37"/>
      <c r="N95" s="19"/>
    </row>
    <row r="96" spans="1:14" ht="20.149999999999999" customHeight="1" thickBot="1" x14ac:dyDescent="0.35">
      <c r="A96" s="16"/>
      <c r="B96" s="33" t="s">
        <v>13</v>
      </c>
      <c r="C96" s="32"/>
      <c r="D96" s="32"/>
      <c r="E96" s="32"/>
      <c r="F96" s="179">
        <f>F56</f>
        <v>0</v>
      </c>
      <c r="G96" s="180"/>
      <c r="H96" s="180"/>
      <c r="I96" s="181"/>
      <c r="J96" s="34"/>
      <c r="K96" s="182"/>
      <c r="L96" s="183"/>
      <c r="M96" s="184"/>
      <c r="N96" s="19"/>
    </row>
    <row r="97" spans="1:54" ht="10" customHeight="1" thickTop="1" x14ac:dyDescent="0.3">
      <c r="A97" s="16"/>
      <c r="B97" s="17"/>
      <c r="C97" s="17"/>
      <c r="D97" s="17"/>
      <c r="E97" s="17"/>
      <c r="F97" s="17"/>
      <c r="G97" s="17"/>
      <c r="H97" s="18"/>
      <c r="I97" s="17"/>
      <c r="J97" s="17"/>
      <c r="K97" s="17"/>
      <c r="L97" s="17"/>
      <c r="M97" s="17"/>
      <c r="N97" s="19"/>
    </row>
    <row r="98" spans="1:54" ht="20.149999999999999" customHeight="1" x14ac:dyDescent="0.3">
      <c r="A98" s="16"/>
      <c r="B98" s="174" t="str">
        <f>F1175</f>
        <v>1. I felt fully seen and heard.</v>
      </c>
      <c r="C98" s="174"/>
      <c r="D98" s="174"/>
      <c r="E98" s="174"/>
      <c r="F98" s="174"/>
      <c r="G98" s="174"/>
      <c r="H98" s="174"/>
      <c r="I98" s="174"/>
      <c r="J98" s="174"/>
      <c r="K98" s="175"/>
      <c r="L98" s="176"/>
      <c r="M98" s="177"/>
      <c r="N98" s="19"/>
    </row>
    <row r="99" spans="1:54" ht="5.15" customHeight="1" x14ac:dyDescent="0.3">
      <c r="A99" s="16"/>
      <c r="B99" s="17"/>
      <c r="C99" s="17"/>
      <c r="D99" s="17"/>
      <c r="E99" s="17"/>
      <c r="F99" s="17"/>
      <c r="G99" s="17"/>
      <c r="H99" s="18"/>
      <c r="I99" s="17"/>
      <c r="J99" s="17"/>
      <c r="K99" s="17"/>
      <c r="L99" s="17"/>
      <c r="M99" s="17"/>
      <c r="N99" s="19"/>
      <c r="BB99" s="38"/>
    </row>
    <row r="100" spans="1:54" ht="20.149999999999999" customHeight="1" x14ac:dyDescent="0.3">
      <c r="A100" s="16"/>
      <c r="B100" s="174" t="str">
        <f>F1176</f>
        <v>2. They faithfully responded to all of my expressions of pain or discomfort.</v>
      </c>
      <c r="C100" s="174"/>
      <c r="D100" s="174"/>
      <c r="E100" s="174"/>
      <c r="F100" s="174"/>
      <c r="G100" s="174"/>
      <c r="H100" s="174"/>
      <c r="I100" s="174"/>
      <c r="J100" s="174"/>
      <c r="K100" s="175"/>
      <c r="L100" s="176"/>
      <c r="M100" s="177"/>
      <c r="N100" s="19"/>
      <c r="BB100" s="38"/>
    </row>
    <row r="101" spans="1:54" ht="5.15" customHeight="1" x14ac:dyDescent="0.3">
      <c r="A101" s="16"/>
      <c r="B101" s="17"/>
      <c r="C101" s="17"/>
      <c r="D101" s="17"/>
      <c r="E101" s="17"/>
      <c r="F101" s="17"/>
      <c r="G101" s="17"/>
      <c r="H101" s="18"/>
      <c r="I101" s="17"/>
      <c r="J101" s="17"/>
      <c r="K101" s="17"/>
      <c r="L101" s="17"/>
      <c r="M101" s="17"/>
      <c r="N101" s="19"/>
      <c r="BB101" s="38"/>
    </row>
    <row r="102" spans="1:54" ht="20.149999999999999" customHeight="1" x14ac:dyDescent="0.3">
      <c r="A102" s="16"/>
      <c r="B102" s="174" t="str">
        <f>F1177</f>
        <v>3. They put my personal wellbeing ahead of their institutional processes.</v>
      </c>
      <c r="C102" s="174"/>
      <c r="D102" s="174"/>
      <c r="E102" s="174"/>
      <c r="F102" s="174"/>
      <c r="G102" s="174"/>
      <c r="H102" s="174"/>
      <c r="I102" s="174"/>
      <c r="J102" s="174"/>
      <c r="K102" s="175"/>
      <c r="L102" s="176"/>
      <c r="M102" s="177"/>
      <c r="N102" s="19"/>
      <c r="BB102" s="38"/>
    </row>
    <row r="103" spans="1:54" ht="5.15" customHeight="1" x14ac:dyDescent="0.3">
      <c r="A103" s="16"/>
      <c r="B103" s="17"/>
      <c r="C103" s="17"/>
      <c r="D103" s="17"/>
      <c r="E103" s="17"/>
      <c r="F103" s="17"/>
      <c r="G103" s="17"/>
      <c r="H103" s="18"/>
      <c r="I103" s="17"/>
      <c r="J103" s="17"/>
      <c r="K103" s="17"/>
      <c r="L103" s="17"/>
      <c r="M103" s="17"/>
      <c r="N103" s="19"/>
      <c r="BB103" s="38"/>
    </row>
    <row r="104" spans="1:54" ht="20.149999999999999" customHeight="1" x14ac:dyDescent="0.3">
      <c r="A104" s="16"/>
      <c r="B104" s="174" t="str">
        <f>F1178</f>
        <v>4. Their actions and expressions were devoid of any microaggressions.</v>
      </c>
      <c r="C104" s="174"/>
      <c r="D104" s="174"/>
      <c r="E104" s="174"/>
      <c r="F104" s="174"/>
      <c r="G104" s="174"/>
      <c r="H104" s="174"/>
      <c r="I104" s="174"/>
      <c r="J104" s="174"/>
      <c r="K104" s="175"/>
      <c r="L104" s="176"/>
      <c r="M104" s="177"/>
      <c r="N104" s="19"/>
    </row>
    <row r="105" spans="1:54" ht="5.15" customHeight="1" x14ac:dyDescent="0.3">
      <c r="A105" s="16"/>
      <c r="B105" s="17"/>
      <c r="C105" s="17"/>
      <c r="D105" s="17"/>
      <c r="E105" s="17"/>
      <c r="F105" s="17"/>
      <c r="G105" s="17"/>
      <c r="H105" s="18"/>
      <c r="I105" s="17"/>
      <c r="J105" s="17"/>
      <c r="K105" s="17"/>
      <c r="L105" s="17"/>
      <c r="M105" s="17"/>
      <c r="N105" s="19"/>
    </row>
    <row r="106" spans="1:54" ht="20.149999999999999" customHeight="1" x14ac:dyDescent="0.3">
      <c r="A106" s="16"/>
      <c r="B106" s="174" t="str">
        <f>F1179</f>
        <v>5. They asked me how they could be more culturally sensitive.</v>
      </c>
      <c r="C106" s="174"/>
      <c r="D106" s="174"/>
      <c r="E106" s="174"/>
      <c r="F106" s="174"/>
      <c r="G106" s="174"/>
      <c r="H106" s="174"/>
      <c r="I106" s="174"/>
      <c r="J106" s="174"/>
      <c r="K106" s="175"/>
      <c r="L106" s="176"/>
      <c r="M106" s="177"/>
      <c r="N106" s="19"/>
    </row>
    <row r="107" spans="1:54" ht="5.15" customHeight="1" x14ac:dyDescent="0.3">
      <c r="A107" s="16"/>
      <c r="B107" s="17"/>
      <c r="C107" s="17"/>
      <c r="D107" s="17"/>
      <c r="E107" s="17"/>
      <c r="F107" s="17"/>
      <c r="G107" s="17"/>
      <c r="H107" s="18"/>
      <c r="I107" s="17"/>
      <c r="J107" s="17"/>
      <c r="K107" s="17"/>
      <c r="L107" s="17"/>
      <c r="M107" s="17"/>
      <c r="N107" s="19"/>
    </row>
    <row r="108" spans="1:54" ht="20.149999999999999" customHeight="1" x14ac:dyDescent="0.3">
      <c r="A108" s="16"/>
      <c r="B108" s="174" t="str">
        <f>F1180</f>
        <v>6. They did not exploit my vulnerability to their professional authority.</v>
      </c>
      <c r="C108" s="174"/>
      <c r="D108" s="174"/>
      <c r="E108" s="174"/>
      <c r="F108" s="174"/>
      <c r="G108" s="174"/>
      <c r="H108" s="174"/>
      <c r="I108" s="174"/>
      <c r="J108" s="174"/>
      <c r="K108" s="175"/>
      <c r="L108" s="176"/>
      <c r="M108" s="177"/>
      <c r="N108" s="19"/>
    </row>
    <row r="109" spans="1:54" ht="5.15" customHeight="1" x14ac:dyDescent="0.3">
      <c r="A109" s="16"/>
      <c r="B109" s="39"/>
      <c r="C109" s="39"/>
      <c r="D109" s="39"/>
      <c r="E109" s="39"/>
      <c r="F109" s="39"/>
      <c r="G109" s="39"/>
      <c r="H109" s="39"/>
      <c r="I109" s="39"/>
      <c r="J109" s="39"/>
      <c r="K109" s="39"/>
      <c r="L109" s="39"/>
      <c r="M109" s="39"/>
      <c r="N109" s="19"/>
    </row>
    <row r="110" spans="1:54" ht="20.149999999999999" customHeight="1" x14ac:dyDescent="0.3">
      <c r="A110" s="16"/>
      <c r="B110" s="174" t="str">
        <f>F1181</f>
        <v>7. I never had to give up my autonomy to fit their processes.</v>
      </c>
      <c r="C110" s="174"/>
      <c r="D110" s="174"/>
      <c r="E110" s="174"/>
      <c r="F110" s="174"/>
      <c r="G110" s="174"/>
      <c r="H110" s="174"/>
      <c r="I110" s="174"/>
      <c r="J110" s="174"/>
      <c r="K110" s="175"/>
      <c r="L110" s="176"/>
      <c r="M110" s="177"/>
      <c r="N110" s="19"/>
    </row>
    <row r="111" spans="1:54" ht="5.15" customHeight="1" x14ac:dyDescent="0.3">
      <c r="A111" s="16"/>
      <c r="B111" s="39"/>
      <c r="C111" s="39"/>
      <c r="D111" s="39"/>
      <c r="E111" s="39"/>
      <c r="F111" s="39"/>
      <c r="G111" s="39"/>
      <c r="H111" s="39"/>
      <c r="I111" s="39"/>
      <c r="J111" s="39"/>
      <c r="K111" s="39"/>
      <c r="L111" s="39"/>
      <c r="M111" s="39"/>
      <c r="N111" s="19"/>
    </row>
    <row r="112" spans="1:54" ht="20.149999999999999" customHeight="1" x14ac:dyDescent="0.3">
      <c r="A112" s="16"/>
      <c r="B112" s="174" t="str">
        <f>F1182</f>
        <v>8. Staff appeared to be culturally diverse.</v>
      </c>
      <c r="C112" s="174"/>
      <c r="D112" s="174"/>
      <c r="E112" s="174"/>
      <c r="F112" s="174"/>
      <c r="G112" s="174"/>
      <c r="H112" s="174"/>
      <c r="I112" s="174"/>
      <c r="J112" s="174"/>
      <c r="K112" s="175"/>
      <c r="L112" s="176"/>
      <c r="M112" s="177"/>
      <c r="N112" s="19"/>
    </row>
    <row r="113" spans="1:14" ht="5.15" customHeight="1" x14ac:dyDescent="0.3">
      <c r="A113" s="16"/>
      <c r="B113" s="39"/>
      <c r="C113" s="39"/>
      <c r="D113" s="39"/>
      <c r="E113" s="39"/>
      <c r="F113" s="39"/>
      <c r="G113" s="39"/>
      <c r="H113" s="39"/>
      <c r="I113" s="39"/>
      <c r="J113" s="39"/>
      <c r="K113" s="39"/>
      <c r="L113" s="39"/>
      <c r="M113" s="39"/>
      <c r="N113" s="19"/>
    </row>
    <row r="114" spans="1:14" ht="20.149999999999999" customHeight="1" x14ac:dyDescent="0.3">
      <c r="A114" s="16"/>
      <c r="B114" s="174" t="str">
        <f>F1183</f>
        <v>9. They effectively accommodated my linguistic barrier.</v>
      </c>
      <c r="C114" s="174"/>
      <c r="D114" s="174"/>
      <c r="E114" s="174"/>
      <c r="F114" s="174"/>
      <c r="G114" s="174"/>
      <c r="H114" s="174"/>
      <c r="I114" s="174"/>
      <c r="J114" s="174"/>
      <c r="K114" s="175"/>
      <c r="L114" s="176"/>
      <c r="M114" s="177"/>
      <c r="N114" s="19"/>
    </row>
    <row r="115" spans="1:14" ht="5.15" customHeight="1" x14ac:dyDescent="0.3">
      <c r="A115" s="16"/>
      <c r="B115" s="39"/>
      <c r="C115" s="39"/>
      <c r="D115" s="39"/>
      <c r="E115" s="39"/>
      <c r="F115" s="39"/>
      <c r="G115" s="39"/>
      <c r="H115" s="39"/>
      <c r="I115" s="39"/>
      <c r="J115" s="39"/>
      <c r="K115" s="39"/>
      <c r="L115" s="39"/>
      <c r="M115" s="39"/>
      <c r="N115" s="19"/>
    </row>
    <row r="116" spans="1:14" ht="20.149999999999999" customHeight="1" x14ac:dyDescent="0.3">
      <c r="A116" s="16"/>
      <c r="B116" s="174" t="str">
        <f>F1184</f>
        <v>10. I was offered billing options appropriate to my cultural values.</v>
      </c>
      <c r="C116" s="174"/>
      <c r="D116" s="174"/>
      <c r="E116" s="174"/>
      <c r="F116" s="174"/>
      <c r="G116" s="174"/>
      <c r="H116" s="174"/>
      <c r="I116" s="174"/>
      <c r="J116" s="174"/>
      <c r="K116" s="175"/>
      <c r="L116" s="176"/>
      <c r="M116" s="177"/>
      <c r="N116" s="19"/>
    </row>
    <row r="117" spans="1:14" ht="10" customHeight="1" x14ac:dyDescent="0.3">
      <c r="A117" s="16"/>
      <c r="B117" s="39"/>
      <c r="C117" s="39"/>
      <c r="D117" s="39"/>
      <c r="E117" s="39"/>
      <c r="F117" s="39"/>
      <c r="G117" s="39"/>
      <c r="H117" s="39"/>
      <c r="I117" s="39"/>
      <c r="J117" s="39"/>
      <c r="K117" s="39"/>
      <c r="L117" s="39"/>
      <c r="M117" s="39"/>
      <c r="N117" s="19"/>
    </row>
    <row r="118" spans="1:14" ht="15" customHeight="1" x14ac:dyDescent="0.3">
      <c r="A118" s="16"/>
      <c r="B118" s="178" t="str">
        <f>B1188</f>
        <v/>
      </c>
      <c r="C118" s="178"/>
      <c r="D118" s="178"/>
      <c r="E118" s="178"/>
      <c r="F118" s="178"/>
      <c r="G118" s="178"/>
      <c r="H118" s="178"/>
      <c r="I118" s="178"/>
      <c r="J118" s="178"/>
      <c r="K118" s="178"/>
      <c r="L118" s="178"/>
      <c r="M118" s="178"/>
      <c r="N118" s="19"/>
    </row>
    <row r="119" spans="1:14" ht="10" customHeight="1" x14ac:dyDescent="0.3">
      <c r="A119" s="16"/>
      <c r="B119" s="40"/>
      <c r="C119" s="41"/>
      <c r="D119" s="41"/>
      <c r="E119" s="41"/>
      <c r="F119" s="41"/>
      <c r="G119" s="41"/>
      <c r="H119" s="41"/>
      <c r="I119" s="41"/>
      <c r="J119" s="41"/>
      <c r="K119" s="41"/>
      <c r="L119" s="41"/>
      <c r="M119" s="42"/>
      <c r="N119" s="19"/>
    </row>
    <row r="120" spans="1:14" ht="20" customHeight="1" x14ac:dyDescent="0.3">
      <c r="A120" s="16"/>
      <c r="B120" s="52" t="str">
        <f>C1192</f>
        <v xml:space="preserve">We provide this helpful feedback to you, the recipient, to improve your cultural competency. </v>
      </c>
      <c r="C120" s="53"/>
      <c r="D120" s="53"/>
      <c r="E120" s="53"/>
      <c r="F120" s="53"/>
      <c r="G120" s="53"/>
      <c r="H120" s="53"/>
      <c r="I120" s="53"/>
      <c r="J120" s="53"/>
      <c r="K120" s="53"/>
      <c r="L120" s="53"/>
      <c r="M120" s="54"/>
      <c r="N120" s="19"/>
    </row>
    <row r="121" spans="1:14" ht="20" customHeight="1" x14ac:dyDescent="0.3">
      <c r="A121" s="16"/>
      <c r="B121" s="156" t="s">
        <v>15</v>
      </c>
      <c r="C121" s="157"/>
      <c r="D121" s="157"/>
      <c r="E121" s="157"/>
      <c r="F121" s="157"/>
      <c r="G121" s="157"/>
      <c r="H121" s="157"/>
      <c r="I121" s="157"/>
      <c r="J121" s="157"/>
      <c r="K121" s="157"/>
      <c r="L121" s="157"/>
      <c r="M121" s="158"/>
      <c r="N121" s="19"/>
    </row>
    <row r="122" spans="1:14" ht="20" customHeight="1" thickBot="1" x14ac:dyDescent="0.35">
      <c r="A122" s="16"/>
      <c r="B122" s="156" t="s">
        <v>16</v>
      </c>
      <c r="C122" s="157"/>
      <c r="D122" s="157"/>
      <c r="E122" s="157"/>
      <c r="F122" s="157"/>
      <c r="G122" s="157"/>
      <c r="H122" s="157"/>
      <c r="I122" s="157"/>
      <c r="J122" s="157"/>
      <c r="K122" s="157"/>
      <c r="L122" s="157"/>
      <c r="M122" s="158"/>
      <c r="N122" s="19"/>
    </row>
    <row r="123" spans="1:14" ht="30" customHeight="1" thickTop="1" x14ac:dyDescent="0.3">
      <c r="A123" s="16"/>
      <c r="B123" s="159" t="s">
        <v>17</v>
      </c>
      <c r="C123" s="160"/>
      <c r="D123" s="160"/>
      <c r="E123" s="162" t="s">
        <v>18</v>
      </c>
      <c r="F123" s="163"/>
      <c r="G123" s="163"/>
      <c r="H123" s="164"/>
      <c r="I123" s="165" t="s">
        <v>19</v>
      </c>
      <c r="J123" s="166"/>
      <c r="K123" s="166"/>
      <c r="L123" s="166"/>
      <c r="M123" s="167"/>
      <c r="N123" s="19"/>
    </row>
    <row r="124" spans="1:14" ht="55" customHeight="1" thickBot="1" x14ac:dyDescent="0.35">
      <c r="A124" s="16"/>
      <c r="B124" s="55"/>
      <c r="C124" s="17"/>
      <c r="D124" s="17"/>
      <c r="E124" s="168" t="s">
        <v>20</v>
      </c>
      <c r="F124" s="169"/>
      <c r="G124" s="169"/>
      <c r="H124" s="170"/>
      <c r="I124" s="171" t="s">
        <v>21</v>
      </c>
      <c r="J124" s="172"/>
      <c r="K124" s="172"/>
      <c r="L124" s="172"/>
      <c r="M124" s="173"/>
      <c r="N124" s="19"/>
    </row>
    <row r="125" spans="1:14" ht="10" customHeight="1" thickTop="1" x14ac:dyDescent="0.3">
      <c r="A125" s="16"/>
      <c r="B125" s="55"/>
      <c r="C125" s="17"/>
      <c r="D125" s="17"/>
      <c r="E125" s="17"/>
      <c r="F125" s="17"/>
      <c r="G125" s="17"/>
      <c r="H125" s="17"/>
      <c r="I125" s="17"/>
      <c r="J125" s="17"/>
      <c r="K125" s="17"/>
      <c r="L125" s="17"/>
      <c r="M125" s="56"/>
      <c r="N125" s="19"/>
    </row>
    <row r="126" spans="1:14" ht="20.149999999999999" customHeight="1" x14ac:dyDescent="0.3">
      <c r="A126" s="16"/>
      <c r="B126" s="46"/>
      <c r="C126" s="39"/>
      <c r="D126" s="39"/>
      <c r="E126" s="153"/>
      <c r="F126" s="154"/>
      <c r="G126" s="154"/>
      <c r="H126" s="154"/>
      <c r="I126" s="154"/>
      <c r="J126" s="154"/>
      <c r="K126" s="154"/>
      <c r="L126" s="155"/>
      <c r="M126" s="48"/>
      <c r="N126" s="19"/>
    </row>
    <row r="127" spans="1:14" ht="10" customHeight="1" x14ac:dyDescent="0.3">
      <c r="A127" s="16"/>
      <c r="B127" s="46"/>
      <c r="C127" s="39"/>
      <c r="D127" s="39"/>
      <c r="E127" s="39"/>
      <c r="F127" s="39"/>
      <c r="G127" s="39"/>
      <c r="H127" s="39"/>
      <c r="I127" s="39"/>
      <c r="J127" s="39"/>
      <c r="K127" s="39"/>
      <c r="L127" s="39"/>
      <c r="M127" s="48"/>
      <c r="N127" s="19"/>
    </row>
    <row r="128" spans="1:14" ht="65.150000000000006" customHeight="1" x14ac:dyDescent="0.3">
      <c r="A128" s="16"/>
      <c r="B128" s="156" t="str">
        <f>C1202</f>
        <v>Select one of these two services, Standard or Competitive Competence, to best improve your efficacy serving diverse patients.We can then offer a testimonial of your improved responsiveness to diverse clients.</v>
      </c>
      <c r="C128" s="157"/>
      <c r="D128" s="157"/>
      <c r="E128" s="157"/>
      <c r="F128" s="157"/>
      <c r="G128" s="157"/>
      <c r="H128" s="157"/>
      <c r="I128" s="157"/>
      <c r="J128" s="157"/>
      <c r="K128" s="157"/>
      <c r="L128" s="157"/>
      <c r="M128" s="158"/>
      <c r="N128" s="19"/>
    </row>
    <row r="129" spans="1:54" ht="20.149999999999999" customHeight="1" x14ac:dyDescent="0.3">
      <c r="A129" s="16"/>
      <c r="B129" s="150"/>
      <c r="C129" s="151"/>
      <c r="D129" s="151"/>
      <c r="E129" s="151"/>
      <c r="F129" s="151"/>
      <c r="G129" s="151"/>
      <c r="H129" s="151"/>
      <c r="I129" s="151"/>
      <c r="J129" s="151"/>
      <c r="K129" s="151"/>
      <c r="L129" s="151"/>
      <c r="M129" s="152"/>
      <c r="N129" s="19"/>
    </row>
    <row r="130" spans="1:54" ht="25" customHeight="1" x14ac:dyDescent="0.3">
      <c r="A130" s="16"/>
      <c r="B130" s="39"/>
      <c r="C130" s="39"/>
      <c r="D130" s="39"/>
      <c r="E130" s="39"/>
      <c r="F130" s="39"/>
      <c r="G130" s="39"/>
      <c r="H130" s="39"/>
      <c r="I130" s="39"/>
      <c r="J130" s="39"/>
      <c r="K130" s="39"/>
      <c r="L130" s="39"/>
      <c r="M130" s="39"/>
      <c r="N130" s="19"/>
    </row>
    <row r="131" spans="1:54" ht="5.15" customHeight="1" x14ac:dyDescent="0.3">
      <c r="A131" s="16"/>
      <c r="B131" s="39"/>
      <c r="C131" s="39"/>
      <c r="D131" s="39"/>
      <c r="E131" s="39"/>
      <c r="F131" s="39"/>
      <c r="G131" s="39"/>
      <c r="H131" s="39"/>
      <c r="I131" s="39"/>
      <c r="J131" s="39"/>
      <c r="K131" s="39"/>
      <c r="L131" s="39"/>
      <c r="M131" s="39"/>
      <c r="N131" s="19"/>
    </row>
    <row r="132" spans="1:54" ht="5.15" customHeight="1" x14ac:dyDescent="0.3">
      <c r="A132" s="27"/>
      <c r="B132" s="28"/>
      <c r="C132" s="28"/>
      <c r="D132" s="28"/>
      <c r="E132" s="28"/>
      <c r="F132" s="28"/>
      <c r="G132" s="28"/>
      <c r="H132" s="28"/>
      <c r="I132" s="28"/>
      <c r="J132" s="28"/>
      <c r="K132" s="28"/>
      <c r="L132" s="28"/>
      <c r="M132" s="28"/>
      <c r="N132" s="29"/>
    </row>
    <row r="133" spans="1:54" ht="55" customHeight="1" x14ac:dyDescent="0.3">
      <c r="A133" s="30" t="s">
        <v>5</v>
      </c>
      <c r="B133" s="188" t="s">
        <v>23</v>
      </c>
      <c r="C133" s="188"/>
      <c r="D133" s="188"/>
      <c r="E133" s="188"/>
      <c r="F133" s="186"/>
      <c r="G133" s="186"/>
      <c r="H133" s="186"/>
      <c r="I133" s="186"/>
      <c r="J133" s="187"/>
      <c r="K133" s="187"/>
      <c r="L133" s="187"/>
      <c r="M133" s="187"/>
      <c r="N133" s="31" t="s">
        <v>7</v>
      </c>
    </row>
    <row r="134" spans="1:54" ht="5.15" customHeight="1" x14ac:dyDescent="0.3">
      <c r="A134" s="11"/>
      <c r="B134" s="12"/>
      <c r="C134" s="12"/>
      <c r="D134" s="12"/>
      <c r="E134" s="12"/>
      <c r="F134" s="12"/>
      <c r="G134" s="12"/>
      <c r="H134" s="13"/>
      <c r="I134" s="12"/>
      <c r="J134" s="12"/>
      <c r="K134" s="12"/>
      <c r="L134" s="12"/>
      <c r="M134" s="12"/>
      <c r="N134" s="14"/>
    </row>
    <row r="135" spans="1:54" ht="5.15" customHeight="1" x14ac:dyDescent="0.3">
      <c r="A135" s="16"/>
      <c r="B135" s="17"/>
      <c r="C135" s="17"/>
      <c r="D135" s="17"/>
      <c r="E135" s="17"/>
      <c r="F135" s="17"/>
      <c r="G135" s="17"/>
      <c r="H135" s="18"/>
      <c r="I135" s="17"/>
      <c r="J135" s="17"/>
      <c r="K135" s="17"/>
      <c r="L135" s="17"/>
      <c r="M135" s="17"/>
      <c r="N135" s="19"/>
    </row>
    <row r="136" spans="1:54" ht="5.15" customHeight="1" thickBot="1" x14ac:dyDescent="0.35">
      <c r="A136" s="16"/>
      <c r="B136" s="32"/>
      <c r="C136" s="32"/>
      <c r="D136" s="32"/>
      <c r="E136" s="32"/>
      <c r="F136" s="32"/>
      <c r="G136" s="32"/>
      <c r="H136" s="32"/>
      <c r="I136" s="32"/>
      <c r="J136" s="32"/>
      <c r="K136" s="32"/>
      <c r="L136" s="32"/>
      <c r="M136" s="32"/>
      <c r="N136" s="19"/>
    </row>
    <row r="137" spans="1:54" ht="20.149999999999999" customHeight="1" thickTop="1" x14ac:dyDescent="0.3">
      <c r="A137" s="16"/>
      <c r="B137" s="33" t="s">
        <v>11</v>
      </c>
      <c r="C137" s="32"/>
      <c r="D137" s="32"/>
      <c r="E137" s="32"/>
      <c r="F137" s="179">
        <f>F95</f>
        <v>0</v>
      </c>
      <c r="G137" s="180"/>
      <c r="H137" s="180"/>
      <c r="I137" s="181"/>
      <c r="J137" s="34"/>
      <c r="K137" s="35" t="s">
        <v>12</v>
      </c>
      <c r="L137" s="36"/>
      <c r="M137" s="37"/>
      <c r="N137" s="19"/>
    </row>
    <row r="138" spans="1:54" ht="20.149999999999999" customHeight="1" thickBot="1" x14ac:dyDescent="0.35">
      <c r="A138" s="16"/>
      <c r="B138" s="33" t="s">
        <v>13</v>
      </c>
      <c r="C138" s="32"/>
      <c r="D138" s="32"/>
      <c r="E138" s="32"/>
      <c r="F138" s="179">
        <f>F96</f>
        <v>0</v>
      </c>
      <c r="G138" s="180"/>
      <c r="H138" s="180"/>
      <c r="I138" s="181"/>
      <c r="J138" s="34"/>
      <c r="K138" s="182"/>
      <c r="L138" s="183"/>
      <c r="M138" s="184"/>
      <c r="N138" s="19"/>
    </row>
    <row r="139" spans="1:54" ht="10" customHeight="1" thickTop="1" x14ac:dyDescent="0.3">
      <c r="A139" s="16"/>
      <c r="B139" s="17"/>
      <c r="C139" s="17"/>
      <c r="D139" s="17"/>
      <c r="E139" s="17"/>
      <c r="F139" s="17"/>
      <c r="G139" s="17"/>
      <c r="H139" s="18"/>
      <c r="I139" s="17"/>
      <c r="J139" s="17"/>
      <c r="K139" s="17"/>
      <c r="L139" s="17"/>
      <c r="M139" s="17"/>
      <c r="N139" s="19"/>
    </row>
    <row r="140" spans="1:54" ht="20.149999999999999" customHeight="1" x14ac:dyDescent="0.3">
      <c r="A140" s="16"/>
      <c r="B140" s="174" t="str">
        <f>F1212</f>
        <v>1. I felt fully seen and heard.</v>
      </c>
      <c r="C140" s="174"/>
      <c r="D140" s="174"/>
      <c r="E140" s="174"/>
      <c r="F140" s="174"/>
      <c r="G140" s="174"/>
      <c r="H140" s="174"/>
      <c r="I140" s="174"/>
      <c r="J140" s="174"/>
      <c r="K140" s="175"/>
      <c r="L140" s="176"/>
      <c r="M140" s="177"/>
      <c r="N140" s="19"/>
    </row>
    <row r="141" spans="1:54" ht="5.15" customHeight="1" x14ac:dyDescent="0.3">
      <c r="A141" s="16"/>
      <c r="B141" s="17"/>
      <c r="C141" s="17"/>
      <c r="D141" s="17"/>
      <c r="E141" s="17"/>
      <c r="F141" s="17"/>
      <c r="G141" s="17"/>
      <c r="H141" s="18"/>
      <c r="I141" s="17"/>
      <c r="J141" s="17"/>
      <c r="K141" s="17"/>
      <c r="L141" s="17"/>
      <c r="M141" s="17"/>
      <c r="N141" s="19"/>
      <c r="BB141" s="38"/>
    </row>
    <row r="142" spans="1:54" ht="20.149999999999999" customHeight="1" x14ac:dyDescent="0.3">
      <c r="A142" s="16"/>
      <c r="B142" s="174" t="str">
        <f>F1213</f>
        <v>2. They faithfully responded to all of my expressions of pain or discomfort.</v>
      </c>
      <c r="C142" s="174"/>
      <c r="D142" s="174"/>
      <c r="E142" s="174"/>
      <c r="F142" s="174"/>
      <c r="G142" s="174"/>
      <c r="H142" s="174"/>
      <c r="I142" s="174"/>
      <c r="J142" s="174"/>
      <c r="K142" s="175"/>
      <c r="L142" s="176"/>
      <c r="M142" s="177"/>
      <c r="N142" s="19"/>
      <c r="BB142" s="38"/>
    </row>
    <row r="143" spans="1:54" ht="5.15" customHeight="1" x14ac:dyDescent="0.3">
      <c r="A143" s="16"/>
      <c r="B143" s="17"/>
      <c r="C143" s="17"/>
      <c r="D143" s="17"/>
      <c r="E143" s="17"/>
      <c r="F143" s="17"/>
      <c r="G143" s="17"/>
      <c r="H143" s="18"/>
      <c r="I143" s="17"/>
      <c r="J143" s="17"/>
      <c r="K143" s="17"/>
      <c r="L143" s="17"/>
      <c r="M143" s="17"/>
      <c r="N143" s="19"/>
      <c r="BB143" s="38"/>
    </row>
    <row r="144" spans="1:54" ht="20.149999999999999" customHeight="1" x14ac:dyDescent="0.3">
      <c r="A144" s="16"/>
      <c r="B144" s="174" t="str">
        <f>F1214</f>
        <v>3. They put my personal wellbeing ahead of their institutional processes.</v>
      </c>
      <c r="C144" s="174"/>
      <c r="D144" s="174"/>
      <c r="E144" s="174"/>
      <c r="F144" s="174"/>
      <c r="G144" s="174"/>
      <c r="H144" s="174"/>
      <c r="I144" s="174"/>
      <c r="J144" s="174"/>
      <c r="K144" s="175"/>
      <c r="L144" s="176"/>
      <c r="M144" s="177"/>
      <c r="N144" s="19"/>
      <c r="BB144" s="38"/>
    </row>
    <row r="145" spans="1:54" ht="5.15" customHeight="1" x14ac:dyDescent="0.3">
      <c r="A145" s="16"/>
      <c r="B145" s="17"/>
      <c r="C145" s="17"/>
      <c r="D145" s="17"/>
      <c r="E145" s="17"/>
      <c r="F145" s="17"/>
      <c r="G145" s="17"/>
      <c r="H145" s="18"/>
      <c r="I145" s="17"/>
      <c r="J145" s="17"/>
      <c r="K145" s="17"/>
      <c r="L145" s="17"/>
      <c r="M145" s="17"/>
      <c r="N145" s="19"/>
      <c r="BB145" s="38"/>
    </row>
    <row r="146" spans="1:54" ht="20.149999999999999" customHeight="1" x14ac:dyDescent="0.3">
      <c r="A146" s="16"/>
      <c r="B146" s="174" t="str">
        <f>F1215</f>
        <v>4. Their actions and expressions were devoid of any microaggressions.</v>
      </c>
      <c r="C146" s="174"/>
      <c r="D146" s="174"/>
      <c r="E146" s="174"/>
      <c r="F146" s="174"/>
      <c r="G146" s="174"/>
      <c r="H146" s="174"/>
      <c r="I146" s="174"/>
      <c r="J146" s="174"/>
      <c r="K146" s="175"/>
      <c r="L146" s="176"/>
      <c r="M146" s="177"/>
      <c r="N146" s="19"/>
    </row>
    <row r="147" spans="1:54" ht="5.15" customHeight="1" x14ac:dyDescent="0.3">
      <c r="A147" s="16"/>
      <c r="B147" s="17"/>
      <c r="C147" s="17"/>
      <c r="D147" s="17"/>
      <c r="E147" s="17"/>
      <c r="F147" s="17"/>
      <c r="G147" s="17"/>
      <c r="H147" s="18"/>
      <c r="I147" s="17"/>
      <c r="J147" s="17"/>
      <c r="K147" s="17"/>
      <c r="L147" s="17"/>
      <c r="M147" s="17"/>
      <c r="N147" s="19"/>
    </row>
    <row r="148" spans="1:54" ht="20.149999999999999" customHeight="1" x14ac:dyDescent="0.3">
      <c r="A148" s="16"/>
      <c r="B148" s="174" t="str">
        <f>F1216</f>
        <v>5. They asked me how they could be more culturally sensitive.</v>
      </c>
      <c r="C148" s="174"/>
      <c r="D148" s="174"/>
      <c r="E148" s="174"/>
      <c r="F148" s="174"/>
      <c r="G148" s="174"/>
      <c r="H148" s="174"/>
      <c r="I148" s="174"/>
      <c r="J148" s="174"/>
      <c r="K148" s="175"/>
      <c r="L148" s="176"/>
      <c r="M148" s="177"/>
      <c r="N148" s="19"/>
    </row>
    <row r="149" spans="1:54" ht="5.15" customHeight="1" x14ac:dyDescent="0.3">
      <c r="A149" s="16"/>
      <c r="B149" s="17"/>
      <c r="C149" s="17"/>
      <c r="D149" s="17"/>
      <c r="E149" s="17"/>
      <c r="F149" s="17"/>
      <c r="G149" s="17"/>
      <c r="H149" s="18"/>
      <c r="I149" s="17"/>
      <c r="J149" s="17"/>
      <c r="K149" s="17"/>
      <c r="L149" s="17"/>
      <c r="M149" s="17"/>
      <c r="N149" s="19"/>
    </row>
    <row r="150" spans="1:54" ht="20.149999999999999" customHeight="1" x14ac:dyDescent="0.3">
      <c r="A150" s="16"/>
      <c r="B150" s="174" t="str">
        <f>F1217</f>
        <v>6. They did not exploit my vulnerability to their professional authority.</v>
      </c>
      <c r="C150" s="174"/>
      <c r="D150" s="174"/>
      <c r="E150" s="174"/>
      <c r="F150" s="174"/>
      <c r="G150" s="174"/>
      <c r="H150" s="174"/>
      <c r="I150" s="174"/>
      <c r="J150" s="174"/>
      <c r="K150" s="175"/>
      <c r="L150" s="176"/>
      <c r="M150" s="177"/>
      <c r="N150" s="19"/>
    </row>
    <row r="151" spans="1:54" ht="5.15" customHeight="1" x14ac:dyDescent="0.3">
      <c r="A151" s="16"/>
      <c r="B151" s="39"/>
      <c r="C151" s="39"/>
      <c r="D151" s="39"/>
      <c r="E151" s="39"/>
      <c r="F151" s="39"/>
      <c r="G151" s="39"/>
      <c r="H151" s="39"/>
      <c r="I151" s="39"/>
      <c r="J151" s="39"/>
      <c r="K151" s="39"/>
      <c r="L151" s="39"/>
      <c r="M151" s="39"/>
      <c r="N151" s="19"/>
    </row>
    <row r="152" spans="1:54" ht="20.149999999999999" customHeight="1" x14ac:dyDescent="0.3">
      <c r="A152" s="16"/>
      <c r="B152" s="174" t="str">
        <f>F1218</f>
        <v>7. I never had to give up my autonomy to fit their processes.</v>
      </c>
      <c r="C152" s="174"/>
      <c r="D152" s="174"/>
      <c r="E152" s="174"/>
      <c r="F152" s="174"/>
      <c r="G152" s="174"/>
      <c r="H152" s="174"/>
      <c r="I152" s="174"/>
      <c r="J152" s="174"/>
      <c r="K152" s="175"/>
      <c r="L152" s="176"/>
      <c r="M152" s="177"/>
      <c r="N152" s="19"/>
    </row>
    <row r="153" spans="1:54" ht="5.15" customHeight="1" x14ac:dyDescent="0.3">
      <c r="A153" s="16"/>
      <c r="B153" s="39"/>
      <c r="C153" s="39"/>
      <c r="D153" s="39"/>
      <c r="E153" s="39"/>
      <c r="F153" s="39"/>
      <c r="G153" s="39"/>
      <c r="H153" s="39"/>
      <c r="I153" s="39"/>
      <c r="J153" s="39"/>
      <c r="K153" s="39"/>
      <c r="L153" s="39"/>
      <c r="M153" s="39"/>
      <c r="N153" s="19"/>
    </row>
    <row r="154" spans="1:54" ht="20.149999999999999" customHeight="1" x14ac:dyDescent="0.3">
      <c r="A154" s="16"/>
      <c r="B154" s="174" t="str">
        <f>F1219</f>
        <v>8. Staff appeared to be culturally diverse.</v>
      </c>
      <c r="C154" s="174"/>
      <c r="D154" s="174"/>
      <c r="E154" s="174"/>
      <c r="F154" s="174"/>
      <c r="G154" s="174"/>
      <c r="H154" s="174"/>
      <c r="I154" s="174"/>
      <c r="J154" s="174"/>
      <c r="K154" s="175"/>
      <c r="L154" s="176"/>
      <c r="M154" s="177"/>
      <c r="N154" s="19"/>
    </row>
    <row r="155" spans="1:54" ht="5.15" customHeight="1" x14ac:dyDescent="0.3">
      <c r="A155" s="16"/>
      <c r="B155" s="39"/>
      <c r="C155" s="39"/>
      <c r="D155" s="39"/>
      <c r="E155" s="39"/>
      <c r="F155" s="39"/>
      <c r="G155" s="39"/>
      <c r="H155" s="39"/>
      <c r="I155" s="39"/>
      <c r="J155" s="39"/>
      <c r="K155" s="39"/>
      <c r="L155" s="39"/>
      <c r="M155" s="39"/>
      <c r="N155" s="19"/>
    </row>
    <row r="156" spans="1:54" ht="20.149999999999999" customHeight="1" x14ac:dyDescent="0.3">
      <c r="A156" s="16"/>
      <c r="B156" s="174" t="str">
        <f>F1220</f>
        <v>9. They effectively accommodated my linguistic barrier.</v>
      </c>
      <c r="C156" s="174"/>
      <c r="D156" s="174"/>
      <c r="E156" s="174"/>
      <c r="F156" s="174"/>
      <c r="G156" s="174"/>
      <c r="H156" s="174"/>
      <c r="I156" s="174"/>
      <c r="J156" s="174"/>
      <c r="K156" s="175"/>
      <c r="L156" s="176"/>
      <c r="M156" s="177"/>
      <c r="N156" s="19"/>
    </row>
    <row r="157" spans="1:54" ht="5.15" customHeight="1" x14ac:dyDescent="0.3">
      <c r="A157" s="16"/>
      <c r="B157" s="39"/>
      <c r="C157" s="39"/>
      <c r="D157" s="39"/>
      <c r="E157" s="39"/>
      <c r="F157" s="39"/>
      <c r="G157" s="39"/>
      <c r="H157" s="39"/>
      <c r="I157" s="39"/>
      <c r="J157" s="39"/>
      <c r="K157" s="39"/>
      <c r="L157" s="39"/>
      <c r="M157" s="39"/>
      <c r="N157" s="19"/>
    </row>
    <row r="158" spans="1:54" ht="20.149999999999999" customHeight="1" x14ac:dyDescent="0.3">
      <c r="A158" s="16"/>
      <c r="B158" s="174" t="str">
        <f>F1221</f>
        <v>10. I was offered billing options appropriate to my cultural values.</v>
      </c>
      <c r="C158" s="174"/>
      <c r="D158" s="174"/>
      <c r="E158" s="174"/>
      <c r="F158" s="174"/>
      <c r="G158" s="174"/>
      <c r="H158" s="174"/>
      <c r="I158" s="174"/>
      <c r="J158" s="174"/>
      <c r="K158" s="175"/>
      <c r="L158" s="176"/>
      <c r="M158" s="177"/>
      <c r="N158" s="19"/>
    </row>
    <row r="159" spans="1:54" ht="10" customHeight="1" x14ac:dyDescent="0.3">
      <c r="A159" s="16"/>
      <c r="B159" s="39"/>
      <c r="C159" s="39"/>
      <c r="D159" s="39"/>
      <c r="E159" s="39"/>
      <c r="F159" s="39"/>
      <c r="G159" s="39"/>
      <c r="H159" s="39"/>
      <c r="I159" s="39"/>
      <c r="J159" s="39"/>
      <c r="K159" s="39"/>
      <c r="L159" s="39"/>
      <c r="M159" s="39"/>
      <c r="N159" s="19"/>
    </row>
    <row r="160" spans="1:54" ht="15" customHeight="1" x14ac:dyDescent="0.3">
      <c r="A160" s="16"/>
      <c r="B160" s="178" t="str">
        <f>B1225</f>
        <v/>
      </c>
      <c r="C160" s="178"/>
      <c r="D160" s="178"/>
      <c r="E160" s="178"/>
      <c r="F160" s="178"/>
      <c r="G160" s="178"/>
      <c r="H160" s="178"/>
      <c r="I160" s="178"/>
      <c r="J160" s="178"/>
      <c r="K160" s="178"/>
      <c r="L160" s="178"/>
      <c r="M160" s="178"/>
      <c r="N160" s="19"/>
    </row>
    <row r="161" spans="1:14" ht="10" customHeight="1" x14ac:dyDescent="0.3">
      <c r="A161" s="16"/>
      <c r="B161" s="40"/>
      <c r="C161" s="41"/>
      <c r="D161" s="41"/>
      <c r="E161" s="41"/>
      <c r="F161" s="41"/>
      <c r="G161" s="41"/>
      <c r="H161" s="41"/>
      <c r="I161" s="41"/>
      <c r="J161" s="41"/>
      <c r="K161" s="41"/>
      <c r="L161" s="41"/>
      <c r="M161" s="42"/>
      <c r="N161" s="19"/>
    </row>
    <row r="162" spans="1:14" ht="20" customHeight="1" x14ac:dyDescent="0.3">
      <c r="A162" s="16"/>
      <c r="B162" s="52" t="str">
        <f>C1229</f>
        <v xml:space="preserve">We provide this helpful feedback to you, the recipient, to improve your cultural competency. </v>
      </c>
      <c r="C162" s="53"/>
      <c r="D162" s="53"/>
      <c r="E162" s="53"/>
      <c r="F162" s="53"/>
      <c r="G162" s="53"/>
      <c r="H162" s="53"/>
      <c r="I162" s="53"/>
      <c r="J162" s="53"/>
      <c r="K162" s="53"/>
      <c r="L162" s="53"/>
      <c r="M162" s="54"/>
      <c r="N162" s="19"/>
    </row>
    <row r="163" spans="1:14" ht="20" customHeight="1" x14ac:dyDescent="0.3">
      <c r="A163" s="16"/>
      <c r="B163" s="156" t="s">
        <v>15</v>
      </c>
      <c r="C163" s="157"/>
      <c r="D163" s="157"/>
      <c r="E163" s="157"/>
      <c r="F163" s="157"/>
      <c r="G163" s="157"/>
      <c r="H163" s="157"/>
      <c r="I163" s="157"/>
      <c r="J163" s="157"/>
      <c r="K163" s="157"/>
      <c r="L163" s="157"/>
      <c r="M163" s="158"/>
      <c r="N163" s="19"/>
    </row>
    <row r="164" spans="1:14" ht="20" customHeight="1" thickBot="1" x14ac:dyDescent="0.35">
      <c r="A164" s="16"/>
      <c r="B164" s="156" t="s">
        <v>16</v>
      </c>
      <c r="C164" s="157"/>
      <c r="D164" s="157"/>
      <c r="E164" s="157"/>
      <c r="F164" s="157"/>
      <c r="G164" s="157"/>
      <c r="H164" s="157"/>
      <c r="I164" s="157"/>
      <c r="J164" s="157"/>
      <c r="K164" s="157"/>
      <c r="L164" s="157"/>
      <c r="M164" s="158"/>
      <c r="N164" s="19"/>
    </row>
    <row r="165" spans="1:14" ht="30" customHeight="1" thickTop="1" x14ac:dyDescent="0.3">
      <c r="A165" s="16"/>
      <c r="B165" s="159" t="s">
        <v>17</v>
      </c>
      <c r="C165" s="160"/>
      <c r="D165" s="160"/>
      <c r="E165" s="162" t="s">
        <v>18</v>
      </c>
      <c r="F165" s="163"/>
      <c r="G165" s="163"/>
      <c r="H165" s="164"/>
      <c r="I165" s="165" t="s">
        <v>19</v>
      </c>
      <c r="J165" s="166"/>
      <c r="K165" s="166"/>
      <c r="L165" s="166"/>
      <c r="M165" s="167"/>
      <c r="N165" s="19"/>
    </row>
    <row r="166" spans="1:14" ht="55" customHeight="1" thickBot="1" x14ac:dyDescent="0.35">
      <c r="A166" s="16"/>
      <c r="B166" s="55"/>
      <c r="C166" s="17"/>
      <c r="D166" s="17"/>
      <c r="E166" s="168" t="s">
        <v>20</v>
      </c>
      <c r="F166" s="169"/>
      <c r="G166" s="169"/>
      <c r="H166" s="170"/>
      <c r="I166" s="171" t="s">
        <v>21</v>
      </c>
      <c r="J166" s="172"/>
      <c r="K166" s="172"/>
      <c r="L166" s="172"/>
      <c r="M166" s="173"/>
      <c r="N166" s="19"/>
    </row>
    <row r="167" spans="1:14" ht="10" customHeight="1" thickTop="1" x14ac:dyDescent="0.3">
      <c r="A167" s="16"/>
      <c r="B167" s="55"/>
      <c r="C167" s="17"/>
      <c r="D167" s="17"/>
      <c r="E167" s="17"/>
      <c r="F167" s="17"/>
      <c r="G167" s="17"/>
      <c r="H167" s="17"/>
      <c r="I167" s="17"/>
      <c r="J167" s="17"/>
      <c r="K167" s="17"/>
      <c r="L167" s="17"/>
      <c r="M167" s="56"/>
      <c r="N167" s="19"/>
    </row>
    <row r="168" spans="1:14" ht="20.149999999999999" customHeight="1" x14ac:dyDescent="0.3">
      <c r="A168" s="16"/>
      <c r="B168" s="46"/>
      <c r="C168" s="39"/>
      <c r="D168" s="39"/>
      <c r="E168" s="153"/>
      <c r="F168" s="154"/>
      <c r="G168" s="154"/>
      <c r="H168" s="154"/>
      <c r="I168" s="154"/>
      <c r="J168" s="154"/>
      <c r="K168" s="154"/>
      <c r="L168" s="155"/>
      <c r="M168" s="48"/>
      <c r="N168" s="19"/>
    </row>
    <row r="169" spans="1:14" ht="10" customHeight="1" x14ac:dyDescent="0.3">
      <c r="A169" s="16"/>
      <c r="B169" s="46"/>
      <c r="C169" s="39"/>
      <c r="D169" s="39"/>
      <c r="E169" s="39"/>
      <c r="F169" s="39"/>
      <c r="G169" s="39"/>
      <c r="H169" s="39"/>
      <c r="I169" s="39"/>
      <c r="J169" s="39"/>
      <c r="K169" s="39"/>
      <c r="L169" s="39"/>
      <c r="M169" s="48"/>
      <c r="N169" s="19"/>
    </row>
    <row r="170" spans="1:14" ht="65.150000000000006" customHeight="1" x14ac:dyDescent="0.3">
      <c r="A170" s="16"/>
      <c r="B170" s="156" t="str">
        <f>C1239</f>
        <v>Select one of these two services, Standard or Competitive Competence, to best improve your efficacy serving diverse patients.We can then offer a testimonial of your improved responsiveness to diverse clients.</v>
      </c>
      <c r="C170" s="157"/>
      <c r="D170" s="157"/>
      <c r="E170" s="157"/>
      <c r="F170" s="157"/>
      <c r="G170" s="157"/>
      <c r="H170" s="157"/>
      <c r="I170" s="157"/>
      <c r="J170" s="157"/>
      <c r="K170" s="157"/>
      <c r="L170" s="157"/>
      <c r="M170" s="158"/>
      <c r="N170" s="19"/>
    </row>
    <row r="171" spans="1:14" ht="45" customHeight="1" x14ac:dyDescent="0.3">
      <c r="A171" s="16"/>
      <c r="B171" s="150"/>
      <c r="C171" s="151"/>
      <c r="D171" s="151"/>
      <c r="E171" s="151"/>
      <c r="F171" s="151"/>
      <c r="G171" s="151"/>
      <c r="H171" s="151"/>
      <c r="I171" s="151"/>
      <c r="J171" s="151"/>
      <c r="K171" s="151"/>
      <c r="L171" s="151"/>
      <c r="M171" s="152"/>
      <c r="N171" s="19"/>
    </row>
    <row r="172" spans="1:14" ht="5.15" customHeight="1" x14ac:dyDescent="0.3">
      <c r="A172" s="16"/>
      <c r="B172" s="39"/>
      <c r="C172" s="39"/>
      <c r="D172" s="39"/>
      <c r="E172" s="39"/>
      <c r="F172" s="39"/>
      <c r="G172" s="39"/>
      <c r="H172" s="39"/>
      <c r="I172" s="39"/>
      <c r="J172" s="39"/>
      <c r="K172" s="39"/>
      <c r="L172" s="39"/>
      <c r="M172" s="39"/>
      <c r="N172" s="19"/>
    </row>
    <row r="173" spans="1:14" ht="5.15" customHeight="1" x14ac:dyDescent="0.3">
      <c r="A173" s="27"/>
      <c r="B173" s="28"/>
      <c r="C173" s="28"/>
      <c r="D173" s="28"/>
      <c r="E173" s="28"/>
      <c r="F173" s="28"/>
      <c r="G173" s="28"/>
      <c r="H173" s="28"/>
      <c r="I173" s="28"/>
      <c r="J173" s="28"/>
      <c r="K173" s="28"/>
      <c r="L173" s="28"/>
      <c r="M173" s="28"/>
      <c r="N173" s="29"/>
    </row>
    <row r="174" spans="1:14" ht="55" customHeight="1" x14ac:dyDescent="0.3">
      <c r="A174" s="30" t="s">
        <v>5</v>
      </c>
      <c r="B174" s="188" t="s">
        <v>25</v>
      </c>
      <c r="C174" s="188"/>
      <c r="D174" s="188"/>
      <c r="E174" s="188"/>
      <c r="F174" s="186"/>
      <c r="G174" s="186"/>
      <c r="H174" s="186"/>
      <c r="I174" s="186"/>
      <c r="J174" s="187"/>
      <c r="K174" s="187"/>
      <c r="L174" s="187"/>
      <c r="M174" s="187"/>
      <c r="N174" s="31" t="s">
        <v>7</v>
      </c>
    </row>
    <row r="175" spans="1:14" ht="5.15" customHeight="1" x14ac:dyDescent="0.3">
      <c r="A175" s="11"/>
      <c r="B175" s="12"/>
      <c r="C175" s="12"/>
      <c r="D175" s="12"/>
      <c r="E175" s="12"/>
      <c r="F175" s="12"/>
      <c r="G175" s="12"/>
      <c r="H175" s="13"/>
      <c r="I175" s="12"/>
      <c r="J175" s="12"/>
      <c r="K175" s="12"/>
      <c r="L175" s="12"/>
      <c r="M175" s="12"/>
      <c r="N175" s="14"/>
    </row>
    <row r="176" spans="1:14" ht="5.15" customHeight="1" x14ac:dyDescent="0.3">
      <c r="A176" s="16"/>
      <c r="B176" s="17"/>
      <c r="C176" s="17"/>
      <c r="D176" s="17"/>
      <c r="E176" s="17"/>
      <c r="F176" s="17"/>
      <c r="G176" s="17"/>
      <c r="H176" s="18"/>
      <c r="I176" s="17"/>
      <c r="J176" s="17"/>
      <c r="K176" s="17"/>
      <c r="L176" s="17"/>
      <c r="M176" s="17"/>
      <c r="N176" s="19"/>
    </row>
    <row r="177" spans="1:54" ht="5.15" customHeight="1" thickBot="1" x14ac:dyDescent="0.35">
      <c r="A177" s="16"/>
      <c r="B177" s="32"/>
      <c r="C177" s="32"/>
      <c r="D177" s="32"/>
      <c r="E177" s="32"/>
      <c r="F177" s="32"/>
      <c r="G177" s="32"/>
      <c r="H177" s="32"/>
      <c r="I177" s="32"/>
      <c r="J177" s="32"/>
      <c r="K177" s="32"/>
      <c r="L177" s="32"/>
      <c r="M177" s="32"/>
      <c r="N177" s="19"/>
    </row>
    <row r="178" spans="1:54" ht="20.149999999999999" customHeight="1" thickTop="1" x14ac:dyDescent="0.3">
      <c r="A178" s="16"/>
      <c r="B178" s="33" t="s">
        <v>11</v>
      </c>
      <c r="C178" s="32"/>
      <c r="D178" s="32"/>
      <c r="E178" s="32"/>
      <c r="F178" s="179">
        <f>F137</f>
        <v>0</v>
      </c>
      <c r="G178" s="180"/>
      <c r="H178" s="180"/>
      <c r="I178" s="181"/>
      <c r="J178" s="34"/>
      <c r="K178" s="35" t="s">
        <v>12</v>
      </c>
      <c r="L178" s="36"/>
      <c r="M178" s="37"/>
      <c r="N178" s="19"/>
    </row>
    <row r="179" spans="1:54" ht="20.149999999999999" customHeight="1" thickBot="1" x14ac:dyDescent="0.35">
      <c r="A179" s="16"/>
      <c r="B179" s="33" t="s">
        <v>13</v>
      </c>
      <c r="C179" s="32"/>
      <c r="D179" s="32"/>
      <c r="E179" s="32"/>
      <c r="F179" s="179">
        <f>F138</f>
        <v>0</v>
      </c>
      <c r="G179" s="180"/>
      <c r="H179" s="180"/>
      <c r="I179" s="181"/>
      <c r="J179" s="34"/>
      <c r="K179" s="182"/>
      <c r="L179" s="183"/>
      <c r="M179" s="184"/>
      <c r="N179" s="19"/>
    </row>
    <row r="180" spans="1:54" ht="10" customHeight="1" thickTop="1" x14ac:dyDescent="0.3">
      <c r="A180" s="16"/>
      <c r="B180" s="17"/>
      <c r="C180" s="17"/>
      <c r="D180" s="17"/>
      <c r="E180" s="17"/>
      <c r="F180" s="17"/>
      <c r="G180" s="17"/>
      <c r="H180" s="18"/>
      <c r="I180" s="17"/>
      <c r="J180" s="17"/>
      <c r="K180" s="17"/>
      <c r="L180" s="17"/>
      <c r="M180" s="17"/>
      <c r="N180" s="19"/>
    </row>
    <row r="181" spans="1:54" ht="20.149999999999999" customHeight="1" x14ac:dyDescent="0.3">
      <c r="A181" s="16"/>
      <c r="B181" s="174" t="str">
        <f>F1249</f>
        <v>1. I felt fully seen and heard.</v>
      </c>
      <c r="C181" s="174"/>
      <c r="D181" s="174"/>
      <c r="E181" s="174"/>
      <c r="F181" s="174"/>
      <c r="G181" s="174"/>
      <c r="H181" s="174"/>
      <c r="I181" s="174"/>
      <c r="J181" s="174"/>
      <c r="K181" s="175"/>
      <c r="L181" s="176"/>
      <c r="M181" s="177"/>
      <c r="N181" s="19"/>
    </row>
    <row r="182" spans="1:54" ht="5.15" customHeight="1" x14ac:dyDescent="0.3">
      <c r="A182" s="16"/>
      <c r="B182" s="17"/>
      <c r="C182" s="17"/>
      <c r="D182" s="17"/>
      <c r="E182" s="17"/>
      <c r="F182" s="17"/>
      <c r="G182" s="17"/>
      <c r="H182" s="18"/>
      <c r="I182" s="17"/>
      <c r="J182" s="17"/>
      <c r="K182" s="17"/>
      <c r="L182" s="17"/>
      <c r="M182" s="17"/>
      <c r="N182" s="19"/>
      <c r="BB182" s="38"/>
    </row>
    <row r="183" spans="1:54" ht="20.149999999999999" customHeight="1" x14ac:dyDescent="0.3">
      <c r="A183" s="16"/>
      <c r="B183" s="174" t="str">
        <f>F1250</f>
        <v>2. They faithfully responded to all of my expressions of pain or discomfort.</v>
      </c>
      <c r="C183" s="174"/>
      <c r="D183" s="174"/>
      <c r="E183" s="174"/>
      <c r="F183" s="174"/>
      <c r="G183" s="174"/>
      <c r="H183" s="174"/>
      <c r="I183" s="174"/>
      <c r="J183" s="174"/>
      <c r="K183" s="175"/>
      <c r="L183" s="176"/>
      <c r="M183" s="177"/>
      <c r="N183" s="19"/>
      <c r="BB183" s="38"/>
    </row>
    <row r="184" spans="1:54" ht="5.15" customHeight="1" x14ac:dyDescent="0.3">
      <c r="A184" s="16"/>
      <c r="B184" s="17"/>
      <c r="C184" s="17"/>
      <c r="D184" s="17"/>
      <c r="E184" s="17"/>
      <c r="F184" s="17"/>
      <c r="G184" s="17"/>
      <c r="H184" s="18"/>
      <c r="I184" s="17"/>
      <c r="J184" s="17"/>
      <c r="K184" s="17"/>
      <c r="L184" s="17"/>
      <c r="M184" s="17"/>
      <c r="N184" s="19"/>
      <c r="BB184" s="38"/>
    </row>
    <row r="185" spans="1:54" ht="20.149999999999999" customHeight="1" x14ac:dyDescent="0.3">
      <c r="A185" s="16"/>
      <c r="B185" s="174" t="str">
        <f>F1251</f>
        <v>3. They put my personal wellbeing ahead of their institutional processes.</v>
      </c>
      <c r="C185" s="174"/>
      <c r="D185" s="174"/>
      <c r="E185" s="174"/>
      <c r="F185" s="174"/>
      <c r="G185" s="174"/>
      <c r="H185" s="174"/>
      <c r="I185" s="174"/>
      <c r="J185" s="174"/>
      <c r="K185" s="175"/>
      <c r="L185" s="176"/>
      <c r="M185" s="177"/>
      <c r="N185" s="19"/>
      <c r="BB185" s="38"/>
    </row>
    <row r="186" spans="1:54" ht="5.15" customHeight="1" x14ac:dyDescent="0.3">
      <c r="A186" s="16"/>
      <c r="B186" s="17"/>
      <c r="C186" s="17"/>
      <c r="D186" s="17"/>
      <c r="E186" s="17"/>
      <c r="F186" s="17"/>
      <c r="G186" s="17"/>
      <c r="H186" s="18"/>
      <c r="I186" s="17"/>
      <c r="J186" s="17"/>
      <c r="K186" s="17"/>
      <c r="L186" s="17"/>
      <c r="M186" s="17"/>
      <c r="N186" s="19"/>
      <c r="BB186" s="38"/>
    </row>
    <row r="187" spans="1:54" ht="20.149999999999999" customHeight="1" x14ac:dyDescent="0.3">
      <c r="A187" s="16"/>
      <c r="B187" s="174" t="str">
        <f>F1252</f>
        <v>4. Their actions and expressions were devoid of any microaggressions.</v>
      </c>
      <c r="C187" s="174"/>
      <c r="D187" s="174"/>
      <c r="E187" s="174"/>
      <c r="F187" s="174"/>
      <c r="G187" s="174"/>
      <c r="H187" s="174"/>
      <c r="I187" s="174"/>
      <c r="J187" s="174"/>
      <c r="K187" s="175"/>
      <c r="L187" s="176"/>
      <c r="M187" s="177"/>
      <c r="N187" s="19"/>
    </row>
    <row r="188" spans="1:54" ht="5.15" customHeight="1" x14ac:dyDescent="0.3">
      <c r="A188" s="16"/>
      <c r="B188" s="17"/>
      <c r="C188" s="17"/>
      <c r="D188" s="17"/>
      <c r="E188" s="17"/>
      <c r="F188" s="17"/>
      <c r="G188" s="17"/>
      <c r="H188" s="18"/>
      <c r="I188" s="17"/>
      <c r="J188" s="17"/>
      <c r="K188" s="17"/>
      <c r="L188" s="17"/>
      <c r="M188" s="17"/>
      <c r="N188" s="19"/>
    </row>
    <row r="189" spans="1:54" ht="20.149999999999999" customHeight="1" x14ac:dyDescent="0.3">
      <c r="A189" s="16"/>
      <c r="B189" s="174" t="str">
        <f>F1253</f>
        <v>5. They asked me how they could be more culturally sensitive.</v>
      </c>
      <c r="C189" s="174"/>
      <c r="D189" s="174"/>
      <c r="E189" s="174"/>
      <c r="F189" s="174"/>
      <c r="G189" s="174"/>
      <c r="H189" s="174"/>
      <c r="I189" s="174"/>
      <c r="J189" s="174"/>
      <c r="K189" s="175"/>
      <c r="L189" s="176"/>
      <c r="M189" s="177"/>
      <c r="N189" s="19"/>
    </row>
    <row r="190" spans="1:54" ht="5.15" customHeight="1" x14ac:dyDescent="0.3">
      <c r="A190" s="16"/>
      <c r="B190" s="17"/>
      <c r="C190" s="17"/>
      <c r="D190" s="17"/>
      <c r="E190" s="17"/>
      <c r="F190" s="17"/>
      <c r="G190" s="17"/>
      <c r="H190" s="18"/>
      <c r="I190" s="17"/>
      <c r="J190" s="17"/>
      <c r="K190" s="17"/>
      <c r="L190" s="17"/>
      <c r="M190" s="17"/>
      <c r="N190" s="19"/>
    </row>
    <row r="191" spans="1:54" ht="20.149999999999999" customHeight="1" x14ac:dyDescent="0.3">
      <c r="A191" s="16"/>
      <c r="B191" s="174" t="str">
        <f>F1254</f>
        <v>6. They did not exploit my vulnerability to their professional authority.</v>
      </c>
      <c r="C191" s="174"/>
      <c r="D191" s="174"/>
      <c r="E191" s="174"/>
      <c r="F191" s="174"/>
      <c r="G191" s="174"/>
      <c r="H191" s="174"/>
      <c r="I191" s="174"/>
      <c r="J191" s="174"/>
      <c r="K191" s="175"/>
      <c r="L191" s="176"/>
      <c r="M191" s="177"/>
      <c r="N191" s="19"/>
    </row>
    <row r="192" spans="1:54" ht="5.15" customHeight="1" x14ac:dyDescent="0.3">
      <c r="A192" s="16"/>
      <c r="B192" s="39"/>
      <c r="C192" s="39"/>
      <c r="D192" s="39"/>
      <c r="E192" s="39"/>
      <c r="F192" s="39"/>
      <c r="G192" s="39"/>
      <c r="H192" s="39"/>
      <c r="I192" s="39"/>
      <c r="J192" s="39"/>
      <c r="K192" s="39"/>
      <c r="L192" s="39"/>
      <c r="M192" s="39"/>
      <c r="N192" s="19"/>
    </row>
    <row r="193" spans="1:14" ht="20.149999999999999" customHeight="1" x14ac:dyDescent="0.3">
      <c r="A193" s="16"/>
      <c r="B193" s="174" t="str">
        <f>F1255</f>
        <v>7. I never had to give up my autonomy to fit their processes.</v>
      </c>
      <c r="C193" s="174"/>
      <c r="D193" s="174"/>
      <c r="E193" s="174"/>
      <c r="F193" s="174"/>
      <c r="G193" s="174"/>
      <c r="H193" s="174"/>
      <c r="I193" s="174"/>
      <c r="J193" s="174"/>
      <c r="K193" s="175"/>
      <c r="L193" s="176"/>
      <c r="M193" s="177"/>
      <c r="N193" s="19"/>
    </row>
    <row r="194" spans="1:14" ht="5.15" customHeight="1" x14ac:dyDescent="0.3">
      <c r="A194" s="16"/>
      <c r="B194" s="39"/>
      <c r="C194" s="39"/>
      <c r="D194" s="39"/>
      <c r="E194" s="39"/>
      <c r="F194" s="39"/>
      <c r="G194" s="39"/>
      <c r="H194" s="39"/>
      <c r="I194" s="39"/>
      <c r="J194" s="39"/>
      <c r="K194" s="39"/>
      <c r="L194" s="39"/>
      <c r="M194" s="39"/>
      <c r="N194" s="19"/>
    </row>
    <row r="195" spans="1:14" ht="20.149999999999999" customHeight="1" x14ac:dyDescent="0.3">
      <c r="A195" s="16"/>
      <c r="B195" s="174" t="str">
        <f>F1256</f>
        <v>8. Staff appeared to be culturally diverse.</v>
      </c>
      <c r="C195" s="174"/>
      <c r="D195" s="174"/>
      <c r="E195" s="174"/>
      <c r="F195" s="174"/>
      <c r="G195" s="174"/>
      <c r="H195" s="174"/>
      <c r="I195" s="174"/>
      <c r="J195" s="174"/>
      <c r="K195" s="175"/>
      <c r="L195" s="176"/>
      <c r="M195" s="177"/>
      <c r="N195" s="19"/>
    </row>
    <row r="196" spans="1:14" ht="5.15" customHeight="1" x14ac:dyDescent="0.3">
      <c r="A196" s="16"/>
      <c r="B196" s="39"/>
      <c r="C196" s="39"/>
      <c r="D196" s="39"/>
      <c r="E196" s="39"/>
      <c r="F196" s="39"/>
      <c r="G196" s="39"/>
      <c r="H196" s="39"/>
      <c r="I196" s="39"/>
      <c r="J196" s="39"/>
      <c r="K196" s="39"/>
      <c r="L196" s="39"/>
      <c r="M196" s="39"/>
      <c r="N196" s="19"/>
    </row>
    <row r="197" spans="1:14" ht="20.149999999999999" customHeight="1" x14ac:dyDescent="0.3">
      <c r="A197" s="16"/>
      <c r="B197" s="174" t="str">
        <f>F1257</f>
        <v>9. They effectively accommodated my linguistic barrier.</v>
      </c>
      <c r="C197" s="174"/>
      <c r="D197" s="174"/>
      <c r="E197" s="174"/>
      <c r="F197" s="174"/>
      <c r="G197" s="174"/>
      <c r="H197" s="174"/>
      <c r="I197" s="174"/>
      <c r="J197" s="174"/>
      <c r="K197" s="175"/>
      <c r="L197" s="176"/>
      <c r="M197" s="177"/>
      <c r="N197" s="19"/>
    </row>
    <row r="198" spans="1:14" ht="5.15" customHeight="1" x14ac:dyDescent="0.3">
      <c r="A198" s="16"/>
      <c r="B198" s="39"/>
      <c r="C198" s="39"/>
      <c r="D198" s="39"/>
      <c r="E198" s="39"/>
      <c r="F198" s="39"/>
      <c r="G198" s="39"/>
      <c r="H198" s="39"/>
      <c r="I198" s="39"/>
      <c r="J198" s="39"/>
      <c r="K198" s="39"/>
      <c r="L198" s="39"/>
      <c r="M198" s="39"/>
      <c r="N198" s="19"/>
    </row>
    <row r="199" spans="1:14" ht="20.149999999999999" customHeight="1" x14ac:dyDescent="0.3">
      <c r="A199" s="16"/>
      <c r="B199" s="174" t="str">
        <f>F1258</f>
        <v>10. I was offered billing options appropriate to my cultural values.</v>
      </c>
      <c r="C199" s="174"/>
      <c r="D199" s="174"/>
      <c r="E199" s="174"/>
      <c r="F199" s="174"/>
      <c r="G199" s="174"/>
      <c r="H199" s="174"/>
      <c r="I199" s="174"/>
      <c r="J199" s="174"/>
      <c r="K199" s="175"/>
      <c r="L199" s="176"/>
      <c r="M199" s="177"/>
      <c r="N199" s="19"/>
    </row>
    <row r="200" spans="1:14" ht="10" customHeight="1" x14ac:dyDescent="0.3">
      <c r="A200" s="16"/>
      <c r="B200" s="39"/>
      <c r="C200" s="39"/>
      <c r="D200" s="39"/>
      <c r="E200" s="39"/>
      <c r="F200" s="39"/>
      <c r="G200" s="39"/>
      <c r="H200" s="39"/>
      <c r="I200" s="39"/>
      <c r="J200" s="39"/>
      <c r="K200" s="39"/>
      <c r="L200" s="39"/>
      <c r="M200" s="39"/>
      <c r="N200" s="19"/>
    </row>
    <row r="201" spans="1:14" ht="15" customHeight="1" x14ac:dyDescent="0.3">
      <c r="A201" s="16"/>
      <c r="B201" s="178" t="str">
        <f>B1262</f>
        <v/>
      </c>
      <c r="C201" s="178"/>
      <c r="D201" s="178"/>
      <c r="E201" s="178"/>
      <c r="F201" s="178"/>
      <c r="G201" s="178"/>
      <c r="H201" s="178"/>
      <c r="I201" s="178"/>
      <c r="J201" s="178"/>
      <c r="K201" s="178"/>
      <c r="L201" s="178"/>
      <c r="M201" s="178"/>
      <c r="N201" s="19"/>
    </row>
    <row r="202" spans="1:14" ht="10" customHeight="1" x14ac:dyDescent="0.3">
      <c r="A202" s="16"/>
      <c r="B202" s="40"/>
      <c r="C202" s="41"/>
      <c r="D202" s="41"/>
      <c r="E202" s="41"/>
      <c r="F202" s="41"/>
      <c r="G202" s="41"/>
      <c r="H202" s="41"/>
      <c r="I202" s="41"/>
      <c r="J202" s="41"/>
      <c r="K202" s="41"/>
      <c r="L202" s="41"/>
      <c r="M202" s="42"/>
      <c r="N202" s="19"/>
    </row>
    <row r="203" spans="1:14" ht="20" customHeight="1" x14ac:dyDescent="0.3">
      <c r="A203" s="16"/>
      <c r="B203" s="52" t="str">
        <f>C1266</f>
        <v xml:space="preserve">We provide this helpful feedback to you, the recipient, to improve your cultural competency. </v>
      </c>
      <c r="C203" s="53"/>
      <c r="D203" s="53"/>
      <c r="E203" s="53"/>
      <c r="F203" s="53"/>
      <c r="G203" s="53"/>
      <c r="H203" s="53"/>
      <c r="I203" s="53"/>
      <c r="J203" s="53"/>
      <c r="K203" s="53"/>
      <c r="L203" s="53"/>
      <c r="M203" s="54"/>
      <c r="N203" s="19"/>
    </row>
    <row r="204" spans="1:14" ht="20" customHeight="1" x14ac:dyDescent="0.3">
      <c r="A204" s="16"/>
      <c r="B204" s="156" t="s">
        <v>15</v>
      </c>
      <c r="C204" s="157"/>
      <c r="D204" s="157"/>
      <c r="E204" s="157"/>
      <c r="F204" s="157"/>
      <c r="G204" s="157"/>
      <c r="H204" s="157"/>
      <c r="I204" s="157"/>
      <c r="J204" s="157"/>
      <c r="K204" s="157"/>
      <c r="L204" s="157"/>
      <c r="M204" s="158"/>
      <c r="N204" s="19"/>
    </row>
    <row r="205" spans="1:14" ht="20" customHeight="1" thickBot="1" x14ac:dyDescent="0.35">
      <c r="A205" s="16"/>
      <c r="B205" s="156" t="s">
        <v>16</v>
      </c>
      <c r="C205" s="157"/>
      <c r="D205" s="157"/>
      <c r="E205" s="157"/>
      <c r="F205" s="157"/>
      <c r="G205" s="157"/>
      <c r="H205" s="157"/>
      <c r="I205" s="157"/>
      <c r="J205" s="157"/>
      <c r="K205" s="157"/>
      <c r="L205" s="157"/>
      <c r="M205" s="158"/>
      <c r="N205" s="19"/>
    </row>
    <row r="206" spans="1:14" ht="30" customHeight="1" thickTop="1" x14ac:dyDescent="0.3">
      <c r="A206" s="16"/>
      <c r="B206" s="159" t="s">
        <v>17</v>
      </c>
      <c r="C206" s="160"/>
      <c r="D206" s="160"/>
      <c r="E206" s="162" t="s">
        <v>18</v>
      </c>
      <c r="F206" s="163"/>
      <c r="G206" s="163"/>
      <c r="H206" s="164"/>
      <c r="I206" s="165" t="s">
        <v>19</v>
      </c>
      <c r="J206" s="166"/>
      <c r="K206" s="166"/>
      <c r="L206" s="166"/>
      <c r="M206" s="167"/>
      <c r="N206" s="19"/>
    </row>
    <row r="207" spans="1:14" ht="55" customHeight="1" thickBot="1" x14ac:dyDescent="0.35">
      <c r="A207" s="16"/>
      <c r="B207" s="55"/>
      <c r="C207" s="17"/>
      <c r="D207" s="17"/>
      <c r="E207" s="168" t="s">
        <v>20</v>
      </c>
      <c r="F207" s="169"/>
      <c r="G207" s="169"/>
      <c r="H207" s="170"/>
      <c r="I207" s="171" t="s">
        <v>21</v>
      </c>
      <c r="J207" s="172"/>
      <c r="K207" s="172"/>
      <c r="L207" s="172"/>
      <c r="M207" s="173"/>
      <c r="N207" s="19"/>
    </row>
    <row r="208" spans="1:14" ht="10" customHeight="1" thickTop="1" x14ac:dyDescent="0.3">
      <c r="A208" s="16"/>
      <c r="B208" s="55"/>
      <c r="C208" s="17"/>
      <c r="D208" s="17"/>
      <c r="E208" s="17"/>
      <c r="F208" s="17"/>
      <c r="G208" s="17"/>
      <c r="H208" s="17"/>
      <c r="I208" s="17"/>
      <c r="J208" s="17"/>
      <c r="K208" s="17"/>
      <c r="L208" s="17"/>
      <c r="M208" s="56"/>
      <c r="N208" s="19"/>
    </row>
    <row r="209" spans="1:54" ht="20.149999999999999" customHeight="1" x14ac:dyDescent="0.3">
      <c r="A209" s="16"/>
      <c r="B209" s="46"/>
      <c r="C209" s="39"/>
      <c r="D209" s="39"/>
      <c r="E209" s="153"/>
      <c r="F209" s="154"/>
      <c r="G209" s="154"/>
      <c r="H209" s="154"/>
      <c r="I209" s="154"/>
      <c r="J209" s="154"/>
      <c r="K209" s="154"/>
      <c r="L209" s="155"/>
      <c r="M209" s="48"/>
      <c r="N209" s="19"/>
    </row>
    <row r="210" spans="1:54" ht="10" customHeight="1" x14ac:dyDescent="0.3">
      <c r="A210" s="16"/>
      <c r="B210" s="46"/>
      <c r="C210" s="39"/>
      <c r="D210" s="39"/>
      <c r="E210" s="39"/>
      <c r="F210" s="39"/>
      <c r="G210" s="39"/>
      <c r="H210" s="39"/>
      <c r="I210" s="39"/>
      <c r="J210" s="39"/>
      <c r="K210" s="39"/>
      <c r="L210" s="39"/>
      <c r="M210" s="48"/>
      <c r="N210" s="19"/>
    </row>
    <row r="211" spans="1:54" ht="65.150000000000006" customHeight="1" x14ac:dyDescent="0.3">
      <c r="A211" s="16"/>
      <c r="B211" s="156" t="str">
        <f>C1276</f>
        <v>Select one of these two services, Standard or Competitive Competence, to best improve your efficacy serving diverse patients. We can then offer a testimonial of your improved responsiveness to diverse clients.</v>
      </c>
      <c r="C211" s="157"/>
      <c r="D211" s="157"/>
      <c r="E211" s="157"/>
      <c r="F211" s="157"/>
      <c r="G211" s="157"/>
      <c r="H211" s="157"/>
      <c r="I211" s="157"/>
      <c r="J211" s="157"/>
      <c r="K211" s="157"/>
      <c r="L211" s="157"/>
      <c r="M211" s="158"/>
      <c r="N211" s="19"/>
    </row>
    <row r="212" spans="1:54" ht="45" customHeight="1" x14ac:dyDescent="0.3">
      <c r="A212" s="16"/>
      <c r="B212" s="150"/>
      <c r="C212" s="151"/>
      <c r="D212" s="151"/>
      <c r="E212" s="151"/>
      <c r="F212" s="151"/>
      <c r="G212" s="151"/>
      <c r="H212" s="151"/>
      <c r="I212" s="151"/>
      <c r="J212" s="151"/>
      <c r="K212" s="151"/>
      <c r="L212" s="151"/>
      <c r="M212" s="152"/>
      <c r="N212" s="19"/>
    </row>
    <row r="213" spans="1:54" ht="5.15" customHeight="1" x14ac:dyDescent="0.3">
      <c r="A213" s="16"/>
      <c r="B213" s="39"/>
      <c r="C213" s="39"/>
      <c r="D213" s="39"/>
      <c r="E213" s="39"/>
      <c r="F213" s="39"/>
      <c r="G213" s="39"/>
      <c r="H213" s="39"/>
      <c r="I213" s="39"/>
      <c r="J213" s="39"/>
      <c r="K213" s="39"/>
      <c r="L213" s="39"/>
      <c r="M213" s="39"/>
      <c r="N213" s="19"/>
    </row>
    <row r="214" spans="1:54" ht="5.15" customHeight="1" x14ac:dyDescent="0.3">
      <c r="A214" s="27"/>
      <c r="B214" s="28"/>
      <c r="C214" s="28"/>
      <c r="D214" s="28"/>
      <c r="E214" s="28"/>
      <c r="F214" s="28"/>
      <c r="G214" s="28"/>
      <c r="H214" s="28"/>
      <c r="I214" s="28"/>
      <c r="J214" s="28"/>
      <c r="K214" s="28"/>
      <c r="L214" s="28"/>
      <c r="M214" s="28"/>
      <c r="N214" s="29"/>
    </row>
    <row r="215" spans="1:54" ht="55" customHeight="1" x14ac:dyDescent="0.3">
      <c r="A215" s="30" t="s">
        <v>5</v>
      </c>
      <c r="B215" s="188" t="s">
        <v>27</v>
      </c>
      <c r="C215" s="188"/>
      <c r="D215" s="188"/>
      <c r="E215" s="188"/>
      <c r="F215" s="186"/>
      <c r="G215" s="186"/>
      <c r="H215" s="186"/>
      <c r="I215" s="186"/>
      <c r="J215" s="187"/>
      <c r="K215" s="187"/>
      <c r="L215" s="187"/>
      <c r="M215" s="187"/>
      <c r="N215" s="31" t="s">
        <v>7</v>
      </c>
    </row>
    <row r="216" spans="1:54" ht="5.15" customHeight="1" x14ac:dyDescent="0.3">
      <c r="A216" s="11"/>
      <c r="B216" s="12"/>
      <c r="C216" s="12"/>
      <c r="D216" s="12"/>
      <c r="E216" s="12"/>
      <c r="F216" s="12"/>
      <c r="G216" s="12"/>
      <c r="H216" s="13"/>
      <c r="I216" s="12"/>
      <c r="J216" s="12"/>
      <c r="K216" s="12"/>
      <c r="L216" s="12"/>
      <c r="M216" s="12"/>
      <c r="N216" s="14"/>
    </row>
    <row r="217" spans="1:54" ht="5.15" customHeight="1" x14ac:dyDescent="0.3">
      <c r="A217" s="16"/>
      <c r="B217" s="17"/>
      <c r="C217" s="17"/>
      <c r="D217" s="17"/>
      <c r="E217" s="17"/>
      <c r="F217" s="17"/>
      <c r="G217" s="17"/>
      <c r="H217" s="18"/>
      <c r="I217" s="17"/>
      <c r="J217" s="17"/>
      <c r="K217" s="17"/>
      <c r="L217" s="17"/>
      <c r="M217" s="17"/>
      <c r="N217" s="19"/>
    </row>
    <row r="218" spans="1:54" ht="5.15" customHeight="1" thickBot="1" x14ac:dyDescent="0.35">
      <c r="A218" s="16"/>
      <c r="B218" s="32"/>
      <c r="C218" s="32"/>
      <c r="D218" s="32"/>
      <c r="E218" s="32"/>
      <c r="F218" s="32"/>
      <c r="G218" s="32"/>
      <c r="H218" s="32"/>
      <c r="I218" s="32"/>
      <c r="J218" s="32"/>
      <c r="K218" s="32"/>
      <c r="L218" s="32"/>
      <c r="M218" s="32"/>
      <c r="N218" s="19"/>
    </row>
    <row r="219" spans="1:54" ht="20.149999999999999" customHeight="1" thickTop="1" x14ac:dyDescent="0.3">
      <c r="A219" s="16"/>
      <c r="B219" s="33" t="s">
        <v>11</v>
      </c>
      <c r="C219" s="32"/>
      <c r="D219" s="32"/>
      <c r="E219" s="32"/>
      <c r="F219" s="179">
        <f>F178</f>
        <v>0</v>
      </c>
      <c r="G219" s="180"/>
      <c r="H219" s="180"/>
      <c r="I219" s="181"/>
      <c r="J219" s="34"/>
      <c r="K219" s="35" t="s">
        <v>12</v>
      </c>
      <c r="L219" s="36"/>
      <c r="M219" s="37"/>
      <c r="N219" s="19"/>
    </row>
    <row r="220" spans="1:54" ht="20.149999999999999" customHeight="1" thickBot="1" x14ac:dyDescent="0.35">
      <c r="A220" s="16"/>
      <c r="B220" s="33" t="s">
        <v>13</v>
      </c>
      <c r="C220" s="32"/>
      <c r="D220" s="32"/>
      <c r="E220" s="32"/>
      <c r="F220" s="179">
        <f>F179</f>
        <v>0</v>
      </c>
      <c r="G220" s="180"/>
      <c r="H220" s="180"/>
      <c r="I220" s="181"/>
      <c r="J220" s="34"/>
      <c r="K220" s="182"/>
      <c r="L220" s="183"/>
      <c r="M220" s="184"/>
      <c r="N220" s="19"/>
    </row>
    <row r="221" spans="1:54" ht="10" customHeight="1" thickTop="1" x14ac:dyDescent="0.3">
      <c r="A221" s="16"/>
      <c r="B221" s="17"/>
      <c r="C221" s="17"/>
      <c r="D221" s="17"/>
      <c r="E221" s="17"/>
      <c r="F221" s="17"/>
      <c r="G221" s="17"/>
      <c r="H221" s="18"/>
      <c r="I221" s="17"/>
      <c r="J221" s="17"/>
      <c r="K221" s="17"/>
      <c r="L221" s="17"/>
      <c r="M221" s="17"/>
      <c r="N221" s="19"/>
    </row>
    <row r="222" spans="1:54" ht="20.149999999999999" customHeight="1" x14ac:dyDescent="0.3">
      <c r="A222" s="16"/>
      <c r="B222" s="174" t="str">
        <f>F1286</f>
        <v>1. I felt fully seen and heard.</v>
      </c>
      <c r="C222" s="174"/>
      <c r="D222" s="174"/>
      <c r="E222" s="174"/>
      <c r="F222" s="174"/>
      <c r="G222" s="174"/>
      <c r="H222" s="174"/>
      <c r="I222" s="174"/>
      <c r="J222" s="174"/>
      <c r="K222" s="175"/>
      <c r="L222" s="176"/>
      <c r="M222" s="177"/>
      <c r="N222" s="19"/>
    </row>
    <row r="223" spans="1:54" ht="5.15" customHeight="1" x14ac:dyDescent="0.3">
      <c r="A223" s="16"/>
      <c r="B223" s="17"/>
      <c r="C223" s="17"/>
      <c r="D223" s="17"/>
      <c r="E223" s="17"/>
      <c r="F223" s="17"/>
      <c r="G223" s="17"/>
      <c r="H223" s="18"/>
      <c r="I223" s="17"/>
      <c r="J223" s="17"/>
      <c r="K223" s="17"/>
      <c r="L223" s="17"/>
      <c r="M223" s="17"/>
      <c r="N223" s="19"/>
      <c r="BB223" s="38"/>
    </row>
    <row r="224" spans="1:54" ht="20.149999999999999" customHeight="1" x14ac:dyDescent="0.3">
      <c r="A224" s="16"/>
      <c r="B224" s="174" t="str">
        <f>F1287</f>
        <v>2. They faithfully responded to all of my expressions of pain or discomfort.</v>
      </c>
      <c r="C224" s="174"/>
      <c r="D224" s="174"/>
      <c r="E224" s="174"/>
      <c r="F224" s="174"/>
      <c r="G224" s="174"/>
      <c r="H224" s="174"/>
      <c r="I224" s="174"/>
      <c r="J224" s="174"/>
      <c r="K224" s="175"/>
      <c r="L224" s="176"/>
      <c r="M224" s="177"/>
      <c r="N224" s="19"/>
      <c r="BB224" s="38"/>
    </row>
    <row r="225" spans="1:54" ht="5.15" customHeight="1" x14ac:dyDescent="0.3">
      <c r="A225" s="16"/>
      <c r="B225" s="17"/>
      <c r="C225" s="17"/>
      <c r="D225" s="17"/>
      <c r="E225" s="17"/>
      <c r="F225" s="17"/>
      <c r="G225" s="17"/>
      <c r="H225" s="18"/>
      <c r="I225" s="17"/>
      <c r="J225" s="17"/>
      <c r="K225" s="17"/>
      <c r="L225" s="17"/>
      <c r="M225" s="17"/>
      <c r="N225" s="19"/>
      <c r="BB225" s="38"/>
    </row>
    <row r="226" spans="1:54" ht="20.149999999999999" customHeight="1" x14ac:dyDescent="0.3">
      <c r="A226" s="16"/>
      <c r="B226" s="174" t="str">
        <f>F1288</f>
        <v>3. They put my personal wellbeing ahead of their institutional processes.</v>
      </c>
      <c r="C226" s="174"/>
      <c r="D226" s="174"/>
      <c r="E226" s="174"/>
      <c r="F226" s="174"/>
      <c r="G226" s="174"/>
      <c r="H226" s="174"/>
      <c r="I226" s="174"/>
      <c r="J226" s="174"/>
      <c r="K226" s="175"/>
      <c r="L226" s="176"/>
      <c r="M226" s="177"/>
      <c r="N226" s="19"/>
      <c r="BB226" s="38"/>
    </row>
    <row r="227" spans="1:54" ht="5.15" customHeight="1" x14ac:dyDescent="0.3">
      <c r="A227" s="16"/>
      <c r="B227" s="17"/>
      <c r="C227" s="17"/>
      <c r="D227" s="17"/>
      <c r="E227" s="17"/>
      <c r="F227" s="17"/>
      <c r="G227" s="17"/>
      <c r="H227" s="18"/>
      <c r="I227" s="17"/>
      <c r="J227" s="17"/>
      <c r="K227" s="17"/>
      <c r="L227" s="17"/>
      <c r="M227" s="17"/>
      <c r="N227" s="19"/>
      <c r="BB227" s="38"/>
    </row>
    <row r="228" spans="1:54" ht="20.149999999999999" customHeight="1" x14ac:dyDescent="0.3">
      <c r="A228" s="16"/>
      <c r="B228" s="174" t="str">
        <f>F1289</f>
        <v>4. Their actions and expressions were devoid of any microaggressions.</v>
      </c>
      <c r="C228" s="174"/>
      <c r="D228" s="174"/>
      <c r="E228" s="174"/>
      <c r="F228" s="174"/>
      <c r="G228" s="174"/>
      <c r="H228" s="174"/>
      <c r="I228" s="174"/>
      <c r="J228" s="174"/>
      <c r="K228" s="175"/>
      <c r="L228" s="176"/>
      <c r="M228" s="177"/>
      <c r="N228" s="19"/>
    </row>
    <row r="229" spans="1:54" ht="5.15" customHeight="1" x14ac:dyDescent="0.3">
      <c r="A229" s="16"/>
      <c r="B229" s="17"/>
      <c r="C229" s="17"/>
      <c r="D229" s="17"/>
      <c r="E229" s="17"/>
      <c r="F229" s="17"/>
      <c r="G229" s="17"/>
      <c r="H229" s="18"/>
      <c r="I229" s="17"/>
      <c r="J229" s="17"/>
      <c r="K229" s="17"/>
      <c r="L229" s="17"/>
      <c r="M229" s="17"/>
      <c r="N229" s="19"/>
    </row>
    <row r="230" spans="1:54" ht="20.149999999999999" customHeight="1" x14ac:dyDescent="0.3">
      <c r="A230" s="16"/>
      <c r="B230" s="174" t="str">
        <f>F1290</f>
        <v>5. They asked me how they could be more culturally sensitive.</v>
      </c>
      <c r="C230" s="174"/>
      <c r="D230" s="174"/>
      <c r="E230" s="174"/>
      <c r="F230" s="174"/>
      <c r="G230" s="174"/>
      <c r="H230" s="174"/>
      <c r="I230" s="174"/>
      <c r="J230" s="174"/>
      <c r="K230" s="175"/>
      <c r="L230" s="176"/>
      <c r="M230" s="177"/>
      <c r="N230" s="19"/>
    </row>
    <row r="231" spans="1:54" ht="5.15" customHeight="1" x14ac:dyDescent="0.3">
      <c r="A231" s="16"/>
      <c r="B231" s="17"/>
      <c r="C231" s="17"/>
      <c r="D231" s="17"/>
      <c r="E231" s="17"/>
      <c r="F231" s="17"/>
      <c r="G231" s="17"/>
      <c r="H231" s="18"/>
      <c r="I231" s="17"/>
      <c r="J231" s="17"/>
      <c r="K231" s="17"/>
      <c r="L231" s="17"/>
      <c r="M231" s="17"/>
      <c r="N231" s="19"/>
    </row>
    <row r="232" spans="1:54" ht="20.149999999999999" customHeight="1" x14ac:dyDescent="0.3">
      <c r="A232" s="16"/>
      <c r="B232" s="174" t="str">
        <f>F1291</f>
        <v>6. They did not exploit my vulnerability to their professional authority.</v>
      </c>
      <c r="C232" s="174"/>
      <c r="D232" s="174"/>
      <c r="E232" s="174"/>
      <c r="F232" s="174"/>
      <c r="G232" s="174"/>
      <c r="H232" s="174"/>
      <c r="I232" s="174"/>
      <c r="J232" s="174"/>
      <c r="K232" s="175"/>
      <c r="L232" s="176"/>
      <c r="M232" s="177"/>
      <c r="N232" s="19"/>
    </row>
    <row r="233" spans="1:54" ht="5.15" customHeight="1" x14ac:dyDescent="0.3">
      <c r="A233" s="16"/>
      <c r="B233" s="39"/>
      <c r="C233" s="39"/>
      <c r="D233" s="39"/>
      <c r="E233" s="39"/>
      <c r="F233" s="39"/>
      <c r="G233" s="39"/>
      <c r="H233" s="39"/>
      <c r="I233" s="39"/>
      <c r="J233" s="39"/>
      <c r="K233" s="39"/>
      <c r="L233" s="39"/>
      <c r="M233" s="39"/>
      <c r="N233" s="19"/>
    </row>
    <row r="234" spans="1:54" ht="20.149999999999999" customHeight="1" x14ac:dyDescent="0.3">
      <c r="A234" s="16"/>
      <c r="B234" s="174" t="str">
        <f>F1292</f>
        <v>7. I never had to give up my autonomy to fit their processes.</v>
      </c>
      <c r="C234" s="174"/>
      <c r="D234" s="174"/>
      <c r="E234" s="174"/>
      <c r="F234" s="174"/>
      <c r="G234" s="174"/>
      <c r="H234" s="174"/>
      <c r="I234" s="174"/>
      <c r="J234" s="174"/>
      <c r="K234" s="175"/>
      <c r="L234" s="176"/>
      <c r="M234" s="177"/>
      <c r="N234" s="19"/>
    </row>
    <row r="235" spans="1:54" ht="5.15" customHeight="1" x14ac:dyDescent="0.3">
      <c r="A235" s="16"/>
      <c r="B235" s="39"/>
      <c r="C235" s="39"/>
      <c r="D235" s="39"/>
      <c r="E235" s="39"/>
      <c r="F235" s="39"/>
      <c r="G235" s="39"/>
      <c r="H235" s="39"/>
      <c r="I235" s="39"/>
      <c r="J235" s="39"/>
      <c r="K235" s="39"/>
      <c r="L235" s="39"/>
      <c r="M235" s="39"/>
      <c r="N235" s="19"/>
    </row>
    <row r="236" spans="1:54" ht="20.149999999999999" customHeight="1" x14ac:dyDescent="0.3">
      <c r="A236" s="16"/>
      <c r="B236" s="174" t="str">
        <f>F1293</f>
        <v>8. Staff appeared to be culturally diverse.</v>
      </c>
      <c r="C236" s="174"/>
      <c r="D236" s="174"/>
      <c r="E236" s="174"/>
      <c r="F236" s="174"/>
      <c r="G236" s="174"/>
      <c r="H236" s="174"/>
      <c r="I236" s="174"/>
      <c r="J236" s="174"/>
      <c r="K236" s="175"/>
      <c r="L236" s="176"/>
      <c r="M236" s="177"/>
      <c r="N236" s="19"/>
    </row>
    <row r="237" spans="1:54" ht="5.15" customHeight="1" x14ac:dyDescent="0.3">
      <c r="A237" s="16"/>
      <c r="B237" s="39"/>
      <c r="C237" s="39"/>
      <c r="D237" s="39"/>
      <c r="E237" s="39"/>
      <c r="F237" s="39"/>
      <c r="G237" s="39"/>
      <c r="H237" s="39"/>
      <c r="I237" s="39"/>
      <c r="J237" s="39"/>
      <c r="K237" s="39"/>
      <c r="L237" s="39"/>
      <c r="M237" s="39"/>
      <c r="N237" s="19"/>
    </row>
    <row r="238" spans="1:54" ht="20.149999999999999" customHeight="1" x14ac:dyDescent="0.3">
      <c r="A238" s="16"/>
      <c r="B238" s="174" t="str">
        <f>F1294</f>
        <v>9. They effectively accommodated my linguistic barrier.</v>
      </c>
      <c r="C238" s="174"/>
      <c r="D238" s="174"/>
      <c r="E238" s="174"/>
      <c r="F238" s="174"/>
      <c r="G238" s="174"/>
      <c r="H238" s="174"/>
      <c r="I238" s="174"/>
      <c r="J238" s="174"/>
      <c r="K238" s="175"/>
      <c r="L238" s="176"/>
      <c r="M238" s="177"/>
      <c r="N238" s="19"/>
    </row>
    <row r="239" spans="1:54" ht="5.15" customHeight="1" x14ac:dyDescent="0.3">
      <c r="A239" s="16"/>
      <c r="B239" s="39"/>
      <c r="C239" s="39"/>
      <c r="D239" s="39"/>
      <c r="E239" s="39"/>
      <c r="F239" s="39"/>
      <c r="G239" s="39"/>
      <c r="H239" s="39"/>
      <c r="I239" s="39"/>
      <c r="J239" s="39"/>
      <c r="K239" s="39"/>
      <c r="L239" s="39"/>
      <c r="M239" s="39"/>
      <c r="N239" s="19"/>
    </row>
    <row r="240" spans="1:54" ht="20.149999999999999" customHeight="1" x14ac:dyDescent="0.3">
      <c r="A240" s="16"/>
      <c r="B240" s="174" t="str">
        <f>F1295</f>
        <v>10. I was offered billing options appropriate to my cultural values.</v>
      </c>
      <c r="C240" s="174"/>
      <c r="D240" s="174"/>
      <c r="E240" s="174"/>
      <c r="F240" s="174"/>
      <c r="G240" s="174"/>
      <c r="H240" s="174"/>
      <c r="I240" s="174"/>
      <c r="J240" s="174"/>
      <c r="K240" s="175"/>
      <c r="L240" s="176"/>
      <c r="M240" s="177"/>
      <c r="N240" s="19"/>
    </row>
    <row r="241" spans="1:14" ht="10" customHeight="1" x14ac:dyDescent="0.3">
      <c r="A241" s="16"/>
      <c r="B241" s="39"/>
      <c r="C241" s="39"/>
      <c r="D241" s="39"/>
      <c r="E241" s="39"/>
      <c r="F241" s="39"/>
      <c r="G241" s="39"/>
      <c r="H241" s="39"/>
      <c r="I241" s="39"/>
      <c r="J241" s="39"/>
      <c r="K241" s="39"/>
      <c r="L241" s="39"/>
      <c r="M241" s="39"/>
      <c r="N241" s="19"/>
    </row>
    <row r="242" spans="1:14" ht="15" customHeight="1" x14ac:dyDescent="0.3">
      <c r="A242" s="16"/>
      <c r="B242" s="178" t="str">
        <f>B1299</f>
        <v/>
      </c>
      <c r="C242" s="178"/>
      <c r="D242" s="178"/>
      <c r="E242" s="178"/>
      <c r="F242" s="178"/>
      <c r="G242" s="178"/>
      <c r="H242" s="178"/>
      <c r="I242" s="178"/>
      <c r="J242" s="178"/>
      <c r="K242" s="178"/>
      <c r="L242" s="178"/>
      <c r="M242" s="178"/>
      <c r="N242" s="19"/>
    </row>
    <row r="243" spans="1:14" ht="10" customHeight="1" x14ac:dyDescent="0.3">
      <c r="A243" s="16"/>
      <c r="B243" s="40"/>
      <c r="C243" s="41"/>
      <c r="D243" s="41"/>
      <c r="E243" s="41"/>
      <c r="F243" s="41"/>
      <c r="G243" s="41"/>
      <c r="H243" s="41"/>
      <c r="I243" s="41"/>
      <c r="J243" s="41"/>
      <c r="K243" s="41"/>
      <c r="L243" s="41"/>
      <c r="M243" s="42"/>
      <c r="N243" s="19"/>
    </row>
    <row r="244" spans="1:14" ht="20" customHeight="1" x14ac:dyDescent="0.3">
      <c r="A244" s="16"/>
      <c r="B244" s="52" t="str">
        <f>C1303</f>
        <v xml:space="preserve">We provide this helpful feedback to you, the recipient, to improve your cultural competency. </v>
      </c>
      <c r="C244" s="53"/>
      <c r="D244" s="53"/>
      <c r="E244" s="53"/>
      <c r="F244" s="53"/>
      <c r="G244" s="53"/>
      <c r="H244" s="53"/>
      <c r="I244" s="53"/>
      <c r="J244" s="53"/>
      <c r="K244" s="53"/>
      <c r="L244" s="53"/>
      <c r="M244" s="54"/>
      <c r="N244" s="19"/>
    </row>
    <row r="245" spans="1:14" ht="20" customHeight="1" x14ac:dyDescent="0.3">
      <c r="A245" s="16"/>
      <c r="B245" s="156" t="s">
        <v>15</v>
      </c>
      <c r="C245" s="157"/>
      <c r="D245" s="157"/>
      <c r="E245" s="157"/>
      <c r="F245" s="157"/>
      <c r="G245" s="157"/>
      <c r="H245" s="157"/>
      <c r="I245" s="157"/>
      <c r="J245" s="157"/>
      <c r="K245" s="157"/>
      <c r="L245" s="157"/>
      <c r="M245" s="158"/>
      <c r="N245" s="19"/>
    </row>
    <row r="246" spans="1:14" ht="20" customHeight="1" thickBot="1" x14ac:dyDescent="0.35">
      <c r="A246" s="16"/>
      <c r="B246" s="156" t="s">
        <v>16</v>
      </c>
      <c r="C246" s="157"/>
      <c r="D246" s="157"/>
      <c r="E246" s="157"/>
      <c r="F246" s="157"/>
      <c r="G246" s="157"/>
      <c r="H246" s="157"/>
      <c r="I246" s="157"/>
      <c r="J246" s="157"/>
      <c r="K246" s="157"/>
      <c r="L246" s="157"/>
      <c r="M246" s="158"/>
      <c r="N246" s="19"/>
    </row>
    <row r="247" spans="1:14" ht="30" customHeight="1" thickTop="1" x14ac:dyDescent="0.3">
      <c r="A247" s="16"/>
      <c r="B247" s="159" t="s">
        <v>17</v>
      </c>
      <c r="C247" s="160"/>
      <c r="D247" s="160"/>
      <c r="E247" s="162" t="s">
        <v>18</v>
      </c>
      <c r="F247" s="163"/>
      <c r="G247" s="163"/>
      <c r="H247" s="164"/>
      <c r="I247" s="165" t="s">
        <v>19</v>
      </c>
      <c r="J247" s="166"/>
      <c r="K247" s="166"/>
      <c r="L247" s="166"/>
      <c r="M247" s="167"/>
      <c r="N247" s="19"/>
    </row>
    <row r="248" spans="1:14" ht="55" customHeight="1" thickBot="1" x14ac:dyDescent="0.35">
      <c r="A248" s="16"/>
      <c r="B248" s="55"/>
      <c r="C248" s="17"/>
      <c r="D248" s="17"/>
      <c r="E248" s="168" t="s">
        <v>20</v>
      </c>
      <c r="F248" s="169"/>
      <c r="G248" s="169"/>
      <c r="H248" s="170"/>
      <c r="I248" s="171" t="s">
        <v>21</v>
      </c>
      <c r="J248" s="172"/>
      <c r="K248" s="172"/>
      <c r="L248" s="172"/>
      <c r="M248" s="173"/>
      <c r="N248" s="19"/>
    </row>
    <row r="249" spans="1:14" ht="10" customHeight="1" thickTop="1" x14ac:dyDescent="0.3">
      <c r="A249" s="16"/>
      <c r="B249" s="55"/>
      <c r="C249" s="17"/>
      <c r="D249" s="17"/>
      <c r="E249" s="17"/>
      <c r="F249" s="17"/>
      <c r="G249" s="17"/>
      <c r="H249" s="17"/>
      <c r="I249" s="17"/>
      <c r="J249" s="17"/>
      <c r="K249" s="17"/>
      <c r="L249" s="17"/>
      <c r="M249" s="56"/>
      <c r="N249" s="19"/>
    </row>
    <row r="250" spans="1:14" ht="20.149999999999999" customHeight="1" x14ac:dyDescent="0.3">
      <c r="A250" s="16"/>
      <c r="B250" s="46"/>
      <c r="C250" s="39"/>
      <c r="D250" s="39"/>
      <c r="E250" s="153"/>
      <c r="F250" s="154"/>
      <c r="G250" s="154"/>
      <c r="H250" s="154"/>
      <c r="I250" s="154"/>
      <c r="J250" s="154"/>
      <c r="K250" s="154"/>
      <c r="L250" s="155"/>
      <c r="M250" s="48"/>
      <c r="N250" s="19"/>
    </row>
    <row r="251" spans="1:14" ht="10" customHeight="1" x14ac:dyDescent="0.3">
      <c r="A251" s="16"/>
      <c r="B251" s="46"/>
      <c r="C251" s="39"/>
      <c r="D251" s="39"/>
      <c r="E251" s="39"/>
      <c r="F251" s="39"/>
      <c r="G251" s="39"/>
      <c r="H251" s="39"/>
      <c r="I251" s="39"/>
      <c r="J251" s="39"/>
      <c r="K251" s="39"/>
      <c r="L251" s="39"/>
      <c r="M251" s="48"/>
      <c r="N251" s="19"/>
    </row>
    <row r="252" spans="1:14" ht="65.150000000000006" customHeight="1" x14ac:dyDescent="0.3">
      <c r="A252" s="16"/>
      <c r="B252" s="156" t="str">
        <f>C1313</f>
        <v>Select one of these two services, Standard or Competitive Competence, to best improve your efficacy serving diverse patients. We can then offer a testimonial of your improved responsiveness to diverse clients.</v>
      </c>
      <c r="C252" s="157"/>
      <c r="D252" s="157"/>
      <c r="E252" s="157"/>
      <c r="F252" s="157"/>
      <c r="G252" s="157"/>
      <c r="H252" s="157"/>
      <c r="I252" s="157"/>
      <c r="J252" s="157"/>
      <c r="K252" s="157"/>
      <c r="L252" s="157"/>
      <c r="M252" s="158"/>
      <c r="N252" s="19"/>
    </row>
    <row r="253" spans="1:14" ht="45" customHeight="1" x14ac:dyDescent="0.3">
      <c r="A253" s="16"/>
      <c r="B253" s="150"/>
      <c r="C253" s="151"/>
      <c r="D253" s="151"/>
      <c r="E253" s="151"/>
      <c r="F253" s="151"/>
      <c r="G253" s="151"/>
      <c r="H253" s="151"/>
      <c r="I253" s="151"/>
      <c r="J253" s="151"/>
      <c r="K253" s="151"/>
      <c r="L253" s="151"/>
      <c r="M253" s="152"/>
      <c r="N253" s="19"/>
    </row>
    <row r="254" spans="1:14" ht="5.15" customHeight="1" x14ac:dyDescent="0.3">
      <c r="A254" s="16"/>
      <c r="B254" s="39"/>
      <c r="C254" s="39"/>
      <c r="D254" s="39"/>
      <c r="E254" s="39"/>
      <c r="F254" s="39"/>
      <c r="G254" s="39"/>
      <c r="H254" s="39"/>
      <c r="I254" s="39"/>
      <c r="J254" s="39"/>
      <c r="K254" s="39"/>
      <c r="L254" s="39"/>
      <c r="M254" s="39"/>
      <c r="N254" s="19"/>
    </row>
    <row r="255" spans="1:14" ht="5.15" customHeight="1" x14ac:dyDescent="0.3">
      <c r="A255" s="27"/>
      <c r="B255" s="28"/>
      <c r="C255" s="28"/>
      <c r="D255" s="28"/>
      <c r="E255" s="28"/>
      <c r="F255" s="28"/>
      <c r="G255" s="28"/>
      <c r="H255" s="28"/>
      <c r="I255" s="28"/>
      <c r="J255" s="28"/>
      <c r="K255" s="28"/>
      <c r="L255" s="28"/>
      <c r="M255" s="28"/>
      <c r="N255" s="29"/>
    </row>
    <row r="256" spans="1:14" ht="55" customHeight="1" x14ac:dyDescent="0.3">
      <c r="A256" s="30" t="s">
        <v>5</v>
      </c>
      <c r="B256" s="188" t="s">
        <v>28</v>
      </c>
      <c r="C256" s="188"/>
      <c r="D256" s="188"/>
      <c r="E256" s="188"/>
      <c r="F256" s="186"/>
      <c r="G256" s="186"/>
      <c r="H256" s="186"/>
      <c r="I256" s="186"/>
      <c r="J256" s="187"/>
      <c r="K256" s="187"/>
      <c r="L256" s="187"/>
      <c r="M256" s="187"/>
      <c r="N256" s="31" t="s">
        <v>7</v>
      </c>
    </row>
    <row r="257" spans="1:54" ht="5.15" customHeight="1" x14ac:dyDescent="0.3">
      <c r="A257" s="11"/>
      <c r="B257" s="12"/>
      <c r="C257" s="12"/>
      <c r="D257" s="12"/>
      <c r="E257" s="12"/>
      <c r="F257" s="12"/>
      <c r="G257" s="12"/>
      <c r="H257" s="13"/>
      <c r="I257" s="12"/>
      <c r="J257" s="12"/>
      <c r="K257" s="12"/>
      <c r="L257" s="12"/>
      <c r="M257" s="12"/>
      <c r="N257" s="14"/>
    </row>
    <row r="258" spans="1:54" ht="5.15" customHeight="1" x14ac:dyDescent="0.3">
      <c r="A258" s="16"/>
      <c r="B258" s="17"/>
      <c r="C258" s="17"/>
      <c r="D258" s="17"/>
      <c r="E258" s="17"/>
      <c r="F258" s="17"/>
      <c r="G258" s="17"/>
      <c r="H258" s="18"/>
      <c r="I258" s="17"/>
      <c r="J258" s="17"/>
      <c r="K258" s="17"/>
      <c r="L258" s="17"/>
      <c r="M258" s="17"/>
      <c r="N258" s="19"/>
    </row>
    <row r="259" spans="1:54" ht="5.15" customHeight="1" thickBot="1" x14ac:dyDescent="0.35">
      <c r="A259" s="16"/>
      <c r="B259" s="32"/>
      <c r="C259" s="32"/>
      <c r="D259" s="32"/>
      <c r="E259" s="32"/>
      <c r="F259" s="32"/>
      <c r="G259" s="32"/>
      <c r="H259" s="32"/>
      <c r="I259" s="32"/>
      <c r="J259" s="32"/>
      <c r="K259" s="32"/>
      <c r="L259" s="32"/>
      <c r="M259" s="32"/>
      <c r="N259" s="19"/>
    </row>
    <row r="260" spans="1:54" ht="20.149999999999999" customHeight="1" thickTop="1" x14ac:dyDescent="0.3">
      <c r="A260" s="16"/>
      <c r="B260" s="33" t="s">
        <v>11</v>
      </c>
      <c r="C260" s="32"/>
      <c r="D260" s="32"/>
      <c r="E260" s="32"/>
      <c r="F260" s="179">
        <f>F219</f>
        <v>0</v>
      </c>
      <c r="G260" s="180"/>
      <c r="H260" s="180"/>
      <c r="I260" s="181"/>
      <c r="J260" s="34"/>
      <c r="K260" s="35" t="s">
        <v>12</v>
      </c>
      <c r="L260" s="36"/>
      <c r="M260" s="37"/>
      <c r="N260" s="19"/>
    </row>
    <row r="261" spans="1:54" ht="20.149999999999999" customHeight="1" thickBot="1" x14ac:dyDescent="0.35">
      <c r="A261" s="16"/>
      <c r="B261" s="33" t="s">
        <v>13</v>
      </c>
      <c r="C261" s="32"/>
      <c r="D261" s="32"/>
      <c r="E261" s="32"/>
      <c r="F261" s="179">
        <f>F220</f>
        <v>0</v>
      </c>
      <c r="G261" s="180"/>
      <c r="H261" s="180"/>
      <c r="I261" s="181"/>
      <c r="J261" s="34"/>
      <c r="K261" s="182"/>
      <c r="L261" s="183"/>
      <c r="M261" s="184"/>
      <c r="N261" s="19"/>
    </row>
    <row r="262" spans="1:54" ht="10" customHeight="1" thickTop="1" x14ac:dyDescent="0.3">
      <c r="A262" s="16"/>
      <c r="B262" s="17"/>
      <c r="C262" s="17"/>
      <c r="D262" s="17"/>
      <c r="E262" s="17"/>
      <c r="F262" s="17"/>
      <c r="G262" s="17"/>
      <c r="H262" s="18"/>
      <c r="I262" s="17"/>
      <c r="J262" s="17"/>
      <c r="K262" s="17"/>
      <c r="L262" s="17"/>
      <c r="M262" s="17"/>
      <c r="N262" s="19"/>
    </row>
    <row r="263" spans="1:54" ht="20.149999999999999" customHeight="1" x14ac:dyDescent="0.3">
      <c r="A263" s="16"/>
      <c r="B263" s="174" t="str">
        <f>F1323</f>
        <v>1. I felt fully seen and heard.</v>
      </c>
      <c r="C263" s="174"/>
      <c r="D263" s="174"/>
      <c r="E263" s="174"/>
      <c r="F263" s="174"/>
      <c r="G263" s="174"/>
      <c r="H263" s="174"/>
      <c r="I263" s="174"/>
      <c r="J263" s="174"/>
      <c r="K263" s="175"/>
      <c r="L263" s="176"/>
      <c r="M263" s="177"/>
      <c r="N263" s="19"/>
    </row>
    <row r="264" spans="1:54" ht="5.15" customHeight="1" x14ac:dyDescent="0.3">
      <c r="A264" s="16"/>
      <c r="B264" s="17"/>
      <c r="C264" s="17"/>
      <c r="D264" s="17"/>
      <c r="E264" s="17"/>
      <c r="F264" s="17"/>
      <c r="G264" s="17"/>
      <c r="H264" s="18"/>
      <c r="I264" s="17"/>
      <c r="J264" s="17"/>
      <c r="K264" s="17"/>
      <c r="L264" s="17"/>
      <c r="M264" s="17"/>
      <c r="N264" s="19"/>
      <c r="BB264" s="38"/>
    </row>
    <row r="265" spans="1:54" ht="20.149999999999999" customHeight="1" x14ac:dyDescent="0.3">
      <c r="A265" s="16"/>
      <c r="B265" s="174" t="str">
        <f>F1324</f>
        <v>2. They faithfully responded to all of my expressions of pain or discomfort.</v>
      </c>
      <c r="C265" s="174"/>
      <c r="D265" s="174"/>
      <c r="E265" s="174"/>
      <c r="F265" s="174"/>
      <c r="G265" s="174"/>
      <c r="H265" s="174"/>
      <c r="I265" s="174"/>
      <c r="J265" s="174"/>
      <c r="K265" s="175"/>
      <c r="L265" s="176"/>
      <c r="M265" s="177"/>
      <c r="N265" s="19"/>
      <c r="BB265" s="38"/>
    </row>
    <row r="266" spans="1:54" ht="5.15" customHeight="1" x14ac:dyDescent="0.3">
      <c r="A266" s="16"/>
      <c r="B266" s="17"/>
      <c r="C266" s="17"/>
      <c r="D266" s="17"/>
      <c r="E266" s="17"/>
      <c r="F266" s="17"/>
      <c r="G266" s="17"/>
      <c r="H266" s="18"/>
      <c r="I266" s="17"/>
      <c r="J266" s="17"/>
      <c r="K266" s="17"/>
      <c r="L266" s="17"/>
      <c r="M266" s="17"/>
      <c r="N266" s="19"/>
      <c r="BB266" s="38"/>
    </row>
    <row r="267" spans="1:54" ht="20.149999999999999" customHeight="1" x14ac:dyDescent="0.3">
      <c r="A267" s="16"/>
      <c r="B267" s="174" t="str">
        <f>F1325</f>
        <v>3. They put my personal wellbeing ahead of their institutional processes.</v>
      </c>
      <c r="C267" s="174"/>
      <c r="D267" s="174"/>
      <c r="E267" s="174"/>
      <c r="F267" s="174"/>
      <c r="G267" s="174"/>
      <c r="H267" s="174"/>
      <c r="I267" s="174"/>
      <c r="J267" s="174"/>
      <c r="K267" s="175"/>
      <c r="L267" s="176"/>
      <c r="M267" s="177"/>
      <c r="N267" s="19"/>
      <c r="BB267" s="38"/>
    </row>
    <row r="268" spans="1:54" ht="5.15" customHeight="1" x14ac:dyDescent="0.3">
      <c r="A268" s="16"/>
      <c r="B268" s="17"/>
      <c r="C268" s="17"/>
      <c r="D268" s="17"/>
      <c r="E268" s="17"/>
      <c r="F268" s="17"/>
      <c r="G268" s="17"/>
      <c r="H268" s="18"/>
      <c r="I268" s="17"/>
      <c r="J268" s="17"/>
      <c r="K268" s="17"/>
      <c r="L268" s="17"/>
      <c r="M268" s="17"/>
      <c r="N268" s="19"/>
      <c r="BB268" s="38"/>
    </row>
    <row r="269" spans="1:54" ht="20.149999999999999" customHeight="1" x14ac:dyDescent="0.3">
      <c r="A269" s="16"/>
      <c r="B269" s="174" t="str">
        <f>F1326</f>
        <v>4. Their actions and expressions were devoid of any microaggressions.</v>
      </c>
      <c r="C269" s="174"/>
      <c r="D269" s="174"/>
      <c r="E269" s="174"/>
      <c r="F269" s="174"/>
      <c r="G269" s="174"/>
      <c r="H269" s="174"/>
      <c r="I269" s="174"/>
      <c r="J269" s="174"/>
      <c r="K269" s="175"/>
      <c r="L269" s="176"/>
      <c r="M269" s="177"/>
      <c r="N269" s="19"/>
    </row>
    <row r="270" spans="1:54" ht="5.15" customHeight="1" x14ac:dyDescent="0.3">
      <c r="A270" s="16"/>
      <c r="B270" s="17"/>
      <c r="C270" s="17"/>
      <c r="D270" s="17"/>
      <c r="E270" s="17"/>
      <c r="F270" s="17"/>
      <c r="G270" s="17"/>
      <c r="H270" s="18"/>
      <c r="I270" s="17"/>
      <c r="J270" s="17"/>
      <c r="K270" s="17"/>
      <c r="L270" s="17"/>
      <c r="M270" s="17"/>
      <c r="N270" s="19"/>
    </row>
    <row r="271" spans="1:54" ht="20.149999999999999" customHeight="1" x14ac:dyDescent="0.3">
      <c r="A271" s="16"/>
      <c r="B271" s="174" t="str">
        <f>F1327</f>
        <v>5. They asked me how they could be more culturally sensitive.</v>
      </c>
      <c r="C271" s="174"/>
      <c r="D271" s="174"/>
      <c r="E271" s="174"/>
      <c r="F271" s="174"/>
      <c r="G271" s="174"/>
      <c r="H271" s="174"/>
      <c r="I271" s="174"/>
      <c r="J271" s="174"/>
      <c r="K271" s="175"/>
      <c r="L271" s="176"/>
      <c r="M271" s="177"/>
      <c r="N271" s="19"/>
    </row>
    <row r="272" spans="1:54" ht="5.15" customHeight="1" x14ac:dyDescent="0.3">
      <c r="A272" s="16"/>
      <c r="B272" s="17"/>
      <c r="C272" s="17"/>
      <c r="D272" s="17"/>
      <c r="E272" s="17"/>
      <c r="F272" s="17"/>
      <c r="G272" s="17"/>
      <c r="H272" s="18"/>
      <c r="I272" s="17"/>
      <c r="J272" s="17"/>
      <c r="K272" s="17"/>
      <c r="L272" s="17"/>
      <c r="M272" s="17"/>
      <c r="N272" s="19"/>
    </row>
    <row r="273" spans="1:14" ht="20.149999999999999" customHeight="1" x14ac:dyDescent="0.3">
      <c r="A273" s="16"/>
      <c r="B273" s="174" t="str">
        <f>F1328</f>
        <v>6. They did not exploit my vulnerability to their professional authority.</v>
      </c>
      <c r="C273" s="174"/>
      <c r="D273" s="174"/>
      <c r="E273" s="174"/>
      <c r="F273" s="174"/>
      <c r="G273" s="174"/>
      <c r="H273" s="174"/>
      <c r="I273" s="174"/>
      <c r="J273" s="174"/>
      <c r="K273" s="175"/>
      <c r="L273" s="176"/>
      <c r="M273" s="177"/>
      <c r="N273" s="19"/>
    </row>
    <row r="274" spans="1:14" ht="5.15" customHeight="1" x14ac:dyDescent="0.3">
      <c r="A274" s="16"/>
      <c r="B274" s="39"/>
      <c r="C274" s="39"/>
      <c r="D274" s="39"/>
      <c r="E274" s="39"/>
      <c r="F274" s="39"/>
      <c r="G274" s="39"/>
      <c r="H274" s="39"/>
      <c r="I274" s="39"/>
      <c r="J274" s="39"/>
      <c r="K274" s="39"/>
      <c r="L274" s="39"/>
      <c r="M274" s="39"/>
      <c r="N274" s="19"/>
    </row>
    <row r="275" spans="1:14" ht="20.149999999999999" customHeight="1" x14ac:dyDescent="0.3">
      <c r="A275" s="16"/>
      <c r="B275" s="174" t="str">
        <f>F1329</f>
        <v>7. I never had to give up my autonomy to fit their processes.</v>
      </c>
      <c r="C275" s="174"/>
      <c r="D275" s="174"/>
      <c r="E275" s="174"/>
      <c r="F275" s="174"/>
      <c r="G275" s="174"/>
      <c r="H275" s="174"/>
      <c r="I275" s="174"/>
      <c r="J275" s="174"/>
      <c r="K275" s="175"/>
      <c r="L275" s="176"/>
      <c r="M275" s="177"/>
      <c r="N275" s="19"/>
    </row>
    <row r="276" spans="1:14" ht="5.15" customHeight="1" x14ac:dyDescent="0.3">
      <c r="A276" s="16"/>
      <c r="B276" s="39"/>
      <c r="C276" s="39"/>
      <c r="D276" s="39"/>
      <c r="E276" s="39"/>
      <c r="F276" s="39"/>
      <c r="G276" s="39"/>
      <c r="H276" s="39"/>
      <c r="I276" s="39"/>
      <c r="J276" s="39"/>
      <c r="K276" s="39"/>
      <c r="L276" s="39"/>
      <c r="M276" s="39"/>
      <c r="N276" s="19"/>
    </row>
    <row r="277" spans="1:14" ht="20.149999999999999" customHeight="1" x14ac:dyDescent="0.3">
      <c r="A277" s="16"/>
      <c r="B277" s="174" t="str">
        <f>F1330</f>
        <v>8. Staff appeared to be culturally diverse.</v>
      </c>
      <c r="C277" s="174"/>
      <c r="D277" s="174"/>
      <c r="E277" s="174"/>
      <c r="F277" s="174"/>
      <c r="G277" s="174"/>
      <c r="H277" s="174"/>
      <c r="I277" s="174"/>
      <c r="J277" s="174"/>
      <c r="K277" s="175"/>
      <c r="L277" s="176"/>
      <c r="M277" s="177"/>
      <c r="N277" s="19"/>
    </row>
    <row r="278" spans="1:14" ht="5.15" customHeight="1" x14ac:dyDescent="0.3">
      <c r="A278" s="16"/>
      <c r="B278" s="39"/>
      <c r="C278" s="39"/>
      <c r="D278" s="39"/>
      <c r="E278" s="39"/>
      <c r="F278" s="39"/>
      <c r="G278" s="39"/>
      <c r="H278" s="39"/>
      <c r="I278" s="39"/>
      <c r="J278" s="39"/>
      <c r="K278" s="39"/>
      <c r="L278" s="39"/>
      <c r="M278" s="39"/>
      <c r="N278" s="19"/>
    </row>
    <row r="279" spans="1:14" ht="20.149999999999999" customHeight="1" x14ac:dyDescent="0.3">
      <c r="A279" s="16"/>
      <c r="B279" s="174" t="str">
        <f>F1331</f>
        <v>9. They effectively accommodated my linguistic barrier.</v>
      </c>
      <c r="C279" s="174"/>
      <c r="D279" s="174"/>
      <c r="E279" s="174"/>
      <c r="F279" s="174"/>
      <c r="G279" s="174"/>
      <c r="H279" s="174"/>
      <c r="I279" s="174"/>
      <c r="J279" s="174"/>
      <c r="K279" s="175"/>
      <c r="L279" s="176"/>
      <c r="M279" s="177"/>
      <c r="N279" s="19"/>
    </row>
    <row r="280" spans="1:14" ht="5.15" customHeight="1" x14ac:dyDescent="0.3">
      <c r="A280" s="16"/>
      <c r="B280" s="39"/>
      <c r="C280" s="39"/>
      <c r="D280" s="39"/>
      <c r="E280" s="39"/>
      <c r="F280" s="39"/>
      <c r="G280" s="39"/>
      <c r="H280" s="39"/>
      <c r="I280" s="39"/>
      <c r="J280" s="39"/>
      <c r="K280" s="39"/>
      <c r="L280" s="39"/>
      <c r="M280" s="39"/>
      <c r="N280" s="19"/>
    </row>
    <row r="281" spans="1:14" ht="20.149999999999999" customHeight="1" x14ac:dyDescent="0.3">
      <c r="A281" s="16"/>
      <c r="B281" s="174" t="str">
        <f>F1332</f>
        <v>10. I was offered billing options appropriate to my cultural values.</v>
      </c>
      <c r="C281" s="174"/>
      <c r="D281" s="174"/>
      <c r="E281" s="174"/>
      <c r="F281" s="174"/>
      <c r="G281" s="174"/>
      <c r="H281" s="174"/>
      <c r="I281" s="174"/>
      <c r="J281" s="174"/>
      <c r="K281" s="175"/>
      <c r="L281" s="176"/>
      <c r="M281" s="177"/>
      <c r="N281" s="19"/>
    </row>
    <row r="282" spans="1:14" ht="10" customHeight="1" x14ac:dyDescent="0.3">
      <c r="A282" s="16"/>
      <c r="B282" s="39"/>
      <c r="C282" s="39"/>
      <c r="D282" s="39"/>
      <c r="E282" s="39"/>
      <c r="F282" s="39"/>
      <c r="G282" s="39"/>
      <c r="H282" s="39"/>
      <c r="I282" s="39"/>
      <c r="J282" s="39"/>
      <c r="K282" s="39"/>
      <c r="L282" s="39"/>
      <c r="M282" s="39"/>
      <c r="N282" s="19"/>
    </row>
    <row r="283" spans="1:14" ht="15" customHeight="1" x14ac:dyDescent="0.3">
      <c r="A283" s="16"/>
      <c r="B283" s="178" t="str">
        <f>B1336</f>
        <v/>
      </c>
      <c r="C283" s="178"/>
      <c r="D283" s="178"/>
      <c r="E283" s="178"/>
      <c r="F283" s="178"/>
      <c r="G283" s="178"/>
      <c r="H283" s="178"/>
      <c r="I283" s="178"/>
      <c r="J283" s="178"/>
      <c r="K283" s="178"/>
      <c r="L283" s="178"/>
      <c r="M283" s="178"/>
      <c r="N283" s="19"/>
    </row>
    <row r="284" spans="1:14" ht="10" customHeight="1" x14ac:dyDescent="0.3">
      <c r="A284" s="16"/>
      <c r="B284" s="40"/>
      <c r="C284" s="41"/>
      <c r="D284" s="41"/>
      <c r="E284" s="41"/>
      <c r="F284" s="41"/>
      <c r="G284" s="41"/>
      <c r="H284" s="41"/>
      <c r="I284" s="41"/>
      <c r="J284" s="41"/>
      <c r="K284" s="41"/>
      <c r="L284" s="41"/>
      <c r="M284" s="42"/>
      <c r="N284" s="19"/>
    </row>
    <row r="285" spans="1:14" ht="20" customHeight="1" x14ac:dyDescent="0.3">
      <c r="A285" s="16"/>
      <c r="B285" s="52" t="str">
        <f>C1340</f>
        <v xml:space="preserve">We provide this helpful feedback to you, the recipient, to improve your cultural competency. </v>
      </c>
      <c r="C285" s="53"/>
      <c r="D285" s="53"/>
      <c r="E285" s="53"/>
      <c r="F285" s="53"/>
      <c r="G285" s="53"/>
      <c r="H285" s="53"/>
      <c r="I285" s="53"/>
      <c r="J285" s="53"/>
      <c r="K285" s="53"/>
      <c r="L285" s="53"/>
      <c r="M285" s="54"/>
      <c r="N285" s="19"/>
    </row>
    <row r="286" spans="1:14" ht="20" customHeight="1" x14ac:dyDescent="0.3">
      <c r="A286" s="16"/>
      <c r="B286" s="156" t="s">
        <v>15</v>
      </c>
      <c r="C286" s="157"/>
      <c r="D286" s="157"/>
      <c r="E286" s="157"/>
      <c r="F286" s="157"/>
      <c r="G286" s="157"/>
      <c r="H286" s="157"/>
      <c r="I286" s="157"/>
      <c r="J286" s="157"/>
      <c r="K286" s="157"/>
      <c r="L286" s="157"/>
      <c r="M286" s="158"/>
      <c r="N286" s="19"/>
    </row>
    <row r="287" spans="1:14" ht="20" customHeight="1" thickBot="1" x14ac:dyDescent="0.35">
      <c r="A287" s="16"/>
      <c r="B287" s="156" t="s">
        <v>16</v>
      </c>
      <c r="C287" s="157"/>
      <c r="D287" s="157"/>
      <c r="E287" s="157"/>
      <c r="F287" s="157"/>
      <c r="G287" s="157"/>
      <c r="H287" s="157"/>
      <c r="I287" s="157"/>
      <c r="J287" s="157"/>
      <c r="K287" s="157"/>
      <c r="L287" s="157"/>
      <c r="M287" s="158"/>
      <c r="N287" s="19"/>
    </row>
    <row r="288" spans="1:14" ht="30" customHeight="1" thickTop="1" x14ac:dyDescent="0.3">
      <c r="A288" s="16"/>
      <c r="B288" s="159" t="s">
        <v>17</v>
      </c>
      <c r="C288" s="160"/>
      <c r="D288" s="160"/>
      <c r="E288" s="162" t="s">
        <v>18</v>
      </c>
      <c r="F288" s="163"/>
      <c r="G288" s="163"/>
      <c r="H288" s="164"/>
      <c r="I288" s="165" t="s">
        <v>19</v>
      </c>
      <c r="J288" s="166"/>
      <c r="K288" s="166"/>
      <c r="L288" s="166"/>
      <c r="M288" s="167"/>
      <c r="N288" s="19"/>
    </row>
    <row r="289" spans="1:14" ht="55" customHeight="1" thickBot="1" x14ac:dyDescent="0.35">
      <c r="A289" s="16"/>
      <c r="B289" s="55"/>
      <c r="C289" s="17"/>
      <c r="D289" s="17"/>
      <c r="E289" s="168" t="s">
        <v>20</v>
      </c>
      <c r="F289" s="169"/>
      <c r="G289" s="169"/>
      <c r="H289" s="170"/>
      <c r="I289" s="171" t="s">
        <v>21</v>
      </c>
      <c r="J289" s="172"/>
      <c r="K289" s="172"/>
      <c r="L289" s="172"/>
      <c r="M289" s="173"/>
      <c r="N289" s="19"/>
    </row>
    <row r="290" spans="1:14" ht="10" customHeight="1" thickTop="1" x14ac:dyDescent="0.3">
      <c r="A290" s="16"/>
      <c r="B290" s="55"/>
      <c r="C290" s="17"/>
      <c r="D290" s="17"/>
      <c r="E290" s="17"/>
      <c r="F290" s="17"/>
      <c r="G290" s="17"/>
      <c r="H290" s="17"/>
      <c r="I290" s="17"/>
      <c r="J290" s="17"/>
      <c r="K290" s="17"/>
      <c r="L290" s="17"/>
      <c r="M290" s="56"/>
      <c r="N290" s="19"/>
    </row>
    <row r="291" spans="1:14" ht="20.149999999999999" customHeight="1" x14ac:dyDescent="0.3">
      <c r="A291" s="16"/>
      <c r="B291" s="46"/>
      <c r="C291" s="39"/>
      <c r="D291" s="39"/>
      <c r="E291" s="153"/>
      <c r="F291" s="154"/>
      <c r="G291" s="154"/>
      <c r="H291" s="154"/>
      <c r="I291" s="154"/>
      <c r="J291" s="154"/>
      <c r="K291" s="154"/>
      <c r="L291" s="155"/>
      <c r="M291" s="48"/>
      <c r="N291" s="19"/>
    </row>
    <row r="292" spans="1:14" ht="10" customHeight="1" x14ac:dyDescent="0.3">
      <c r="A292" s="16"/>
      <c r="B292" s="46"/>
      <c r="C292" s="39"/>
      <c r="D292" s="39"/>
      <c r="E292" s="39"/>
      <c r="F292" s="39"/>
      <c r="G292" s="39"/>
      <c r="H292" s="39"/>
      <c r="I292" s="39"/>
      <c r="J292" s="39"/>
      <c r="K292" s="39"/>
      <c r="L292" s="39"/>
      <c r="M292" s="48"/>
      <c r="N292" s="19"/>
    </row>
    <row r="293" spans="1:14" ht="65.150000000000006" customHeight="1" x14ac:dyDescent="0.3">
      <c r="A293" s="16"/>
      <c r="B293" s="156" t="str">
        <f>C1350</f>
        <v>Select one of these two services, Standard or Competitive Competence, to best improve your efficacy serving diverse patients. We can then offer a testimonial of your improved responsiveness to diverse clients.</v>
      </c>
      <c r="C293" s="157"/>
      <c r="D293" s="157"/>
      <c r="E293" s="157"/>
      <c r="F293" s="157"/>
      <c r="G293" s="157"/>
      <c r="H293" s="157"/>
      <c r="I293" s="157"/>
      <c r="J293" s="157"/>
      <c r="K293" s="157"/>
      <c r="L293" s="157"/>
      <c r="M293" s="158"/>
      <c r="N293" s="19"/>
    </row>
    <row r="294" spans="1:14" ht="45" customHeight="1" x14ac:dyDescent="0.3">
      <c r="A294" s="16"/>
      <c r="B294" s="150"/>
      <c r="C294" s="151"/>
      <c r="D294" s="151"/>
      <c r="E294" s="151"/>
      <c r="F294" s="151"/>
      <c r="G294" s="151"/>
      <c r="H294" s="151"/>
      <c r="I294" s="151"/>
      <c r="J294" s="151"/>
      <c r="K294" s="151"/>
      <c r="L294" s="151"/>
      <c r="M294" s="152"/>
      <c r="N294" s="19"/>
    </row>
    <row r="295" spans="1:14" ht="5.15" customHeight="1" x14ac:dyDescent="0.3">
      <c r="A295" s="16"/>
      <c r="B295" s="39"/>
      <c r="C295" s="39"/>
      <c r="D295" s="39"/>
      <c r="E295" s="39"/>
      <c r="F295" s="39"/>
      <c r="G295" s="39"/>
      <c r="H295" s="39"/>
      <c r="I295" s="39"/>
      <c r="J295" s="39"/>
      <c r="K295" s="39"/>
      <c r="L295" s="39"/>
      <c r="M295" s="39"/>
      <c r="N295" s="19"/>
    </row>
    <row r="296" spans="1:14" ht="5.15" customHeight="1" x14ac:dyDescent="0.3">
      <c r="A296" s="27"/>
      <c r="B296" s="28"/>
      <c r="C296" s="28"/>
      <c r="D296" s="28"/>
      <c r="E296" s="28"/>
      <c r="F296" s="28"/>
      <c r="G296" s="28"/>
      <c r="H296" s="28"/>
      <c r="I296" s="28"/>
      <c r="J296" s="28"/>
      <c r="K296" s="28"/>
      <c r="L296" s="28"/>
      <c r="M296" s="28"/>
      <c r="N296" s="29"/>
    </row>
    <row r="297" spans="1:14" ht="55" customHeight="1" x14ac:dyDescent="0.3">
      <c r="A297" s="30" t="s">
        <v>5</v>
      </c>
      <c r="B297" s="188" t="s">
        <v>29</v>
      </c>
      <c r="C297" s="188"/>
      <c r="D297" s="188"/>
      <c r="E297" s="188"/>
      <c r="F297" s="186"/>
      <c r="G297" s="186"/>
      <c r="H297" s="186"/>
      <c r="I297" s="186"/>
      <c r="J297" s="187"/>
      <c r="K297" s="187"/>
      <c r="L297" s="187"/>
      <c r="M297" s="187"/>
      <c r="N297" s="31" t="s">
        <v>7</v>
      </c>
    </row>
    <row r="298" spans="1:14" ht="5.15" customHeight="1" x14ac:dyDescent="0.3">
      <c r="A298" s="11"/>
      <c r="B298" s="12"/>
      <c r="C298" s="12"/>
      <c r="D298" s="12"/>
      <c r="E298" s="12"/>
      <c r="F298" s="12"/>
      <c r="G298" s="12"/>
      <c r="H298" s="13"/>
      <c r="I298" s="12"/>
      <c r="J298" s="12"/>
      <c r="K298" s="12"/>
      <c r="L298" s="12"/>
      <c r="M298" s="12"/>
      <c r="N298" s="14"/>
    </row>
    <row r="299" spans="1:14" ht="5.15" customHeight="1" x14ac:dyDescent="0.3">
      <c r="A299" s="16"/>
      <c r="B299" s="17"/>
      <c r="C299" s="17"/>
      <c r="D299" s="17"/>
      <c r="E299" s="17"/>
      <c r="F299" s="17"/>
      <c r="G299" s="17"/>
      <c r="H299" s="18"/>
      <c r="I299" s="17"/>
      <c r="J299" s="17"/>
      <c r="K299" s="17"/>
      <c r="L299" s="17"/>
      <c r="M299" s="17"/>
      <c r="N299" s="19"/>
    </row>
    <row r="300" spans="1:14" ht="5.15" customHeight="1" thickBot="1" x14ac:dyDescent="0.35">
      <c r="A300" s="16"/>
      <c r="B300" s="32"/>
      <c r="C300" s="32"/>
      <c r="D300" s="32"/>
      <c r="E300" s="32"/>
      <c r="F300" s="32"/>
      <c r="G300" s="32"/>
      <c r="H300" s="32"/>
      <c r="I300" s="32"/>
      <c r="J300" s="32"/>
      <c r="K300" s="32"/>
      <c r="L300" s="32"/>
      <c r="M300" s="32"/>
      <c r="N300" s="19"/>
    </row>
    <row r="301" spans="1:14" ht="20.149999999999999" customHeight="1" thickTop="1" x14ac:dyDescent="0.3">
      <c r="A301" s="16"/>
      <c r="B301" s="33" t="s">
        <v>11</v>
      </c>
      <c r="C301" s="32"/>
      <c r="D301" s="32"/>
      <c r="E301" s="32"/>
      <c r="F301" s="179">
        <f>F260</f>
        <v>0</v>
      </c>
      <c r="G301" s="180"/>
      <c r="H301" s="180"/>
      <c r="I301" s="181"/>
      <c r="J301" s="34"/>
      <c r="K301" s="35" t="s">
        <v>12</v>
      </c>
      <c r="L301" s="36"/>
      <c r="M301" s="37"/>
      <c r="N301" s="19"/>
    </row>
    <row r="302" spans="1:14" ht="20.149999999999999" customHeight="1" thickBot="1" x14ac:dyDescent="0.35">
      <c r="A302" s="16"/>
      <c r="B302" s="33" t="s">
        <v>13</v>
      </c>
      <c r="C302" s="32"/>
      <c r="D302" s="32"/>
      <c r="E302" s="32"/>
      <c r="F302" s="179">
        <f>F261</f>
        <v>0</v>
      </c>
      <c r="G302" s="180"/>
      <c r="H302" s="180"/>
      <c r="I302" s="181"/>
      <c r="J302" s="34"/>
      <c r="K302" s="182"/>
      <c r="L302" s="183"/>
      <c r="M302" s="184"/>
      <c r="N302" s="19"/>
    </row>
    <row r="303" spans="1:14" ht="10" customHeight="1" thickTop="1" x14ac:dyDescent="0.3">
      <c r="A303" s="16"/>
      <c r="B303" s="17"/>
      <c r="C303" s="17"/>
      <c r="D303" s="17"/>
      <c r="E303" s="17"/>
      <c r="F303" s="17"/>
      <c r="G303" s="17"/>
      <c r="H303" s="18"/>
      <c r="I303" s="17"/>
      <c r="J303" s="17"/>
      <c r="K303" s="17"/>
      <c r="L303" s="17"/>
      <c r="M303" s="17"/>
      <c r="N303" s="19"/>
    </row>
    <row r="304" spans="1:14" ht="20.149999999999999" customHeight="1" x14ac:dyDescent="0.3">
      <c r="A304" s="16"/>
      <c r="B304" s="174" t="str">
        <f>F1360</f>
        <v>1. I felt fully seen and heard.</v>
      </c>
      <c r="C304" s="174"/>
      <c r="D304" s="174"/>
      <c r="E304" s="174"/>
      <c r="F304" s="174"/>
      <c r="G304" s="174"/>
      <c r="H304" s="174"/>
      <c r="I304" s="174"/>
      <c r="J304" s="174"/>
      <c r="K304" s="175"/>
      <c r="L304" s="176"/>
      <c r="M304" s="177"/>
      <c r="N304" s="19"/>
    </row>
    <row r="305" spans="1:54" ht="5.15" customHeight="1" x14ac:dyDescent="0.3">
      <c r="A305" s="16"/>
      <c r="B305" s="17"/>
      <c r="C305" s="17"/>
      <c r="D305" s="17"/>
      <c r="E305" s="17"/>
      <c r="F305" s="17"/>
      <c r="G305" s="17"/>
      <c r="H305" s="18"/>
      <c r="I305" s="17"/>
      <c r="J305" s="17"/>
      <c r="K305" s="17"/>
      <c r="L305" s="17"/>
      <c r="M305" s="17"/>
      <c r="N305" s="19"/>
      <c r="BB305" s="38"/>
    </row>
    <row r="306" spans="1:54" ht="20.149999999999999" customHeight="1" x14ac:dyDescent="0.3">
      <c r="A306" s="16"/>
      <c r="B306" s="174" t="str">
        <f>F1361</f>
        <v>2. They faithfully responded to all of my expressions of pain or discomfort.</v>
      </c>
      <c r="C306" s="174"/>
      <c r="D306" s="174"/>
      <c r="E306" s="174"/>
      <c r="F306" s="174"/>
      <c r="G306" s="174"/>
      <c r="H306" s="174"/>
      <c r="I306" s="174"/>
      <c r="J306" s="174"/>
      <c r="K306" s="175"/>
      <c r="L306" s="176"/>
      <c r="M306" s="177"/>
      <c r="N306" s="19"/>
      <c r="BB306" s="38"/>
    </row>
    <row r="307" spans="1:54" ht="5.15" customHeight="1" x14ac:dyDescent="0.3">
      <c r="A307" s="16"/>
      <c r="B307" s="17"/>
      <c r="C307" s="17"/>
      <c r="D307" s="17"/>
      <c r="E307" s="17"/>
      <c r="F307" s="17"/>
      <c r="G307" s="17"/>
      <c r="H307" s="18"/>
      <c r="I307" s="17"/>
      <c r="J307" s="17"/>
      <c r="K307" s="17"/>
      <c r="L307" s="17"/>
      <c r="M307" s="17"/>
      <c r="N307" s="19"/>
      <c r="BB307" s="38"/>
    </row>
    <row r="308" spans="1:54" ht="20.149999999999999" customHeight="1" x14ac:dyDescent="0.3">
      <c r="A308" s="16"/>
      <c r="B308" s="174" t="str">
        <f>F1362</f>
        <v>3. They put my personal wellbeing ahead of their institutional processes.</v>
      </c>
      <c r="C308" s="174"/>
      <c r="D308" s="174"/>
      <c r="E308" s="174"/>
      <c r="F308" s="174"/>
      <c r="G308" s="174"/>
      <c r="H308" s="174"/>
      <c r="I308" s="174"/>
      <c r="J308" s="174"/>
      <c r="K308" s="175"/>
      <c r="L308" s="176"/>
      <c r="M308" s="177"/>
      <c r="N308" s="19"/>
      <c r="BB308" s="38"/>
    </row>
    <row r="309" spans="1:54" ht="5.15" customHeight="1" x14ac:dyDescent="0.3">
      <c r="A309" s="16"/>
      <c r="B309" s="17"/>
      <c r="C309" s="17"/>
      <c r="D309" s="17"/>
      <c r="E309" s="17"/>
      <c r="F309" s="17"/>
      <c r="G309" s="17"/>
      <c r="H309" s="18"/>
      <c r="I309" s="17"/>
      <c r="J309" s="17"/>
      <c r="K309" s="17"/>
      <c r="L309" s="17"/>
      <c r="M309" s="17"/>
      <c r="N309" s="19"/>
      <c r="BB309" s="38"/>
    </row>
    <row r="310" spans="1:54" ht="20.149999999999999" customHeight="1" x14ac:dyDescent="0.3">
      <c r="A310" s="16"/>
      <c r="B310" s="174" t="str">
        <f>F1363</f>
        <v>4. Their actions and expressions were devoid of any microaggressions.</v>
      </c>
      <c r="C310" s="174"/>
      <c r="D310" s="174"/>
      <c r="E310" s="174"/>
      <c r="F310" s="174"/>
      <c r="G310" s="174"/>
      <c r="H310" s="174"/>
      <c r="I310" s="174"/>
      <c r="J310" s="174"/>
      <c r="K310" s="175"/>
      <c r="L310" s="176"/>
      <c r="M310" s="177"/>
      <c r="N310" s="19"/>
    </row>
    <row r="311" spans="1:54" ht="5.15" customHeight="1" x14ac:dyDescent="0.3">
      <c r="A311" s="16"/>
      <c r="B311" s="17"/>
      <c r="C311" s="17"/>
      <c r="D311" s="17"/>
      <c r="E311" s="17"/>
      <c r="F311" s="17"/>
      <c r="G311" s="17"/>
      <c r="H311" s="18"/>
      <c r="I311" s="17"/>
      <c r="J311" s="17"/>
      <c r="K311" s="17"/>
      <c r="L311" s="17"/>
      <c r="M311" s="17"/>
      <c r="N311" s="19"/>
    </row>
    <row r="312" spans="1:54" ht="20.149999999999999" customHeight="1" x14ac:dyDescent="0.3">
      <c r="A312" s="16"/>
      <c r="B312" s="174" t="str">
        <f>F1364</f>
        <v>5. They asked me how they could be more culturally sensitive.</v>
      </c>
      <c r="C312" s="174"/>
      <c r="D312" s="174"/>
      <c r="E312" s="174"/>
      <c r="F312" s="174"/>
      <c r="G312" s="174"/>
      <c r="H312" s="174"/>
      <c r="I312" s="174"/>
      <c r="J312" s="174"/>
      <c r="K312" s="175"/>
      <c r="L312" s="176"/>
      <c r="M312" s="177"/>
      <c r="N312" s="19"/>
    </row>
    <row r="313" spans="1:54" ht="5.15" customHeight="1" x14ac:dyDescent="0.3">
      <c r="A313" s="16"/>
      <c r="B313" s="17"/>
      <c r="C313" s="17"/>
      <c r="D313" s="17"/>
      <c r="E313" s="17"/>
      <c r="F313" s="17"/>
      <c r="G313" s="17"/>
      <c r="H313" s="18"/>
      <c r="I313" s="17"/>
      <c r="J313" s="17"/>
      <c r="K313" s="17"/>
      <c r="L313" s="17"/>
      <c r="M313" s="17"/>
      <c r="N313" s="19"/>
    </row>
    <row r="314" spans="1:54" ht="20.149999999999999" customHeight="1" x14ac:dyDescent="0.3">
      <c r="A314" s="16"/>
      <c r="B314" s="174" t="str">
        <f>F1365</f>
        <v>6. They did not exploit my vulnerability to their professional authority.</v>
      </c>
      <c r="C314" s="174"/>
      <c r="D314" s="174"/>
      <c r="E314" s="174"/>
      <c r="F314" s="174"/>
      <c r="G314" s="174"/>
      <c r="H314" s="174"/>
      <c r="I314" s="174"/>
      <c r="J314" s="174"/>
      <c r="K314" s="175"/>
      <c r="L314" s="176"/>
      <c r="M314" s="177"/>
      <c r="N314" s="19"/>
    </row>
    <row r="315" spans="1:54" ht="5.15" customHeight="1" x14ac:dyDescent="0.3">
      <c r="A315" s="16"/>
      <c r="B315" s="39"/>
      <c r="C315" s="39"/>
      <c r="D315" s="39"/>
      <c r="E315" s="39"/>
      <c r="F315" s="39"/>
      <c r="G315" s="39"/>
      <c r="H315" s="39"/>
      <c r="I315" s="39"/>
      <c r="J315" s="39"/>
      <c r="K315" s="39"/>
      <c r="L315" s="39"/>
      <c r="M315" s="39"/>
      <c r="N315" s="19"/>
    </row>
    <row r="316" spans="1:54" ht="20.149999999999999" customHeight="1" x14ac:dyDescent="0.3">
      <c r="A316" s="16"/>
      <c r="B316" s="174" t="str">
        <f>F1366</f>
        <v>7. I never had to give up my autonomy to fit their processes.</v>
      </c>
      <c r="C316" s="174"/>
      <c r="D316" s="174"/>
      <c r="E316" s="174"/>
      <c r="F316" s="174"/>
      <c r="G316" s="174"/>
      <c r="H316" s="174"/>
      <c r="I316" s="174"/>
      <c r="J316" s="174"/>
      <c r="K316" s="175"/>
      <c r="L316" s="176"/>
      <c r="M316" s="177"/>
      <c r="N316" s="19"/>
    </row>
    <row r="317" spans="1:54" ht="5.15" customHeight="1" x14ac:dyDescent="0.3">
      <c r="A317" s="16"/>
      <c r="B317" s="39"/>
      <c r="C317" s="39"/>
      <c r="D317" s="39"/>
      <c r="E317" s="39"/>
      <c r="F317" s="39"/>
      <c r="G317" s="39"/>
      <c r="H317" s="39"/>
      <c r="I317" s="39"/>
      <c r="J317" s="39"/>
      <c r="K317" s="39"/>
      <c r="L317" s="39"/>
      <c r="M317" s="39"/>
      <c r="N317" s="19"/>
    </row>
    <row r="318" spans="1:54" ht="20.149999999999999" customHeight="1" x14ac:dyDescent="0.3">
      <c r="A318" s="16"/>
      <c r="B318" s="174" t="str">
        <f>F1367</f>
        <v>8. Staff appeared to be culturally diverse.</v>
      </c>
      <c r="C318" s="174"/>
      <c r="D318" s="174"/>
      <c r="E318" s="174"/>
      <c r="F318" s="174"/>
      <c r="G318" s="174"/>
      <c r="H318" s="174"/>
      <c r="I318" s="174"/>
      <c r="J318" s="174"/>
      <c r="K318" s="175"/>
      <c r="L318" s="176"/>
      <c r="M318" s="177"/>
      <c r="N318" s="19"/>
    </row>
    <row r="319" spans="1:54" ht="5.15" customHeight="1" x14ac:dyDescent="0.3">
      <c r="A319" s="16"/>
      <c r="B319" s="39"/>
      <c r="C319" s="39"/>
      <c r="D319" s="39"/>
      <c r="E319" s="39"/>
      <c r="F319" s="39"/>
      <c r="G319" s="39"/>
      <c r="H319" s="39"/>
      <c r="I319" s="39"/>
      <c r="J319" s="39"/>
      <c r="K319" s="39"/>
      <c r="L319" s="39"/>
      <c r="M319" s="39"/>
      <c r="N319" s="19"/>
    </row>
    <row r="320" spans="1:54" ht="20.149999999999999" customHeight="1" x14ac:dyDescent="0.3">
      <c r="A320" s="16"/>
      <c r="B320" s="174" t="str">
        <f>F1368</f>
        <v>9. They effectively accommodated my linguistic barrier.</v>
      </c>
      <c r="C320" s="174"/>
      <c r="D320" s="174"/>
      <c r="E320" s="174"/>
      <c r="F320" s="174"/>
      <c r="G320" s="174"/>
      <c r="H320" s="174"/>
      <c r="I320" s="174"/>
      <c r="J320" s="174"/>
      <c r="K320" s="175"/>
      <c r="L320" s="176"/>
      <c r="M320" s="177"/>
      <c r="N320" s="19"/>
    </row>
    <row r="321" spans="1:14" ht="5.15" customHeight="1" x14ac:dyDescent="0.3">
      <c r="A321" s="16"/>
      <c r="B321" s="39"/>
      <c r="C321" s="39"/>
      <c r="D321" s="39"/>
      <c r="E321" s="39"/>
      <c r="F321" s="39"/>
      <c r="G321" s="39"/>
      <c r="H321" s="39"/>
      <c r="I321" s="39"/>
      <c r="J321" s="39"/>
      <c r="K321" s="39"/>
      <c r="L321" s="39"/>
      <c r="M321" s="39"/>
      <c r="N321" s="19"/>
    </row>
    <row r="322" spans="1:14" ht="20.149999999999999" customHeight="1" x14ac:dyDescent="0.3">
      <c r="A322" s="16"/>
      <c r="B322" s="174" t="str">
        <f>F1369</f>
        <v>10. I was offered billing options appropriate to my cultural values.</v>
      </c>
      <c r="C322" s="174"/>
      <c r="D322" s="174"/>
      <c r="E322" s="174"/>
      <c r="F322" s="174"/>
      <c r="G322" s="174"/>
      <c r="H322" s="174"/>
      <c r="I322" s="174"/>
      <c r="J322" s="174"/>
      <c r="K322" s="175"/>
      <c r="L322" s="176"/>
      <c r="M322" s="177"/>
      <c r="N322" s="19"/>
    </row>
    <row r="323" spans="1:14" ht="10" customHeight="1" x14ac:dyDescent="0.3">
      <c r="A323" s="16"/>
      <c r="B323" s="39"/>
      <c r="C323" s="39"/>
      <c r="D323" s="39"/>
      <c r="E323" s="39"/>
      <c r="F323" s="39"/>
      <c r="G323" s="39"/>
      <c r="H323" s="39"/>
      <c r="I323" s="39"/>
      <c r="J323" s="39"/>
      <c r="K323" s="39"/>
      <c r="L323" s="39"/>
      <c r="M323" s="39"/>
      <c r="N323" s="19"/>
    </row>
    <row r="324" spans="1:14" ht="15" customHeight="1" x14ac:dyDescent="0.3">
      <c r="A324" s="16"/>
      <c r="B324" s="178" t="str">
        <f>B1373</f>
        <v/>
      </c>
      <c r="C324" s="178"/>
      <c r="D324" s="178"/>
      <c r="E324" s="178"/>
      <c r="F324" s="178"/>
      <c r="G324" s="178"/>
      <c r="H324" s="178"/>
      <c r="I324" s="178"/>
      <c r="J324" s="178"/>
      <c r="K324" s="178"/>
      <c r="L324" s="178"/>
      <c r="M324" s="178"/>
      <c r="N324" s="19"/>
    </row>
    <row r="325" spans="1:14" ht="10" customHeight="1" x14ac:dyDescent="0.3">
      <c r="A325" s="16"/>
      <c r="B325" s="40"/>
      <c r="C325" s="41"/>
      <c r="D325" s="41"/>
      <c r="E325" s="41"/>
      <c r="F325" s="41"/>
      <c r="G325" s="41"/>
      <c r="H325" s="41"/>
      <c r="I325" s="41"/>
      <c r="J325" s="41"/>
      <c r="K325" s="41"/>
      <c r="L325" s="41"/>
      <c r="M325" s="42"/>
      <c r="N325" s="19"/>
    </row>
    <row r="326" spans="1:14" ht="20" customHeight="1" x14ac:dyDescent="0.3">
      <c r="A326" s="16"/>
      <c r="B326" s="52" t="str">
        <f>C1377</f>
        <v xml:space="preserve">We provide this helpful feedback to you, the recipient, to improve your cultural competency. </v>
      </c>
      <c r="C326" s="53"/>
      <c r="D326" s="53"/>
      <c r="E326" s="53"/>
      <c r="F326" s="53"/>
      <c r="G326" s="53"/>
      <c r="H326" s="53"/>
      <c r="I326" s="53"/>
      <c r="J326" s="53"/>
      <c r="K326" s="53"/>
      <c r="L326" s="53"/>
      <c r="M326" s="54"/>
      <c r="N326" s="19"/>
    </row>
    <row r="327" spans="1:14" ht="20" customHeight="1" x14ac:dyDescent="0.3">
      <c r="A327" s="16"/>
      <c r="B327" s="156" t="s">
        <v>15</v>
      </c>
      <c r="C327" s="157"/>
      <c r="D327" s="157"/>
      <c r="E327" s="157"/>
      <c r="F327" s="157"/>
      <c r="G327" s="157"/>
      <c r="H327" s="157"/>
      <c r="I327" s="157"/>
      <c r="J327" s="157"/>
      <c r="K327" s="157"/>
      <c r="L327" s="157"/>
      <c r="M327" s="158"/>
      <c r="N327" s="19"/>
    </row>
    <row r="328" spans="1:14" ht="20" customHeight="1" thickBot="1" x14ac:dyDescent="0.35">
      <c r="A328" s="16"/>
      <c r="B328" s="156" t="s">
        <v>16</v>
      </c>
      <c r="C328" s="157"/>
      <c r="D328" s="157"/>
      <c r="E328" s="157"/>
      <c r="F328" s="157"/>
      <c r="G328" s="157"/>
      <c r="H328" s="157"/>
      <c r="I328" s="157"/>
      <c r="J328" s="157"/>
      <c r="K328" s="157"/>
      <c r="L328" s="157"/>
      <c r="M328" s="158"/>
      <c r="N328" s="19"/>
    </row>
    <row r="329" spans="1:14" ht="30" customHeight="1" thickTop="1" x14ac:dyDescent="0.3">
      <c r="A329" s="16"/>
      <c r="B329" s="159" t="s">
        <v>17</v>
      </c>
      <c r="C329" s="160"/>
      <c r="D329" s="160"/>
      <c r="E329" s="162" t="s">
        <v>18</v>
      </c>
      <c r="F329" s="163"/>
      <c r="G329" s="163"/>
      <c r="H329" s="164"/>
      <c r="I329" s="165" t="s">
        <v>19</v>
      </c>
      <c r="J329" s="166"/>
      <c r="K329" s="166"/>
      <c r="L329" s="166"/>
      <c r="M329" s="167"/>
      <c r="N329" s="19"/>
    </row>
    <row r="330" spans="1:14" ht="55" customHeight="1" thickBot="1" x14ac:dyDescent="0.35">
      <c r="A330" s="16"/>
      <c r="B330" s="55"/>
      <c r="C330" s="17"/>
      <c r="D330" s="17"/>
      <c r="E330" s="168" t="s">
        <v>20</v>
      </c>
      <c r="F330" s="169"/>
      <c r="G330" s="169"/>
      <c r="H330" s="170"/>
      <c r="I330" s="171" t="s">
        <v>21</v>
      </c>
      <c r="J330" s="172"/>
      <c r="K330" s="172"/>
      <c r="L330" s="172"/>
      <c r="M330" s="173"/>
      <c r="N330" s="19"/>
    </row>
    <row r="331" spans="1:14" ht="10" customHeight="1" thickTop="1" x14ac:dyDescent="0.3">
      <c r="A331" s="16"/>
      <c r="B331" s="55"/>
      <c r="C331" s="17"/>
      <c r="D331" s="17"/>
      <c r="E331" s="17"/>
      <c r="F331" s="17"/>
      <c r="G331" s="17"/>
      <c r="H331" s="17"/>
      <c r="I331" s="17"/>
      <c r="J331" s="17"/>
      <c r="K331" s="17"/>
      <c r="L331" s="17"/>
      <c r="M331" s="56"/>
      <c r="N331" s="19"/>
    </row>
    <row r="332" spans="1:14" ht="20.149999999999999" customHeight="1" x14ac:dyDescent="0.3">
      <c r="A332" s="16"/>
      <c r="B332" s="46"/>
      <c r="C332" s="39"/>
      <c r="D332" s="39"/>
      <c r="E332" s="153"/>
      <c r="F332" s="154"/>
      <c r="G332" s="154"/>
      <c r="H332" s="154"/>
      <c r="I332" s="154"/>
      <c r="J332" s="154"/>
      <c r="K332" s="154"/>
      <c r="L332" s="155"/>
      <c r="M332" s="48"/>
      <c r="N332" s="19"/>
    </row>
    <row r="333" spans="1:14" ht="10" customHeight="1" x14ac:dyDescent="0.3">
      <c r="A333" s="16"/>
      <c r="B333" s="46"/>
      <c r="C333" s="39"/>
      <c r="D333" s="39"/>
      <c r="E333" s="39"/>
      <c r="F333" s="39"/>
      <c r="G333" s="39"/>
      <c r="H333" s="39"/>
      <c r="I333" s="39"/>
      <c r="J333" s="39"/>
      <c r="K333" s="39"/>
      <c r="L333" s="39"/>
      <c r="M333" s="48"/>
      <c r="N333" s="19"/>
    </row>
    <row r="334" spans="1:14" ht="65.150000000000006" customHeight="1" x14ac:dyDescent="0.3">
      <c r="A334" s="16"/>
      <c r="B334" s="156" t="str">
        <f>C1387</f>
        <v>Select one of these two services, Standard or Competitive Competence, to best improve your efficacy serving diverse patients. We can then offer a testimonial of your improved responsiveness to diverse clients.</v>
      </c>
      <c r="C334" s="157"/>
      <c r="D334" s="157"/>
      <c r="E334" s="157"/>
      <c r="F334" s="157"/>
      <c r="G334" s="157"/>
      <c r="H334" s="157"/>
      <c r="I334" s="157"/>
      <c r="J334" s="157"/>
      <c r="K334" s="157"/>
      <c r="L334" s="157"/>
      <c r="M334" s="158"/>
      <c r="N334" s="19"/>
    </row>
    <row r="335" spans="1:14" ht="45" customHeight="1" x14ac:dyDescent="0.3">
      <c r="A335" s="16"/>
      <c r="B335" s="150"/>
      <c r="C335" s="151"/>
      <c r="D335" s="151"/>
      <c r="E335" s="151"/>
      <c r="F335" s="151"/>
      <c r="G335" s="151"/>
      <c r="H335" s="151"/>
      <c r="I335" s="151"/>
      <c r="J335" s="151"/>
      <c r="K335" s="151"/>
      <c r="L335" s="151"/>
      <c r="M335" s="152"/>
      <c r="N335" s="19"/>
    </row>
    <row r="336" spans="1:14" ht="5.15" customHeight="1" x14ac:dyDescent="0.3">
      <c r="A336" s="16"/>
      <c r="B336" s="39"/>
      <c r="C336" s="39"/>
      <c r="D336" s="39"/>
      <c r="E336" s="39"/>
      <c r="F336" s="39"/>
      <c r="G336" s="39"/>
      <c r="H336" s="39"/>
      <c r="I336" s="39"/>
      <c r="J336" s="39"/>
      <c r="K336" s="39"/>
      <c r="L336" s="39"/>
      <c r="M336" s="39"/>
      <c r="N336" s="19"/>
    </row>
    <row r="337" spans="1:54" ht="5.15" customHeight="1" x14ac:dyDescent="0.3">
      <c r="A337" s="27"/>
      <c r="B337" s="28"/>
      <c r="C337" s="28"/>
      <c r="D337" s="28"/>
      <c r="E337" s="28"/>
      <c r="F337" s="28"/>
      <c r="G337" s="28"/>
      <c r="H337" s="28"/>
      <c r="I337" s="28"/>
      <c r="J337" s="28"/>
      <c r="K337" s="28"/>
      <c r="L337" s="28"/>
      <c r="M337" s="28"/>
      <c r="N337" s="29"/>
    </row>
    <row r="338" spans="1:54" ht="55" customHeight="1" x14ac:dyDescent="0.3">
      <c r="A338" s="30" t="s">
        <v>5</v>
      </c>
      <c r="B338" s="188" t="s">
        <v>30</v>
      </c>
      <c r="C338" s="188"/>
      <c r="D338" s="188"/>
      <c r="E338" s="188"/>
      <c r="F338" s="186"/>
      <c r="G338" s="186"/>
      <c r="H338" s="186"/>
      <c r="I338" s="186"/>
      <c r="J338" s="187"/>
      <c r="K338" s="187"/>
      <c r="L338" s="187"/>
      <c r="M338" s="187"/>
      <c r="N338" s="31" t="s">
        <v>7</v>
      </c>
    </row>
    <row r="339" spans="1:54" ht="5.15" customHeight="1" x14ac:dyDescent="0.3">
      <c r="A339" s="11"/>
      <c r="B339" s="12"/>
      <c r="C339" s="12"/>
      <c r="D339" s="12"/>
      <c r="E339" s="12"/>
      <c r="F339" s="12"/>
      <c r="G339" s="12"/>
      <c r="H339" s="13"/>
      <c r="I339" s="12"/>
      <c r="J339" s="12"/>
      <c r="K339" s="12"/>
      <c r="L339" s="12"/>
      <c r="M339" s="12"/>
      <c r="N339" s="14"/>
    </row>
    <row r="340" spans="1:54" ht="5.15" customHeight="1" x14ac:dyDescent="0.3">
      <c r="A340" s="16"/>
      <c r="B340" s="17"/>
      <c r="C340" s="17"/>
      <c r="D340" s="17"/>
      <c r="E340" s="17"/>
      <c r="F340" s="17"/>
      <c r="G340" s="17"/>
      <c r="H340" s="18"/>
      <c r="I340" s="17"/>
      <c r="J340" s="17"/>
      <c r="K340" s="17"/>
      <c r="L340" s="17"/>
      <c r="M340" s="17"/>
      <c r="N340" s="19"/>
    </row>
    <row r="341" spans="1:54" ht="5.15" customHeight="1" thickBot="1" x14ac:dyDescent="0.35">
      <c r="A341" s="16"/>
      <c r="B341" s="32"/>
      <c r="C341" s="32"/>
      <c r="D341" s="32"/>
      <c r="E341" s="32"/>
      <c r="F341" s="32"/>
      <c r="G341" s="32"/>
      <c r="H341" s="32"/>
      <c r="I341" s="32"/>
      <c r="J341" s="32"/>
      <c r="K341" s="32"/>
      <c r="L341" s="32"/>
      <c r="M341" s="32"/>
      <c r="N341" s="19"/>
    </row>
    <row r="342" spans="1:54" ht="20.149999999999999" customHeight="1" thickTop="1" x14ac:dyDescent="0.3">
      <c r="A342" s="16"/>
      <c r="B342" s="33" t="s">
        <v>11</v>
      </c>
      <c r="C342" s="32"/>
      <c r="D342" s="32"/>
      <c r="E342" s="32"/>
      <c r="F342" s="179">
        <f>F301</f>
        <v>0</v>
      </c>
      <c r="G342" s="180"/>
      <c r="H342" s="180"/>
      <c r="I342" s="181"/>
      <c r="J342" s="34"/>
      <c r="K342" s="35" t="s">
        <v>12</v>
      </c>
      <c r="L342" s="36"/>
      <c r="M342" s="37"/>
      <c r="N342" s="19"/>
    </row>
    <row r="343" spans="1:54" ht="20.149999999999999" customHeight="1" thickBot="1" x14ac:dyDescent="0.35">
      <c r="A343" s="16"/>
      <c r="B343" s="33" t="s">
        <v>13</v>
      </c>
      <c r="C343" s="32"/>
      <c r="D343" s="32"/>
      <c r="E343" s="32"/>
      <c r="F343" s="179">
        <f>F302</f>
        <v>0</v>
      </c>
      <c r="G343" s="180"/>
      <c r="H343" s="180"/>
      <c r="I343" s="181"/>
      <c r="J343" s="34"/>
      <c r="K343" s="182"/>
      <c r="L343" s="183"/>
      <c r="M343" s="184"/>
      <c r="N343" s="19"/>
    </row>
    <row r="344" spans="1:54" ht="10" customHeight="1" thickTop="1" x14ac:dyDescent="0.3">
      <c r="A344" s="16"/>
      <c r="B344" s="17"/>
      <c r="C344" s="17"/>
      <c r="D344" s="17"/>
      <c r="E344" s="17"/>
      <c r="F344" s="17"/>
      <c r="G344" s="17"/>
      <c r="H344" s="18"/>
      <c r="I344" s="17"/>
      <c r="J344" s="17"/>
      <c r="K344" s="17"/>
      <c r="L344" s="17"/>
      <c r="M344" s="17"/>
      <c r="N344" s="19"/>
    </row>
    <row r="345" spans="1:54" ht="20.149999999999999" customHeight="1" x14ac:dyDescent="0.3">
      <c r="A345" s="16"/>
      <c r="B345" s="174" t="str">
        <f>F1397</f>
        <v>1. I felt fully seen and heard.</v>
      </c>
      <c r="C345" s="174"/>
      <c r="D345" s="174"/>
      <c r="E345" s="174"/>
      <c r="F345" s="174"/>
      <c r="G345" s="174"/>
      <c r="H345" s="174"/>
      <c r="I345" s="174"/>
      <c r="J345" s="174"/>
      <c r="K345" s="175"/>
      <c r="L345" s="176"/>
      <c r="M345" s="177"/>
      <c r="N345" s="19"/>
    </row>
    <row r="346" spans="1:54" ht="5.15" customHeight="1" x14ac:dyDescent="0.3">
      <c r="A346" s="16"/>
      <c r="B346" s="17"/>
      <c r="C346" s="17"/>
      <c r="D346" s="17"/>
      <c r="E346" s="17"/>
      <c r="F346" s="17"/>
      <c r="G346" s="17"/>
      <c r="H346" s="18"/>
      <c r="I346" s="17"/>
      <c r="J346" s="17"/>
      <c r="K346" s="17"/>
      <c r="L346" s="17"/>
      <c r="M346" s="17"/>
      <c r="N346" s="19"/>
      <c r="BB346" s="38"/>
    </row>
    <row r="347" spans="1:54" ht="20.149999999999999" customHeight="1" x14ac:dyDescent="0.3">
      <c r="A347" s="16"/>
      <c r="B347" s="174" t="str">
        <f>F1398</f>
        <v>2. They faithfully responded to all of my expressions of pain or discomfort.</v>
      </c>
      <c r="C347" s="174"/>
      <c r="D347" s="174"/>
      <c r="E347" s="174"/>
      <c r="F347" s="174"/>
      <c r="G347" s="174"/>
      <c r="H347" s="174"/>
      <c r="I347" s="174"/>
      <c r="J347" s="174"/>
      <c r="K347" s="175"/>
      <c r="L347" s="176"/>
      <c r="M347" s="177"/>
      <c r="N347" s="19"/>
      <c r="BB347" s="38"/>
    </row>
    <row r="348" spans="1:54" ht="5.15" customHeight="1" x14ac:dyDescent="0.3">
      <c r="A348" s="16"/>
      <c r="B348" s="17"/>
      <c r="C348" s="17"/>
      <c r="D348" s="17"/>
      <c r="E348" s="17"/>
      <c r="F348" s="17"/>
      <c r="G348" s="17"/>
      <c r="H348" s="18"/>
      <c r="I348" s="17"/>
      <c r="J348" s="17"/>
      <c r="K348" s="17"/>
      <c r="L348" s="17"/>
      <c r="M348" s="17"/>
      <c r="N348" s="19"/>
      <c r="BB348" s="38"/>
    </row>
    <row r="349" spans="1:54" ht="20.149999999999999" customHeight="1" x14ac:dyDescent="0.3">
      <c r="A349" s="16"/>
      <c r="B349" s="174" t="str">
        <f>F1399</f>
        <v>3. They put my personal wellbeing ahead of their institutional processes.</v>
      </c>
      <c r="C349" s="174"/>
      <c r="D349" s="174"/>
      <c r="E349" s="174"/>
      <c r="F349" s="174"/>
      <c r="G349" s="174"/>
      <c r="H349" s="174"/>
      <c r="I349" s="174"/>
      <c r="J349" s="174"/>
      <c r="K349" s="175"/>
      <c r="L349" s="176"/>
      <c r="M349" s="177"/>
      <c r="N349" s="19"/>
      <c r="BB349" s="38"/>
    </row>
    <row r="350" spans="1:54" ht="5.15" customHeight="1" x14ac:dyDescent="0.3">
      <c r="A350" s="16"/>
      <c r="B350" s="17"/>
      <c r="C350" s="17"/>
      <c r="D350" s="17"/>
      <c r="E350" s="17"/>
      <c r="F350" s="17"/>
      <c r="G350" s="17"/>
      <c r="H350" s="18"/>
      <c r="I350" s="17"/>
      <c r="J350" s="17"/>
      <c r="K350" s="17"/>
      <c r="L350" s="17"/>
      <c r="M350" s="17"/>
      <c r="N350" s="19"/>
      <c r="BB350" s="38"/>
    </row>
    <row r="351" spans="1:54" ht="20.149999999999999" customHeight="1" x14ac:dyDescent="0.3">
      <c r="A351" s="16"/>
      <c r="B351" s="174" t="str">
        <f>F1400</f>
        <v>4. Their actions and expressions were devoid of any microaggressions.</v>
      </c>
      <c r="C351" s="174"/>
      <c r="D351" s="174"/>
      <c r="E351" s="174"/>
      <c r="F351" s="174"/>
      <c r="G351" s="174"/>
      <c r="H351" s="174"/>
      <c r="I351" s="174"/>
      <c r="J351" s="174"/>
      <c r="K351" s="175"/>
      <c r="L351" s="176"/>
      <c r="M351" s="177"/>
      <c r="N351" s="19"/>
    </row>
    <row r="352" spans="1:54" ht="5.15" customHeight="1" x14ac:dyDescent="0.3">
      <c r="A352" s="16"/>
      <c r="B352" s="17"/>
      <c r="C352" s="17"/>
      <c r="D352" s="17"/>
      <c r="E352" s="17"/>
      <c r="F352" s="17"/>
      <c r="G352" s="17"/>
      <c r="H352" s="18"/>
      <c r="I352" s="17"/>
      <c r="J352" s="17"/>
      <c r="K352" s="17"/>
      <c r="L352" s="17"/>
      <c r="M352" s="17"/>
      <c r="N352" s="19"/>
    </row>
    <row r="353" spans="1:14" ht="20.149999999999999" customHeight="1" x14ac:dyDescent="0.3">
      <c r="A353" s="16"/>
      <c r="B353" s="174" t="str">
        <f>F1401</f>
        <v>5. They asked me how they could be more culturally sensitive.</v>
      </c>
      <c r="C353" s="174"/>
      <c r="D353" s="174"/>
      <c r="E353" s="174"/>
      <c r="F353" s="174"/>
      <c r="G353" s="174"/>
      <c r="H353" s="174"/>
      <c r="I353" s="174"/>
      <c r="J353" s="174"/>
      <c r="K353" s="175"/>
      <c r="L353" s="176"/>
      <c r="M353" s="177"/>
      <c r="N353" s="19"/>
    </row>
    <row r="354" spans="1:14" ht="5.15" customHeight="1" x14ac:dyDescent="0.3">
      <c r="A354" s="16"/>
      <c r="B354" s="17"/>
      <c r="C354" s="17"/>
      <c r="D354" s="17"/>
      <c r="E354" s="17"/>
      <c r="F354" s="17"/>
      <c r="G354" s="17"/>
      <c r="H354" s="18"/>
      <c r="I354" s="17"/>
      <c r="J354" s="17"/>
      <c r="K354" s="17"/>
      <c r="L354" s="17"/>
      <c r="M354" s="17"/>
      <c r="N354" s="19"/>
    </row>
    <row r="355" spans="1:14" ht="20.149999999999999" customHeight="1" x14ac:dyDescent="0.3">
      <c r="A355" s="16"/>
      <c r="B355" s="174" t="str">
        <f>F1402</f>
        <v>6. They did not exploit my vulnerability to their professional authority.</v>
      </c>
      <c r="C355" s="174"/>
      <c r="D355" s="174"/>
      <c r="E355" s="174"/>
      <c r="F355" s="174"/>
      <c r="G355" s="174"/>
      <c r="H355" s="174"/>
      <c r="I355" s="174"/>
      <c r="J355" s="174"/>
      <c r="K355" s="175"/>
      <c r="L355" s="176"/>
      <c r="M355" s="177"/>
      <c r="N355" s="19"/>
    </row>
    <row r="356" spans="1:14" ht="5.15" customHeight="1" x14ac:dyDescent="0.3">
      <c r="A356" s="16"/>
      <c r="B356" s="39"/>
      <c r="C356" s="39"/>
      <c r="D356" s="39"/>
      <c r="E356" s="39"/>
      <c r="F356" s="39"/>
      <c r="G356" s="39"/>
      <c r="H356" s="39"/>
      <c r="I356" s="39"/>
      <c r="J356" s="39"/>
      <c r="K356" s="39"/>
      <c r="L356" s="39"/>
      <c r="M356" s="39"/>
      <c r="N356" s="19"/>
    </row>
    <row r="357" spans="1:14" ht="20.149999999999999" customHeight="1" x14ac:dyDescent="0.3">
      <c r="A357" s="16"/>
      <c r="B357" s="174" t="str">
        <f>F1403</f>
        <v>7. I never had to give up my autonomy to fit their processes.</v>
      </c>
      <c r="C357" s="174"/>
      <c r="D357" s="174"/>
      <c r="E357" s="174"/>
      <c r="F357" s="174"/>
      <c r="G357" s="174"/>
      <c r="H357" s="174"/>
      <c r="I357" s="174"/>
      <c r="J357" s="174"/>
      <c r="K357" s="175"/>
      <c r="L357" s="176"/>
      <c r="M357" s="177"/>
      <c r="N357" s="19"/>
    </row>
    <row r="358" spans="1:14" ht="5.15" customHeight="1" x14ac:dyDescent="0.3">
      <c r="A358" s="16"/>
      <c r="B358" s="39"/>
      <c r="C358" s="39"/>
      <c r="D358" s="39"/>
      <c r="E358" s="39"/>
      <c r="F358" s="39"/>
      <c r="G358" s="39"/>
      <c r="H358" s="39"/>
      <c r="I358" s="39"/>
      <c r="J358" s="39"/>
      <c r="K358" s="39"/>
      <c r="L358" s="39"/>
      <c r="M358" s="39"/>
      <c r="N358" s="19"/>
    </row>
    <row r="359" spans="1:14" ht="20.149999999999999" customHeight="1" x14ac:dyDescent="0.3">
      <c r="A359" s="16"/>
      <c r="B359" s="174" t="str">
        <f>F1404</f>
        <v>8. Staff appeared to be culturally diverse.</v>
      </c>
      <c r="C359" s="174"/>
      <c r="D359" s="174"/>
      <c r="E359" s="174"/>
      <c r="F359" s="174"/>
      <c r="G359" s="174"/>
      <c r="H359" s="174"/>
      <c r="I359" s="174"/>
      <c r="J359" s="174"/>
      <c r="K359" s="175"/>
      <c r="L359" s="176"/>
      <c r="M359" s="177"/>
      <c r="N359" s="19"/>
    </row>
    <row r="360" spans="1:14" ht="5.15" customHeight="1" x14ac:dyDescent="0.3">
      <c r="A360" s="16"/>
      <c r="B360" s="39"/>
      <c r="C360" s="39"/>
      <c r="D360" s="39"/>
      <c r="E360" s="39"/>
      <c r="F360" s="39"/>
      <c r="G360" s="39"/>
      <c r="H360" s="39"/>
      <c r="I360" s="39"/>
      <c r="J360" s="39"/>
      <c r="K360" s="39"/>
      <c r="L360" s="39"/>
      <c r="M360" s="39"/>
      <c r="N360" s="19"/>
    </row>
    <row r="361" spans="1:14" ht="20.149999999999999" customHeight="1" x14ac:dyDescent="0.3">
      <c r="A361" s="16"/>
      <c r="B361" s="174" t="str">
        <f>F1405</f>
        <v>9. They effectively accommodated my linguistic barrier.</v>
      </c>
      <c r="C361" s="174"/>
      <c r="D361" s="174"/>
      <c r="E361" s="174"/>
      <c r="F361" s="174"/>
      <c r="G361" s="174"/>
      <c r="H361" s="174"/>
      <c r="I361" s="174"/>
      <c r="J361" s="174"/>
      <c r="K361" s="175"/>
      <c r="L361" s="176"/>
      <c r="M361" s="177"/>
      <c r="N361" s="19"/>
    </row>
    <row r="362" spans="1:14" ht="5.15" customHeight="1" x14ac:dyDescent="0.3">
      <c r="A362" s="16"/>
      <c r="B362" s="39"/>
      <c r="C362" s="39"/>
      <c r="D362" s="39"/>
      <c r="E362" s="39"/>
      <c r="F362" s="39"/>
      <c r="G362" s="39"/>
      <c r="H362" s="39"/>
      <c r="I362" s="39"/>
      <c r="J362" s="39"/>
      <c r="K362" s="39"/>
      <c r="L362" s="39"/>
      <c r="M362" s="39"/>
      <c r="N362" s="19"/>
    </row>
    <row r="363" spans="1:14" ht="20.149999999999999" customHeight="1" x14ac:dyDescent="0.3">
      <c r="A363" s="16"/>
      <c r="B363" s="174" t="str">
        <f>F1406</f>
        <v>10. I was offered billing options appropriate to my cultural values.</v>
      </c>
      <c r="C363" s="174"/>
      <c r="D363" s="174"/>
      <c r="E363" s="174"/>
      <c r="F363" s="174"/>
      <c r="G363" s="174"/>
      <c r="H363" s="174"/>
      <c r="I363" s="174"/>
      <c r="J363" s="174"/>
      <c r="K363" s="175"/>
      <c r="L363" s="176"/>
      <c r="M363" s="177"/>
      <c r="N363" s="19"/>
    </row>
    <row r="364" spans="1:14" ht="10" customHeight="1" x14ac:dyDescent="0.3">
      <c r="A364" s="16"/>
      <c r="B364" s="39"/>
      <c r="C364" s="39"/>
      <c r="D364" s="39"/>
      <c r="E364" s="39"/>
      <c r="F364" s="39"/>
      <c r="G364" s="39"/>
      <c r="H364" s="39"/>
      <c r="I364" s="39"/>
      <c r="J364" s="39"/>
      <c r="K364" s="39"/>
      <c r="L364" s="39"/>
      <c r="M364" s="39"/>
      <c r="N364" s="19"/>
    </row>
    <row r="365" spans="1:14" ht="15" customHeight="1" x14ac:dyDescent="0.3">
      <c r="A365" s="16"/>
      <c r="B365" s="178" t="str">
        <f>B1410</f>
        <v/>
      </c>
      <c r="C365" s="178"/>
      <c r="D365" s="178"/>
      <c r="E365" s="178"/>
      <c r="F365" s="178"/>
      <c r="G365" s="178"/>
      <c r="H365" s="178"/>
      <c r="I365" s="178"/>
      <c r="J365" s="178"/>
      <c r="K365" s="178"/>
      <c r="L365" s="178"/>
      <c r="M365" s="178"/>
      <c r="N365" s="19"/>
    </row>
    <row r="366" spans="1:14" ht="10" customHeight="1" x14ac:dyDescent="0.3">
      <c r="A366" s="16"/>
      <c r="B366" s="40"/>
      <c r="C366" s="41"/>
      <c r="D366" s="41"/>
      <c r="E366" s="41"/>
      <c r="F366" s="41"/>
      <c r="G366" s="41"/>
      <c r="H366" s="41"/>
      <c r="I366" s="41"/>
      <c r="J366" s="41"/>
      <c r="K366" s="41"/>
      <c r="L366" s="41"/>
      <c r="M366" s="42"/>
      <c r="N366" s="19"/>
    </row>
    <row r="367" spans="1:14" ht="20" customHeight="1" x14ac:dyDescent="0.3">
      <c r="A367" s="16"/>
      <c r="B367" s="52" t="str">
        <f>C1414</f>
        <v xml:space="preserve">We provide this helpful feedback to you, the recipient, to improve your cultural competency. </v>
      </c>
      <c r="C367" s="53"/>
      <c r="D367" s="53"/>
      <c r="E367" s="53"/>
      <c r="F367" s="53"/>
      <c r="G367" s="53"/>
      <c r="H367" s="53"/>
      <c r="I367" s="53"/>
      <c r="J367" s="53"/>
      <c r="K367" s="53"/>
      <c r="L367" s="53"/>
      <c r="M367" s="54"/>
      <c r="N367" s="19"/>
    </row>
    <row r="368" spans="1:14" ht="20" customHeight="1" x14ac:dyDescent="0.3">
      <c r="A368" s="16"/>
      <c r="B368" s="156" t="s">
        <v>15</v>
      </c>
      <c r="C368" s="157"/>
      <c r="D368" s="157"/>
      <c r="E368" s="157"/>
      <c r="F368" s="157"/>
      <c r="G368" s="157"/>
      <c r="H368" s="157"/>
      <c r="I368" s="157"/>
      <c r="J368" s="157"/>
      <c r="K368" s="157"/>
      <c r="L368" s="157"/>
      <c r="M368" s="158"/>
      <c r="N368" s="19"/>
    </row>
    <row r="369" spans="1:14" ht="20" customHeight="1" thickBot="1" x14ac:dyDescent="0.35">
      <c r="A369" s="16"/>
      <c r="B369" s="156" t="s">
        <v>16</v>
      </c>
      <c r="C369" s="157"/>
      <c r="D369" s="157"/>
      <c r="E369" s="157"/>
      <c r="F369" s="157"/>
      <c r="G369" s="157"/>
      <c r="H369" s="157"/>
      <c r="I369" s="157"/>
      <c r="J369" s="157"/>
      <c r="K369" s="157"/>
      <c r="L369" s="157"/>
      <c r="M369" s="158"/>
      <c r="N369" s="19"/>
    </row>
    <row r="370" spans="1:14" ht="30" customHeight="1" thickTop="1" x14ac:dyDescent="0.3">
      <c r="A370" s="16"/>
      <c r="B370" s="159" t="s">
        <v>17</v>
      </c>
      <c r="C370" s="160"/>
      <c r="D370" s="160"/>
      <c r="E370" s="162" t="s">
        <v>18</v>
      </c>
      <c r="F370" s="163"/>
      <c r="G370" s="163"/>
      <c r="H370" s="164"/>
      <c r="I370" s="165" t="s">
        <v>19</v>
      </c>
      <c r="J370" s="166"/>
      <c r="K370" s="166"/>
      <c r="L370" s="166"/>
      <c r="M370" s="167"/>
      <c r="N370" s="19"/>
    </row>
    <row r="371" spans="1:14" ht="55" customHeight="1" thickBot="1" x14ac:dyDescent="0.35">
      <c r="A371" s="16"/>
      <c r="B371" s="55"/>
      <c r="C371" s="17"/>
      <c r="D371" s="17"/>
      <c r="E371" s="168" t="s">
        <v>20</v>
      </c>
      <c r="F371" s="169"/>
      <c r="G371" s="169"/>
      <c r="H371" s="170"/>
      <c r="I371" s="171" t="s">
        <v>21</v>
      </c>
      <c r="J371" s="172"/>
      <c r="K371" s="172"/>
      <c r="L371" s="172"/>
      <c r="M371" s="173"/>
      <c r="N371" s="19"/>
    </row>
    <row r="372" spans="1:14" ht="10" customHeight="1" thickTop="1" x14ac:dyDescent="0.3">
      <c r="A372" s="16"/>
      <c r="B372" s="55"/>
      <c r="C372" s="17"/>
      <c r="D372" s="17"/>
      <c r="E372" s="17"/>
      <c r="F372" s="17"/>
      <c r="G372" s="17"/>
      <c r="H372" s="17"/>
      <c r="I372" s="17"/>
      <c r="J372" s="17"/>
      <c r="K372" s="17"/>
      <c r="L372" s="17"/>
      <c r="M372" s="56"/>
      <c r="N372" s="19"/>
    </row>
    <row r="373" spans="1:14" ht="20.149999999999999" customHeight="1" x14ac:dyDescent="0.3">
      <c r="A373" s="16"/>
      <c r="B373" s="46"/>
      <c r="C373" s="39"/>
      <c r="D373" s="39"/>
      <c r="E373" s="153"/>
      <c r="F373" s="154"/>
      <c r="G373" s="154"/>
      <c r="H373" s="154"/>
      <c r="I373" s="154"/>
      <c r="J373" s="154"/>
      <c r="K373" s="154"/>
      <c r="L373" s="155"/>
      <c r="M373" s="48"/>
      <c r="N373" s="19"/>
    </row>
    <row r="374" spans="1:14" ht="10" customHeight="1" x14ac:dyDescent="0.3">
      <c r="A374" s="16"/>
      <c r="B374" s="46"/>
      <c r="C374" s="39"/>
      <c r="D374" s="39"/>
      <c r="E374" s="39"/>
      <c r="F374" s="39"/>
      <c r="G374" s="39"/>
      <c r="H374" s="39"/>
      <c r="I374" s="39"/>
      <c r="J374" s="39"/>
      <c r="K374" s="39"/>
      <c r="L374" s="39"/>
      <c r="M374" s="48"/>
      <c r="N374" s="19"/>
    </row>
    <row r="375" spans="1:14" ht="65.150000000000006" customHeight="1" x14ac:dyDescent="0.3">
      <c r="A375" s="16"/>
      <c r="B375" s="156" t="str">
        <f>C1424</f>
        <v>Select one of these two services, Standard or Competitive Competence, to best improve your efficacy serving diverse patients. We can then offer a testimonial of your improved responsiveness to diverse clients.</v>
      </c>
      <c r="C375" s="157"/>
      <c r="D375" s="157"/>
      <c r="E375" s="157"/>
      <c r="F375" s="157"/>
      <c r="G375" s="157"/>
      <c r="H375" s="157"/>
      <c r="I375" s="157"/>
      <c r="J375" s="157"/>
      <c r="K375" s="157"/>
      <c r="L375" s="157"/>
      <c r="M375" s="158"/>
      <c r="N375" s="19"/>
    </row>
    <row r="376" spans="1:14" ht="45" customHeight="1" x14ac:dyDescent="0.3">
      <c r="A376" s="16"/>
      <c r="B376" s="150"/>
      <c r="C376" s="151"/>
      <c r="D376" s="151"/>
      <c r="E376" s="151"/>
      <c r="F376" s="151"/>
      <c r="G376" s="151"/>
      <c r="H376" s="151"/>
      <c r="I376" s="151"/>
      <c r="J376" s="151"/>
      <c r="K376" s="151"/>
      <c r="L376" s="151"/>
      <c r="M376" s="152"/>
      <c r="N376" s="19"/>
    </row>
    <row r="377" spans="1:14" ht="5.15" customHeight="1" x14ac:dyDescent="0.3">
      <c r="A377" s="16"/>
      <c r="B377" s="39"/>
      <c r="C377" s="39"/>
      <c r="D377" s="39"/>
      <c r="E377" s="39"/>
      <c r="F377" s="39"/>
      <c r="G377" s="39"/>
      <c r="H377" s="39"/>
      <c r="I377" s="39"/>
      <c r="J377" s="39"/>
      <c r="K377" s="39"/>
      <c r="L377" s="39"/>
      <c r="M377" s="39"/>
      <c r="N377" s="19"/>
    </row>
    <row r="378" spans="1:14" ht="5.15" customHeight="1" x14ac:dyDescent="0.3">
      <c r="A378" s="27"/>
      <c r="B378" s="28"/>
      <c r="C378" s="28"/>
      <c r="D378" s="28"/>
      <c r="E378" s="28"/>
      <c r="F378" s="28"/>
      <c r="G378" s="28"/>
      <c r="H378" s="28"/>
      <c r="I378" s="28"/>
      <c r="J378" s="28"/>
      <c r="K378" s="28"/>
      <c r="L378" s="28"/>
      <c r="M378" s="28"/>
      <c r="N378" s="29"/>
    </row>
    <row r="379" spans="1:14" ht="55" customHeight="1" x14ac:dyDescent="0.3">
      <c r="A379" s="30" t="s">
        <v>5</v>
      </c>
      <c r="B379" s="188" t="s">
        <v>31</v>
      </c>
      <c r="C379" s="188"/>
      <c r="D379" s="188"/>
      <c r="E379" s="188"/>
      <c r="F379" s="186"/>
      <c r="G379" s="186"/>
      <c r="H379" s="186"/>
      <c r="I379" s="186"/>
      <c r="J379" s="187"/>
      <c r="K379" s="187"/>
      <c r="L379" s="187"/>
      <c r="M379" s="187"/>
      <c r="N379" s="31" t="s">
        <v>7</v>
      </c>
    </row>
    <row r="380" spans="1:14" ht="5.15" customHeight="1" x14ac:dyDescent="0.3">
      <c r="A380" s="11"/>
      <c r="B380" s="12"/>
      <c r="C380" s="12"/>
      <c r="D380" s="12"/>
      <c r="E380" s="12"/>
      <c r="F380" s="12"/>
      <c r="G380" s="12"/>
      <c r="H380" s="13"/>
      <c r="I380" s="12"/>
      <c r="J380" s="12"/>
      <c r="K380" s="12"/>
      <c r="L380" s="12"/>
      <c r="M380" s="12"/>
      <c r="N380" s="14"/>
    </row>
    <row r="381" spans="1:14" ht="5.15" customHeight="1" x14ac:dyDescent="0.3">
      <c r="A381" s="16"/>
      <c r="B381" s="17"/>
      <c r="C381" s="17"/>
      <c r="D381" s="17"/>
      <c r="E381" s="17"/>
      <c r="F381" s="17"/>
      <c r="G381" s="17"/>
      <c r="H381" s="18"/>
      <c r="I381" s="17"/>
      <c r="J381" s="17"/>
      <c r="K381" s="17"/>
      <c r="L381" s="17"/>
      <c r="M381" s="17"/>
      <c r="N381" s="19"/>
    </row>
    <row r="382" spans="1:14" ht="5.15" customHeight="1" thickBot="1" x14ac:dyDescent="0.35">
      <c r="A382" s="16"/>
      <c r="B382" s="32"/>
      <c r="C382" s="32"/>
      <c r="D382" s="32"/>
      <c r="E382" s="32"/>
      <c r="F382" s="32"/>
      <c r="G382" s="32"/>
      <c r="H382" s="32"/>
      <c r="I382" s="32"/>
      <c r="J382" s="32"/>
      <c r="K382" s="32"/>
      <c r="L382" s="32"/>
      <c r="M382" s="32"/>
      <c r="N382" s="19"/>
    </row>
    <row r="383" spans="1:14" ht="20.149999999999999" customHeight="1" thickTop="1" x14ac:dyDescent="0.3">
      <c r="A383" s="16"/>
      <c r="B383" s="33" t="s">
        <v>11</v>
      </c>
      <c r="C383" s="32"/>
      <c r="D383" s="32"/>
      <c r="E383" s="32"/>
      <c r="F383" s="179">
        <f>F342</f>
        <v>0</v>
      </c>
      <c r="G383" s="180"/>
      <c r="H383" s="180"/>
      <c r="I383" s="181"/>
      <c r="J383" s="34"/>
      <c r="K383" s="35" t="s">
        <v>12</v>
      </c>
      <c r="L383" s="36"/>
      <c r="M383" s="37"/>
      <c r="N383" s="19"/>
    </row>
    <row r="384" spans="1:14" ht="20.149999999999999" customHeight="1" thickBot="1" x14ac:dyDescent="0.35">
      <c r="A384" s="16"/>
      <c r="B384" s="33" t="s">
        <v>13</v>
      </c>
      <c r="C384" s="32"/>
      <c r="D384" s="32"/>
      <c r="E384" s="32"/>
      <c r="F384" s="179">
        <f>F343</f>
        <v>0</v>
      </c>
      <c r="G384" s="180"/>
      <c r="H384" s="180"/>
      <c r="I384" s="181"/>
      <c r="J384" s="34"/>
      <c r="K384" s="182"/>
      <c r="L384" s="183"/>
      <c r="M384" s="184"/>
      <c r="N384" s="19"/>
    </row>
    <row r="385" spans="1:54" ht="10" customHeight="1" thickTop="1" x14ac:dyDescent="0.3">
      <c r="A385" s="16"/>
      <c r="B385" s="17"/>
      <c r="C385" s="17"/>
      <c r="D385" s="17"/>
      <c r="E385" s="17"/>
      <c r="F385" s="17"/>
      <c r="G385" s="17"/>
      <c r="H385" s="18"/>
      <c r="I385" s="17"/>
      <c r="J385" s="17"/>
      <c r="K385" s="17"/>
      <c r="L385" s="17"/>
      <c r="M385" s="17"/>
      <c r="N385" s="19"/>
    </row>
    <row r="386" spans="1:54" ht="20.149999999999999" customHeight="1" x14ac:dyDescent="0.3">
      <c r="A386" s="16"/>
      <c r="B386" s="174" t="str">
        <f>F1434</f>
        <v>1. I felt fully seen and heard.</v>
      </c>
      <c r="C386" s="174"/>
      <c r="D386" s="174"/>
      <c r="E386" s="174"/>
      <c r="F386" s="174"/>
      <c r="G386" s="174"/>
      <c r="H386" s="174"/>
      <c r="I386" s="174"/>
      <c r="J386" s="174"/>
      <c r="K386" s="175"/>
      <c r="L386" s="176"/>
      <c r="M386" s="177"/>
      <c r="N386" s="19"/>
    </row>
    <row r="387" spans="1:54" ht="5.15" customHeight="1" x14ac:dyDescent="0.3">
      <c r="A387" s="16"/>
      <c r="B387" s="17"/>
      <c r="C387" s="17"/>
      <c r="D387" s="17"/>
      <c r="E387" s="17"/>
      <c r="F387" s="17"/>
      <c r="G387" s="17"/>
      <c r="H387" s="18"/>
      <c r="I387" s="17"/>
      <c r="J387" s="17"/>
      <c r="K387" s="17"/>
      <c r="L387" s="17"/>
      <c r="M387" s="17"/>
      <c r="N387" s="19"/>
      <c r="BB387" s="38"/>
    </row>
    <row r="388" spans="1:54" ht="20.149999999999999" customHeight="1" x14ac:dyDescent="0.3">
      <c r="A388" s="16"/>
      <c r="B388" s="174" t="str">
        <f>F1435</f>
        <v>2. They faithfully responded to all of my expressions of pain or discomfort.</v>
      </c>
      <c r="C388" s="174"/>
      <c r="D388" s="174"/>
      <c r="E388" s="174"/>
      <c r="F388" s="174"/>
      <c r="G388" s="174"/>
      <c r="H388" s="174"/>
      <c r="I388" s="174"/>
      <c r="J388" s="174"/>
      <c r="K388" s="175"/>
      <c r="L388" s="176"/>
      <c r="M388" s="177"/>
      <c r="N388" s="19"/>
      <c r="BB388" s="38"/>
    </row>
    <row r="389" spans="1:54" ht="5.15" customHeight="1" x14ac:dyDescent="0.3">
      <c r="A389" s="16"/>
      <c r="B389" s="17"/>
      <c r="C389" s="17"/>
      <c r="D389" s="17"/>
      <c r="E389" s="17"/>
      <c r="F389" s="17"/>
      <c r="G389" s="17"/>
      <c r="H389" s="18"/>
      <c r="I389" s="17"/>
      <c r="J389" s="17"/>
      <c r="K389" s="17"/>
      <c r="L389" s="17"/>
      <c r="M389" s="17"/>
      <c r="N389" s="19"/>
      <c r="BB389" s="38"/>
    </row>
    <row r="390" spans="1:54" ht="20.149999999999999" customHeight="1" x14ac:dyDescent="0.3">
      <c r="A390" s="16"/>
      <c r="B390" s="174" t="str">
        <f>F1436</f>
        <v>3. They put my personal wellbeing ahead of their institutional processes.</v>
      </c>
      <c r="C390" s="174"/>
      <c r="D390" s="174"/>
      <c r="E390" s="174"/>
      <c r="F390" s="174"/>
      <c r="G390" s="174"/>
      <c r="H390" s="174"/>
      <c r="I390" s="174"/>
      <c r="J390" s="174"/>
      <c r="K390" s="175"/>
      <c r="L390" s="176"/>
      <c r="M390" s="177"/>
      <c r="N390" s="19"/>
      <c r="BB390" s="38"/>
    </row>
    <row r="391" spans="1:54" ht="5.15" customHeight="1" x14ac:dyDescent="0.3">
      <c r="A391" s="16"/>
      <c r="B391" s="17"/>
      <c r="C391" s="17"/>
      <c r="D391" s="17"/>
      <c r="E391" s="17"/>
      <c r="F391" s="17"/>
      <c r="G391" s="17"/>
      <c r="H391" s="18"/>
      <c r="I391" s="17"/>
      <c r="J391" s="17"/>
      <c r="K391" s="17"/>
      <c r="L391" s="17"/>
      <c r="M391" s="17"/>
      <c r="N391" s="19"/>
      <c r="BB391" s="38"/>
    </row>
    <row r="392" spans="1:54" ht="20.149999999999999" customHeight="1" x14ac:dyDescent="0.3">
      <c r="A392" s="16"/>
      <c r="B392" s="174" t="str">
        <f>F1437</f>
        <v>4. Their actions and expressions were devoid of any microaggressions.</v>
      </c>
      <c r="C392" s="174"/>
      <c r="D392" s="174"/>
      <c r="E392" s="174"/>
      <c r="F392" s="174"/>
      <c r="G392" s="174"/>
      <c r="H392" s="174"/>
      <c r="I392" s="174"/>
      <c r="J392" s="174"/>
      <c r="K392" s="175"/>
      <c r="L392" s="176"/>
      <c r="M392" s="177"/>
      <c r="N392" s="19"/>
    </row>
    <row r="393" spans="1:54" ht="5.15" customHeight="1" x14ac:dyDescent="0.3">
      <c r="A393" s="16"/>
      <c r="B393" s="17"/>
      <c r="C393" s="17"/>
      <c r="D393" s="17"/>
      <c r="E393" s="17"/>
      <c r="F393" s="17"/>
      <c r="G393" s="17"/>
      <c r="H393" s="18"/>
      <c r="I393" s="17"/>
      <c r="J393" s="17"/>
      <c r="K393" s="17"/>
      <c r="L393" s="17"/>
      <c r="M393" s="17"/>
      <c r="N393" s="19"/>
    </row>
    <row r="394" spans="1:54" ht="20.149999999999999" customHeight="1" x14ac:dyDescent="0.3">
      <c r="A394" s="16"/>
      <c r="B394" s="174" t="str">
        <f>F1438</f>
        <v>5. They asked me how they could be more culturally sensitive.</v>
      </c>
      <c r="C394" s="174"/>
      <c r="D394" s="174"/>
      <c r="E394" s="174"/>
      <c r="F394" s="174"/>
      <c r="G394" s="174"/>
      <c r="H394" s="174"/>
      <c r="I394" s="174"/>
      <c r="J394" s="174"/>
      <c r="K394" s="175"/>
      <c r="L394" s="176"/>
      <c r="M394" s="177"/>
      <c r="N394" s="19"/>
    </row>
    <row r="395" spans="1:54" ht="5.15" customHeight="1" x14ac:dyDescent="0.3">
      <c r="A395" s="16"/>
      <c r="B395" s="17"/>
      <c r="C395" s="17"/>
      <c r="D395" s="17"/>
      <c r="E395" s="17"/>
      <c r="F395" s="17"/>
      <c r="G395" s="17"/>
      <c r="H395" s="18"/>
      <c r="I395" s="17"/>
      <c r="J395" s="17"/>
      <c r="K395" s="17"/>
      <c r="L395" s="17"/>
      <c r="M395" s="17"/>
      <c r="N395" s="19"/>
    </row>
    <row r="396" spans="1:54" ht="20.149999999999999" customHeight="1" x14ac:dyDescent="0.3">
      <c r="A396" s="16"/>
      <c r="B396" s="174" t="str">
        <f>F1439</f>
        <v>6. They did not exploit my vulnerability to their professional authority.</v>
      </c>
      <c r="C396" s="174"/>
      <c r="D396" s="174"/>
      <c r="E396" s="174"/>
      <c r="F396" s="174"/>
      <c r="G396" s="174"/>
      <c r="H396" s="174"/>
      <c r="I396" s="174"/>
      <c r="J396" s="174"/>
      <c r="K396" s="175"/>
      <c r="L396" s="176"/>
      <c r="M396" s="177"/>
      <c r="N396" s="19"/>
    </row>
    <row r="397" spans="1:54" ht="5.15" customHeight="1" x14ac:dyDescent="0.3">
      <c r="A397" s="16"/>
      <c r="B397" s="39"/>
      <c r="C397" s="39"/>
      <c r="D397" s="39"/>
      <c r="E397" s="39"/>
      <c r="F397" s="39"/>
      <c r="G397" s="39"/>
      <c r="H397" s="39"/>
      <c r="I397" s="39"/>
      <c r="J397" s="39"/>
      <c r="K397" s="39"/>
      <c r="L397" s="39"/>
      <c r="M397" s="39"/>
      <c r="N397" s="19"/>
    </row>
    <row r="398" spans="1:54" ht="20.149999999999999" customHeight="1" x14ac:dyDescent="0.3">
      <c r="A398" s="16"/>
      <c r="B398" s="174" t="str">
        <f>F1440</f>
        <v>7. I never had to give up my autonomy to fit their processes.</v>
      </c>
      <c r="C398" s="174"/>
      <c r="D398" s="174"/>
      <c r="E398" s="174"/>
      <c r="F398" s="174"/>
      <c r="G398" s="174"/>
      <c r="H398" s="174"/>
      <c r="I398" s="174"/>
      <c r="J398" s="174"/>
      <c r="K398" s="175"/>
      <c r="L398" s="176"/>
      <c r="M398" s="177"/>
      <c r="N398" s="19"/>
    </row>
    <row r="399" spans="1:54" ht="5.15" customHeight="1" x14ac:dyDescent="0.3">
      <c r="A399" s="16"/>
      <c r="B399" s="39"/>
      <c r="C399" s="39"/>
      <c r="D399" s="39"/>
      <c r="E399" s="39"/>
      <c r="F399" s="39"/>
      <c r="G399" s="39"/>
      <c r="H399" s="39"/>
      <c r="I399" s="39"/>
      <c r="J399" s="39"/>
      <c r="K399" s="39"/>
      <c r="L399" s="39"/>
      <c r="M399" s="39"/>
      <c r="N399" s="19"/>
    </row>
    <row r="400" spans="1:54" ht="20.149999999999999" customHeight="1" x14ac:dyDescent="0.3">
      <c r="A400" s="16"/>
      <c r="B400" s="174" t="str">
        <f>F1441</f>
        <v>8. Staff appeared to be culturally diverse.</v>
      </c>
      <c r="C400" s="174"/>
      <c r="D400" s="174"/>
      <c r="E400" s="174"/>
      <c r="F400" s="174"/>
      <c r="G400" s="174"/>
      <c r="H400" s="174"/>
      <c r="I400" s="174"/>
      <c r="J400" s="174"/>
      <c r="K400" s="175"/>
      <c r="L400" s="176"/>
      <c r="M400" s="177"/>
      <c r="N400" s="19"/>
    </row>
    <row r="401" spans="1:14" ht="5.15" customHeight="1" x14ac:dyDescent="0.3">
      <c r="A401" s="16"/>
      <c r="B401" s="39"/>
      <c r="C401" s="39"/>
      <c r="D401" s="39"/>
      <c r="E401" s="39"/>
      <c r="F401" s="39"/>
      <c r="G401" s="39"/>
      <c r="H401" s="39"/>
      <c r="I401" s="39"/>
      <c r="J401" s="39"/>
      <c r="K401" s="39"/>
      <c r="L401" s="39"/>
      <c r="M401" s="39"/>
      <c r="N401" s="19"/>
    </row>
    <row r="402" spans="1:14" ht="20.149999999999999" customHeight="1" x14ac:dyDescent="0.3">
      <c r="A402" s="16"/>
      <c r="B402" s="174" t="str">
        <f>F1442</f>
        <v>9. They effectively accommodated my linguistic barrier.</v>
      </c>
      <c r="C402" s="174"/>
      <c r="D402" s="174"/>
      <c r="E402" s="174"/>
      <c r="F402" s="174"/>
      <c r="G402" s="174"/>
      <c r="H402" s="174"/>
      <c r="I402" s="174"/>
      <c r="J402" s="174"/>
      <c r="K402" s="175"/>
      <c r="L402" s="176"/>
      <c r="M402" s="177"/>
      <c r="N402" s="19"/>
    </row>
    <row r="403" spans="1:14" ht="5.15" customHeight="1" x14ac:dyDescent="0.3">
      <c r="A403" s="16"/>
      <c r="B403" s="39"/>
      <c r="C403" s="39"/>
      <c r="D403" s="39"/>
      <c r="E403" s="39"/>
      <c r="F403" s="39"/>
      <c r="G403" s="39"/>
      <c r="H403" s="39"/>
      <c r="I403" s="39"/>
      <c r="J403" s="39"/>
      <c r="K403" s="39"/>
      <c r="L403" s="39"/>
      <c r="M403" s="39"/>
      <c r="N403" s="19"/>
    </row>
    <row r="404" spans="1:14" ht="20.149999999999999" customHeight="1" x14ac:dyDescent="0.3">
      <c r="A404" s="16"/>
      <c r="B404" s="174" t="str">
        <f>F1443</f>
        <v>10. I was offered billing options appropriate to my cultural values.</v>
      </c>
      <c r="C404" s="174"/>
      <c r="D404" s="174"/>
      <c r="E404" s="174"/>
      <c r="F404" s="174"/>
      <c r="G404" s="174"/>
      <c r="H404" s="174"/>
      <c r="I404" s="174"/>
      <c r="J404" s="174"/>
      <c r="K404" s="175"/>
      <c r="L404" s="176"/>
      <c r="M404" s="177"/>
      <c r="N404" s="19"/>
    </row>
    <row r="405" spans="1:14" ht="10" customHeight="1" x14ac:dyDescent="0.3">
      <c r="A405" s="16"/>
      <c r="B405" s="39"/>
      <c r="C405" s="39"/>
      <c r="D405" s="39"/>
      <c r="E405" s="39"/>
      <c r="F405" s="39"/>
      <c r="G405" s="39"/>
      <c r="H405" s="39"/>
      <c r="I405" s="39"/>
      <c r="J405" s="39"/>
      <c r="K405" s="39"/>
      <c r="L405" s="39"/>
      <c r="M405" s="39"/>
      <c r="N405" s="19"/>
    </row>
    <row r="406" spans="1:14" ht="15" customHeight="1" x14ac:dyDescent="0.3">
      <c r="A406" s="16"/>
      <c r="B406" s="178" t="str">
        <f>B1447</f>
        <v/>
      </c>
      <c r="C406" s="178"/>
      <c r="D406" s="178"/>
      <c r="E406" s="178"/>
      <c r="F406" s="178"/>
      <c r="G406" s="178"/>
      <c r="H406" s="178"/>
      <c r="I406" s="178"/>
      <c r="J406" s="178"/>
      <c r="K406" s="178"/>
      <c r="L406" s="178"/>
      <c r="M406" s="178"/>
      <c r="N406" s="19"/>
    </row>
    <row r="407" spans="1:14" ht="10" customHeight="1" x14ac:dyDescent="0.3">
      <c r="A407" s="16"/>
      <c r="B407" s="40"/>
      <c r="C407" s="41"/>
      <c r="D407" s="41"/>
      <c r="E407" s="41"/>
      <c r="F407" s="41"/>
      <c r="G407" s="41"/>
      <c r="H407" s="41"/>
      <c r="I407" s="41"/>
      <c r="J407" s="41"/>
      <c r="K407" s="41"/>
      <c r="L407" s="41"/>
      <c r="M407" s="42"/>
      <c r="N407" s="19"/>
    </row>
    <row r="408" spans="1:14" ht="20" customHeight="1" x14ac:dyDescent="0.3">
      <c r="A408" s="16"/>
      <c r="B408" s="52" t="str">
        <f>C1451</f>
        <v xml:space="preserve">We provide this helpful feedback to you, the recipient, to improve your cultural competency. </v>
      </c>
      <c r="C408" s="53"/>
      <c r="D408" s="53"/>
      <c r="E408" s="53"/>
      <c r="F408" s="53"/>
      <c r="G408" s="53"/>
      <c r="H408" s="53"/>
      <c r="I408" s="53"/>
      <c r="J408" s="53"/>
      <c r="K408" s="53"/>
      <c r="L408" s="53"/>
      <c r="M408" s="54"/>
      <c r="N408" s="19"/>
    </row>
    <row r="409" spans="1:14" ht="20" customHeight="1" x14ac:dyDescent="0.3">
      <c r="A409" s="16"/>
      <c r="B409" s="156" t="s">
        <v>15</v>
      </c>
      <c r="C409" s="157"/>
      <c r="D409" s="157"/>
      <c r="E409" s="157"/>
      <c r="F409" s="157"/>
      <c r="G409" s="157"/>
      <c r="H409" s="157"/>
      <c r="I409" s="157"/>
      <c r="J409" s="157"/>
      <c r="K409" s="157"/>
      <c r="L409" s="157"/>
      <c r="M409" s="158"/>
      <c r="N409" s="19"/>
    </row>
    <row r="410" spans="1:14" ht="20" customHeight="1" thickBot="1" x14ac:dyDescent="0.35">
      <c r="A410" s="16"/>
      <c r="B410" s="156" t="s">
        <v>16</v>
      </c>
      <c r="C410" s="157"/>
      <c r="D410" s="157"/>
      <c r="E410" s="157"/>
      <c r="F410" s="157"/>
      <c r="G410" s="157"/>
      <c r="H410" s="157"/>
      <c r="I410" s="157"/>
      <c r="J410" s="157"/>
      <c r="K410" s="157"/>
      <c r="L410" s="157"/>
      <c r="M410" s="158"/>
      <c r="N410" s="19"/>
    </row>
    <row r="411" spans="1:14" ht="30" customHeight="1" thickTop="1" x14ac:dyDescent="0.3">
      <c r="A411" s="16"/>
      <c r="B411" s="159" t="s">
        <v>17</v>
      </c>
      <c r="C411" s="160"/>
      <c r="D411" s="160"/>
      <c r="E411" s="162" t="s">
        <v>18</v>
      </c>
      <c r="F411" s="163"/>
      <c r="G411" s="163"/>
      <c r="H411" s="164"/>
      <c r="I411" s="165" t="s">
        <v>19</v>
      </c>
      <c r="J411" s="166"/>
      <c r="K411" s="166"/>
      <c r="L411" s="166"/>
      <c r="M411" s="167"/>
      <c r="N411" s="19"/>
    </row>
    <row r="412" spans="1:14" ht="55" customHeight="1" thickBot="1" x14ac:dyDescent="0.35">
      <c r="A412" s="16"/>
      <c r="B412" s="55"/>
      <c r="C412" s="17"/>
      <c r="D412" s="17"/>
      <c r="E412" s="168" t="s">
        <v>20</v>
      </c>
      <c r="F412" s="169"/>
      <c r="G412" s="169"/>
      <c r="H412" s="170"/>
      <c r="I412" s="171" t="s">
        <v>21</v>
      </c>
      <c r="J412" s="172"/>
      <c r="K412" s="172"/>
      <c r="L412" s="172"/>
      <c r="M412" s="173"/>
      <c r="N412" s="19"/>
    </row>
    <row r="413" spans="1:14" ht="10" customHeight="1" thickTop="1" x14ac:dyDescent="0.3">
      <c r="A413" s="16"/>
      <c r="B413" s="55"/>
      <c r="C413" s="17"/>
      <c r="D413" s="17"/>
      <c r="E413" s="17"/>
      <c r="F413" s="17"/>
      <c r="G413" s="17"/>
      <c r="H413" s="17"/>
      <c r="I413" s="17"/>
      <c r="J413" s="17"/>
      <c r="K413" s="17"/>
      <c r="L413" s="17"/>
      <c r="M413" s="56"/>
      <c r="N413" s="19"/>
    </row>
    <row r="414" spans="1:14" ht="20.149999999999999" customHeight="1" x14ac:dyDescent="0.3">
      <c r="A414" s="16"/>
      <c r="B414" s="46"/>
      <c r="C414" s="39"/>
      <c r="D414" s="39"/>
      <c r="E414" s="153"/>
      <c r="F414" s="154"/>
      <c r="G414" s="154"/>
      <c r="H414" s="154"/>
      <c r="I414" s="154"/>
      <c r="J414" s="154"/>
      <c r="K414" s="154"/>
      <c r="L414" s="155"/>
      <c r="M414" s="48"/>
      <c r="N414" s="19"/>
    </row>
    <row r="415" spans="1:14" ht="10" customHeight="1" x14ac:dyDescent="0.3">
      <c r="A415" s="16"/>
      <c r="B415" s="46"/>
      <c r="C415" s="39"/>
      <c r="D415" s="39"/>
      <c r="E415" s="39"/>
      <c r="F415" s="39"/>
      <c r="G415" s="39"/>
      <c r="H415" s="39"/>
      <c r="I415" s="39"/>
      <c r="J415" s="39"/>
      <c r="K415" s="39"/>
      <c r="L415" s="39"/>
      <c r="M415" s="48"/>
      <c r="N415" s="19"/>
    </row>
    <row r="416" spans="1:14" ht="65.150000000000006" customHeight="1" x14ac:dyDescent="0.3">
      <c r="A416" s="16"/>
      <c r="B416" s="156" t="str">
        <f>C1461</f>
        <v>Select one of these two services, Standard or Competitive Competence, to best improve your efficacy serving diverse patients. We can then offer a testimonial of your improved responsiveness to diverse clients.</v>
      </c>
      <c r="C416" s="157"/>
      <c r="D416" s="157"/>
      <c r="E416" s="157"/>
      <c r="F416" s="157"/>
      <c r="G416" s="157"/>
      <c r="H416" s="157"/>
      <c r="I416" s="157"/>
      <c r="J416" s="157"/>
      <c r="K416" s="157"/>
      <c r="L416" s="157"/>
      <c r="M416" s="158"/>
      <c r="N416" s="19"/>
    </row>
    <row r="417" spans="1:54" ht="45" customHeight="1" x14ac:dyDescent="0.3">
      <c r="A417" s="16"/>
      <c r="B417" s="150"/>
      <c r="C417" s="151"/>
      <c r="D417" s="151"/>
      <c r="E417" s="151"/>
      <c r="F417" s="151"/>
      <c r="G417" s="151"/>
      <c r="H417" s="151"/>
      <c r="I417" s="151"/>
      <c r="J417" s="151"/>
      <c r="K417" s="151"/>
      <c r="L417" s="151"/>
      <c r="M417" s="152"/>
      <c r="N417" s="19"/>
    </row>
    <row r="418" spans="1:54" ht="5.15" customHeight="1" x14ac:dyDescent="0.3">
      <c r="A418" s="16"/>
      <c r="B418" s="39"/>
      <c r="C418" s="39"/>
      <c r="D418" s="39"/>
      <c r="E418" s="39"/>
      <c r="F418" s="39"/>
      <c r="G418" s="39"/>
      <c r="H418" s="39"/>
      <c r="I418" s="39"/>
      <c r="J418" s="39"/>
      <c r="K418" s="39"/>
      <c r="L418" s="39"/>
      <c r="M418" s="39"/>
      <c r="N418" s="19"/>
    </row>
    <row r="419" spans="1:54" ht="5.15" customHeight="1" x14ac:dyDescent="0.3">
      <c r="A419" s="27"/>
      <c r="B419" s="28"/>
      <c r="C419" s="28"/>
      <c r="D419" s="28"/>
      <c r="E419" s="28"/>
      <c r="F419" s="28"/>
      <c r="G419" s="28"/>
      <c r="H419" s="28"/>
      <c r="I419" s="28"/>
      <c r="J419" s="28"/>
      <c r="K419" s="28"/>
      <c r="L419" s="28"/>
      <c r="M419" s="28"/>
      <c r="N419" s="29"/>
    </row>
    <row r="420" spans="1:54" ht="55" customHeight="1" x14ac:dyDescent="0.3">
      <c r="A420" s="30" t="s">
        <v>5</v>
      </c>
      <c r="B420" s="185" t="s">
        <v>32</v>
      </c>
      <c r="C420" s="185"/>
      <c r="D420" s="185"/>
      <c r="E420" s="185"/>
      <c r="F420" s="186"/>
      <c r="G420" s="186"/>
      <c r="H420" s="186"/>
      <c r="I420" s="186"/>
      <c r="J420" s="187"/>
      <c r="K420" s="187"/>
      <c r="L420" s="187"/>
      <c r="M420" s="187"/>
      <c r="N420" s="31" t="s">
        <v>7</v>
      </c>
    </row>
    <row r="421" spans="1:54" ht="5.15" customHeight="1" x14ac:dyDescent="0.3">
      <c r="A421" s="11"/>
      <c r="B421" s="12"/>
      <c r="C421" s="12"/>
      <c r="D421" s="12"/>
      <c r="E421" s="12"/>
      <c r="F421" s="12"/>
      <c r="G421" s="12"/>
      <c r="H421" s="13"/>
      <c r="I421" s="12"/>
      <c r="J421" s="12"/>
      <c r="K421" s="12"/>
      <c r="L421" s="12"/>
      <c r="M421" s="12"/>
      <c r="N421" s="14"/>
    </row>
    <row r="422" spans="1:54" ht="5.15" customHeight="1" x14ac:dyDescent="0.3">
      <c r="A422" s="16"/>
      <c r="B422" s="17"/>
      <c r="C422" s="17"/>
      <c r="D422" s="17"/>
      <c r="E422" s="17"/>
      <c r="F422" s="17"/>
      <c r="G422" s="17"/>
      <c r="H422" s="18"/>
      <c r="I422" s="17"/>
      <c r="J422" s="17"/>
      <c r="K422" s="17"/>
      <c r="L422" s="17"/>
      <c r="M422" s="17"/>
      <c r="N422" s="19"/>
    </row>
    <row r="423" spans="1:54" ht="5.15" customHeight="1" thickBot="1" x14ac:dyDescent="0.35">
      <c r="A423" s="16"/>
      <c r="B423" s="32"/>
      <c r="C423" s="32"/>
      <c r="D423" s="32"/>
      <c r="E423" s="32"/>
      <c r="F423" s="32"/>
      <c r="G423" s="32"/>
      <c r="H423" s="32"/>
      <c r="I423" s="32"/>
      <c r="J423" s="32"/>
      <c r="K423" s="32"/>
      <c r="L423" s="32"/>
      <c r="M423" s="32"/>
      <c r="N423" s="19"/>
    </row>
    <row r="424" spans="1:54" ht="20.149999999999999" customHeight="1" thickTop="1" x14ac:dyDescent="0.3">
      <c r="A424" s="16"/>
      <c r="B424" s="33" t="s">
        <v>11</v>
      </c>
      <c r="C424" s="32"/>
      <c r="D424" s="32"/>
      <c r="E424" s="32"/>
      <c r="F424" s="179">
        <f>F383</f>
        <v>0</v>
      </c>
      <c r="G424" s="180"/>
      <c r="H424" s="180"/>
      <c r="I424" s="181"/>
      <c r="J424" s="34"/>
      <c r="K424" s="35" t="s">
        <v>12</v>
      </c>
      <c r="L424" s="36"/>
      <c r="M424" s="37"/>
      <c r="N424" s="19"/>
    </row>
    <row r="425" spans="1:54" ht="20.149999999999999" customHeight="1" thickBot="1" x14ac:dyDescent="0.35">
      <c r="A425" s="16"/>
      <c r="B425" s="33" t="s">
        <v>13</v>
      </c>
      <c r="C425" s="32"/>
      <c r="D425" s="32"/>
      <c r="E425" s="32"/>
      <c r="F425" s="179">
        <f>F384</f>
        <v>0</v>
      </c>
      <c r="G425" s="180"/>
      <c r="H425" s="180"/>
      <c r="I425" s="181"/>
      <c r="J425" s="34"/>
      <c r="K425" s="182"/>
      <c r="L425" s="183"/>
      <c r="M425" s="184"/>
      <c r="N425" s="19"/>
    </row>
    <row r="426" spans="1:54" ht="10" customHeight="1" thickTop="1" x14ac:dyDescent="0.3">
      <c r="A426" s="16"/>
      <c r="B426" s="17"/>
      <c r="C426" s="17"/>
      <c r="D426" s="17"/>
      <c r="E426" s="17"/>
      <c r="F426" s="17"/>
      <c r="G426" s="17"/>
      <c r="H426" s="18"/>
      <c r="I426" s="17"/>
      <c r="J426" s="17"/>
      <c r="K426" s="17"/>
      <c r="L426" s="17"/>
      <c r="M426" s="17"/>
      <c r="N426" s="19"/>
    </row>
    <row r="427" spans="1:54" ht="20.149999999999999" customHeight="1" x14ac:dyDescent="0.3">
      <c r="A427" s="16"/>
      <c r="B427" s="174" t="str">
        <f>F1471</f>
        <v>1. I felt fully seen and heard.</v>
      </c>
      <c r="C427" s="174"/>
      <c r="D427" s="174"/>
      <c r="E427" s="174"/>
      <c r="F427" s="174"/>
      <c r="G427" s="174"/>
      <c r="H427" s="174"/>
      <c r="I427" s="174"/>
      <c r="J427" s="174"/>
      <c r="K427" s="175"/>
      <c r="L427" s="176"/>
      <c r="M427" s="177"/>
      <c r="N427" s="19"/>
    </row>
    <row r="428" spans="1:54" ht="5.15" customHeight="1" x14ac:dyDescent="0.3">
      <c r="A428" s="16"/>
      <c r="B428" s="17"/>
      <c r="C428" s="17"/>
      <c r="D428" s="17"/>
      <c r="E428" s="17"/>
      <c r="F428" s="17"/>
      <c r="G428" s="17"/>
      <c r="H428" s="18"/>
      <c r="I428" s="17"/>
      <c r="J428" s="17"/>
      <c r="K428" s="17"/>
      <c r="L428" s="17"/>
      <c r="M428" s="17"/>
      <c r="N428" s="19"/>
      <c r="BB428" s="38"/>
    </row>
    <row r="429" spans="1:54" ht="20.149999999999999" customHeight="1" x14ac:dyDescent="0.3">
      <c r="A429" s="16"/>
      <c r="B429" s="174" t="str">
        <f>F1472</f>
        <v>2. They faithfully responded to all of my expressions of pain or discomfort.</v>
      </c>
      <c r="C429" s="174"/>
      <c r="D429" s="174"/>
      <c r="E429" s="174"/>
      <c r="F429" s="174"/>
      <c r="G429" s="174"/>
      <c r="H429" s="174"/>
      <c r="I429" s="174"/>
      <c r="J429" s="174"/>
      <c r="K429" s="175"/>
      <c r="L429" s="176"/>
      <c r="M429" s="177"/>
      <c r="N429" s="19"/>
      <c r="BB429" s="38"/>
    </row>
    <row r="430" spans="1:54" ht="5.15" customHeight="1" x14ac:dyDescent="0.3">
      <c r="A430" s="16"/>
      <c r="B430" s="17"/>
      <c r="C430" s="17"/>
      <c r="D430" s="17"/>
      <c r="E430" s="17"/>
      <c r="F430" s="17"/>
      <c r="G430" s="17"/>
      <c r="H430" s="18"/>
      <c r="I430" s="17"/>
      <c r="J430" s="17"/>
      <c r="K430" s="17"/>
      <c r="L430" s="17"/>
      <c r="M430" s="17"/>
      <c r="N430" s="19"/>
      <c r="BB430" s="38"/>
    </row>
    <row r="431" spans="1:54" ht="20.149999999999999" customHeight="1" x14ac:dyDescent="0.3">
      <c r="A431" s="16"/>
      <c r="B431" s="174" t="str">
        <f>F1473</f>
        <v>3. They put my personal wellbeing ahead of their institutional processes.</v>
      </c>
      <c r="C431" s="174"/>
      <c r="D431" s="174"/>
      <c r="E431" s="174"/>
      <c r="F431" s="174"/>
      <c r="G431" s="174"/>
      <c r="H431" s="174"/>
      <c r="I431" s="174"/>
      <c r="J431" s="174"/>
      <c r="K431" s="175"/>
      <c r="L431" s="176"/>
      <c r="M431" s="177"/>
      <c r="N431" s="19"/>
      <c r="BB431" s="38"/>
    </row>
    <row r="432" spans="1:54" ht="5.15" customHeight="1" x14ac:dyDescent="0.3">
      <c r="A432" s="16"/>
      <c r="B432" s="17"/>
      <c r="C432" s="17"/>
      <c r="D432" s="17"/>
      <c r="E432" s="17"/>
      <c r="F432" s="17"/>
      <c r="G432" s="17"/>
      <c r="H432" s="18"/>
      <c r="I432" s="17"/>
      <c r="J432" s="17"/>
      <c r="K432" s="17"/>
      <c r="L432" s="17"/>
      <c r="M432" s="17"/>
      <c r="N432" s="19"/>
      <c r="BB432" s="38"/>
    </row>
    <row r="433" spans="1:14" ht="20.149999999999999" customHeight="1" x14ac:dyDescent="0.3">
      <c r="A433" s="16"/>
      <c r="B433" s="174" t="str">
        <f>F1474</f>
        <v>4. Their actions and expressions were devoid of any microaggressions.</v>
      </c>
      <c r="C433" s="174"/>
      <c r="D433" s="174"/>
      <c r="E433" s="174"/>
      <c r="F433" s="174"/>
      <c r="G433" s="174"/>
      <c r="H433" s="174"/>
      <c r="I433" s="174"/>
      <c r="J433" s="174"/>
      <c r="K433" s="175"/>
      <c r="L433" s="176"/>
      <c r="M433" s="177"/>
      <c r="N433" s="19"/>
    </row>
    <row r="434" spans="1:14" ht="5.15" customHeight="1" x14ac:dyDescent="0.3">
      <c r="A434" s="16"/>
      <c r="B434" s="17"/>
      <c r="C434" s="17"/>
      <c r="D434" s="17"/>
      <c r="E434" s="17"/>
      <c r="F434" s="17"/>
      <c r="G434" s="17"/>
      <c r="H434" s="18"/>
      <c r="I434" s="17"/>
      <c r="J434" s="17"/>
      <c r="K434" s="17"/>
      <c r="L434" s="17"/>
      <c r="M434" s="17"/>
      <c r="N434" s="19"/>
    </row>
    <row r="435" spans="1:14" ht="20.149999999999999" customHeight="1" x14ac:dyDescent="0.3">
      <c r="A435" s="16"/>
      <c r="B435" s="174" t="str">
        <f>F1475</f>
        <v>5. They asked me how they could be more culturally sensitive.</v>
      </c>
      <c r="C435" s="174"/>
      <c r="D435" s="174"/>
      <c r="E435" s="174"/>
      <c r="F435" s="174"/>
      <c r="G435" s="174"/>
      <c r="H435" s="174"/>
      <c r="I435" s="174"/>
      <c r="J435" s="174"/>
      <c r="K435" s="175"/>
      <c r="L435" s="176"/>
      <c r="M435" s="177"/>
      <c r="N435" s="19"/>
    </row>
    <row r="436" spans="1:14" ht="5.15" customHeight="1" x14ac:dyDescent="0.3">
      <c r="A436" s="16"/>
      <c r="B436" s="17"/>
      <c r="C436" s="17"/>
      <c r="D436" s="17"/>
      <c r="E436" s="17"/>
      <c r="F436" s="17"/>
      <c r="G436" s="17"/>
      <c r="H436" s="18"/>
      <c r="I436" s="17"/>
      <c r="J436" s="17"/>
      <c r="K436" s="17"/>
      <c r="L436" s="17"/>
      <c r="M436" s="17"/>
      <c r="N436" s="19"/>
    </row>
    <row r="437" spans="1:14" ht="20.149999999999999" customHeight="1" x14ac:dyDescent="0.3">
      <c r="A437" s="16"/>
      <c r="B437" s="174" t="str">
        <f>F1476</f>
        <v>6. They did not exploit my vulnerability to their professional authority.</v>
      </c>
      <c r="C437" s="174"/>
      <c r="D437" s="174"/>
      <c r="E437" s="174"/>
      <c r="F437" s="174"/>
      <c r="G437" s="174"/>
      <c r="H437" s="174"/>
      <c r="I437" s="174"/>
      <c r="J437" s="174"/>
      <c r="K437" s="175"/>
      <c r="L437" s="176"/>
      <c r="M437" s="177"/>
      <c r="N437" s="19"/>
    </row>
    <row r="438" spans="1:14" ht="5.15" customHeight="1" x14ac:dyDescent="0.3">
      <c r="A438" s="16"/>
      <c r="B438" s="39"/>
      <c r="C438" s="39"/>
      <c r="D438" s="39"/>
      <c r="E438" s="39"/>
      <c r="F438" s="39"/>
      <c r="G438" s="39"/>
      <c r="H438" s="39"/>
      <c r="I438" s="39"/>
      <c r="J438" s="39"/>
      <c r="K438" s="39"/>
      <c r="L438" s="39"/>
      <c r="M438" s="39"/>
      <c r="N438" s="19"/>
    </row>
    <row r="439" spans="1:14" ht="20.149999999999999" customHeight="1" x14ac:dyDescent="0.3">
      <c r="A439" s="16"/>
      <c r="B439" s="174" t="str">
        <f>F1477</f>
        <v>7. I never had to give up my autonomy to fit their processes.</v>
      </c>
      <c r="C439" s="174"/>
      <c r="D439" s="174"/>
      <c r="E439" s="174"/>
      <c r="F439" s="174"/>
      <c r="G439" s="174"/>
      <c r="H439" s="174"/>
      <c r="I439" s="174"/>
      <c r="J439" s="174"/>
      <c r="K439" s="175"/>
      <c r="L439" s="176"/>
      <c r="M439" s="177"/>
      <c r="N439" s="19"/>
    </row>
    <row r="440" spans="1:14" ht="5.15" customHeight="1" x14ac:dyDescent="0.3">
      <c r="A440" s="16"/>
      <c r="B440" s="39"/>
      <c r="C440" s="39"/>
      <c r="D440" s="39"/>
      <c r="E440" s="39"/>
      <c r="F440" s="39"/>
      <c r="G440" s="39"/>
      <c r="H440" s="39"/>
      <c r="I440" s="39"/>
      <c r="J440" s="39"/>
      <c r="K440" s="39"/>
      <c r="L440" s="39"/>
      <c r="M440" s="39"/>
      <c r="N440" s="19"/>
    </row>
    <row r="441" spans="1:14" ht="20.149999999999999" customHeight="1" x14ac:dyDescent="0.3">
      <c r="A441" s="16"/>
      <c r="B441" s="174" t="str">
        <f>F1478</f>
        <v>8. Staff appeared to be culturally diverse.</v>
      </c>
      <c r="C441" s="174"/>
      <c r="D441" s="174"/>
      <c r="E441" s="174"/>
      <c r="F441" s="174"/>
      <c r="G441" s="174"/>
      <c r="H441" s="174"/>
      <c r="I441" s="174"/>
      <c r="J441" s="174"/>
      <c r="K441" s="175"/>
      <c r="L441" s="176"/>
      <c r="M441" s="177"/>
      <c r="N441" s="19"/>
    </row>
    <row r="442" spans="1:14" ht="5.15" customHeight="1" x14ac:dyDescent="0.3">
      <c r="A442" s="16"/>
      <c r="B442" s="39"/>
      <c r="C442" s="39"/>
      <c r="D442" s="39"/>
      <c r="E442" s="39"/>
      <c r="F442" s="39"/>
      <c r="G442" s="39"/>
      <c r="H442" s="39"/>
      <c r="I442" s="39"/>
      <c r="J442" s="39"/>
      <c r="K442" s="39"/>
      <c r="L442" s="39"/>
      <c r="M442" s="39"/>
      <c r="N442" s="19"/>
    </row>
    <row r="443" spans="1:14" ht="20.149999999999999" customHeight="1" x14ac:dyDescent="0.3">
      <c r="A443" s="16"/>
      <c r="B443" s="174" t="str">
        <f>F1479</f>
        <v>9. They effectively accommodated my linguistic barrier.</v>
      </c>
      <c r="C443" s="174"/>
      <c r="D443" s="174"/>
      <c r="E443" s="174"/>
      <c r="F443" s="174"/>
      <c r="G443" s="174"/>
      <c r="H443" s="174"/>
      <c r="I443" s="174"/>
      <c r="J443" s="174"/>
      <c r="K443" s="175"/>
      <c r="L443" s="176"/>
      <c r="M443" s="177"/>
      <c r="N443" s="19"/>
    </row>
    <row r="444" spans="1:14" ht="5.15" customHeight="1" x14ac:dyDescent="0.3">
      <c r="A444" s="16"/>
      <c r="B444" s="39"/>
      <c r="C444" s="39"/>
      <c r="D444" s="39"/>
      <c r="E444" s="39"/>
      <c r="F444" s="39"/>
      <c r="G444" s="39"/>
      <c r="H444" s="39"/>
      <c r="I444" s="39"/>
      <c r="J444" s="39"/>
      <c r="K444" s="39"/>
      <c r="L444" s="39"/>
      <c r="M444" s="39"/>
      <c r="N444" s="19"/>
    </row>
    <row r="445" spans="1:14" ht="20.149999999999999" customHeight="1" x14ac:dyDescent="0.3">
      <c r="A445" s="16"/>
      <c r="B445" s="174" t="str">
        <f>F1480</f>
        <v>10. I was offered billing options appropriate to my cultural values.</v>
      </c>
      <c r="C445" s="174"/>
      <c r="D445" s="174"/>
      <c r="E445" s="174"/>
      <c r="F445" s="174"/>
      <c r="G445" s="174"/>
      <c r="H445" s="174"/>
      <c r="I445" s="174"/>
      <c r="J445" s="174"/>
      <c r="K445" s="175"/>
      <c r="L445" s="176"/>
      <c r="M445" s="177"/>
      <c r="N445" s="19"/>
    </row>
    <row r="446" spans="1:14" ht="10" customHeight="1" x14ac:dyDescent="0.3">
      <c r="A446" s="16"/>
      <c r="B446" s="39"/>
      <c r="C446" s="39"/>
      <c r="D446" s="39"/>
      <c r="E446" s="39"/>
      <c r="F446" s="39"/>
      <c r="G446" s="39"/>
      <c r="H446" s="39"/>
      <c r="I446" s="39"/>
      <c r="J446" s="39"/>
      <c r="K446" s="39"/>
      <c r="L446" s="39"/>
      <c r="M446" s="39"/>
      <c r="N446" s="19"/>
    </row>
    <row r="447" spans="1:14" ht="15" customHeight="1" x14ac:dyDescent="0.3">
      <c r="A447" s="16"/>
      <c r="B447" s="178" t="str">
        <f>B1484</f>
        <v/>
      </c>
      <c r="C447" s="178"/>
      <c r="D447" s="178"/>
      <c r="E447" s="178"/>
      <c r="F447" s="178"/>
      <c r="G447" s="178"/>
      <c r="H447" s="178"/>
      <c r="I447" s="178"/>
      <c r="J447" s="178"/>
      <c r="K447" s="178"/>
      <c r="L447" s="178"/>
      <c r="M447" s="178"/>
      <c r="N447" s="19"/>
    </row>
    <row r="448" spans="1:14" ht="10" customHeight="1" x14ac:dyDescent="0.3">
      <c r="A448" s="16"/>
      <c r="B448" s="40"/>
      <c r="C448" s="41"/>
      <c r="D448" s="41"/>
      <c r="E448" s="41"/>
      <c r="F448" s="41"/>
      <c r="G448" s="41"/>
      <c r="H448" s="41"/>
      <c r="I448" s="41"/>
      <c r="J448" s="41"/>
      <c r="K448" s="41"/>
      <c r="L448" s="41"/>
      <c r="M448" s="42"/>
      <c r="N448" s="19"/>
    </row>
    <row r="449" spans="1:14" ht="20" customHeight="1" x14ac:dyDescent="0.3">
      <c r="A449" s="16"/>
      <c r="B449" s="52" t="str">
        <f>C1488</f>
        <v xml:space="preserve">We provide this helpful feedback to you, the recipient, to improve your cultural competency. </v>
      </c>
      <c r="C449" s="53"/>
      <c r="D449" s="53"/>
      <c r="E449" s="53"/>
      <c r="F449" s="53"/>
      <c r="G449" s="53"/>
      <c r="H449" s="53"/>
      <c r="I449" s="53"/>
      <c r="J449" s="53"/>
      <c r="K449" s="53"/>
      <c r="L449" s="53"/>
      <c r="M449" s="54"/>
      <c r="N449" s="19"/>
    </row>
    <row r="450" spans="1:14" ht="20" customHeight="1" x14ac:dyDescent="0.3">
      <c r="A450" s="16"/>
      <c r="B450" s="156" t="s">
        <v>15</v>
      </c>
      <c r="C450" s="157"/>
      <c r="D450" s="157"/>
      <c r="E450" s="157"/>
      <c r="F450" s="157"/>
      <c r="G450" s="157"/>
      <c r="H450" s="157"/>
      <c r="I450" s="157"/>
      <c r="J450" s="157"/>
      <c r="K450" s="157"/>
      <c r="L450" s="157"/>
      <c r="M450" s="158"/>
      <c r="N450" s="19"/>
    </row>
    <row r="451" spans="1:14" ht="20" customHeight="1" thickBot="1" x14ac:dyDescent="0.35">
      <c r="A451" s="16"/>
      <c r="B451" s="156" t="s">
        <v>16</v>
      </c>
      <c r="C451" s="157"/>
      <c r="D451" s="157"/>
      <c r="E451" s="157"/>
      <c r="F451" s="157"/>
      <c r="G451" s="157"/>
      <c r="H451" s="157"/>
      <c r="I451" s="157"/>
      <c r="J451" s="157"/>
      <c r="K451" s="157"/>
      <c r="L451" s="157"/>
      <c r="M451" s="158"/>
      <c r="N451" s="19"/>
    </row>
    <row r="452" spans="1:14" ht="30" customHeight="1" thickTop="1" x14ac:dyDescent="0.3">
      <c r="A452" s="16"/>
      <c r="B452" s="159" t="s">
        <v>17</v>
      </c>
      <c r="C452" s="160"/>
      <c r="D452" s="160"/>
      <c r="E452" s="162" t="s">
        <v>18</v>
      </c>
      <c r="F452" s="163"/>
      <c r="G452" s="163"/>
      <c r="H452" s="164"/>
      <c r="I452" s="165" t="s">
        <v>19</v>
      </c>
      <c r="J452" s="166"/>
      <c r="K452" s="166"/>
      <c r="L452" s="166"/>
      <c r="M452" s="167"/>
      <c r="N452" s="19"/>
    </row>
    <row r="453" spans="1:14" ht="55" customHeight="1" thickBot="1" x14ac:dyDescent="0.35">
      <c r="A453" s="16"/>
      <c r="B453" s="55"/>
      <c r="C453" s="17"/>
      <c r="D453" s="17"/>
      <c r="E453" s="168" t="s">
        <v>20</v>
      </c>
      <c r="F453" s="169"/>
      <c r="G453" s="169"/>
      <c r="H453" s="170"/>
      <c r="I453" s="171" t="s">
        <v>21</v>
      </c>
      <c r="J453" s="172"/>
      <c r="K453" s="172"/>
      <c r="L453" s="172"/>
      <c r="M453" s="173"/>
      <c r="N453" s="19"/>
    </row>
    <row r="454" spans="1:14" ht="10" customHeight="1" thickTop="1" x14ac:dyDescent="0.3">
      <c r="A454" s="16"/>
      <c r="B454" s="55"/>
      <c r="C454" s="17"/>
      <c r="D454" s="17"/>
      <c r="E454" s="17"/>
      <c r="F454" s="17"/>
      <c r="G454" s="17"/>
      <c r="H454" s="17"/>
      <c r="I454" s="17"/>
      <c r="J454" s="17"/>
      <c r="K454" s="17"/>
      <c r="L454" s="17"/>
      <c r="M454" s="56"/>
      <c r="N454" s="19"/>
    </row>
    <row r="455" spans="1:14" ht="20.149999999999999" customHeight="1" x14ac:dyDescent="0.3">
      <c r="A455" s="16"/>
      <c r="B455" s="46"/>
      <c r="C455" s="39"/>
      <c r="D455" s="39"/>
      <c r="E455" s="153"/>
      <c r="F455" s="154"/>
      <c r="G455" s="154"/>
      <c r="H455" s="154"/>
      <c r="I455" s="154"/>
      <c r="J455" s="154"/>
      <c r="K455" s="154"/>
      <c r="L455" s="155"/>
      <c r="M455" s="48"/>
      <c r="N455" s="19"/>
    </row>
    <row r="456" spans="1:14" ht="10" customHeight="1" x14ac:dyDescent="0.3">
      <c r="A456" s="16"/>
      <c r="B456" s="46"/>
      <c r="C456" s="39"/>
      <c r="D456" s="39"/>
      <c r="E456" s="39"/>
      <c r="F456" s="39"/>
      <c r="G456" s="39"/>
      <c r="H456" s="39"/>
      <c r="I456" s="39"/>
      <c r="J456" s="39"/>
      <c r="K456" s="39"/>
      <c r="L456" s="39"/>
      <c r="M456" s="48"/>
      <c r="N456" s="19"/>
    </row>
    <row r="457" spans="1:14" ht="65.150000000000006" customHeight="1" x14ac:dyDescent="0.3">
      <c r="A457" s="16"/>
      <c r="B457" s="156" t="str">
        <f>C1498</f>
        <v>Select one of these two services, Standard or Competitive Competence, to best improve your efficacy serving diverse patients. We can then offer a testimonial of your improved responsiveness to diverse clients.</v>
      </c>
      <c r="C457" s="157"/>
      <c r="D457" s="157"/>
      <c r="E457" s="157"/>
      <c r="F457" s="157"/>
      <c r="G457" s="157"/>
      <c r="H457" s="157"/>
      <c r="I457" s="157"/>
      <c r="J457" s="157"/>
      <c r="K457" s="157"/>
      <c r="L457" s="157"/>
      <c r="M457" s="158"/>
      <c r="N457" s="19"/>
    </row>
    <row r="458" spans="1:14" ht="45" customHeight="1" x14ac:dyDescent="0.3">
      <c r="A458" s="16"/>
      <c r="B458" s="150"/>
      <c r="C458" s="151"/>
      <c r="D458" s="151"/>
      <c r="E458" s="151"/>
      <c r="F458" s="151"/>
      <c r="G458" s="151"/>
      <c r="H458" s="151"/>
      <c r="I458" s="151"/>
      <c r="J458" s="151"/>
      <c r="K458" s="151"/>
      <c r="L458" s="151"/>
      <c r="M458" s="152"/>
      <c r="N458" s="19"/>
    </row>
    <row r="459" spans="1:14" ht="5.15" customHeight="1" x14ac:dyDescent="0.3">
      <c r="A459" s="16"/>
      <c r="B459" s="39"/>
      <c r="C459" s="39"/>
      <c r="D459" s="39"/>
      <c r="E459" s="39"/>
      <c r="F459" s="39"/>
      <c r="G459" s="39"/>
      <c r="H459" s="39"/>
      <c r="I459" s="39"/>
      <c r="J459" s="39"/>
      <c r="K459" s="39"/>
      <c r="L459" s="39"/>
      <c r="M459" s="39"/>
      <c r="N459" s="19"/>
    </row>
    <row r="460" spans="1:14" ht="5.15" customHeight="1" x14ac:dyDescent="0.3">
      <c r="A460" s="27"/>
      <c r="B460" s="28"/>
      <c r="C460" s="28"/>
      <c r="D460" s="28"/>
      <c r="E460" s="28"/>
      <c r="F460" s="28"/>
      <c r="G460" s="28"/>
      <c r="H460" s="28"/>
      <c r="I460" s="28"/>
      <c r="J460" s="28"/>
      <c r="K460" s="28"/>
      <c r="L460" s="28"/>
      <c r="M460" s="28"/>
      <c r="N460" s="29"/>
    </row>
    <row r="461" spans="1:14" ht="55" customHeight="1" x14ac:dyDescent="0.3">
      <c r="A461" s="30" t="s">
        <v>5</v>
      </c>
      <c r="B461" s="185" t="s">
        <v>33</v>
      </c>
      <c r="C461" s="185"/>
      <c r="D461" s="185"/>
      <c r="E461" s="185"/>
      <c r="F461" s="186"/>
      <c r="G461" s="186"/>
      <c r="H461" s="186"/>
      <c r="I461" s="186"/>
      <c r="J461" s="187"/>
      <c r="K461" s="187"/>
      <c r="L461" s="187"/>
      <c r="M461" s="187"/>
      <c r="N461" s="31" t="s">
        <v>7</v>
      </c>
    </row>
    <row r="462" spans="1:14" ht="5.15" customHeight="1" x14ac:dyDescent="0.3">
      <c r="A462" s="11"/>
      <c r="B462" s="12"/>
      <c r="C462" s="12"/>
      <c r="D462" s="12"/>
      <c r="E462" s="12"/>
      <c r="F462" s="12"/>
      <c r="G462" s="12"/>
      <c r="H462" s="13"/>
      <c r="I462" s="12"/>
      <c r="J462" s="12"/>
      <c r="K462" s="12"/>
      <c r="L462" s="12"/>
      <c r="M462" s="12"/>
      <c r="N462" s="14"/>
    </row>
    <row r="463" spans="1:14" ht="5.15" customHeight="1" x14ac:dyDescent="0.3">
      <c r="A463" s="16"/>
      <c r="B463" s="17"/>
      <c r="C463" s="17"/>
      <c r="D463" s="17"/>
      <c r="E463" s="17"/>
      <c r="F463" s="17"/>
      <c r="G463" s="17"/>
      <c r="H463" s="18"/>
      <c r="I463" s="17"/>
      <c r="J463" s="17"/>
      <c r="K463" s="17"/>
      <c r="L463" s="17"/>
      <c r="M463" s="17"/>
      <c r="N463" s="19"/>
    </row>
    <row r="464" spans="1:14" ht="5.15" customHeight="1" thickBot="1" x14ac:dyDescent="0.35">
      <c r="A464" s="16"/>
      <c r="B464" s="32"/>
      <c r="C464" s="32"/>
      <c r="D464" s="32"/>
      <c r="E464" s="32"/>
      <c r="F464" s="32"/>
      <c r="G464" s="32"/>
      <c r="H464" s="32"/>
      <c r="I464" s="32"/>
      <c r="J464" s="32"/>
      <c r="K464" s="32"/>
      <c r="L464" s="32"/>
      <c r="M464" s="32"/>
      <c r="N464" s="19"/>
    </row>
    <row r="465" spans="1:54" ht="20.149999999999999" customHeight="1" thickTop="1" x14ac:dyDescent="0.3">
      <c r="A465" s="16"/>
      <c r="B465" s="33" t="s">
        <v>11</v>
      </c>
      <c r="C465" s="32"/>
      <c r="D465" s="32"/>
      <c r="E465" s="32"/>
      <c r="F465" s="179">
        <f>F424</f>
        <v>0</v>
      </c>
      <c r="G465" s="180"/>
      <c r="H465" s="180"/>
      <c r="I465" s="181"/>
      <c r="J465" s="34"/>
      <c r="K465" s="35" t="s">
        <v>12</v>
      </c>
      <c r="L465" s="36"/>
      <c r="M465" s="37"/>
      <c r="N465" s="19"/>
    </row>
    <row r="466" spans="1:54" ht="20.149999999999999" customHeight="1" thickBot="1" x14ac:dyDescent="0.35">
      <c r="A466" s="16"/>
      <c r="B466" s="33" t="s">
        <v>13</v>
      </c>
      <c r="C466" s="32"/>
      <c r="D466" s="32"/>
      <c r="E466" s="32"/>
      <c r="F466" s="179">
        <f>F425</f>
        <v>0</v>
      </c>
      <c r="G466" s="180"/>
      <c r="H466" s="180"/>
      <c r="I466" s="181"/>
      <c r="J466" s="34"/>
      <c r="K466" s="182"/>
      <c r="L466" s="183"/>
      <c r="M466" s="184"/>
      <c r="N466" s="19"/>
    </row>
    <row r="467" spans="1:54" ht="10" customHeight="1" thickTop="1" x14ac:dyDescent="0.3">
      <c r="A467" s="16"/>
      <c r="B467" s="17"/>
      <c r="C467" s="17"/>
      <c r="D467" s="17"/>
      <c r="E467" s="17"/>
      <c r="F467" s="17"/>
      <c r="G467" s="17"/>
      <c r="H467" s="18"/>
      <c r="I467" s="17"/>
      <c r="J467" s="17"/>
      <c r="K467" s="17"/>
      <c r="L467" s="17"/>
      <c r="M467" s="17"/>
      <c r="N467" s="19"/>
    </row>
    <row r="468" spans="1:54" ht="20.149999999999999" customHeight="1" x14ac:dyDescent="0.3">
      <c r="A468" s="16"/>
      <c r="B468" s="174" t="str">
        <f>F1508</f>
        <v>1. I felt fully seen and heard.</v>
      </c>
      <c r="C468" s="174"/>
      <c r="D468" s="174"/>
      <c r="E468" s="174"/>
      <c r="F468" s="174"/>
      <c r="G468" s="174"/>
      <c r="H468" s="174"/>
      <c r="I468" s="174"/>
      <c r="J468" s="174"/>
      <c r="K468" s="175"/>
      <c r="L468" s="176"/>
      <c r="M468" s="177"/>
      <c r="N468" s="19"/>
    </row>
    <row r="469" spans="1:54" ht="5.15" customHeight="1" x14ac:dyDescent="0.3">
      <c r="A469" s="16"/>
      <c r="B469" s="17"/>
      <c r="C469" s="17"/>
      <c r="D469" s="17"/>
      <c r="E469" s="17"/>
      <c r="F469" s="17"/>
      <c r="G469" s="17"/>
      <c r="H469" s="18"/>
      <c r="I469" s="17"/>
      <c r="J469" s="17"/>
      <c r="K469" s="17"/>
      <c r="L469" s="17"/>
      <c r="M469" s="17"/>
      <c r="N469" s="19"/>
      <c r="BB469" s="38"/>
    </row>
    <row r="470" spans="1:54" ht="20.149999999999999" customHeight="1" x14ac:dyDescent="0.3">
      <c r="A470" s="16"/>
      <c r="B470" s="174" t="str">
        <f>F1509</f>
        <v>2. They faithfully responded to all of my expressions of pain or discomfort.</v>
      </c>
      <c r="C470" s="174"/>
      <c r="D470" s="174"/>
      <c r="E470" s="174"/>
      <c r="F470" s="174"/>
      <c r="G470" s="174"/>
      <c r="H470" s="174"/>
      <c r="I470" s="174"/>
      <c r="J470" s="174"/>
      <c r="K470" s="175"/>
      <c r="L470" s="176"/>
      <c r="M470" s="177"/>
      <c r="N470" s="19"/>
      <c r="BB470" s="38"/>
    </row>
    <row r="471" spans="1:54" ht="5.15" customHeight="1" x14ac:dyDescent="0.3">
      <c r="A471" s="16"/>
      <c r="B471" s="17"/>
      <c r="C471" s="17"/>
      <c r="D471" s="17"/>
      <c r="E471" s="17"/>
      <c r="F471" s="17"/>
      <c r="G471" s="17"/>
      <c r="H471" s="18"/>
      <c r="I471" s="17"/>
      <c r="J471" s="17"/>
      <c r="K471" s="17"/>
      <c r="L471" s="17"/>
      <c r="M471" s="17"/>
      <c r="N471" s="19"/>
      <c r="BB471" s="38"/>
    </row>
    <row r="472" spans="1:54" ht="20.149999999999999" customHeight="1" x14ac:dyDescent="0.3">
      <c r="A472" s="16"/>
      <c r="B472" s="174" t="str">
        <f>F1510</f>
        <v>3. They put my personal wellbeing ahead of their institutional processes.</v>
      </c>
      <c r="C472" s="174"/>
      <c r="D472" s="174"/>
      <c r="E472" s="174"/>
      <c r="F472" s="174"/>
      <c r="G472" s="174"/>
      <c r="H472" s="174"/>
      <c r="I472" s="174"/>
      <c r="J472" s="174"/>
      <c r="K472" s="175"/>
      <c r="L472" s="176"/>
      <c r="M472" s="177"/>
      <c r="N472" s="19"/>
      <c r="BB472" s="38"/>
    </row>
    <row r="473" spans="1:54" ht="5.15" customHeight="1" x14ac:dyDescent="0.3">
      <c r="A473" s="16"/>
      <c r="B473" s="17"/>
      <c r="C473" s="17"/>
      <c r="D473" s="17"/>
      <c r="E473" s="17"/>
      <c r="F473" s="17"/>
      <c r="G473" s="17"/>
      <c r="H473" s="18"/>
      <c r="I473" s="17"/>
      <c r="J473" s="17"/>
      <c r="K473" s="17"/>
      <c r="L473" s="17"/>
      <c r="M473" s="17"/>
      <c r="N473" s="19"/>
      <c r="BB473" s="38"/>
    </row>
    <row r="474" spans="1:54" ht="20.149999999999999" customHeight="1" x14ac:dyDescent="0.3">
      <c r="A474" s="16"/>
      <c r="B474" s="174" t="str">
        <f>F1511</f>
        <v>4. Their actions and expressions were devoid of any microaggressions.</v>
      </c>
      <c r="C474" s="174"/>
      <c r="D474" s="174"/>
      <c r="E474" s="174"/>
      <c r="F474" s="174"/>
      <c r="G474" s="174"/>
      <c r="H474" s="174"/>
      <c r="I474" s="174"/>
      <c r="J474" s="174"/>
      <c r="K474" s="175"/>
      <c r="L474" s="176"/>
      <c r="M474" s="177"/>
      <c r="N474" s="19"/>
    </row>
    <row r="475" spans="1:54" ht="5.15" customHeight="1" x14ac:dyDescent="0.3">
      <c r="A475" s="16"/>
      <c r="B475" s="17"/>
      <c r="C475" s="17"/>
      <c r="D475" s="17"/>
      <c r="E475" s="17"/>
      <c r="F475" s="17"/>
      <c r="G475" s="17"/>
      <c r="H475" s="18"/>
      <c r="I475" s="17"/>
      <c r="J475" s="17"/>
      <c r="K475" s="17"/>
      <c r="L475" s="17"/>
      <c r="M475" s="17"/>
      <c r="N475" s="19"/>
    </row>
    <row r="476" spans="1:54" ht="20.149999999999999" customHeight="1" x14ac:dyDescent="0.3">
      <c r="A476" s="16"/>
      <c r="B476" s="174" t="str">
        <f>F1512</f>
        <v>5. They asked me how they could be more culturally sensitive.</v>
      </c>
      <c r="C476" s="174"/>
      <c r="D476" s="174"/>
      <c r="E476" s="174"/>
      <c r="F476" s="174"/>
      <c r="G476" s="174"/>
      <c r="H476" s="174"/>
      <c r="I476" s="174"/>
      <c r="J476" s="174"/>
      <c r="K476" s="175"/>
      <c r="L476" s="176"/>
      <c r="M476" s="177"/>
      <c r="N476" s="19"/>
    </row>
    <row r="477" spans="1:54" ht="5.15" customHeight="1" x14ac:dyDescent="0.3">
      <c r="A477" s="16"/>
      <c r="B477" s="17"/>
      <c r="C477" s="17"/>
      <c r="D477" s="17"/>
      <c r="E477" s="17"/>
      <c r="F477" s="17"/>
      <c r="G477" s="17"/>
      <c r="H477" s="18"/>
      <c r="I477" s="17"/>
      <c r="J477" s="17"/>
      <c r="K477" s="17"/>
      <c r="L477" s="17"/>
      <c r="M477" s="17"/>
      <c r="N477" s="19"/>
    </row>
    <row r="478" spans="1:54" ht="20.149999999999999" customHeight="1" x14ac:dyDescent="0.3">
      <c r="A478" s="16"/>
      <c r="B478" s="174" t="str">
        <f>F1513</f>
        <v>6. They did not exploit my vulnerability to their professional authority.</v>
      </c>
      <c r="C478" s="174"/>
      <c r="D478" s="174"/>
      <c r="E478" s="174"/>
      <c r="F478" s="174"/>
      <c r="G478" s="174"/>
      <c r="H478" s="174"/>
      <c r="I478" s="174"/>
      <c r="J478" s="174"/>
      <c r="K478" s="175"/>
      <c r="L478" s="176"/>
      <c r="M478" s="177"/>
      <c r="N478" s="19"/>
    </row>
    <row r="479" spans="1:54" ht="5.15" customHeight="1" x14ac:dyDescent="0.3">
      <c r="A479" s="16"/>
      <c r="B479" s="39"/>
      <c r="C479" s="39"/>
      <c r="D479" s="39"/>
      <c r="E479" s="39"/>
      <c r="F479" s="39"/>
      <c r="G479" s="39"/>
      <c r="H479" s="39"/>
      <c r="I479" s="39"/>
      <c r="J479" s="39"/>
      <c r="K479" s="39"/>
      <c r="L479" s="39"/>
      <c r="M479" s="39"/>
      <c r="N479" s="19"/>
    </row>
    <row r="480" spans="1:54" ht="20.149999999999999" customHeight="1" x14ac:dyDescent="0.3">
      <c r="A480" s="16"/>
      <c r="B480" s="174" t="str">
        <f>F1514</f>
        <v>7. I never had to give up my autonomy to fit their processes.</v>
      </c>
      <c r="C480" s="174"/>
      <c r="D480" s="174"/>
      <c r="E480" s="174"/>
      <c r="F480" s="174"/>
      <c r="G480" s="174"/>
      <c r="H480" s="174"/>
      <c r="I480" s="174"/>
      <c r="J480" s="174"/>
      <c r="K480" s="175"/>
      <c r="L480" s="176"/>
      <c r="M480" s="177"/>
      <c r="N480" s="19"/>
    </row>
    <row r="481" spans="1:14" ht="5.15" customHeight="1" x14ac:dyDescent="0.3">
      <c r="A481" s="16"/>
      <c r="B481" s="39"/>
      <c r="C481" s="39"/>
      <c r="D481" s="39"/>
      <c r="E481" s="39"/>
      <c r="F481" s="39"/>
      <c r="G481" s="39"/>
      <c r="H481" s="39"/>
      <c r="I481" s="39"/>
      <c r="J481" s="39"/>
      <c r="K481" s="39"/>
      <c r="L481" s="39"/>
      <c r="M481" s="39"/>
      <c r="N481" s="19"/>
    </row>
    <row r="482" spans="1:14" ht="20.149999999999999" customHeight="1" x14ac:dyDescent="0.3">
      <c r="A482" s="16"/>
      <c r="B482" s="174" t="str">
        <f>F1515</f>
        <v>8. Staff appeared to be culturally diverse.</v>
      </c>
      <c r="C482" s="174"/>
      <c r="D482" s="174"/>
      <c r="E482" s="174"/>
      <c r="F482" s="174"/>
      <c r="G482" s="174"/>
      <c r="H482" s="174"/>
      <c r="I482" s="174"/>
      <c r="J482" s="174"/>
      <c r="K482" s="175"/>
      <c r="L482" s="176"/>
      <c r="M482" s="177"/>
      <c r="N482" s="19"/>
    </row>
    <row r="483" spans="1:14" ht="5.15" customHeight="1" x14ac:dyDescent="0.3">
      <c r="A483" s="16"/>
      <c r="B483" s="39"/>
      <c r="C483" s="39"/>
      <c r="D483" s="39"/>
      <c r="E483" s="39"/>
      <c r="F483" s="39"/>
      <c r="G483" s="39"/>
      <c r="H483" s="39"/>
      <c r="I483" s="39"/>
      <c r="J483" s="39"/>
      <c r="K483" s="39"/>
      <c r="L483" s="39"/>
      <c r="M483" s="39"/>
      <c r="N483" s="19"/>
    </row>
    <row r="484" spans="1:14" ht="20.149999999999999" customHeight="1" x14ac:dyDescent="0.3">
      <c r="A484" s="16"/>
      <c r="B484" s="174" t="str">
        <f>F1516</f>
        <v>9. They effectively accommodated my linguistic barrier.</v>
      </c>
      <c r="C484" s="174"/>
      <c r="D484" s="174"/>
      <c r="E484" s="174"/>
      <c r="F484" s="174"/>
      <c r="G484" s="174"/>
      <c r="H484" s="174"/>
      <c r="I484" s="174"/>
      <c r="J484" s="174"/>
      <c r="K484" s="175"/>
      <c r="L484" s="176"/>
      <c r="M484" s="177"/>
      <c r="N484" s="19"/>
    </row>
    <row r="485" spans="1:14" ht="5.15" customHeight="1" x14ac:dyDescent="0.3">
      <c r="A485" s="16"/>
      <c r="B485" s="39"/>
      <c r="C485" s="39"/>
      <c r="D485" s="39"/>
      <c r="E485" s="39"/>
      <c r="F485" s="39"/>
      <c r="G485" s="39"/>
      <c r="H485" s="39"/>
      <c r="I485" s="39"/>
      <c r="J485" s="39"/>
      <c r="K485" s="39"/>
      <c r="L485" s="39"/>
      <c r="M485" s="39"/>
      <c r="N485" s="19"/>
    </row>
    <row r="486" spans="1:14" ht="20.149999999999999" customHeight="1" x14ac:dyDescent="0.3">
      <c r="A486" s="16"/>
      <c r="B486" s="174" t="str">
        <f>F1517</f>
        <v>10. I was offered billing options appropriate to my cultural values.</v>
      </c>
      <c r="C486" s="174"/>
      <c r="D486" s="174"/>
      <c r="E486" s="174"/>
      <c r="F486" s="174"/>
      <c r="G486" s="174"/>
      <c r="H486" s="174"/>
      <c r="I486" s="174"/>
      <c r="J486" s="174"/>
      <c r="K486" s="175"/>
      <c r="L486" s="176"/>
      <c r="M486" s="177"/>
      <c r="N486" s="19"/>
    </row>
    <row r="487" spans="1:14" ht="10" customHeight="1" x14ac:dyDescent="0.3">
      <c r="A487" s="16"/>
      <c r="B487" s="39"/>
      <c r="C487" s="39"/>
      <c r="D487" s="39"/>
      <c r="E487" s="39"/>
      <c r="F487" s="39"/>
      <c r="G487" s="39"/>
      <c r="H487" s="39"/>
      <c r="I487" s="39"/>
      <c r="J487" s="39"/>
      <c r="K487" s="39"/>
      <c r="L487" s="39"/>
      <c r="M487" s="39"/>
      <c r="N487" s="19"/>
    </row>
    <row r="488" spans="1:14" ht="15" customHeight="1" x14ac:dyDescent="0.3">
      <c r="A488" s="16"/>
      <c r="B488" s="178" t="str">
        <f>B1521</f>
        <v/>
      </c>
      <c r="C488" s="178"/>
      <c r="D488" s="178"/>
      <c r="E488" s="178"/>
      <c r="F488" s="178"/>
      <c r="G488" s="178"/>
      <c r="H488" s="178"/>
      <c r="I488" s="178"/>
      <c r="J488" s="178"/>
      <c r="K488" s="178"/>
      <c r="L488" s="178"/>
      <c r="M488" s="178"/>
      <c r="N488" s="19"/>
    </row>
    <row r="489" spans="1:14" ht="10" customHeight="1" x14ac:dyDescent="0.3">
      <c r="A489" s="16"/>
      <c r="B489" s="40"/>
      <c r="C489" s="41"/>
      <c r="D489" s="41"/>
      <c r="E489" s="41"/>
      <c r="F489" s="41"/>
      <c r="G489" s="41"/>
      <c r="H489" s="41"/>
      <c r="I489" s="41"/>
      <c r="J489" s="41"/>
      <c r="K489" s="41"/>
      <c r="L489" s="41"/>
      <c r="M489" s="42"/>
      <c r="N489" s="19"/>
    </row>
    <row r="490" spans="1:14" ht="20" customHeight="1" x14ac:dyDescent="0.3">
      <c r="A490" s="16"/>
      <c r="B490" s="52" t="str">
        <f>C1525</f>
        <v xml:space="preserve">We provide this helpful feedback to you, the recipient, to improve your cultural competency. </v>
      </c>
      <c r="C490" s="53"/>
      <c r="D490" s="53"/>
      <c r="E490" s="53"/>
      <c r="F490" s="53"/>
      <c r="G490" s="53"/>
      <c r="H490" s="53"/>
      <c r="I490" s="53"/>
      <c r="J490" s="53"/>
      <c r="K490" s="53"/>
      <c r="L490" s="53"/>
      <c r="M490" s="54"/>
      <c r="N490" s="19"/>
    </row>
    <row r="491" spans="1:14" ht="20" customHeight="1" x14ac:dyDescent="0.3">
      <c r="A491" s="16"/>
      <c r="B491" s="156" t="s">
        <v>15</v>
      </c>
      <c r="C491" s="157"/>
      <c r="D491" s="157"/>
      <c r="E491" s="157"/>
      <c r="F491" s="157"/>
      <c r="G491" s="157"/>
      <c r="H491" s="157"/>
      <c r="I491" s="157"/>
      <c r="J491" s="157"/>
      <c r="K491" s="157"/>
      <c r="L491" s="157"/>
      <c r="M491" s="158"/>
      <c r="N491" s="19"/>
    </row>
    <row r="492" spans="1:14" ht="20" customHeight="1" thickBot="1" x14ac:dyDescent="0.35">
      <c r="A492" s="16"/>
      <c r="B492" s="156" t="s">
        <v>16</v>
      </c>
      <c r="C492" s="157"/>
      <c r="D492" s="157"/>
      <c r="E492" s="157"/>
      <c r="F492" s="157"/>
      <c r="G492" s="157"/>
      <c r="H492" s="157"/>
      <c r="I492" s="157"/>
      <c r="J492" s="157"/>
      <c r="K492" s="157"/>
      <c r="L492" s="157"/>
      <c r="M492" s="158"/>
      <c r="N492" s="19"/>
    </row>
    <row r="493" spans="1:14" ht="30" customHeight="1" thickTop="1" x14ac:dyDescent="0.3">
      <c r="A493" s="16"/>
      <c r="B493" s="159" t="s">
        <v>17</v>
      </c>
      <c r="C493" s="160"/>
      <c r="D493" s="160"/>
      <c r="E493" s="162" t="s">
        <v>18</v>
      </c>
      <c r="F493" s="163"/>
      <c r="G493" s="163"/>
      <c r="H493" s="164"/>
      <c r="I493" s="165" t="s">
        <v>19</v>
      </c>
      <c r="J493" s="166"/>
      <c r="K493" s="166"/>
      <c r="L493" s="166"/>
      <c r="M493" s="167"/>
      <c r="N493" s="19"/>
    </row>
    <row r="494" spans="1:14" ht="55" customHeight="1" thickBot="1" x14ac:dyDescent="0.35">
      <c r="A494" s="16"/>
      <c r="B494" s="55"/>
      <c r="C494" s="17"/>
      <c r="D494" s="17"/>
      <c r="E494" s="168" t="s">
        <v>20</v>
      </c>
      <c r="F494" s="169"/>
      <c r="G494" s="169"/>
      <c r="H494" s="170"/>
      <c r="I494" s="171" t="s">
        <v>21</v>
      </c>
      <c r="J494" s="172"/>
      <c r="K494" s="172"/>
      <c r="L494" s="172"/>
      <c r="M494" s="173"/>
      <c r="N494" s="19"/>
    </row>
    <row r="495" spans="1:14" ht="10" customHeight="1" thickTop="1" x14ac:dyDescent="0.3">
      <c r="A495" s="16"/>
      <c r="B495" s="55"/>
      <c r="C495" s="17"/>
      <c r="D495" s="17"/>
      <c r="E495" s="17"/>
      <c r="F495" s="17"/>
      <c r="G495" s="17"/>
      <c r="H495" s="17"/>
      <c r="I495" s="17"/>
      <c r="J495" s="17"/>
      <c r="K495" s="17"/>
      <c r="L495" s="17"/>
      <c r="M495" s="56"/>
      <c r="N495" s="19"/>
    </row>
    <row r="496" spans="1:14" ht="20.149999999999999" customHeight="1" x14ac:dyDescent="0.3">
      <c r="A496" s="16"/>
      <c r="B496" s="46"/>
      <c r="C496" s="39"/>
      <c r="D496" s="39"/>
      <c r="E496" s="153"/>
      <c r="F496" s="154"/>
      <c r="G496" s="154"/>
      <c r="H496" s="154"/>
      <c r="I496" s="154"/>
      <c r="J496" s="154"/>
      <c r="K496" s="154"/>
      <c r="L496" s="155"/>
      <c r="M496" s="48"/>
      <c r="N496" s="19"/>
    </row>
    <row r="497" spans="1:54" ht="10" customHeight="1" x14ac:dyDescent="0.3">
      <c r="A497" s="16"/>
      <c r="B497" s="46"/>
      <c r="C497" s="39"/>
      <c r="D497" s="39"/>
      <c r="E497" s="39"/>
      <c r="F497" s="39"/>
      <c r="G497" s="39"/>
      <c r="H497" s="39"/>
      <c r="I497" s="39"/>
      <c r="J497" s="39"/>
      <c r="K497" s="39"/>
      <c r="L497" s="39"/>
      <c r="M497" s="48"/>
      <c r="N497" s="19"/>
    </row>
    <row r="498" spans="1:54" ht="65.150000000000006" customHeight="1" x14ac:dyDescent="0.3">
      <c r="A498" s="16"/>
      <c r="B498" s="156" t="str">
        <f>C1535</f>
        <v>Select one of these two services, Standard or Competitive Competence, to best improve your efficacy serving diverse patients. We can then offer a testimonial of your improved responsiveness to diverse clients.</v>
      </c>
      <c r="C498" s="157"/>
      <c r="D498" s="157"/>
      <c r="E498" s="157"/>
      <c r="F498" s="157"/>
      <c r="G498" s="157"/>
      <c r="H498" s="157"/>
      <c r="I498" s="157"/>
      <c r="J498" s="157"/>
      <c r="K498" s="157"/>
      <c r="L498" s="157"/>
      <c r="M498" s="158"/>
      <c r="N498" s="19"/>
    </row>
    <row r="499" spans="1:54" ht="45" customHeight="1" x14ac:dyDescent="0.3">
      <c r="A499" s="16"/>
      <c r="B499" s="150"/>
      <c r="C499" s="151"/>
      <c r="D499" s="151"/>
      <c r="E499" s="151"/>
      <c r="F499" s="151"/>
      <c r="G499" s="151"/>
      <c r="H499" s="151"/>
      <c r="I499" s="151"/>
      <c r="J499" s="151"/>
      <c r="K499" s="151"/>
      <c r="L499" s="151"/>
      <c r="M499" s="152"/>
      <c r="N499" s="19"/>
    </row>
    <row r="500" spans="1:54" ht="5.15" customHeight="1" x14ac:dyDescent="0.3">
      <c r="A500" s="16"/>
      <c r="B500" s="39"/>
      <c r="C500" s="39"/>
      <c r="D500" s="39"/>
      <c r="E500" s="39"/>
      <c r="F500" s="39"/>
      <c r="G500" s="39"/>
      <c r="H500" s="39"/>
      <c r="I500" s="39"/>
      <c r="J500" s="39"/>
      <c r="K500" s="39"/>
      <c r="L500" s="39"/>
      <c r="M500" s="39"/>
      <c r="N500" s="19"/>
    </row>
    <row r="501" spans="1:54" ht="5.15" customHeight="1" x14ac:dyDescent="0.3">
      <c r="A501" s="27"/>
      <c r="B501" s="28"/>
      <c r="C501" s="28"/>
      <c r="D501" s="28"/>
      <c r="E501" s="28"/>
      <c r="F501" s="28"/>
      <c r="G501" s="28"/>
      <c r="H501" s="28"/>
      <c r="I501" s="28"/>
      <c r="J501" s="28"/>
      <c r="K501" s="28"/>
      <c r="L501" s="28"/>
      <c r="M501" s="28"/>
      <c r="N501" s="29"/>
    </row>
    <row r="502" spans="1:54" ht="55" customHeight="1" x14ac:dyDescent="0.3">
      <c r="A502" s="30" t="s">
        <v>5</v>
      </c>
      <c r="B502" s="185" t="s">
        <v>34</v>
      </c>
      <c r="C502" s="185"/>
      <c r="D502" s="185"/>
      <c r="E502" s="185"/>
      <c r="F502" s="186"/>
      <c r="G502" s="186"/>
      <c r="H502" s="186"/>
      <c r="I502" s="186"/>
      <c r="J502" s="187"/>
      <c r="K502" s="187"/>
      <c r="L502" s="187"/>
      <c r="M502" s="187"/>
      <c r="N502" s="31" t="s">
        <v>7</v>
      </c>
    </row>
    <row r="503" spans="1:54" ht="5.15" customHeight="1" x14ac:dyDescent="0.3">
      <c r="A503" s="11"/>
      <c r="B503" s="12"/>
      <c r="C503" s="12"/>
      <c r="D503" s="12"/>
      <c r="E503" s="12"/>
      <c r="F503" s="12"/>
      <c r="G503" s="12"/>
      <c r="H503" s="13"/>
      <c r="I503" s="12"/>
      <c r="J503" s="12"/>
      <c r="K503" s="12"/>
      <c r="L503" s="12"/>
      <c r="M503" s="12"/>
      <c r="N503" s="14"/>
    </row>
    <row r="504" spans="1:54" ht="5.15" customHeight="1" x14ac:dyDescent="0.3">
      <c r="A504" s="16"/>
      <c r="B504" s="17"/>
      <c r="C504" s="17"/>
      <c r="D504" s="17"/>
      <c r="E504" s="17"/>
      <c r="F504" s="17"/>
      <c r="G504" s="17"/>
      <c r="H504" s="18"/>
      <c r="I504" s="17"/>
      <c r="J504" s="17"/>
      <c r="K504" s="17"/>
      <c r="L504" s="17"/>
      <c r="M504" s="17"/>
      <c r="N504" s="19"/>
    </row>
    <row r="505" spans="1:54" ht="5.15" customHeight="1" thickBot="1" x14ac:dyDescent="0.35">
      <c r="A505" s="16"/>
      <c r="B505" s="32"/>
      <c r="C505" s="32"/>
      <c r="D505" s="32"/>
      <c r="E505" s="32"/>
      <c r="F505" s="32"/>
      <c r="G505" s="32"/>
      <c r="H505" s="32"/>
      <c r="I505" s="32"/>
      <c r="J505" s="32"/>
      <c r="K505" s="32"/>
      <c r="L505" s="32"/>
      <c r="M505" s="32"/>
      <c r="N505" s="19"/>
    </row>
    <row r="506" spans="1:54" ht="20.149999999999999" customHeight="1" thickTop="1" x14ac:dyDescent="0.3">
      <c r="A506" s="16"/>
      <c r="B506" s="33" t="s">
        <v>11</v>
      </c>
      <c r="C506" s="32"/>
      <c r="D506" s="32"/>
      <c r="E506" s="32"/>
      <c r="F506" s="179">
        <f>F465</f>
        <v>0</v>
      </c>
      <c r="G506" s="180"/>
      <c r="H506" s="180"/>
      <c r="I506" s="181"/>
      <c r="J506" s="34"/>
      <c r="K506" s="35" t="s">
        <v>12</v>
      </c>
      <c r="L506" s="36"/>
      <c r="M506" s="37"/>
      <c r="N506" s="19"/>
    </row>
    <row r="507" spans="1:54" ht="20.149999999999999" customHeight="1" thickBot="1" x14ac:dyDescent="0.35">
      <c r="A507" s="16"/>
      <c r="B507" s="33" t="s">
        <v>13</v>
      </c>
      <c r="C507" s="32"/>
      <c r="D507" s="32"/>
      <c r="E507" s="32"/>
      <c r="F507" s="179">
        <f>F466</f>
        <v>0</v>
      </c>
      <c r="G507" s="180"/>
      <c r="H507" s="180"/>
      <c r="I507" s="181"/>
      <c r="J507" s="34"/>
      <c r="K507" s="182"/>
      <c r="L507" s="183"/>
      <c r="M507" s="184"/>
      <c r="N507" s="19"/>
    </row>
    <row r="508" spans="1:54" ht="10" customHeight="1" thickTop="1" x14ac:dyDescent="0.3">
      <c r="A508" s="16"/>
      <c r="B508" s="17"/>
      <c r="C508" s="17"/>
      <c r="D508" s="17"/>
      <c r="E508" s="17"/>
      <c r="F508" s="17"/>
      <c r="G508" s="17"/>
      <c r="H508" s="18"/>
      <c r="I508" s="17"/>
      <c r="J508" s="17"/>
      <c r="K508" s="17"/>
      <c r="L508" s="17"/>
      <c r="M508" s="17"/>
      <c r="N508" s="19"/>
    </row>
    <row r="509" spans="1:54" ht="20.149999999999999" customHeight="1" x14ac:dyDescent="0.3">
      <c r="A509" s="16"/>
      <c r="B509" s="174" t="str">
        <f>F1545</f>
        <v>1. I felt fully seen and heard.</v>
      </c>
      <c r="C509" s="174"/>
      <c r="D509" s="174"/>
      <c r="E509" s="174"/>
      <c r="F509" s="174"/>
      <c r="G509" s="174"/>
      <c r="H509" s="174"/>
      <c r="I509" s="174"/>
      <c r="J509" s="174"/>
      <c r="K509" s="175"/>
      <c r="L509" s="176"/>
      <c r="M509" s="177"/>
      <c r="N509" s="19"/>
    </row>
    <row r="510" spans="1:54" ht="5.15" customHeight="1" x14ac:dyDescent="0.3">
      <c r="A510" s="16"/>
      <c r="B510" s="17"/>
      <c r="C510" s="17"/>
      <c r="D510" s="17"/>
      <c r="E510" s="17"/>
      <c r="F510" s="17"/>
      <c r="G510" s="17"/>
      <c r="H510" s="18"/>
      <c r="I510" s="17"/>
      <c r="J510" s="17"/>
      <c r="K510" s="17"/>
      <c r="L510" s="17"/>
      <c r="M510" s="17"/>
      <c r="N510" s="19"/>
      <c r="BB510" s="38"/>
    </row>
    <row r="511" spans="1:54" ht="20.149999999999999" customHeight="1" x14ac:dyDescent="0.3">
      <c r="A511" s="16"/>
      <c r="B511" s="174" t="str">
        <f>F1546</f>
        <v>2. They faithfully responded to all of my expressions of pain or discomfort.</v>
      </c>
      <c r="C511" s="174"/>
      <c r="D511" s="174"/>
      <c r="E511" s="174"/>
      <c r="F511" s="174"/>
      <c r="G511" s="174"/>
      <c r="H511" s="174"/>
      <c r="I511" s="174"/>
      <c r="J511" s="174"/>
      <c r="K511" s="175"/>
      <c r="L511" s="176"/>
      <c r="M511" s="177"/>
      <c r="N511" s="19"/>
      <c r="BB511" s="38"/>
    </row>
    <row r="512" spans="1:54" ht="5.15" customHeight="1" x14ac:dyDescent="0.3">
      <c r="A512" s="16"/>
      <c r="B512" s="17"/>
      <c r="C512" s="17"/>
      <c r="D512" s="17"/>
      <c r="E512" s="17"/>
      <c r="F512" s="17"/>
      <c r="G512" s="17"/>
      <c r="H512" s="18"/>
      <c r="I512" s="17"/>
      <c r="J512" s="17"/>
      <c r="K512" s="17"/>
      <c r="L512" s="17"/>
      <c r="M512" s="17"/>
      <c r="N512" s="19"/>
      <c r="BB512" s="38"/>
    </row>
    <row r="513" spans="1:54" ht="20.149999999999999" customHeight="1" x14ac:dyDescent="0.3">
      <c r="A513" s="16"/>
      <c r="B513" s="174" t="str">
        <f>F1547</f>
        <v>3. They put my personal wellbeing ahead of their institutional processes.</v>
      </c>
      <c r="C513" s="174"/>
      <c r="D513" s="174"/>
      <c r="E513" s="174"/>
      <c r="F513" s="174"/>
      <c r="G513" s="174"/>
      <c r="H513" s="174"/>
      <c r="I513" s="174"/>
      <c r="J513" s="174"/>
      <c r="K513" s="175"/>
      <c r="L513" s="176"/>
      <c r="M513" s="177"/>
      <c r="N513" s="19"/>
      <c r="BB513" s="38"/>
    </row>
    <row r="514" spans="1:54" ht="5.15" customHeight="1" x14ac:dyDescent="0.3">
      <c r="A514" s="16"/>
      <c r="B514" s="17"/>
      <c r="C514" s="17"/>
      <c r="D514" s="17"/>
      <c r="E514" s="17"/>
      <c r="F514" s="17"/>
      <c r="G514" s="17"/>
      <c r="H514" s="18"/>
      <c r="I514" s="17"/>
      <c r="J514" s="17"/>
      <c r="K514" s="17"/>
      <c r="L514" s="17"/>
      <c r="M514" s="17"/>
      <c r="N514" s="19"/>
      <c r="BB514" s="38"/>
    </row>
    <row r="515" spans="1:54" ht="20.149999999999999" customHeight="1" x14ac:dyDescent="0.3">
      <c r="A515" s="16"/>
      <c r="B515" s="174" t="str">
        <f>F1548</f>
        <v>4. Their actions and expressions were devoid of any microaggressions.</v>
      </c>
      <c r="C515" s="174"/>
      <c r="D515" s="174"/>
      <c r="E515" s="174"/>
      <c r="F515" s="174"/>
      <c r="G515" s="174"/>
      <c r="H515" s="174"/>
      <c r="I515" s="174"/>
      <c r="J515" s="174"/>
      <c r="K515" s="175"/>
      <c r="L515" s="176"/>
      <c r="M515" s="177"/>
      <c r="N515" s="19"/>
    </row>
    <row r="516" spans="1:54" ht="5.15" customHeight="1" x14ac:dyDescent="0.3">
      <c r="A516" s="16"/>
      <c r="B516" s="17"/>
      <c r="C516" s="17"/>
      <c r="D516" s="17"/>
      <c r="E516" s="17"/>
      <c r="F516" s="17"/>
      <c r="G516" s="17"/>
      <c r="H516" s="18"/>
      <c r="I516" s="17"/>
      <c r="J516" s="17"/>
      <c r="K516" s="17"/>
      <c r="L516" s="17"/>
      <c r="M516" s="17"/>
      <c r="N516" s="19"/>
    </row>
    <row r="517" spans="1:54" ht="20.149999999999999" customHeight="1" x14ac:dyDescent="0.3">
      <c r="A517" s="16"/>
      <c r="B517" s="174" t="str">
        <f>F1549</f>
        <v>5. They asked me how they could be more culturally sensitive.</v>
      </c>
      <c r="C517" s="174"/>
      <c r="D517" s="174"/>
      <c r="E517" s="174"/>
      <c r="F517" s="174"/>
      <c r="G517" s="174"/>
      <c r="H517" s="174"/>
      <c r="I517" s="174"/>
      <c r="J517" s="174"/>
      <c r="K517" s="175"/>
      <c r="L517" s="176"/>
      <c r="M517" s="177"/>
      <c r="N517" s="19"/>
    </row>
    <row r="518" spans="1:54" ht="5.15" customHeight="1" x14ac:dyDescent="0.3">
      <c r="A518" s="16"/>
      <c r="B518" s="17"/>
      <c r="C518" s="17"/>
      <c r="D518" s="17"/>
      <c r="E518" s="17"/>
      <c r="F518" s="17"/>
      <c r="G518" s="17"/>
      <c r="H518" s="18"/>
      <c r="I518" s="17"/>
      <c r="J518" s="17"/>
      <c r="K518" s="17"/>
      <c r="L518" s="17"/>
      <c r="M518" s="17"/>
      <c r="N518" s="19"/>
    </row>
    <row r="519" spans="1:54" ht="20.149999999999999" customHeight="1" x14ac:dyDescent="0.3">
      <c r="A519" s="16"/>
      <c r="B519" s="174" t="str">
        <f>F1550</f>
        <v>6. They did not exploit my vulnerability to their professional authority.</v>
      </c>
      <c r="C519" s="174"/>
      <c r="D519" s="174"/>
      <c r="E519" s="174"/>
      <c r="F519" s="174"/>
      <c r="G519" s="174"/>
      <c r="H519" s="174"/>
      <c r="I519" s="174"/>
      <c r="J519" s="174"/>
      <c r="K519" s="175"/>
      <c r="L519" s="176"/>
      <c r="M519" s="177"/>
      <c r="N519" s="19"/>
    </row>
    <row r="520" spans="1:54" ht="5.15" customHeight="1" x14ac:dyDescent="0.3">
      <c r="A520" s="16"/>
      <c r="B520" s="39"/>
      <c r="C520" s="39"/>
      <c r="D520" s="39"/>
      <c r="E520" s="39"/>
      <c r="F520" s="39"/>
      <c r="G520" s="39"/>
      <c r="H520" s="39"/>
      <c r="I520" s="39"/>
      <c r="J520" s="39"/>
      <c r="K520" s="39"/>
      <c r="L520" s="39"/>
      <c r="M520" s="39"/>
      <c r="N520" s="19"/>
    </row>
    <row r="521" spans="1:54" ht="20.149999999999999" customHeight="1" x14ac:dyDescent="0.3">
      <c r="A521" s="16"/>
      <c r="B521" s="174" t="str">
        <f>F1551</f>
        <v>7. I never had to give up my autonomy to fit their processes.</v>
      </c>
      <c r="C521" s="174"/>
      <c r="D521" s="174"/>
      <c r="E521" s="174"/>
      <c r="F521" s="174"/>
      <c r="G521" s="174"/>
      <c r="H521" s="174"/>
      <c r="I521" s="174"/>
      <c r="J521" s="174"/>
      <c r="K521" s="175"/>
      <c r="L521" s="176"/>
      <c r="M521" s="177"/>
      <c r="N521" s="19"/>
    </row>
    <row r="522" spans="1:54" ht="5.15" customHeight="1" x14ac:dyDescent="0.3">
      <c r="A522" s="16"/>
      <c r="B522" s="39"/>
      <c r="C522" s="39"/>
      <c r="D522" s="39"/>
      <c r="E522" s="39"/>
      <c r="F522" s="39"/>
      <c r="G522" s="39"/>
      <c r="H522" s="39"/>
      <c r="I522" s="39"/>
      <c r="J522" s="39"/>
      <c r="K522" s="39"/>
      <c r="L522" s="39"/>
      <c r="M522" s="39"/>
      <c r="N522" s="19"/>
    </row>
    <row r="523" spans="1:54" ht="20.149999999999999" customHeight="1" x14ac:dyDescent="0.3">
      <c r="A523" s="16"/>
      <c r="B523" s="174" t="str">
        <f>F1552</f>
        <v>8. Staff appeared to be culturally diverse.</v>
      </c>
      <c r="C523" s="174"/>
      <c r="D523" s="174"/>
      <c r="E523" s="174"/>
      <c r="F523" s="174"/>
      <c r="G523" s="174"/>
      <c r="H523" s="174"/>
      <c r="I523" s="174"/>
      <c r="J523" s="174"/>
      <c r="K523" s="175"/>
      <c r="L523" s="176"/>
      <c r="M523" s="177"/>
      <c r="N523" s="19"/>
    </row>
    <row r="524" spans="1:54" ht="5.15" customHeight="1" x14ac:dyDescent="0.3">
      <c r="A524" s="16"/>
      <c r="B524" s="39"/>
      <c r="C524" s="39"/>
      <c r="D524" s="39"/>
      <c r="E524" s="39"/>
      <c r="F524" s="39"/>
      <c r="G524" s="39"/>
      <c r="H524" s="39"/>
      <c r="I524" s="39"/>
      <c r="J524" s="39"/>
      <c r="K524" s="39"/>
      <c r="L524" s="39"/>
      <c r="M524" s="39"/>
      <c r="N524" s="19"/>
    </row>
    <row r="525" spans="1:54" ht="20.149999999999999" customHeight="1" x14ac:dyDescent="0.3">
      <c r="A525" s="16"/>
      <c r="B525" s="174" t="str">
        <f>F1553</f>
        <v>9. They effectively accommodated my linguistic barrier.</v>
      </c>
      <c r="C525" s="174"/>
      <c r="D525" s="174"/>
      <c r="E525" s="174"/>
      <c r="F525" s="174"/>
      <c r="G525" s="174"/>
      <c r="H525" s="174"/>
      <c r="I525" s="174"/>
      <c r="J525" s="174"/>
      <c r="K525" s="175"/>
      <c r="L525" s="176"/>
      <c r="M525" s="177"/>
      <c r="N525" s="19"/>
    </row>
    <row r="526" spans="1:54" ht="5.15" customHeight="1" x14ac:dyDescent="0.3">
      <c r="A526" s="16"/>
      <c r="B526" s="39"/>
      <c r="C526" s="39"/>
      <c r="D526" s="39"/>
      <c r="E526" s="39"/>
      <c r="F526" s="39"/>
      <c r="G526" s="39"/>
      <c r="H526" s="39"/>
      <c r="I526" s="39"/>
      <c r="J526" s="39"/>
      <c r="K526" s="39"/>
      <c r="L526" s="39"/>
      <c r="M526" s="39"/>
      <c r="N526" s="19"/>
    </row>
    <row r="527" spans="1:54" ht="20.149999999999999" customHeight="1" x14ac:dyDescent="0.3">
      <c r="A527" s="16"/>
      <c r="B527" s="174" t="str">
        <f>F1554</f>
        <v>10. I was offered billing options appropriate to my cultural values.</v>
      </c>
      <c r="C527" s="174"/>
      <c r="D527" s="174"/>
      <c r="E527" s="174"/>
      <c r="F527" s="174"/>
      <c r="G527" s="174"/>
      <c r="H527" s="174"/>
      <c r="I527" s="174"/>
      <c r="J527" s="174"/>
      <c r="K527" s="175"/>
      <c r="L527" s="176"/>
      <c r="M527" s="177"/>
      <c r="N527" s="19"/>
    </row>
    <row r="528" spans="1:54" ht="10" customHeight="1" x14ac:dyDescent="0.3">
      <c r="A528" s="16"/>
      <c r="B528" s="39"/>
      <c r="C528" s="39"/>
      <c r="D528" s="39"/>
      <c r="E528" s="39"/>
      <c r="F528" s="39"/>
      <c r="G528" s="39"/>
      <c r="H528" s="39"/>
      <c r="I528" s="39"/>
      <c r="J528" s="39"/>
      <c r="K528" s="39"/>
      <c r="L528" s="39"/>
      <c r="M528" s="39"/>
      <c r="N528" s="19"/>
    </row>
    <row r="529" spans="1:14" ht="15" customHeight="1" x14ac:dyDescent="0.3">
      <c r="A529" s="16"/>
      <c r="B529" s="178" t="str">
        <f>B1558</f>
        <v/>
      </c>
      <c r="C529" s="178"/>
      <c r="D529" s="178"/>
      <c r="E529" s="178"/>
      <c r="F529" s="178"/>
      <c r="G529" s="178"/>
      <c r="H529" s="178"/>
      <c r="I529" s="178"/>
      <c r="J529" s="178"/>
      <c r="K529" s="178"/>
      <c r="L529" s="178"/>
      <c r="M529" s="178"/>
      <c r="N529" s="19"/>
    </row>
    <row r="530" spans="1:14" ht="10" customHeight="1" x14ac:dyDescent="0.3">
      <c r="A530" s="16"/>
      <c r="B530" s="40"/>
      <c r="C530" s="41"/>
      <c r="D530" s="41"/>
      <c r="E530" s="41"/>
      <c r="F530" s="41"/>
      <c r="G530" s="41"/>
      <c r="H530" s="41"/>
      <c r="I530" s="41"/>
      <c r="J530" s="41"/>
      <c r="K530" s="41"/>
      <c r="L530" s="41"/>
      <c r="M530" s="42"/>
      <c r="N530" s="19"/>
    </row>
    <row r="531" spans="1:14" ht="20" customHeight="1" x14ac:dyDescent="0.3">
      <c r="A531" s="16"/>
      <c r="B531" s="52" t="str">
        <f>C1562</f>
        <v xml:space="preserve">We provide this helpful feedback to you, the recipient, to improve your cultural competency. </v>
      </c>
      <c r="C531" s="53"/>
      <c r="D531" s="53"/>
      <c r="E531" s="53"/>
      <c r="F531" s="53"/>
      <c r="G531" s="53"/>
      <c r="H531" s="53"/>
      <c r="I531" s="53"/>
      <c r="J531" s="53"/>
      <c r="K531" s="53"/>
      <c r="L531" s="53"/>
      <c r="M531" s="54"/>
      <c r="N531" s="19"/>
    </row>
    <row r="532" spans="1:14" ht="20" customHeight="1" x14ac:dyDescent="0.3">
      <c r="A532" s="16"/>
      <c r="B532" s="156" t="s">
        <v>15</v>
      </c>
      <c r="C532" s="157"/>
      <c r="D532" s="157"/>
      <c r="E532" s="157"/>
      <c r="F532" s="157"/>
      <c r="G532" s="157"/>
      <c r="H532" s="157"/>
      <c r="I532" s="157"/>
      <c r="J532" s="157"/>
      <c r="K532" s="157"/>
      <c r="L532" s="157"/>
      <c r="M532" s="158"/>
      <c r="N532" s="19"/>
    </row>
    <row r="533" spans="1:14" ht="20" customHeight="1" thickBot="1" x14ac:dyDescent="0.35">
      <c r="A533" s="16"/>
      <c r="B533" s="156" t="s">
        <v>16</v>
      </c>
      <c r="C533" s="157"/>
      <c r="D533" s="157"/>
      <c r="E533" s="157"/>
      <c r="F533" s="157"/>
      <c r="G533" s="157"/>
      <c r="H533" s="157"/>
      <c r="I533" s="157"/>
      <c r="J533" s="157"/>
      <c r="K533" s="157"/>
      <c r="L533" s="157"/>
      <c r="M533" s="158"/>
      <c r="N533" s="19"/>
    </row>
    <row r="534" spans="1:14" ht="30" customHeight="1" thickTop="1" x14ac:dyDescent="0.3">
      <c r="A534" s="16"/>
      <c r="B534" s="159" t="s">
        <v>17</v>
      </c>
      <c r="C534" s="160"/>
      <c r="D534" s="160"/>
      <c r="E534" s="162" t="s">
        <v>18</v>
      </c>
      <c r="F534" s="163"/>
      <c r="G534" s="163"/>
      <c r="H534" s="164"/>
      <c r="I534" s="165" t="s">
        <v>19</v>
      </c>
      <c r="J534" s="166"/>
      <c r="K534" s="166"/>
      <c r="L534" s="166"/>
      <c r="M534" s="167"/>
      <c r="N534" s="19"/>
    </row>
    <row r="535" spans="1:14" ht="55" customHeight="1" thickBot="1" x14ac:dyDescent="0.35">
      <c r="A535" s="16"/>
      <c r="B535" s="55"/>
      <c r="C535" s="17"/>
      <c r="D535" s="17"/>
      <c r="E535" s="168" t="s">
        <v>20</v>
      </c>
      <c r="F535" s="169"/>
      <c r="G535" s="169"/>
      <c r="H535" s="170"/>
      <c r="I535" s="171" t="s">
        <v>21</v>
      </c>
      <c r="J535" s="172"/>
      <c r="K535" s="172"/>
      <c r="L535" s="172"/>
      <c r="M535" s="173"/>
      <c r="N535" s="19"/>
    </row>
    <row r="536" spans="1:14" ht="10" customHeight="1" thickTop="1" x14ac:dyDescent="0.3">
      <c r="A536" s="16"/>
      <c r="B536" s="55"/>
      <c r="C536" s="17"/>
      <c r="D536" s="17"/>
      <c r="E536" s="17"/>
      <c r="F536" s="17"/>
      <c r="G536" s="17"/>
      <c r="H536" s="17"/>
      <c r="I536" s="17"/>
      <c r="J536" s="17"/>
      <c r="K536" s="17"/>
      <c r="L536" s="17"/>
      <c r="M536" s="56"/>
      <c r="N536" s="19"/>
    </row>
    <row r="537" spans="1:14" ht="20.149999999999999" customHeight="1" x14ac:dyDescent="0.3">
      <c r="A537" s="16"/>
      <c r="B537" s="46"/>
      <c r="C537" s="39"/>
      <c r="D537" s="39"/>
      <c r="E537" s="153"/>
      <c r="F537" s="154"/>
      <c r="G537" s="154"/>
      <c r="H537" s="154"/>
      <c r="I537" s="154"/>
      <c r="J537" s="154"/>
      <c r="K537" s="154"/>
      <c r="L537" s="155"/>
      <c r="M537" s="48"/>
      <c r="N537" s="19"/>
    </row>
    <row r="538" spans="1:14" ht="10" customHeight="1" x14ac:dyDescent="0.3">
      <c r="A538" s="16"/>
      <c r="B538" s="46"/>
      <c r="C538" s="39"/>
      <c r="D538" s="39"/>
      <c r="E538" s="39"/>
      <c r="F538" s="39"/>
      <c r="G538" s="39"/>
      <c r="H538" s="39"/>
      <c r="I538" s="39"/>
      <c r="J538" s="39"/>
      <c r="K538" s="39"/>
      <c r="L538" s="39"/>
      <c r="M538" s="48"/>
      <c r="N538" s="19"/>
    </row>
    <row r="539" spans="1:14" ht="65.150000000000006" customHeight="1" x14ac:dyDescent="0.3">
      <c r="A539" s="16"/>
      <c r="B539" s="156" t="str">
        <f>C1572</f>
        <v>Select one of these two services, Standard or Competitive Competence, to best improve your efficacy serving diverse patients. We can then offer a testimonial of your improved responsiveness to diverse clients.</v>
      </c>
      <c r="C539" s="157"/>
      <c r="D539" s="157"/>
      <c r="E539" s="157"/>
      <c r="F539" s="157"/>
      <c r="G539" s="157"/>
      <c r="H539" s="157"/>
      <c r="I539" s="157"/>
      <c r="J539" s="157"/>
      <c r="K539" s="157"/>
      <c r="L539" s="157"/>
      <c r="M539" s="158"/>
      <c r="N539" s="19"/>
    </row>
    <row r="540" spans="1:14" ht="45" customHeight="1" x14ac:dyDescent="0.3">
      <c r="A540" s="16"/>
      <c r="B540" s="150"/>
      <c r="C540" s="151"/>
      <c r="D540" s="151"/>
      <c r="E540" s="151"/>
      <c r="F540" s="151"/>
      <c r="G540" s="151"/>
      <c r="H540" s="151"/>
      <c r="I540" s="151"/>
      <c r="J540" s="151"/>
      <c r="K540" s="151"/>
      <c r="L540" s="151"/>
      <c r="M540" s="152"/>
      <c r="N540" s="19"/>
    </row>
    <row r="541" spans="1:14" ht="5.15" customHeight="1" x14ac:dyDescent="0.3">
      <c r="A541" s="16"/>
      <c r="B541" s="39"/>
      <c r="C541" s="39"/>
      <c r="D541" s="39"/>
      <c r="E541" s="39"/>
      <c r="F541" s="39"/>
      <c r="G541" s="39"/>
      <c r="H541" s="39"/>
      <c r="I541" s="39"/>
      <c r="J541" s="39"/>
      <c r="K541" s="39"/>
      <c r="L541" s="39"/>
      <c r="M541" s="39"/>
      <c r="N541" s="19"/>
    </row>
    <row r="542" spans="1:14" ht="5.15" customHeight="1" x14ac:dyDescent="0.3">
      <c r="A542" s="27"/>
      <c r="B542" s="28"/>
      <c r="C542" s="28"/>
      <c r="D542" s="28"/>
      <c r="E542" s="28"/>
      <c r="F542" s="28"/>
      <c r="G542" s="28"/>
      <c r="H542" s="28"/>
      <c r="I542" s="28"/>
      <c r="J542" s="28"/>
      <c r="K542" s="28"/>
      <c r="L542" s="28"/>
      <c r="M542" s="28"/>
      <c r="N542" s="29"/>
    </row>
    <row r="543" spans="1:14" ht="55" customHeight="1" x14ac:dyDescent="0.3">
      <c r="A543" s="30" t="s">
        <v>5</v>
      </c>
      <c r="B543" s="185" t="s">
        <v>35</v>
      </c>
      <c r="C543" s="185"/>
      <c r="D543" s="185"/>
      <c r="E543" s="185"/>
      <c r="F543" s="186"/>
      <c r="G543" s="186"/>
      <c r="H543" s="186"/>
      <c r="I543" s="186"/>
      <c r="J543" s="187"/>
      <c r="K543" s="187"/>
      <c r="L543" s="187"/>
      <c r="M543" s="187"/>
      <c r="N543" s="31" t="s">
        <v>7</v>
      </c>
    </row>
    <row r="544" spans="1:14" ht="5.15" customHeight="1" x14ac:dyDescent="0.3">
      <c r="A544" s="11"/>
      <c r="B544" s="12"/>
      <c r="C544" s="12"/>
      <c r="D544" s="12"/>
      <c r="E544" s="12"/>
      <c r="F544" s="12"/>
      <c r="G544" s="12"/>
      <c r="H544" s="13"/>
      <c r="I544" s="12"/>
      <c r="J544" s="12"/>
      <c r="K544" s="12"/>
      <c r="L544" s="12"/>
      <c r="M544" s="12"/>
      <c r="N544" s="14"/>
    </row>
    <row r="545" spans="1:54" ht="5.15" customHeight="1" x14ac:dyDescent="0.3">
      <c r="A545" s="16"/>
      <c r="B545" s="17"/>
      <c r="C545" s="17"/>
      <c r="D545" s="17"/>
      <c r="E545" s="17"/>
      <c r="F545" s="17"/>
      <c r="G545" s="17"/>
      <c r="H545" s="18"/>
      <c r="I545" s="17"/>
      <c r="J545" s="17"/>
      <c r="K545" s="17"/>
      <c r="L545" s="17"/>
      <c r="M545" s="17"/>
      <c r="N545" s="19"/>
    </row>
    <row r="546" spans="1:54" ht="5.15" customHeight="1" thickBot="1" x14ac:dyDescent="0.35">
      <c r="A546" s="16"/>
      <c r="B546" s="32"/>
      <c r="C546" s="32"/>
      <c r="D546" s="32"/>
      <c r="E546" s="32"/>
      <c r="F546" s="32"/>
      <c r="G546" s="32"/>
      <c r="H546" s="32"/>
      <c r="I546" s="32"/>
      <c r="J546" s="32"/>
      <c r="K546" s="32"/>
      <c r="L546" s="32"/>
      <c r="M546" s="32"/>
      <c r="N546" s="19"/>
    </row>
    <row r="547" spans="1:54" ht="20.149999999999999" customHeight="1" thickTop="1" x14ac:dyDescent="0.3">
      <c r="A547" s="16"/>
      <c r="B547" s="33" t="s">
        <v>11</v>
      </c>
      <c r="C547" s="32"/>
      <c r="D547" s="32"/>
      <c r="E547" s="32"/>
      <c r="F547" s="179">
        <f>F506</f>
        <v>0</v>
      </c>
      <c r="G547" s="180"/>
      <c r="H547" s="180"/>
      <c r="I547" s="181"/>
      <c r="J547" s="34"/>
      <c r="K547" s="35" t="s">
        <v>12</v>
      </c>
      <c r="L547" s="36"/>
      <c r="M547" s="37"/>
      <c r="N547" s="19"/>
    </row>
    <row r="548" spans="1:54" ht="20.149999999999999" customHeight="1" thickBot="1" x14ac:dyDescent="0.35">
      <c r="A548" s="16"/>
      <c r="B548" s="33" t="s">
        <v>13</v>
      </c>
      <c r="C548" s="32"/>
      <c r="D548" s="32"/>
      <c r="E548" s="32"/>
      <c r="F548" s="179">
        <f>F507</f>
        <v>0</v>
      </c>
      <c r="G548" s="180"/>
      <c r="H548" s="180"/>
      <c r="I548" s="181"/>
      <c r="J548" s="34"/>
      <c r="K548" s="182"/>
      <c r="L548" s="183"/>
      <c r="M548" s="184"/>
      <c r="N548" s="19"/>
    </row>
    <row r="549" spans="1:54" ht="10" customHeight="1" thickTop="1" x14ac:dyDescent="0.3">
      <c r="A549" s="16"/>
      <c r="B549" s="17"/>
      <c r="C549" s="17"/>
      <c r="D549" s="17"/>
      <c r="E549" s="17"/>
      <c r="F549" s="17"/>
      <c r="G549" s="17"/>
      <c r="H549" s="18"/>
      <c r="I549" s="17"/>
      <c r="J549" s="17"/>
      <c r="K549" s="17"/>
      <c r="L549" s="17"/>
      <c r="M549" s="17"/>
      <c r="N549" s="19"/>
    </row>
    <row r="550" spans="1:54" ht="20.149999999999999" customHeight="1" x14ac:dyDescent="0.3">
      <c r="A550" s="16"/>
      <c r="B550" s="174" t="str">
        <f>F1582</f>
        <v>1. I felt fully seen and heard.</v>
      </c>
      <c r="C550" s="174"/>
      <c r="D550" s="174"/>
      <c r="E550" s="174"/>
      <c r="F550" s="174"/>
      <c r="G550" s="174"/>
      <c r="H550" s="174"/>
      <c r="I550" s="174"/>
      <c r="J550" s="174"/>
      <c r="K550" s="175"/>
      <c r="L550" s="176"/>
      <c r="M550" s="177"/>
      <c r="N550" s="19"/>
    </row>
    <row r="551" spans="1:54" ht="5.15" customHeight="1" x14ac:dyDescent="0.3">
      <c r="A551" s="16"/>
      <c r="B551" s="17"/>
      <c r="C551" s="17"/>
      <c r="D551" s="17"/>
      <c r="E551" s="17"/>
      <c r="F551" s="17"/>
      <c r="G551" s="17"/>
      <c r="H551" s="18"/>
      <c r="I551" s="17"/>
      <c r="J551" s="17"/>
      <c r="K551" s="17"/>
      <c r="L551" s="17"/>
      <c r="M551" s="17"/>
      <c r="N551" s="19"/>
      <c r="BB551" s="38"/>
    </row>
    <row r="552" spans="1:54" ht="20.149999999999999" customHeight="1" x14ac:dyDescent="0.3">
      <c r="A552" s="16"/>
      <c r="B552" s="174" t="str">
        <f>F1583</f>
        <v>2. They faithfully responded to all of my expressions of pain or discomfort.</v>
      </c>
      <c r="C552" s="174"/>
      <c r="D552" s="174"/>
      <c r="E552" s="174"/>
      <c r="F552" s="174"/>
      <c r="G552" s="174"/>
      <c r="H552" s="174"/>
      <c r="I552" s="174"/>
      <c r="J552" s="174"/>
      <c r="K552" s="175"/>
      <c r="L552" s="176"/>
      <c r="M552" s="177"/>
      <c r="N552" s="19"/>
      <c r="BB552" s="38"/>
    </row>
    <row r="553" spans="1:54" ht="5.15" customHeight="1" x14ac:dyDescent="0.3">
      <c r="A553" s="16"/>
      <c r="B553" s="17"/>
      <c r="C553" s="17"/>
      <c r="D553" s="17"/>
      <c r="E553" s="17"/>
      <c r="F553" s="17"/>
      <c r="G553" s="17"/>
      <c r="H553" s="18"/>
      <c r="I553" s="17"/>
      <c r="J553" s="17"/>
      <c r="K553" s="17"/>
      <c r="L553" s="17"/>
      <c r="M553" s="17"/>
      <c r="N553" s="19"/>
      <c r="BB553" s="38"/>
    </row>
    <row r="554" spans="1:54" ht="20.149999999999999" customHeight="1" x14ac:dyDescent="0.3">
      <c r="A554" s="16"/>
      <c r="B554" s="174" t="str">
        <f>F1584</f>
        <v>3. They put my personal wellbeing ahead of their institutional processes.</v>
      </c>
      <c r="C554" s="174"/>
      <c r="D554" s="174"/>
      <c r="E554" s="174"/>
      <c r="F554" s="174"/>
      <c r="G554" s="174"/>
      <c r="H554" s="174"/>
      <c r="I554" s="174"/>
      <c r="J554" s="174"/>
      <c r="K554" s="175"/>
      <c r="L554" s="176"/>
      <c r="M554" s="177"/>
      <c r="N554" s="19"/>
      <c r="BB554" s="38"/>
    </row>
    <row r="555" spans="1:54" ht="5.15" customHeight="1" x14ac:dyDescent="0.3">
      <c r="A555" s="16"/>
      <c r="B555" s="17"/>
      <c r="C555" s="17"/>
      <c r="D555" s="17"/>
      <c r="E555" s="17"/>
      <c r="F555" s="17"/>
      <c r="G555" s="17"/>
      <c r="H555" s="18"/>
      <c r="I555" s="17"/>
      <c r="J555" s="17"/>
      <c r="K555" s="17"/>
      <c r="L555" s="17"/>
      <c r="M555" s="17"/>
      <c r="N555" s="19"/>
      <c r="BB555" s="38"/>
    </row>
    <row r="556" spans="1:54" ht="20.149999999999999" customHeight="1" x14ac:dyDescent="0.3">
      <c r="A556" s="16"/>
      <c r="B556" s="174" t="str">
        <f>F1585</f>
        <v>4. Their actions and expressions were devoid of any microaggressions.</v>
      </c>
      <c r="C556" s="174"/>
      <c r="D556" s="174"/>
      <c r="E556" s="174"/>
      <c r="F556" s="174"/>
      <c r="G556" s="174"/>
      <c r="H556" s="174"/>
      <c r="I556" s="174"/>
      <c r="J556" s="174"/>
      <c r="K556" s="175"/>
      <c r="L556" s="176"/>
      <c r="M556" s="177"/>
      <c r="N556" s="19"/>
    </row>
    <row r="557" spans="1:54" ht="5.15" customHeight="1" x14ac:dyDescent="0.3">
      <c r="A557" s="16"/>
      <c r="B557" s="17"/>
      <c r="C557" s="17"/>
      <c r="D557" s="17"/>
      <c r="E557" s="17"/>
      <c r="F557" s="17"/>
      <c r="G557" s="17"/>
      <c r="H557" s="18"/>
      <c r="I557" s="17"/>
      <c r="J557" s="17"/>
      <c r="K557" s="17"/>
      <c r="L557" s="17"/>
      <c r="M557" s="17"/>
      <c r="N557" s="19"/>
    </row>
    <row r="558" spans="1:54" ht="20.149999999999999" customHeight="1" x14ac:dyDescent="0.3">
      <c r="A558" s="16"/>
      <c r="B558" s="174" t="str">
        <f>F1586</f>
        <v>5. They asked me how they could be more culturally sensitive.</v>
      </c>
      <c r="C558" s="174"/>
      <c r="D558" s="174"/>
      <c r="E558" s="174"/>
      <c r="F558" s="174"/>
      <c r="G558" s="174"/>
      <c r="H558" s="174"/>
      <c r="I558" s="174"/>
      <c r="J558" s="174"/>
      <c r="K558" s="175"/>
      <c r="L558" s="176"/>
      <c r="M558" s="177"/>
      <c r="N558" s="19"/>
    </row>
    <row r="559" spans="1:54" ht="5.15" customHeight="1" x14ac:dyDescent="0.3">
      <c r="A559" s="16"/>
      <c r="B559" s="17"/>
      <c r="C559" s="17"/>
      <c r="D559" s="17"/>
      <c r="E559" s="17"/>
      <c r="F559" s="17"/>
      <c r="G559" s="17"/>
      <c r="H559" s="18"/>
      <c r="I559" s="17"/>
      <c r="J559" s="17"/>
      <c r="K559" s="17"/>
      <c r="L559" s="17"/>
      <c r="M559" s="17"/>
      <c r="N559" s="19"/>
    </row>
    <row r="560" spans="1:54" ht="20.149999999999999" customHeight="1" x14ac:dyDescent="0.3">
      <c r="A560" s="16"/>
      <c r="B560" s="174" t="str">
        <f>F1587</f>
        <v>6. They did not exploit my vulnerability to their professional authority.</v>
      </c>
      <c r="C560" s="174"/>
      <c r="D560" s="174"/>
      <c r="E560" s="174"/>
      <c r="F560" s="174"/>
      <c r="G560" s="174"/>
      <c r="H560" s="174"/>
      <c r="I560" s="174"/>
      <c r="J560" s="174"/>
      <c r="K560" s="175"/>
      <c r="L560" s="176"/>
      <c r="M560" s="177"/>
      <c r="N560" s="19"/>
    </row>
    <row r="561" spans="1:14" ht="5.15" customHeight="1" x14ac:dyDescent="0.3">
      <c r="A561" s="16"/>
      <c r="B561" s="39"/>
      <c r="C561" s="39"/>
      <c r="D561" s="39"/>
      <c r="E561" s="39"/>
      <c r="F561" s="39"/>
      <c r="G561" s="39"/>
      <c r="H561" s="39"/>
      <c r="I561" s="39"/>
      <c r="J561" s="39"/>
      <c r="K561" s="39"/>
      <c r="L561" s="39"/>
      <c r="M561" s="39"/>
      <c r="N561" s="19"/>
    </row>
    <row r="562" spans="1:14" ht="20.149999999999999" customHeight="1" x14ac:dyDescent="0.3">
      <c r="A562" s="16"/>
      <c r="B562" s="174" t="str">
        <f>F1588</f>
        <v>7. I never had to give up my autonomy to fit their processes.</v>
      </c>
      <c r="C562" s="174"/>
      <c r="D562" s="174"/>
      <c r="E562" s="174"/>
      <c r="F562" s="174"/>
      <c r="G562" s="174"/>
      <c r="H562" s="174"/>
      <c r="I562" s="174"/>
      <c r="J562" s="174"/>
      <c r="K562" s="175"/>
      <c r="L562" s="176"/>
      <c r="M562" s="177"/>
      <c r="N562" s="19"/>
    </row>
    <row r="563" spans="1:14" ht="5.15" customHeight="1" x14ac:dyDescent="0.3">
      <c r="A563" s="16"/>
      <c r="B563" s="39"/>
      <c r="C563" s="39"/>
      <c r="D563" s="39"/>
      <c r="E563" s="39"/>
      <c r="F563" s="39"/>
      <c r="G563" s="39"/>
      <c r="H563" s="39"/>
      <c r="I563" s="39"/>
      <c r="J563" s="39"/>
      <c r="K563" s="39"/>
      <c r="L563" s="39"/>
      <c r="M563" s="39"/>
      <c r="N563" s="19"/>
    </row>
    <row r="564" spans="1:14" ht="20.149999999999999" customHeight="1" x14ac:dyDescent="0.3">
      <c r="A564" s="16"/>
      <c r="B564" s="174" t="str">
        <f>F1589</f>
        <v>8. Staff appeared to be culturally diverse.</v>
      </c>
      <c r="C564" s="174"/>
      <c r="D564" s="174"/>
      <c r="E564" s="174"/>
      <c r="F564" s="174"/>
      <c r="G564" s="174"/>
      <c r="H564" s="174"/>
      <c r="I564" s="174"/>
      <c r="J564" s="174"/>
      <c r="K564" s="175"/>
      <c r="L564" s="176"/>
      <c r="M564" s="177"/>
      <c r="N564" s="19"/>
    </row>
    <row r="565" spans="1:14" ht="5.15" customHeight="1" x14ac:dyDescent="0.3">
      <c r="A565" s="16"/>
      <c r="B565" s="39"/>
      <c r="C565" s="39"/>
      <c r="D565" s="39"/>
      <c r="E565" s="39"/>
      <c r="F565" s="39"/>
      <c r="G565" s="39"/>
      <c r="H565" s="39"/>
      <c r="I565" s="39"/>
      <c r="J565" s="39"/>
      <c r="K565" s="39"/>
      <c r="L565" s="39"/>
      <c r="M565" s="39"/>
      <c r="N565" s="19"/>
    </row>
    <row r="566" spans="1:14" ht="20.149999999999999" customHeight="1" x14ac:dyDescent="0.3">
      <c r="A566" s="16"/>
      <c r="B566" s="174" t="str">
        <f>F1590</f>
        <v>9. They effectively accommodated my linguistic barrier.</v>
      </c>
      <c r="C566" s="174"/>
      <c r="D566" s="174"/>
      <c r="E566" s="174"/>
      <c r="F566" s="174"/>
      <c r="G566" s="174"/>
      <c r="H566" s="174"/>
      <c r="I566" s="174"/>
      <c r="J566" s="174"/>
      <c r="K566" s="175"/>
      <c r="L566" s="176"/>
      <c r="M566" s="177"/>
      <c r="N566" s="19"/>
    </row>
    <row r="567" spans="1:14" ht="5.15" customHeight="1" x14ac:dyDescent="0.3">
      <c r="A567" s="16"/>
      <c r="B567" s="39"/>
      <c r="C567" s="39"/>
      <c r="D567" s="39"/>
      <c r="E567" s="39"/>
      <c r="F567" s="39"/>
      <c r="G567" s="39"/>
      <c r="H567" s="39"/>
      <c r="I567" s="39"/>
      <c r="J567" s="39"/>
      <c r="K567" s="39"/>
      <c r="L567" s="39"/>
      <c r="M567" s="39"/>
      <c r="N567" s="19"/>
    </row>
    <row r="568" spans="1:14" ht="20.149999999999999" customHeight="1" x14ac:dyDescent="0.3">
      <c r="A568" s="16"/>
      <c r="B568" s="174" t="str">
        <f>F1591</f>
        <v>10. I was offered billing options appropriate to my cultural values.</v>
      </c>
      <c r="C568" s="174"/>
      <c r="D568" s="174"/>
      <c r="E568" s="174"/>
      <c r="F568" s="174"/>
      <c r="G568" s="174"/>
      <c r="H568" s="174"/>
      <c r="I568" s="174"/>
      <c r="J568" s="174"/>
      <c r="K568" s="175"/>
      <c r="L568" s="176"/>
      <c r="M568" s="177"/>
      <c r="N568" s="19"/>
    </row>
    <row r="569" spans="1:14" ht="10" customHeight="1" x14ac:dyDescent="0.3">
      <c r="A569" s="16"/>
      <c r="B569" s="39"/>
      <c r="C569" s="39"/>
      <c r="D569" s="39"/>
      <c r="E569" s="39"/>
      <c r="F569" s="39"/>
      <c r="G569" s="39"/>
      <c r="H569" s="39"/>
      <c r="I569" s="39"/>
      <c r="J569" s="39"/>
      <c r="K569" s="39"/>
      <c r="L569" s="39"/>
      <c r="M569" s="39"/>
      <c r="N569" s="19"/>
    </row>
    <row r="570" spans="1:14" ht="15" customHeight="1" x14ac:dyDescent="0.3">
      <c r="A570" s="16"/>
      <c r="B570" s="178" t="str">
        <f>B1595</f>
        <v/>
      </c>
      <c r="C570" s="178"/>
      <c r="D570" s="178"/>
      <c r="E570" s="178"/>
      <c r="F570" s="178"/>
      <c r="G570" s="178"/>
      <c r="H570" s="178"/>
      <c r="I570" s="178"/>
      <c r="J570" s="178"/>
      <c r="K570" s="178"/>
      <c r="L570" s="178"/>
      <c r="M570" s="178"/>
      <c r="N570" s="19"/>
    </row>
    <row r="571" spans="1:14" ht="10" customHeight="1" x14ac:dyDescent="0.3">
      <c r="A571" s="16"/>
      <c r="B571" s="40"/>
      <c r="C571" s="41"/>
      <c r="D571" s="41"/>
      <c r="E571" s="41"/>
      <c r="F571" s="41"/>
      <c r="G571" s="41"/>
      <c r="H571" s="41"/>
      <c r="I571" s="41"/>
      <c r="J571" s="41"/>
      <c r="K571" s="41"/>
      <c r="L571" s="41"/>
      <c r="M571" s="42"/>
      <c r="N571" s="19"/>
    </row>
    <row r="572" spans="1:14" ht="20" customHeight="1" x14ac:dyDescent="0.3">
      <c r="A572" s="16"/>
      <c r="B572" s="52" t="str">
        <f>C1599</f>
        <v xml:space="preserve">We provide this helpful feedback to you, the recipient, to improve your cultural competency. </v>
      </c>
      <c r="C572" s="53"/>
      <c r="D572" s="53"/>
      <c r="E572" s="53"/>
      <c r="F572" s="53"/>
      <c r="G572" s="53"/>
      <c r="H572" s="53"/>
      <c r="I572" s="53"/>
      <c r="J572" s="53"/>
      <c r="K572" s="53"/>
      <c r="L572" s="53"/>
      <c r="M572" s="54"/>
      <c r="N572" s="19"/>
    </row>
    <row r="573" spans="1:14" ht="20" customHeight="1" x14ac:dyDescent="0.3">
      <c r="A573" s="16"/>
      <c r="B573" s="156" t="s">
        <v>15</v>
      </c>
      <c r="C573" s="157"/>
      <c r="D573" s="157"/>
      <c r="E573" s="157"/>
      <c r="F573" s="157"/>
      <c r="G573" s="157"/>
      <c r="H573" s="157"/>
      <c r="I573" s="157"/>
      <c r="J573" s="157"/>
      <c r="K573" s="157"/>
      <c r="L573" s="157"/>
      <c r="M573" s="158"/>
      <c r="N573" s="19"/>
    </row>
    <row r="574" spans="1:14" ht="20" customHeight="1" thickBot="1" x14ac:dyDescent="0.35">
      <c r="A574" s="16"/>
      <c r="B574" s="156" t="s">
        <v>16</v>
      </c>
      <c r="C574" s="157"/>
      <c r="D574" s="157"/>
      <c r="E574" s="157"/>
      <c r="F574" s="157"/>
      <c r="G574" s="157"/>
      <c r="H574" s="157"/>
      <c r="I574" s="157"/>
      <c r="J574" s="157"/>
      <c r="K574" s="157"/>
      <c r="L574" s="157"/>
      <c r="M574" s="158"/>
      <c r="N574" s="19"/>
    </row>
    <row r="575" spans="1:14" ht="30" customHeight="1" thickTop="1" x14ac:dyDescent="0.3">
      <c r="A575" s="16"/>
      <c r="B575" s="159" t="s">
        <v>17</v>
      </c>
      <c r="C575" s="160"/>
      <c r="D575" s="160"/>
      <c r="E575" s="162" t="s">
        <v>18</v>
      </c>
      <c r="F575" s="163"/>
      <c r="G575" s="163"/>
      <c r="H575" s="164"/>
      <c r="I575" s="165" t="s">
        <v>19</v>
      </c>
      <c r="J575" s="166"/>
      <c r="K575" s="166"/>
      <c r="L575" s="166"/>
      <c r="M575" s="167"/>
      <c r="N575" s="19"/>
    </row>
    <row r="576" spans="1:14" ht="55" customHeight="1" thickBot="1" x14ac:dyDescent="0.35">
      <c r="A576" s="16"/>
      <c r="B576" s="55"/>
      <c r="C576" s="17"/>
      <c r="D576" s="17"/>
      <c r="E576" s="168" t="s">
        <v>20</v>
      </c>
      <c r="F576" s="169"/>
      <c r="G576" s="169"/>
      <c r="H576" s="170"/>
      <c r="I576" s="171" t="s">
        <v>21</v>
      </c>
      <c r="J576" s="172"/>
      <c r="K576" s="172"/>
      <c r="L576" s="172"/>
      <c r="M576" s="173"/>
      <c r="N576" s="19"/>
    </row>
    <row r="577" spans="1:54" ht="10" customHeight="1" thickTop="1" x14ac:dyDescent="0.3">
      <c r="A577" s="16"/>
      <c r="B577" s="55"/>
      <c r="C577" s="17"/>
      <c r="D577" s="17"/>
      <c r="E577" s="17"/>
      <c r="F577" s="17"/>
      <c r="G577" s="17"/>
      <c r="H577" s="17"/>
      <c r="I577" s="17"/>
      <c r="J577" s="17"/>
      <c r="K577" s="17"/>
      <c r="L577" s="17"/>
      <c r="M577" s="56"/>
      <c r="N577" s="19"/>
    </row>
    <row r="578" spans="1:54" ht="20.149999999999999" customHeight="1" x14ac:dyDescent="0.3">
      <c r="A578" s="16"/>
      <c r="B578" s="46"/>
      <c r="C578" s="39"/>
      <c r="D578" s="39"/>
      <c r="E578" s="153"/>
      <c r="F578" s="154"/>
      <c r="G578" s="154"/>
      <c r="H578" s="154"/>
      <c r="I578" s="154"/>
      <c r="J578" s="154"/>
      <c r="K578" s="154"/>
      <c r="L578" s="155"/>
      <c r="M578" s="48"/>
      <c r="N578" s="19"/>
    </row>
    <row r="579" spans="1:54" ht="10" customHeight="1" x14ac:dyDescent="0.3">
      <c r="A579" s="16"/>
      <c r="B579" s="46"/>
      <c r="C579" s="39"/>
      <c r="D579" s="39"/>
      <c r="E579" s="39"/>
      <c r="F579" s="39"/>
      <c r="G579" s="39"/>
      <c r="H579" s="39"/>
      <c r="I579" s="39"/>
      <c r="J579" s="39"/>
      <c r="K579" s="39"/>
      <c r="L579" s="39"/>
      <c r="M579" s="48"/>
      <c r="N579" s="19"/>
    </row>
    <row r="580" spans="1:54" ht="65.150000000000006" customHeight="1" x14ac:dyDescent="0.3">
      <c r="A580" s="16"/>
      <c r="B580" s="156" t="str">
        <f>C1609</f>
        <v>Select one of these two services, Standard or Competitive Competence, to best improve your efficacy serving diverse patients. We can then offer a testimonial of your improved responsiveness to diverse clients.</v>
      </c>
      <c r="C580" s="157"/>
      <c r="D580" s="157"/>
      <c r="E580" s="157"/>
      <c r="F580" s="157"/>
      <c r="G580" s="157"/>
      <c r="H580" s="157"/>
      <c r="I580" s="157"/>
      <c r="J580" s="157"/>
      <c r="K580" s="157"/>
      <c r="L580" s="157"/>
      <c r="M580" s="158"/>
      <c r="N580" s="19"/>
    </row>
    <row r="581" spans="1:54" ht="45" customHeight="1" x14ac:dyDescent="0.3">
      <c r="A581" s="16"/>
      <c r="B581" s="150"/>
      <c r="C581" s="151"/>
      <c r="D581" s="151"/>
      <c r="E581" s="151"/>
      <c r="F581" s="151"/>
      <c r="G581" s="151"/>
      <c r="H581" s="151"/>
      <c r="I581" s="151"/>
      <c r="J581" s="151"/>
      <c r="K581" s="151"/>
      <c r="L581" s="151"/>
      <c r="M581" s="152"/>
      <c r="N581" s="19"/>
    </row>
    <row r="582" spans="1:54" ht="5.15" customHeight="1" x14ac:dyDescent="0.3">
      <c r="A582" s="16"/>
      <c r="B582" s="39"/>
      <c r="C582" s="39"/>
      <c r="D582" s="39"/>
      <c r="E582" s="39"/>
      <c r="F582" s="39"/>
      <c r="G582" s="39"/>
      <c r="H582" s="39"/>
      <c r="I582" s="39"/>
      <c r="J582" s="39"/>
      <c r="K582" s="39"/>
      <c r="L582" s="39"/>
      <c r="M582" s="39"/>
      <c r="N582" s="19"/>
    </row>
    <row r="583" spans="1:54" ht="5.15" customHeight="1" x14ac:dyDescent="0.3">
      <c r="A583" s="27"/>
      <c r="B583" s="28"/>
      <c r="C583" s="28"/>
      <c r="D583" s="28"/>
      <c r="E583" s="28"/>
      <c r="F583" s="28"/>
      <c r="G583" s="28"/>
      <c r="H583" s="28"/>
      <c r="I583" s="28"/>
      <c r="J583" s="28"/>
      <c r="K583" s="28"/>
      <c r="L583" s="28"/>
      <c r="M583" s="28"/>
      <c r="N583" s="29"/>
    </row>
    <row r="584" spans="1:54" ht="55" customHeight="1" x14ac:dyDescent="0.3">
      <c r="A584" s="30" t="s">
        <v>5</v>
      </c>
      <c r="B584" s="185" t="s">
        <v>36</v>
      </c>
      <c r="C584" s="185"/>
      <c r="D584" s="185"/>
      <c r="E584" s="185"/>
      <c r="F584" s="186"/>
      <c r="G584" s="186"/>
      <c r="H584" s="186"/>
      <c r="I584" s="186"/>
      <c r="J584" s="187"/>
      <c r="K584" s="187"/>
      <c r="L584" s="187"/>
      <c r="M584" s="187"/>
      <c r="N584" s="31" t="s">
        <v>7</v>
      </c>
    </row>
    <row r="585" spans="1:54" ht="5.15" customHeight="1" x14ac:dyDescent="0.3">
      <c r="A585" s="11"/>
      <c r="B585" s="12"/>
      <c r="C585" s="12"/>
      <c r="D585" s="12"/>
      <c r="E585" s="12"/>
      <c r="F585" s="12"/>
      <c r="G585" s="12"/>
      <c r="H585" s="13"/>
      <c r="I585" s="12"/>
      <c r="J585" s="12"/>
      <c r="K585" s="12"/>
      <c r="L585" s="12"/>
      <c r="M585" s="12"/>
      <c r="N585" s="14"/>
    </row>
    <row r="586" spans="1:54" ht="5.15" customHeight="1" x14ac:dyDescent="0.3">
      <c r="A586" s="16"/>
      <c r="B586" s="17"/>
      <c r="C586" s="17"/>
      <c r="D586" s="17"/>
      <c r="E586" s="17"/>
      <c r="F586" s="17"/>
      <c r="G586" s="17"/>
      <c r="H586" s="18"/>
      <c r="I586" s="17"/>
      <c r="J586" s="17"/>
      <c r="K586" s="17"/>
      <c r="L586" s="17"/>
      <c r="M586" s="17"/>
      <c r="N586" s="19"/>
    </row>
    <row r="587" spans="1:54" ht="5.15" customHeight="1" thickBot="1" x14ac:dyDescent="0.35">
      <c r="A587" s="16"/>
      <c r="B587" s="32"/>
      <c r="C587" s="32"/>
      <c r="D587" s="32"/>
      <c r="E587" s="32"/>
      <c r="F587" s="32"/>
      <c r="G587" s="32"/>
      <c r="H587" s="32"/>
      <c r="I587" s="32"/>
      <c r="J587" s="32"/>
      <c r="K587" s="32"/>
      <c r="L587" s="32"/>
      <c r="M587" s="32"/>
      <c r="N587" s="19"/>
    </row>
    <row r="588" spans="1:54" ht="20.149999999999999" customHeight="1" thickTop="1" x14ac:dyDescent="0.3">
      <c r="A588" s="16"/>
      <c r="B588" s="33" t="s">
        <v>11</v>
      </c>
      <c r="C588" s="32"/>
      <c r="D588" s="32"/>
      <c r="E588" s="32"/>
      <c r="F588" s="179">
        <f>F547</f>
        <v>0</v>
      </c>
      <c r="G588" s="180"/>
      <c r="H588" s="180"/>
      <c r="I588" s="181"/>
      <c r="J588" s="34"/>
      <c r="K588" s="35" t="s">
        <v>12</v>
      </c>
      <c r="L588" s="36"/>
      <c r="M588" s="37"/>
      <c r="N588" s="19"/>
    </row>
    <row r="589" spans="1:54" ht="20.149999999999999" customHeight="1" thickBot="1" x14ac:dyDescent="0.35">
      <c r="A589" s="16"/>
      <c r="B589" s="33" t="s">
        <v>13</v>
      </c>
      <c r="C589" s="32"/>
      <c r="D589" s="32"/>
      <c r="E589" s="32"/>
      <c r="F589" s="179">
        <f>F548</f>
        <v>0</v>
      </c>
      <c r="G589" s="180"/>
      <c r="H589" s="180"/>
      <c r="I589" s="181"/>
      <c r="J589" s="34"/>
      <c r="K589" s="182"/>
      <c r="L589" s="183"/>
      <c r="M589" s="184"/>
      <c r="N589" s="19"/>
    </row>
    <row r="590" spans="1:54" ht="10" customHeight="1" thickTop="1" x14ac:dyDescent="0.3">
      <c r="A590" s="16"/>
      <c r="B590" s="17"/>
      <c r="C590" s="17"/>
      <c r="D590" s="17"/>
      <c r="E590" s="17"/>
      <c r="F590" s="17"/>
      <c r="G590" s="17"/>
      <c r="H590" s="18"/>
      <c r="I590" s="17"/>
      <c r="J590" s="17"/>
      <c r="K590" s="17"/>
      <c r="L590" s="17"/>
      <c r="M590" s="17"/>
      <c r="N590" s="19"/>
    </row>
    <row r="591" spans="1:54" ht="20.149999999999999" customHeight="1" x14ac:dyDescent="0.3">
      <c r="A591" s="16"/>
      <c r="B591" s="174" t="str">
        <f>F1619</f>
        <v>1. I felt fully seen and heard.</v>
      </c>
      <c r="C591" s="174"/>
      <c r="D591" s="174"/>
      <c r="E591" s="174"/>
      <c r="F591" s="174"/>
      <c r="G591" s="174"/>
      <c r="H591" s="174"/>
      <c r="I591" s="174"/>
      <c r="J591" s="174"/>
      <c r="K591" s="175"/>
      <c r="L591" s="176"/>
      <c r="M591" s="177"/>
      <c r="N591" s="19"/>
    </row>
    <row r="592" spans="1:54" ht="5.15" customHeight="1" x14ac:dyDescent="0.3">
      <c r="A592" s="16"/>
      <c r="B592" s="17"/>
      <c r="C592" s="17"/>
      <c r="D592" s="17"/>
      <c r="E592" s="17"/>
      <c r="F592" s="17"/>
      <c r="G592" s="17"/>
      <c r="H592" s="18"/>
      <c r="I592" s="17"/>
      <c r="J592" s="17"/>
      <c r="K592" s="17"/>
      <c r="L592" s="17"/>
      <c r="M592" s="17"/>
      <c r="N592" s="19"/>
      <c r="BB592" s="38"/>
    </row>
    <row r="593" spans="1:54" ht="20.149999999999999" customHeight="1" x14ac:dyDescent="0.3">
      <c r="A593" s="16"/>
      <c r="B593" s="174" t="str">
        <f>F1620</f>
        <v>2. They faithfully responded to all of my expressions of pain or discomfort.</v>
      </c>
      <c r="C593" s="174"/>
      <c r="D593" s="174"/>
      <c r="E593" s="174"/>
      <c r="F593" s="174"/>
      <c r="G593" s="174"/>
      <c r="H593" s="174"/>
      <c r="I593" s="174"/>
      <c r="J593" s="174"/>
      <c r="K593" s="175"/>
      <c r="L593" s="176"/>
      <c r="M593" s="177"/>
      <c r="N593" s="19"/>
      <c r="BB593" s="38"/>
    </row>
    <row r="594" spans="1:54" ht="5.15" customHeight="1" x14ac:dyDescent="0.3">
      <c r="A594" s="16"/>
      <c r="B594" s="17"/>
      <c r="C594" s="17"/>
      <c r="D594" s="17"/>
      <c r="E594" s="17"/>
      <c r="F594" s="17"/>
      <c r="G594" s="17"/>
      <c r="H594" s="18"/>
      <c r="I594" s="17"/>
      <c r="J594" s="17"/>
      <c r="K594" s="17"/>
      <c r="L594" s="17"/>
      <c r="M594" s="17"/>
      <c r="N594" s="19"/>
      <c r="BB594" s="38"/>
    </row>
    <row r="595" spans="1:54" ht="20.149999999999999" customHeight="1" x14ac:dyDescent="0.3">
      <c r="A595" s="16"/>
      <c r="B595" s="174" t="str">
        <f>F1621</f>
        <v>3. They put my personal wellbeing ahead of their institutional processes.</v>
      </c>
      <c r="C595" s="174"/>
      <c r="D595" s="174"/>
      <c r="E595" s="174"/>
      <c r="F595" s="174"/>
      <c r="G595" s="174"/>
      <c r="H595" s="174"/>
      <c r="I595" s="174"/>
      <c r="J595" s="174"/>
      <c r="K595" s="175"/>
      <c r="L595" s="176"/>
      <c r="M595" s="177"/>
      <c r="N595" s="19"/>
      <c r="BB595" s="38"/>
    </row>
    <row r="596" spans="1:54" ht="5.15" customHeight="1" x14ac:dyDescent="0.3">
      <c r="A596" s="16"/>
      <c r="B596" s="17"/>
      <c r="C596" s="17"/>
      <c r="D596" s="17"/>
      <c r="E596" s="17"/>
      <c r="F596" s="17"/>
      <c r="G596" s="17"/>
      <c r="H596" s="18"/>
      <c r="I596" s="17"/>
      <c r="J596" s="17"/>
      <c r="K596" s="17"/>
      <c r="L596" s="17"/>
      <c r="M596" s="17"/>
      <c r="N596" s="19"/>
      <c r="BB596" s="38"/>
    </row>
    <row r="597" spans="1:54" ht="20.149999999999999" customHeight="1" x14ac:dyDescent="0.3">
      <c r="A597" s="16"/>
      <c r="B597" s="174" t="str">
        <f>F1622</f>
        <v>4. Their actions and expressions were devoid of any microaggressions.</v>
      </c>
      <c r="C597" s="174"/>
      <c r="D597" s="174"/>
      <c r="E597" s="174"/>
      <c r="F597" s="174"/>
      <c r="G597" s="174"/>
      <c r="H597" s="174"/>
      <c r="I597" s="174"/>
      <c r="J597" s="174"/>
      <c r="K597" s="175"/>
      <c r="L597" s="176"/>
      <c r="M597" s="177"/>
      <c r="N597" s="19"/>
    </row>
    <row r="598" spans="1:54" ht="5.15" customHeight="1" x14ac:dyDescent="0.3">
      <c r="A598" s="16"/>
      <c r="B598" s="17"/>
      <c r="C598" s="17"/>
      <c r="D598" s="17"/>
      <c r="E598" s="17"/>
      <c r="F598" s="17"/>
      <c r="G598" s="17"/>
      <c r="H598" s="18"/>
      <c r="I598" s="17"/>
      <c r="J598" s="17"/>
      <c r="K598" s="17"/>
      <c r="L598" s="17"/>
      <c r="M598" s="17"/>
      <c r="N598" s="19"/>
    </row>
    <row r="599" spans="1:54" ht="20.149999999999999" customHeight="1" x14ac:dyDescent="0.3">
      <c r="A599" s="16"/>
      <c r="B599" s="174" t="str">
        <f>F1623</f>
        <v>5. They asked me how they could be more culturally sensitive.</v>
      </c>
      <c r="C599" s="174"/>
      <c r="D599" s="174"/>
      <c r="E599" s="174"/>
      <c r="F599" s="174"/>
      <c r="G599" s="174"/>
      <c r="H599" s="174"/>
      <c r="I599" s="174"/>
      <c r="J599" s="174"/>
      <c r="K599" s="175"/>
      <c r="L599" s="176"/>
      <c r="M599" s="177"/>
      <c r="N599" s="19"/>
    </row>
    <row r="600" spans="1:54" ht="5.15" customHeight="1" x14ac:dyDescent="0.3">
      <c r="A600" s="16"/>
      <c r="B600" s="17"/>
      <c r="C600" s="17"/>
      <c r="D600" s="17"/>
      <c r="E600" s="17"/>
      <c r="F600" s="17"/>
      <c r="G600" s="17"/>
      <c r="H600" s="18"/>
      <c r="I600" s="17"/>
      <c r="J600" s="17"/>
      <c r="K600" s="17"/>
      <c r="L600" s="17"/>
      <c r="M600" s="17"/>
      <c r="N600" s="19"/>
    </row>
    <row r="601" spans="1:54" ht="20.149999999999999" customHeight="1" x14ac:dyDescent="0.3">
      <c r="A601" s="16"/>
      <c r="B601" s="174" t="str">
        <f>F1624</f>
        <v>6. They did not exploit my vulnerability to their professional authority.</v>
      </c>
      <c r="C601" s="174"/>
      <c r="D601" s="174"/>
      <c r="E601" s="174"/>
      <c r="F601" s="174"/>
      <c r="G601" s="174"/>
      <c r="H601" s="174"/>
      <c r="I601" s="174"/>
      <c r="J601" s="174"/>
      <c r="K601" s="175"/>
      <c r="L601" s="176"/>
      <c r="M601" s="177"/>
      <c r="N601" s="19"/>
    </row>
    <row r="602" spans="1:54" ht="5.15" customHeight="1" x14ac:dyDescent="0.3">
      <c r="A602" s="16"/>
      <c r="B602" s="39"/>
      <c r="C602" s="39"/>
      <c r="D602" s="39"/>
      <c r="E602" s="39"/>
      <c r="F602" s="39"/>
      <c r="G602" s="39"/>
      <c r="H602" s="39"/>
      <c r="I602" s="39"/>
      <c r="J602" s="39"/>
      <c r="K602" s="39"/>
      <c r="L602" s="39"/>
      <c r="M602" s="39"/>
      <c r="N602" s="19"/>
    </row>
    <row r="603" spans="1:54" ht="20.149999999999999" customHeight="1" x14ac:dyDescent="0.3">
      <c r="A603" s="16"/>
      <c r="B603" s="174" t="str">
        <f>F1625</f>
        <v>7. I never had to give up my autonomy to fit their processes.</v>
      </c>
      <c r="C603" s="174"/>
      <c r="D603" s="174"/>
      <c r="E603" s="174"/>
      <c r="F603" s="174"/>
      <c r="G603" s="174"/>
      <c r="H603" s="174"/>
      <c r="I603" s="174"/>
      <c r="J603" s="174"/>
      <c r="K603" s="175"/>
      <c r="L603" s="176"/>
      <c r="M603" s="177"/>
      <c r="N603" s="19"/>
    </row>
    <row r="604" spans="1:54" ht="5.15" customHeight="1" x14ac:dyDescent="0.3">
      <c r="A604" s="16"/>
      <c r="B604" s="39"/>
      <c r="C604" s="39"/>
      <c r="D604" s="39"/>
      <c r="E604" s="39"/>
      <c r="F604" s="39"/>
      <c r="G604" s="39"/>
      <c r="H604" s="39"/>
      <c r="I604" s="39"/>
      <c r="J604" s="39"/>
      <c r="K604" s="39"/>
      <c r="L604" s="39"/>
      <c r="M604" s="39"/>
      <c r="N604" s="19"/>
    </row>
    <row r="605" spans="1:54" ht="20.149999999999999" customHeight="1" x14ac:dyDescent="0.3">
      <c r="A605" s="16"/>
      <c r="B605" s="174" t="str">
        <f>F1626</f>
        <v>8. Staff appeared to be culturally diverse.</v>
      </c>
      <c r="C605" s="174"/>
      <c r="D605" s="174"/>
      <c r="E605" s="174"/>
      <c r="F605" s="174"/>
      <c r="G605" s="174"/>
      <c r="H605" s="174"/>
      <c r="I605" s="174"/>
      <c r="J605" s="174"/>
      <c r="K605" s="175"/>
      <c r="L605" s="176"/>
      <c r="M605" s="177"/>
      <c r="N605" s="19"/>
    </row>
    <row r="606" spans="1:54" ht="5.15" customHeight="1" x14ac:dyDescent="0.3">
      <c r="A606" s="16"/>
      <c r="B606" s="39"/>
      <c r="C606" s="39"/>
      <c r="D606" s="39"/>
      <c r="E606" s="39"/>
      <c r="F606" s="39"/>
      <c r="G606" s="39"/>
      <c r="H606" s="39"/>
      <c r="I606" s="39"/>
      <c r="J606" s="39"/>
      <c r="K606" s="39"/>
      <c r="L606" s="39"/>
      <c r="M606" s="39"/>
      <c r="N606" s="19"/>
    </row>
    <row r="607" spans="1:54" ht="20.149999999999999" customHeight="1" x14ac:dyDescent="0.3">
      <c r="A607" s="16"/>
      <c r="B607" s="174" t="str">
        <f>F1627</f>
        <v>9. They effectively accommodated my linguistic barrier.</v>
      </c>
      <c r="C607" s="174"/>
      <c r="D607" s="174"/>
      <c r="E607" s="174"/>
      <c r="F607" s="174"/>
      <c r="G607" s="174"/>
      <c r="H607" s="174"/>
      <c r="I607" s="174"/>
      <c r="J607" s="174"/>
      <c r="K607" s="175"/>
      <c r="L607" s="176"/>
      <c r="M607" s="177"/>
      <c r="N607" s="19"/>
    </row>
    <row r="608" spans="1:54" ht="5.15" customHeight="1" x14ac:dyDescent="0.3">
      <c r="A608" s="16"/>
      <c r="B608" s="39"/>
      <c r="C608" s="39"/>
      <c r="D608" s="39"/>
      <c r="E608" s="39"/>
      <c r="F608" s="39"/>
      <c r="G608" s="39"/>
      <c r="H608" s="39"/>
      <c r="I608" s="39"/>
      <c r="J608" s="39"/>
      <c r="K608" s="39"/>
      <c r="L608" s="39"/>
      <c r="M608" s="39"/>
      <c r="N608" s="19"/>
    </row>
    <row r="609" spans="1:14" ht="20.149999999999999" customHeight="1" x14ac:dyDescent="0.3">
      <c r="A609" s="16"/>
      <c r="B609" s="174" t="str">
        <f>F1628</f>
        <v>10. I was offered billing options appropriate to my cultural values.</v>
      </c>
      <c r="C609" s="174"/>
      <c r="D609" s="174"/>
      <c r="E609" s="174"/>
      <c r="F609" s="174"/>
      <c r="G609" s="174"/>
      <c r="H609" s="174"/>
      <c r="I609" s="174"/>
      <c r="J609" s="174"/>
      <c r="K609" s="175"/>
      <c r="L609" s="176"/>
      <c r="M609" s="177"/>
      <c r="N609" s="19"/>
    </row>
    <row r="610" spans="1:14" ht="10" customHeight="1" x14ac:dyDescent="0.3">
      <c r="A610" s="16"/>
      <c r="B610" s="39"/>
      <c r="C610" s="39"/>
      <c r="D610" s="39"/>
      <c r="E610" s="39"/>
      <c r="F610" s="39"/>
      <c r="G610" s="39"/>
      <c r="H610" s="39"/>
      <c r="I610" s="39"/>
      <c r="J610" s="39"/>
      <c r="K610" s="39"/>
      <c r="L610" s="39"/>
      <c r="M610" s="39"/>
      <c r="N610" s="19"/>
    </row>
    <row r="611" spans="1:14" ht="15" customHeight="1" x14ac:dyDescent="0.3">
      <c r="A611" s="16"/>
      <c r="B611" s="178" t="str">
        <f>B1632</f>
        <v/>
      </c>
      <c r="C611" s="178"/>
      <c r="D611" s="178"/>
      <c r="E611" s="178"/>
      <c r="F611" s="178"/>
      <c r="G611" s="178"/>
      <c r="H611" s="178"/>
      <c r="I611" s="178"/>
      <c r="J611" s="178"/>
      <c r="K611" s="178"/>
      <c r="L611" s="178"/>
      <c r="M611" s="178"/>
      <c r="N611" s="19"/>
    </row>
    <row r="612" spans="1:14" ht="10" customHeight="1" x14ac:dyDescent="0.3">
      <c r="A612" s="16"/>
      <c r="B612" s="40"/>
      <c r="C612" s="41"/>
      <c r="D612" s="41"/>
      <c r="E612" s="41"/>
      <c r="F612" s="41"/>
      <c r="G612" s="41"/>
      <c r="H612" s="41"/>
      <c r="I612" s="41"/>
      <c r="J612" s="41"/>
      <c r="K612" s="41"/>
      <c r="L612" s="41"/>
      <c r="M612" s="42"/>
      <c r="N612" s="19"/>
    </row>
    <row r="613" spans="1:14" ht="20" customHeight="1" x14ac:dyDescent="0.3">
      <c r="A613" s="16"/>
      <c r="B613" s="52" t="str">
        <f>C1636</f>
        <v xml:space="preserve">We provide this helpful feedback to you, the recipient, to improve your cultural competency. </v>
      </c>
      <c r="C613" s="53"/>
      <c r="D613" s="53"/>
      <c r="E613" s="53"/>
      <c r="F613" s="53"/>
      <c r="G613" s="53"/>
      <c r="H613" s="53"/>
      <c r="I613" s="53"/>
      <c r="J613" s="53"/>
      <c r="K613" s="53"/>
      <c r="L613" s="53"/>
      <c r="M613" s="54"/>
      <c r="N613" s="19"/>
    </row>
    <row r="614" spans="1:14" ht="20" customHeight="1" x14ac:dyDescent="0.3">
      <c r="A614" s="16"/>
      <c r="B614" s="156" t="s">
        <v>15</v>
      </c>
      <c r="C614" s="157"/>
      <c r="D614" s="157"/>
      <c r="E614" s="157"/>
      <c r="F614" s="157"/>
      <c r="G614" s="157"/>
      <c r="H614" s="157"/>
      <c r="I614" s="157"/>
      <c r="J614" s="157"/>
      <c r="K614" s="157"/>
      <c r="L614" s="157"/>
      <c r="M614" s="158"/>
      <c r="N614" s="19"/>
    </row>
    <row r="615" spans="1:14" ht="20" customHeight="1" thickBot="1" x14ac:dyDescent="0.35">
      <c r="A615" s="16"/>
      <c r="B615" s="156" t="s">
        <v>16</v>
      </c>
      <c r="C615" s="157"/>
      <c r="D615" s="157"/>
      <c r="E615" s="157"/>
      <c r="F615" s="157"/>
      <c r="G615" s="157"/>
      <c r="H615" s="157"/>
      <c r="I615" s="157"/>
      <c r="J615" s="157"/>
      <c r="K615" s="157"/>
      <c r="L615" s="157"/>
      <c r="M615" s="158"/>
      <c r="N615" s="19"/>
    </row>
    <row r="616" spans="1:14" ht="30" customHeight="1" thickTop="1" x14ac:dyDescent="0.3">
      <c r="A616" s="16"/>
      <c r="B616" s="159" t="s">
        <v>17</v>
      </c>
      <c r="C616" s="160"/>
      <c r="D616" s="160"/>
      <c r="E616" s="162" t="s">
        <v>18</v>
      </c>
      <c r="F616" s="163"/>
      <c r="G616" s="163"/>
      <c r="H616" s="164"/>
      <c r="I616" s="165" t="s">
        <v>19</v>
      </c>
      <c r="J616" s="166"/>
      <c r="K616" s="166"/>
      <c r="L616" s="166"/>
      <c r="M616" s="167"/>
      <c r="N616" s="19"/>
    </row>
    <row r="617" spans="1:14" ht="55" customHeight="1" thickBot="1" x14ac:dyDescent="0.35">
      <c r="A617" s="16"/>
      <c r="B617" s="55"/>
      <c r="C617" s="17"/>
      <c r="D617" s="17"/>
      <c r="E617" s="168" t="s">
        <v>20</v>
      </c>
      <c r="F617" s="169"/>
      <c r="G617" s="169"/>
      <c r="H617" s="170"/>
      <c r="I617" s="171" t="s">
        <v>21</v>
      </c>
      <c r="J617" s="172"/>
      <c r="K617" s="172"/>
      <c r="L617" s="172"/>
      <c r="M617" s="173"/>
      <c r="N617" s="19"/>
    </row>
    <row r="618" spans="1:14" ht="10" customHeight="1" thickTop="1" x14ac:dyDescent="0.3">
      <c r="A618" s="16"/>
      <c r="B618" s="55"/>
      <c r="C618" s="17"/>
      <c r="D618" s="17"/>
      <c r="E618" s="17"/>
      <c r="F618" s="17"/>
      <c r="G618" s="17"/>
      <c r="H618" s="17"/>
      <c r="I618" s="17"/>
      <c r="J618" s="17"/>
      <c r="K618" s="17"/>
      <c r="L618" s="17"/>
      <c r="M618" s="56"/>
      <c r="N618" s="19"/>
    </row>
    <row r="619" spans="1:14" ht="20.149999999999999" customHeight="1" x14ac:dyDescent="0.3">
      <c r="A619" s="16"/>
      <c r="B619" s="46"/>
      <c r="C619" s="39"/>
      <c r="D619" s="39"/>
      <c r="E619" s="153"/>
      <c r="F619" s="154"/>
      <c r="G619" s="154"/>
      <c r="H619" s="154"/>
      <c r="I619" s="154"/>
      <c r="J619" s="154"/>
      <c r="K619" s="154"/>
      <c r="L619" s="155"/>
      <c r="M619" s="48"/>
      <c r="N619" s="19"/>
    </row>
    <row r="620" spans="1:14" ht="10" customHeight="1" x14ac:dyDescent="0.3">
      <c r="A620" s="16"/>
      <c r="B620" s="46"/>
      <c r="C620" s="39"/>
      <c r="D620" s="39"/>
      <c r="E620" s="39"/>
      <c r="F620" s="39"/>
      <c r="G620" s="39"/>
      <c r="H620" s="39"/>
      <c r="I620" s="39"/>
      <c r="J620" s="39"/>
      <c r="K620" s="39"/>
      <c r="L620" s="39"/>
      <c r="M620" s="48"/>
      <c r="N620" s="19"/>
    </row>
    <row r="621" spans="1:14" ht="65.150000000000006" customHeight="1" x14ac:dyDescent="0.3">
      <c r="A621" s="16"/>
      <c r="B621" s="156" t="str">
        <f>C1646</f>
        <v>Select one of these two services, Standard or Competitive Competence, to best improve your efficacy serving diverse patients. We can then offer a testimonial of your improved responsiveness to diverse clients.</v>
      </c>
      <c r="C621" s="157"/>
      <c r="D621" s="157"/>
      <c r="E621" s="157"/>
      <c r="F621" s="157"/>
      <c r="G621" s="157"/>
      <c r="H621" s="157"/>
      <c r="I621" s="157"/>
      <c r="J621" s="157"/>
      <c r="K621" s="157"/>
      <c r="L621" s="157"/>
      <c r="M621" s="158"/>
      <c r="N621" s="19"/>
    </row>
    <row r="622" spans="1:14" ht="45" customHeight="1" x14ac:dyDescent="0.3">
      <c r="A622" s="16"/>
      <c r="B622" s="150"/>
      <c r="C622" s="151"/>
      <c r="D622" s="151"/>
      <c r="E622" s="151"/>
      <c r="F622" s="151"/>
      <c r="G622" s="151"/>
      <c r="H622" s="151"/>
      <c r="I622" s="151"/>
      <c r="J622" s="151"/>
      <c r="K622" s="151"/>
      <c r="L622" s="151"/>
      <c r="M622" s="152"/>
      <c r="N622" s="19"/>
    </row>
    <row r="623" spans="1:14" ht="5.15" customHeight="1" x14ac:dyDescent="0.3">
      <c r="A623" s="16"/>
      <c r="B623" s="39"/>
      <c r="C623" s="39"/>
      <c r="D623" s="39"/>
      <c r="E623" s="39"/>
      <c r="F623" s="39"/>
      <c r="G623" s="39"/>
      <c r="H623" s="39"/>
      <c r="I623" s="39"/>
      <c r="J623" s="39"/>
      <c r="K623" s="39"/>
      <c r="L623" s="39"/>
      <c r="M623" s="39"/>
      <c r="N623" s="19"/>
    </row>
    <row r="624" spans="1:14" ht="5.15" customHeight="1" x14ac:dyDescent="0.3">
      <c r="A624" s="27"/>
      <c r="B624" s="28"/>
      <c r="C624" s="28"/>
      <c r="D624" s="28"/>
      <c r="E624" s="28"/>
      <c r="F624" s="28"/>
      <c r="G624" s="28"/>
      <c r="H624" s="28"/>
      <c r="I624" s="28"/>
      <c r="J624" s="28"/>
      <c r="K624" s="28"/>
      <c r="L624" s="28"/>
      <c r="M624" s="28"/>
      <c r="N624" s="29"/>
    </row>
    <row r="625" spans="1:54" ht="55" customHeight="1" x14ac:dyDescent="0.3">
      <c r="A625" s="30" t="s">
        <v>5</v>
      </c>
      <c r="B625" s="185" t="s">
        <v>37</v>
      </c>
      <c r="C625" s="185"/>
      <c r="D625" s="185"/>
      <c r="E625" s="185"/>
      <c r="F625" s="186"/>
      <c r="G625" s="186"/>
      <c r="H625" s="186"/>
      <c r="I625" s="186"/>
      <c r="J625" s="187"/>
      <c r="K625" s="187"/>
      <c r="L625" s="187"/>
      <c r="M625" s="187"/>
      <c r="N625" s="31" t="s">
        <v>7</v>
      </c>
    </row>
    <row r="626" spans="1:54" ht="5.15" customHeight="1" x14ac:dyDescent="0.3">
      <c r="A626" s="11"/>
      <c r="B626" s="12"/>
      <c r="C626" s="12"/>
      <c r="D626" s="12"/>
      <c r="E626" s="12"/>
      <c r="F626" s="12"/>
      <c r="G626" s="12"/>
      <c r="H626" s="13"/>
      <c r="I626" s="12"/>
      <c r="J626" s="12"/>
      <c r="K626" s="12"/>
      <c r="L626" s="12"/>
      <c r="M626" s="12"/>
      <c r="N626" s="14"/>
    </row>
    <row r="627" spans="1:54" ht="5.15" customHeight="1" x14ac:dyDescent="0.3">
      <c r="A627" s="16"/>
      <c r="B627" s="17"/>
      <c r="C627" s="17"/>
      <c r="D627" s="17"/>
      <c r="E627" s="17"/>
      <c r="F627" s="17"/>
      <c r="G627" s="17"/>
      <c r="H627" s="18"/>
      <c r="I627" s="17"/>
      <c r="J627" s="17"/>
      <c r="K627" s="17"/>
      <c r="L627" s="17"/>
      <c r="M627" s="17"/>
      <c r="N627" s="19"/>
    </row>
    <row r="628" spans="1:54" ht="5.15" customHeight="1" thickBot="1" x14ac:dyDescent="0.35">
      <c r="A628" s="16"/>
      <c r="B628" s="32"/>
      <c r="C628" s="32"/>
      <c r="D628" s="32"/>
      <c r="E628" s="32"/>
      <c r="F628" s="32"/>
      <c r="G628" s="32"/>
      <c r="H628" s="32"/>
      <c r="I628" s="32"/>
      <c r="J628" s="32"/>
      <c r="K628" s="32"/>
      <c r="L628" s="32"/>
      <c r="M628" s="32"/>
      <c r="N628" s="19"/>
    </row>
    <row r="629" spans="1:54" ht="20.149999999999999" customHeight="1" thickTop="1" x14ac:dyDescent="0.3">
      <c r="A629" s="16"/>
      <c r="B629" s="33" t="s">
        <v>11</v>
      </c>
      <c r="C629" s="32"/>
      <c r="D629" s="32"/>
      <c r="E629" s="32"/>
      <c r="F629" s="179">
        <f>F588</f>
        <v>0</v>
      </c>
      <c r="G629" s="180"/>
      <c r="H629" s="180"/>
      <c r="I629" s="181"/>
      <c r="J629" s="34"/>
      <c r="K629" s="35" t="s">
        <v>12</v>
      </c>
      <c r="L629" s="36"/>
      <c r="M629" s="37"/>
      <c r="N629" s="19"/>
    </row>
    <row r="630" spans="1:54" ht="20.149999999999999" customHeight="1" thickBot="1" x14ac:dyDescent="0.35">
      <c r="A630" s="16"/>
      <c r="B630" s="33" t="s">
        <v>13</v>
      </c>
      <c r="C630" s="32"/>
      <c r="D630" s="32"/>
      <c r="E630" s="32"/>
      <c r="F630" s="179">
        <f>F589</f>
        <v>0</v>
      </c>
      <c r="G630" s="180"/>
      <c r="H630" s="180"/>
      <c r="I630" s="181"/>
      <c r="J630" s="34"/>
      <c r="K630" s="182"/>
      <c r="L630" s="183"/>
      <c r="M630" s="184"/>
      <c r="N630" s="19"/>
    </row>
    <row r="631" spans="1:54" ht="10" customHeight="1" thickTop="1" x14ac:dyDescent="0.3">
      <c r="A631" s="16"/>
      <c r="B631" s="17"/>
      <c r="C631" s="17"/>
      <c r="D631" s="17"/>
      <c r="E631" s="17"/>
      <c r="F631" s="17"/>
      <c r="G631" s="17"/>
      <c r="H631" s="18"/>
      <c r="I631" s="17"/>
      <c r="J631" s="17"/>
      <c r="K631" s="17"/>
      <c r="L631" s="17"/>
      <c r="M631" s="17"/>
      <c r="N631" s="19"/>
    </row>
    <row r="632" spans="1:54" ht="20.149999999999999" customHeight="1" x14ac:dyDescent="0.3">
      <c r="A632" s="16"/>
      <c r="B632" s="174" t="str">
        <f>F1656</f>
        <v>1. I felt fully seen and heard.</v>
      </c>
      <c r="C632" s="174"/>
      <c r="D632" s="174"/>
      <c r="E632" s="174"/>
      <c r="F632" s="174"/>
      <c r="G632" s="174"/>
      <c r="H632" s="174"/>
      <c r="I632" s="174"/>
      <c r="J632" s="174"/>
      <c r="K632" s="175"/>
      <c r="L632" s="176"/>
      <c r="M632" s="177"/>
      <c r="N632" s="19"/>
    </row>
    <row r="633" spans="1:54" ht="5.15" customHeight="1" x14ac:dyDescent="0.3">
      <c r="A633" s="16"/>
      <c r="B633" s="17"/>
      <c r="C633" s="17"/>
      <c r="D633" s="17"/>
      <c r="E633" s="17"/>
      <c r="F633" s="17"/>
      <c r="G633" s="17"/>
      <c r="H633" s="18"/>
      <c r="I633" s="17"/>
      <c r="J633" s="17"/>
      <c r="K633" s="17"/>
      <c r="L633" s="17"/>
      <c r="M633" s="17"/>
      <c r="N633" s="19"/>
      <c r="BB633" s="38"/>
    </row>
    <row r="634" spans="1:54" ht="20.149999999999999" customHeight="1" x14ac:dyDescent="0.3">
      <c r="A634" s="16"/>
      <c r="B634" s="174" t="str">
        <f>F1657</f>
        <v>2. They faithfully responded to all of my expressions of pain or discomfort.</v>
      </c>
      <c r="C634" s="174"/>
      <c r="D634" s="174"/>
      <c r="E634" s="174"/>
      <c r="F634" s="174"/>
      <c r="G634" s="174"/>
      <c r="H634" s="174"/>
      <c r="I634" s="174"/>
      <c r="J634" s="174"/>
      <c r="K634" s="175"/>
      <c r="L634" s="176"/>
      <c r="M634" s="177"/>
      <c r="N634" s="19"/>
      <c r="BB634" s="38"/>
    </row>
    <row r="635" spans="1:54" ht="5.15" customHeight="1" x14ac:dyDescent="0.3">
      <c r="A635" s="16"/>
      <c r="B635" s="17"/>
      <c r="C635" s="17"/>
      <c r="D635" s="17"/>
      <c r="E635" s="17"/>
      <c r="F635" s="17"/>
      <c r="G635" s="17"/>
      <c r="H635" s="18"/>
      <c r="I635" s="17"/>
      <c r="J635" s="17"/>
      <c r="K635" s="17"/>
      <c r="L635" s="17"/>
      <c r="M635" s="17"/>
      <c r="N635" s="19"/>
      <c r="BB635" s="38"/>
    </row>
    <row r="636" spans="1:54" ht="20.149999999999999" customHeight="1" x14ac:dyDescent="0.3">
      <c r="A636" s="16"/>
      <c r="B636" s="174" t="str">
        <f>F1658</f>
        <v>3. They put my personal wellbeing ahead of their institutional processes.</v>
      </c>
      <c r="C636" s="174"/>
      <c r="D636" s="174"/>
      <c r="E636" s="174"/>
      <c r="F636" s="174"/>
      <c r="G636" s="174"/>
      <c r="H636" s="174"/>
      <c r="I636" s="174"/>
      <c r="J636" s="174"/>
      <c r="K636" s="175"/>
      <c r="L636" s="176"/>
      <c r="M636" s="177"/>
      <c r="N636" s="19"/>
      <c r="BB636" s="38"/>
    </row>
    <row r="637" spans="1:54" ht="5.15" customHeight="1" x14ac:dyDescent="0.3">
      <c r="A637" s="16"/>
      <c r="B637" s="17"/>
      <c r="C637" s="17"/>
      <c r="D637" s="17"/>
      <c r="E637" s="17"/>
      <c r="F637" s="17"/>
      <c r="G637" s="17"/>
      <c r="H637" s="18"/>
      <c r="I637" s="17"/>
      <c r="J637" s="17"/>
      <c r="K637" s="17"/>
      <c r="L637" s="17"/>
      <c r="M637" s="17"/>
      <c r="N637" s="19"/>
      <c r="BB637" s="38"/>
    </row>
    <row r="638" spans="1:54" ht="20.149999999999999" customHeight="1" x14ac:dyDescent="0.3">
      <c r="A638" s="16"/>
      <c r="B638" s="174" t="str">
        <f>F1659</f>
        <v>4. Their actions and expressions were devoid of any microaggressions.</v>
      </c>
      <c r="C638" s="174"/>
      <c r="D638" s="174"/>
      <c r="E638" s="174"/>
      <c r="F638" s="174"/>
      <c r="G638" s="174"/>
      <c r="H638" s="174"/>
      <c r="I638" s="174"/>
      <c r="J638" s="174"/>
      <c r="K638" s="175"/>
      <c r="L638" s="176"/>
      <c r="M638" s="177"/>
      <c r="N638" s="19"/>
    </row>
    <row r="639" spans="1:54" ht="5.15" customHeight="1" x14ac:dyDescent="0.3">
      <c r="A639" s="16"/>
      <c r="B639" s="17"/>
      <c r="C639" s="17"/>
      <c r="D639" s="17"/>
      <c r="E639" s="17"/>
      <c r="F639" s="17"/>
      <c r="G639" s="17"/>
      <c r="H639" s="18"/>
      <c r="I639" s="17"/>
      <c r="J639" s="17"/>
      <c r="K639" s="17"/>
      <c r="L639" s="17"/>
      <c r="M639" s="17"/>
      <c r="N639" s="19"/>
    </row>
    <row r="640" spans="1:54" ht="20.149999999999999" customHeight="1" x14ac:dyDescent="0.3">
      <c r="A640" s="16"/>
      <c r="B640" s="174" t="str">
        <f>F1660</f>
        <v>5. They asked me how they could be more culturally sensitive.</v>
      </c>
      <c r="C640" s="174"/>
      <c r="D640" s="174"/>
      <c r="E640" s="174"/>
      <c r="F640" s="174"/>
      <c r="G640" s="174"/>
      <c r="H640" s="174"/>
      <c r="I640" s="174"/>
      <c r="J640" s="174"/>
      <c r="K640" s="175"/>
      <c r="L640" s="176"/>
      <c r="M640" s="177"/>
      <c r="N640" s="19"/>
    </row>
    <row r="641" spans="1:14" ht="5.15" customHeight="1" x14ac:dyDescent="0.3">
      <c r="A641" s="16"/>
      <c r="B641" s="17"/>
      <c r="C641" s="17"/>
      <c r="D641" s="17"/>
      <c r="E641" s="17"/>
      <c r="F641" s="17"/>
      <c r="G641" s="17"/>
      <c r="H641" s="18"/>
      <c r="I641" s="17"/>
      <c r="J641" s="17"/>
      <c r="K641" s="17"/>
      <c r="L641" s="17"/>
      <c r="M641" s="17"/>
      <c r="N641" s="19"/>
    </row>
    <row r="642" spans="1:14" ht="20.149999999999999" customHeight="1" x14ac:dyDescent="0.3">
      <c r="A642" s="16"/>
      <c r="B642" s="174" t="str">
        <f>F1661</f>
        <v>6. They did not exploit my vulnerability to their professional authority.</v>
      </c>
      <c r="C642" s="174"/>
      <c r="D642" s="174"/>
      <c r="E642" s="174"/>
      <c r="F642" s="174"/>
      <c r="G642" s="174"/>
      <c r="H642" s="174"/>
      <c r="I642" s="174"/>
      <c r="J642" s="174"/>
      <c r="K642" s="175"/>
      <c r="L642" s="176"/>
      <c r="M642" s="177"/>
      <c r="N642" s="19"/>
    </row>
    <row r="643" spans="1:14" ht="5.15" customHeight="1" x14ac:dyDescent="0.3">
      <c r="A643" s="16"/>
      <c r="B643" s="39"/>
      <c r="C643" s="39"/>
      <c r="D643" s="39"/>
      <c r="E643" s="39"/>
      <c r="F643" s="39"/>
      <c r="G643" s="39"/>
      <c r="H643" s="39"/>
      <c r="I643" s="39"/>
      <c r="J643" s="39"/>
      <c r="K643" s="39"/>
      <c r="L643" s="39"/>
      <c r="M643" s="39"/>
      <c r="N643" s="19"/>
    </row>
    <row r="644" spans="1:14" ht="20.149999999999999" customHeight="1" x14ac:dyDescent="0.3">
      <c r="A644" s="16"/>
      <c r="B644" s="174" t="str">
        <f>F1662</f>
        <v>7. I never had to give up my autonomy to fit their processes.</v>
      </c>
      <c r="C644" s="174"/>
      <c r="D644" s="174"/>
      <c r="E644" s="174"/>
      <c r="F644" s="174"/>
      <c r="G644" s="174"/>
      <c r="H644" s="174"/>
      <c r="I644" s="174"/>
      <c r="J644" s="174"/>
      <c r="K644" s="175"/>
      <c r="L644" s="176"/>
      <c r="M644" s="177"/>
      <c r="N644" s="19"/>
    </row>
    <row r="645" spans="1:14" ht="5.15" customHeight="1" x14ac:dyDescent="0.3">
      <c r="A645" s="16"/>
      <c r="B645" s="39"/>
      <c r="C645" s="39"/>
      <c r="D645" s="39"/>
      <c r="E645" s="39"/>
      <c r="F645" s="39"/>
      <c r="G645" s="39"/>
      <c r="H645" s="39"/>
      <c r="I645" s="39"/>
      <c r="J645" s="39"/>
      <c r="K645" s="39"/>
      <c r="L645" s="39"/>
      <c r="M645" s="39"/>
      <c r="N645" s="19"/>
    </row>
    <row r="646" spans="1:14" ht="20.149999999999999" customHeight="1" x14ac:dyDescent="0.3">
      <c r="A646" s="16"/>
      <c r="B646" s="174" t="str">
        <f>F1663</f>
        <v>8. Staff appeared to be culturally diverse.</v>
      </c>
      <c r="C646" s="174"/>
      <c r="D646" s="174"/>
      <c r="E646" s="174"/>
      <c r="F646" s="174"/>
      <c r="G646" s="174"/>
      <c r="H646" s="174"/>
      <c r="I646" s="174"/>
      <c r="J646" s="174"/>
      <c r="K646" s="175"/>
      <c r="L646" s="176"/>
      <c r="M646" s="177"/>
      <c r="N646" s="19"/>
    </row>
    <row r="647" spans="1:14" ht="5.15" customHeight="1" x14ac:dyDescent="0.3">
      <c r="A647" s="16"/>
      <c r="B647" s="39"/>
      <c r="C647" s="39"/>
      <c r="D647" s="39"/>
      <c r="E647" s="39"/>
      <c r="F647" s="39"/>
      <c r="G647" s="39"/>
      <c r="H647" s="39"/>
      <c r="I647" s="39"/>
      <c r="J647" s="39"/>
      <c r="K647" s="39"/>
      <c r="L647" s="39"/>
      <c r="M647" s="39"/>
      <c r="N647" s="19"/>
    </row>
    <row r="648" spans="1:14" ht="20.149999999999999" customHeight="1" x14ac:dyDescent="0.3">
      <c r="A648" s="16"/>
      <c r="B648" s="174" t="str">
        <f>F1664</f>
        <v>9. They effectively accommodated my linguistic barrier.</v>
      </c>
      <c r="C648" s="174"/>
      <c r="D648" s="174"/>
      <c r="E648" s="174"/>
      <c r="F648" s="174"/>
      <c r="G648" s="174"/>
      <c r="H648" s="174"/>
      <c r="I648" s="174"/>
      <c r="J648" s="174"/>
      <c r="K648" s="175"/>
      <c r="L648" s="176"/>
      <c r="M648" s="177"/>
      <c r="N648" s="19"/>
    </row>
    <row r="649" spans="1:14" ht="5.15" customHeight="1" x14ac:dyDescent="0.3">
      <c r="A649" s="16"/>
      <c r="B649" s="39"/>
      <c r="C649" s="39"/>
      <c r="D649" s="39"/>
      <c r="E649" s="39"/>
      <c r="F649" s="39"/>
      <c r="G649" s="39"/>
      <c r="H649" s="39"/>
      <c r="I649" s="39"/>
      <c r="J649" s="39"/>
      <c r="K649" s="39"/>
      <c r="L649" s="39"/>
      <c r="M649" s="39"/>
      <c r="N649" s="19"/>
    </row>
    <row r="650" spans="1:14" ht="20.149999999999999" customHeight="1" x14ac:dyDescent="0.3">
      <c r="A650" s="16"/>
      <c r="B650" s="174" t="str">
        <f>F1665</f>
        <v>10. I was offered billing options appropriate to my cultural values.</v>
      </c>
      <c r="C650" s="174"/>
      <c r="D650" s="174"/>
      <c r="E650" s="174"/>
      <c r="F650" s="174"/>
      <c r="G650" s="174"/>
      <c r="H650" s="174"/>
      <c r="I650" s="174"/>
      <c r="J650" s="174"/>
      <c r="K650" s="175"/>
      <c r="L650" s="176"/>
      <c r="M650" s="177"/>
      <c r="N650" s="19"/>
    </row>
    <row r="651" spans="1:14" ht="10" customHeight="1" x14ac:dyDescent="0.3">
      <c r="A651" s="16"/>
      <c r="B651" s="39"/>
      <c r="C651" s="39"/>
      <c r="D651" s="39"/>
      <c r="E651" s="39"/>
      <c r="F651" s="39"/>
      <c r="G651" s="39"/>
      <c r="H651" s="39"/>
      <c r="I651" s="39"/>
      <c r="J651" s="39"/>
      <c r="K651" s="39"/>
      <c r="L651" s="39"/>
      <c r="M651" s="39"/>
      <c r="N651" s="19"/>
    </row>
    <row r="652" spans="1:14" ht="15" customHeight="1" x14ac:dyDescent="0.3">
      <c r="A652" s="16"/>
      <c r="B652" s="178" t="str">
        <f>B1669</f>
        <v/>
      </c>
      <c r="C652" s="178"/>
      <c r="D652" s="178"/>
      <c r="E652" s="178"/>
      <c r="F652" s="178"/>
      <c r="G652" s="178"/>
      <c r="H652" s="178"/>
      <c r="I652" s="178"/>
      <c r="J652" s="178"/>
      <c r="K652" s="178"/>
      <c r="L652" s="178"/>
      <c r="M652" s="178"/>
      <c r="N652" s="19"/>
    </row>
    <row r="653" spans="1:14" ht="10" customHeight="1" x14ac:dyDescent="0.3">
      <c r="A653" s="16"/>
      <c r="B653" s="40"/>
      <c r="C653" s="41"/>
      <c r="D653" s="41"/>
      <c r="E653" s="41"/>
      <c r="F653" s="41"/>
      <c r="G653" s="41"/>
      <c r="H653" s="41"/>
      <c r="I653" s="41"/>
      <c r="J653" s="41"/>
      <c r="K653" s="41"/>
      <c r="L653" s="41"/>
      <c r="M653" s="42"/>
      <c r="N653" s="19"/>
    </row>
    <row r="654" spans="1:14" ht="20" customHeight="1" x14ac:dyDescent="0.3">
      <c r="A654" s="16"/>
      <c r="B654" s="52" t="str">
        <f>C1673</f>
        <v xml:space="preserve">We provide this helpful feedback to you, the recipient, to improve your cultural competency. </v>
      </c>
      <c r="C654" s="53"/>
      <c r="D654" s="53"/>
      <c r="E654" s="53"/>
      <c r="F654" s="53"/>
      <c r="G654" s="53"/>
      <c r="H654" s="53"/>
      <c r="I654" s="53"/>
      <c r="J654" s="53"/>
      <c r="K654" s="53"/>
      <c r="L654" s="53"/>
      <c r="M654" s="54"/>
      <c r="N654" s="19"/>
    </row>
    <row r="655" spans="1:14" ht="20" customHeight="1" x14ac:dyDescent="0.3">
      <c r="A655" s="16"/>
      <c r="B655" s="156" t="s">
        <v>15</v>
      </c>
      <c r="C655" s="157"/>
      <c r="D655" s="157"/>
      <c r="E655" s="157"/>
      <c r="F655" s="157"/>
      <c r="G655" s="157"/>
      <c r="H655" s="157"/>
      <c r="I655" s="157"/>
      <c r="J655" s="157"/>
      <c r="K655" s="157"/>
      <c r="L655" s="157"/>
      <c r="M655" s="158"/>
      <c r="N655" s="19"/>
    </row>
    <row r="656" spans="1:14" ht="20" customHeight="1" thickBot="1" x14ac:dyDescent="0.35">
      <c r="A656" s="16"/>
      <c r="B656" s="156" t="s">
        <v>16</v>
      </c>
      <c r="C656" s="157"/>
      <c r="D656" s="157"/>
      <c r="E656" s="157"/>
      <c r="F656" s="157"/>
      <c r="G656" s="157"/>
      <c r="H656" s="157"/>
      <c r="I656" s="157"/>
      <c r="J656" s="157"/>
      <c r="K656" s="157"/>
      <c r="L656" s="157"/>
      <c r="M656" s="158"/>
      <c r="N656" s="19"/>
    </row>
    <row r="657" spans="1:14" ht="30" customHeight="1" thickTop="1" x14ac:dyDescent="0.3">
      <c r="A657" s="16"/>
      <c r="B657" s="159" t="s">
        <v>17</v>
      </c>
      <c r="C657" s="160"/>
      <c r="D657" s="160"/>
      <c r="E657" s="162" t="s">
        <v>18</v>
      </c>
      <c r="F657" s="163"/>
      <c r="G657" s="163"/>
      <c r="H657" s="164"/>
      <c r="I657" s="165" t="s">
        <v>19</v>
      </c>
      <c r="J657" s="166"/>
      <c r="K657" s="166"/>
      <c r="L657" s="166"/>
      <c r="M657" s="167"/>
      <c r="N657" s="19"/>
    </row>
    <row r="658" spans="1:14" ht="55" customHeight="1" thickBot="1" x14ac:dyDescent="0.35">
      <c r="A658" s="16"/>
      <c r="B658" s="55"/>
      <c r="C658" s="17"/>
      <c r="D658" s="17"/>
      <c r="E658" s="168" t="s">
        <v>20</v>
      </c>
      <c r="F658" s="169"/>
      <c r="G658" s="169"/>
      <c r="H658" s="170"/>
      <c r="I658" s="171" t="s">
        <v>21</v>
      </c>
      <c r="J658" s="172"/>
      <c r="K658" s="172"/>
      <c r="L658" s="172"/>
      <c r="M658" s="173"/>
      <c r="N658" s="19"/>
    </row>
    <row r="659" spans="1:14" ht="10" customHeight="1" thickTop="1" x14ac:dyDescent="0.3">
      <c r="A659" s="16"/>
      <c r="B659" s="55"/>
      <c r="C659" s="17"/>
      <c r="D659" s="17"/>
      <c r="E659" s="17"/>
      <c r="F659" s="17"/>
      <c r="G659" s="17"/>
      <c r="H659" s="17"/>
      <c r="I659" s="17"/>
      <c r="J659" s="17"/>
      <c r="K659" s="17"/>
      <c r="L659" s="17"/>
      <c r="M659" s="56"/>
      <c r="N659" s="19"/>
    </row>
    <row r="660" spans="1:14" ht="20.149999999999999" customHeight="1" x14ac:dyDescent="0.3">
      <c r="A660" s="16"/>
      <c r="B660" s="46"/>
      <c r="C660" s="39"/>
      <c r="D660" s="39"/>
      <c r="E660" s="153"/>
      <c r="F660" s="154"/>
      <c r="G660" s="154"/>
      <c r="H660" s="154"/>
      <c r="I660" s="154"/>
      <c r="J660" s="154"/>
      <c r="K660" s="154"/>
      <c r="L660" s="155"/>
      <c r="M660" s="48"/>
      <c r="N660" s="19"/>
    </row>
    <row r="661" spans="1:14" ht="10" customHeight="1" x14ac:dyDescent="0.3">
      <c r="A661" s="16"/>
      <c r="B661" s="46"/>
      <c r="C661" s="39"/>
      <c r="D661" s="39"/>
      <c r="E661" s="39"/>
      <c r="F661" s="39"/>
      <c r="G661" s="39"/>
      <c r="H661" s="39"/>
      <c r="I661" s="39"/>
      <c r="J661" s="39"/>
      <c r="K661" s="39"/>
      <c r="L661" s="39"/>
      <c r="M661" s="48"/>
      <c r="N661" s="19"/>
    </row>
    <row r="662" spans="1:14" ht="65.150000000000006" customHeight="1" x14ac:dyDescent="0.3">
      <c r="A662" s="16"/>
      <c r="B662" s="156" t="str">
        <f>C1683</f>
        <v>Select one of these two services, Standard or Competitive Competence, to best improve your efficacy serving diverse patients. We can then offer a testimonial of your improved responsiveness to diverse clients.</v>
      </c>
      <c r="C662" s="157"/>
      <c r="D662" s="157"/>
      <c r="E662" s="157"/>
      <c r="F662" s="157"/>
      <c r="G662" s="157"/>
      <c r="H662" s="157"/>
      <c r="I662" s="157"/>
      <c r="J662" s="157"/>
      <c r="K662" s="157"/>
      <c r="L662" s="157"/>
      <c r="M662" s="158"/>
      <c r="N662" s="19"/>
    </row>
    <row r="663" spans="1:14" ht="45" customHeight="1" x14ac:dyDescent="0.3">
      <c r="A663" s="16"/>
      <c r="B663" s="150"/>
      <c r="C663" s="151"/>
      <c r="D663" s="151"/>
      <c r="E663" s="151"/>
      <c r="F663" s="151"/>
      <c r="G663" s="151"/>
      <c r="H663" s="151"/>
      <c r="I663" s="151"/>
      <c r="J663" s="151"/>
      <c r="K663" s="151"/>
      <c r="L663" s="151"/>
      <c r="M663" s="152"/>
      <c r="N663" s="19"/>
    </row>
    <row r="664" spans="1:14" ht="5.15" customHeight="1" x14ac:dyDescent="0.3">
      <c r="A664" s="16"/>
      <c r="B664" s="39"/>
      <c r="C664" s="39"/>
      <c r="D664" s="39"/>
      <c r="E664" s="39"/>
      <c r="F664" s="39"/>
      <c r="G664" s="39"/>
      <c r="H664" s="39"/>
      <c r="I664" s="39"/>
      <c r="J664" s="39"/>
      <c r="K664" s="39"/>
      <c r="L664" s="39"/>
      <c r="M664" s="39"/>
      <c r="N664" s="19"/>
    </row>
    <row r="665" spans="1:14" ht="5.15" customHeight="1" x14ac:dyDescent="0.3">
      <c r="A665" s="27"/>
      <c r="B665" s="28"/>
      <c r="C665" s="28"/>
      <c r="D665" s="28"/>
      <c r="E665" s="28"/>
      <c r="F665" s="28"/>
      <c r="G665" s="28"/>
      <c r="H665" s="28"/>
      <c r="I665" s="28"/>
      <c r="J665" s="28"/>
      <c r="K665" s="28"/>
      <c r="L665" s="28"/>
      <c r="M665" s="28"/>
      <c r="N665" s="29"/>
    </row>
    <row r="666" spans="1:14" ht="55" customHeight="1" x14ac:dyDescent="0.3">
      <c r="A666" s="30" t="s">
        <v>5</v>
      </c>
      <c r="B666" s="185" t="s">
        <v>38</v>
      </c>
      <c r="C666" s="185"/>
      <c r="D666" s="185"/>
      <c r="E666" s="185"/>
      <c r="F666" s="186"/>
      <c r="G666" s="186"/>
      <c r="H666" s="186"/>
      <c r="I666" s="186"/>
      <c r="J666" s="187"/>
      <c r="K666" s="187"/>
      <c r="L666" s="187"/>
      <c r="M666" s="187"/>
      <c r="N666" s="31" t="s">
        <v>7</v>
      </c>
    </row>
    <row r="667" spans="1:14" ht="5.15" customHeight="1" x14ac:dyDescent="0.3">
      <c r="A667" s="11"/>
      <c r="B667" s="12"/>
      <c r="C667" s="12"/>
      <c r="D667" s="12"/>
      <c r="E667" s="12"/>
      <c r="F667" s="12"/>
      <c r="G667" s="12"/>
      <c r="H667" s="13"/>
      <c r="I667" s="12"/>
      <c r="J667" s="12"/>
      <c r="K667" s="12"/>
      <c r="L667" s="12"/>
      <c r="M667" s="12"/>
      <c r="N667" s="14"/>
    </row>
    <row r="668" spans="1:14" ht="5.15" customHeight="1" x14ac:dyDescent="0.3">
      <c r="A668" s="16"/>
      <c r="B668" s="17"/>
      <c r="C668" s="17"/>
      <c r="D668" s="17"/>
      <c r="E668" s="17"/>
      <c r="F668" s="17"/>
      <c r="G668" s="17"/>
      <c r="H668" s="18"/>
      <c r="I668" s="17"/>
      <c r="J668" s="17"/>
      <c r="K668" s="17"/>
      <c r="L668" s="17"/>
      <c r="M668" s="17"/>
      <c r="N668" s="19"/>
    </row>
    <row r="669" spans="1:14" ht="5.15" customHeight="1" thickBot="1" x14ac:dyDescent="0.35">
      <c r="A669" s="16"/>
      <c r="B669" s="32"/>
      <c r="C669" s="32"/>
      <c r="D669" s="32"/>
      <c r="E669" s="32"/>
      <c r="F669" s="32"/>
      <c r="G669" s="32"/>
      <c r="H669" s="32"/>
      <c r="I669" s="32"/>
      <c r="J669" s="32"/>
      <c r="K669" s="32"/>
      <c r="L669" s="32"/>
      <c r="M669" s="32"/>
      <c r="N669" s="19"/>
    </row>
    <row r="670" spans="1:14" ht="20.149999999999999" customHeight="1" thickTop="1" x14ac:dyDescent="0.3">
      <c r="A670" s="16"/>
      <c r="B670" s="33" t="s">
        <v>11</v>
      </c>
      <c r="C670" s="32"/>
      <c r="D670" s="32"/>
      <c r="E670" s="32"/>
      <c r="F670" s="179">
        <f>F629</f>
        <v>0</v>
      </c>
      <c r="G670" s="180"/>
      <c r="H670" s="180"/>
      <c r="I670" s="181"/>
      <c r="J670" s="34"/>
      <c r="K670" s="35" t="s">
        <v>12</v>
      </c>
      <c r="L670" s="36"/>
      <c r="M670" s="37"/>
      <c r="N670" s="19"/>
    </row>
    <row r="671" spans="1:14" ht="20.149999999999999" customHeight="1" thickBot="1" x14ac:dyDescent="0.35">
      <c r="A671" s="16"/>
      <c r="B671" s="33" t="s">
        <v>13</v>
      </c>
      <c r="C671" s="32"/>
      <c r="D671" s="32"/>
      <c r="E671" s="32"/>
      <c r="F671" s="179">
        <f>F630</f>
        <v>0</v>
      </c>
      <c r="G671" s="180"/>
      <c r="H671" s="180"/>
      <c r="I671" s="181"/>
      <c r="J671" s="34"/>
      <c r="K671" s="182"/>
      <c r="L671" s="183"/>
      <c r="M671" s="184"/>
      <c r="N671" s="19"/>
    </row>
    <row r="672" spans="1:14" ht="10" customHeight="1" thickTop="1" x14ac:dyDescent="0.3">
      <c r="A672" s="16"/>
      <c r="B672" s="17"/>
      <c r="C672" s="17"/>
      <c r="D672" s="17"/>
      <c r="E672" s="17"/>
      <c r="F672" s="17"/>
      <c r="G672" s="17"/>
      <c r="H672" s="18"/>
      <c r="I672" s="17"/>
      <c r="J672" s="17"/>
      <c r="K672" s="17"/>
      <c r="L672" s="17"/>
      <c r="M672" s="17"/>
      <c r="N672" s="19"/>
    </row>
    <row r="673" spans="1:54" ht="20.149999999999999" customHeight="1" x14ac:dyDescent="0.3">
      <c r="A673" s="16"/>
      <c r="B673" s="174" t="str">
        <f>F1693</f>
        <v>1. I felt fully seen and heard.</v>
      </c>
      <c r="C673" s="174"/>
      <c r="D673" s="174"/>
      <c r="E673" s="174"/>
      <c r="F673" s="174"/>
      <c r="G673" s="174"/>
      <c r="H673" s="174"/>
      <c r="I673" s="174"/>
      <c r="J673" s="174"/>
      <c r="K673" s="175"/>
      <c r="L673" s="176"/>
      <c r="M673" s="177"/>
      <c r="N673" s="19"/>
    </row>
    <row r="674" spans="1:54" ht="5.15" customHeight="1" x14ac:dyDescent="0.3">
      <c r="A674" s="16"/>
      <c r="B674" s="17"/>
      <c r="C674" s="17"/>
      <c r="D674" s="17"/>
      <c r="E674" s="17"/>
      <c r="F674" s="17"/>
      <c r="G674" s="17"/>
      <c r="H674" s="18"/>
      <c r="I674" s="17"/>
      <c r="J674" s="17"/>
      <c r="K674" s="17"/>
      <c r="L674" s="17"/>
      <c r="M674" s="17"/>
      <c r="N674" s="19"/>
      <c r="BB674" s="38"/>
    </row>
    <row r="675" spans="1:54" ht="20.149999999999999" customHeight="1" x14ac:dyDescent="0.3">
      <c r="A675" s="16"/>
      <c r="B675" s="174" t="str">
        <f>F1694</f>
        <v>2. They faithfully responded to all of my expressions of pain or discomfort.</v>
      </c>
      <c r="C675" s="174"/>
      <c r="D675" s="174"/>
      <c r="E675" s="174"/>
      <c r="F675" s="174"/>
      <c r="G675" s="174"/>
      <c r="H675" s="174"/>
      <c r="I675" s="174"/>
      <c r="J675" s="174"/>
      <c r="K675" s="175"/>
      <c r="L675" s="176"/>
      <c r="M675" s="177"/>
      <c r="N675" s="19"/>
      <c r="BB675" s="38"/>
    </row>
    <row r="676" spans="1:54" ht="5.15" customHeight="1" x14ac:dyDescent="0.3">
      <c r="A676" s="16"/>
      <c r="B676" s="17"/>
      <c r="C676" s="17"/>
      <c r="D676" s="17"/>
      <c r="E676" s="17"/>
      <c r="F676" s="17"/>
      <c r="G676" s="17"/>
      <c r="H676" s="18"/>
      <c r="I676" s="17"/>
      <c r="J676" s="17"/>
      <c r="K676" s="17"/>
      <c r="L676" s="17"/>
      <c r="M676" s="17"/>
      <c r="N676" s="19"/>
      <c r="BB676" s="38"/>
    </row>
    <row r="677" spans="1:54" ht="20.149999999999999" customHeight="1" x14ac:dyDescent="0.3">
      <c r="A677" s="16"/>
      <c r="B677" s="174" t="str">
        <f>F1695</f>
        <v>3. They put my personal wellbeing ahead of their institutional processes.</v>
      </c>
      <c r="C677" s="174"/>
      <c r="D677" s="174"/>
      <c r="E677" s="174"/>
      <c r="F677" s="174"/>
      <c r="G677" s="174"/>
      <c r="H677" s="174"/>
      <c r="I677" s="174"/>
      <c r="J677" s="174"/>
      <c r="K677" s="175"/>
      <c r="L677" s="176"/>
      <c r="M677" s="177"/>
      <c r="N677" s="19"/>
      <c r="BB677" s="38"/>
    </row>
    <row r="678" spans="1:54" ht="5.15" customHeight="1" x14ac:dyDescent="0.3">
      <c r="A678" s="16"/>
      <c r="B678" s="17"/>
      <c r="C678" s="17"/>
      <c r="D678" s="17"/>
      <c r="E678" s="17"/>
      <c r="F678" s="17"/>
      <c r="G678" s="17"/>
      <c r="H678" s="18"/>
      <c r="I678" s="17"/>
      <c r="J678" s="17"/>
      <c r="K678" s="17"/>
      <c r="L678" s="17"/>
      <c r="M678" s="17"/>
      <c r="N678" s="19"/>
      <c r="BB678" s="38"/>
    </row>
    <row r="679" spans="1:54" ht="20.149999999999999" customHeight="1" x14ac:dyDescent="0.3">
      <c r="A679" s="16"/>
      <c r="B679" s="174" t="str">
        <f>F1696</f>
        <v>4. Their actions and expressions were devoid of any microaggressions.</v>
      </c>
      <c r="C679" s="174"/>
      <c r="D679" s="174"/>
      <c r="E679" s="174"/>
      <c r="F679" s="174"/>
      <c r="G679" s="174"/>
      <c r="H679" s="174"/>
      <c r="I679" s="174"/>
      <c r="J679" s="174"/>
      <c r="K679" s="175"/>
      <c r="L679" s="176"/>
      <c r="M679" s="177"/>
      <c r="N679" s="19"/>
    </row>
    <row r="680" spans="1:54" ht="5.15" customHeight="1" x14ac:dyDescent="0.3">
      <c r="A680" s="16"/>
      <c r="B680" s="17"/>
      <c r="C680" s="17"/>
      <c r="D680" s="17"/>
      <c r="E680" s="17"/>
      <c r="F680" s="17"/>
      <c r="G680" s="17"/>
      <c r="H680" s="18"/>
      <c r="I680" s="17"/>
      <c r="J680" s="17"/>
      <c r="K680" s="17"/>
      <c r="L680" s="17"/>
      <c r="M680" s="17"/>
      <c r="N680" s="19"/>
    </row>
    <row r="681" spans="1:54" ht="20.149999999999999" customHeight="1" x14ac:dyDescent="0.3">
      <c r="A681" s="16"/>
      <c r="B681" s="174" t="str">
        <f>F1697</f>
        <v>5. They asked me how they could be more culturally sensitive.</v>
      </c>
      <c r="C681" s="174"/>
      <c r="D681" s="174"/>
      <c r="E681" s="174"/>
      <c r="F681" s="174"/>
      <c r="G681" s="174"/>
      <c r="H681" s="174"/>
      <c r="I681" s="174"/>
      <c r="J681" s="174"/>
      <c r="K681" s="175"/>
      <c r="L681" s="176"/>
      <c r="M681" s="177"/>
      <c r="N681" s="19"/>
    </row>
    <row r="682" spans="1:54" ht="5.15" customHeight="1" x14ac:dyDescent="0.3">
      <c r="A682" s="16"/>
      <c r="B682" s="17"/>
      <c r="C682" s="17"/>
      <c r="D682" s="17"/>
      <c r="E682" s="17"/>
      <c r="F682" s="17"/>
      <c r="G682" s="17"/>
      <c r="H682" s="18"/>
      <c r="I682" s="17"/>
      <c r="J682" s="17"/>
      <c r="K682" s="17"/>
      <c r="L682" s="17"/>
      <c r="M682" s="17"/>
      <c r="N682" s="19"/>
    </row>
    <row r="683" spans="1:54" ht="20.149999999999999" customHeight="1" x14ac:dyDescent="0.3">
      <c r="A683" s="16"/>
      <c r="B683" s="174" t="str">
        <f>F1698</f>
        <v>6. They did not exploit my vulnerability to their professional authority.</v>
      </c>
      <c r="C683" s="174"/>
      <c r="D683" s="174"/>
      <c r="E683" s="174"/>
      <c r="F683" s="174"/>
      <c r="G683" s="174"/>
      <c r="H683" s="174"/>
      <c r="I683" s="174"/>
      <c r="J683" s="174"/>
      <c r="K683" s="175"/>
      <c r="L683" s="176"/>
      <c r="M683" s="177"/>
      <c r="N683" s="19"/>
    </row>
    <row r="684" spans="1:54" ht="5.15" customHeight="1" x14ac:dyDescent="0.3">
      <c r="A684" s="16"/>
      <c r="B684" s="39"/>
      <c r="C684" s="39"/>
      <c r="D684" s="39"/>
      <c r="E684" s="39"/>
      <c r="F684" s="39"/>
      <c r="G684" s="39"/>
      <c r="H684" s="39"/>
      <c r="I684" s="39"/>
      <c r="J684" s="39"/>
      <c r="K684" s="39"/>
      <c r="L684" s="39"/>
      <c r="M684" s="39"/>
      <c r="N684" s="19"/>
    </row>
    <row r="685" spans="1:54" ht="20.149999999999999" customHeight="1" x14ac:dyDescent="0.3">
      <c r="A685" s="16"/>
      <c r="B685" s="174" t="str">
        <f>F1699</f>
        <v>7. I never had to give up my autonomy to fit their processes.</v>
      </c>
      <c r="C685" s="174"/>
      <c r="D685" s="174"/>
      <c r="E685" s="174"/>
      <c r="F685" s="174"/>
      <c r="G685" s="174"/>
      <c r="H685" s="174"/>
      <c r="I685" s="174"/>
      <c r="J685" s="174"/>
      <c r="K685" s="175"/>
      <c r="L685" s="176"/>
      <c r="M685" s="177"/>
      <c r="N685" s="19"/>
    </row>
    <row r="686" spans="1:54" ht="5.15" customHeight="1" x14ac:dyDescent="0.3">
      <c r="A686" s="16"/>
      <c r="B686" s="39"/>
      <c r="C686" s="39"/>
      <c r="D686" s="39"/>
      <c r="E686" s="39"/>
      <c r="F686" s="39"/>
      <c r="G686" s="39"/>
      <c r="H686" s="39"/>
      <c r="I686" s="39"/>
      <c r="J686" s="39"/>
      <c r="K686" s="39"/>
      <c r="L686" s="39"/>
      <c r="M686" s="39"/>
      <c r="N686" s="19"/>
    </row>
    <row r="687" spans="1:54" ht="20.149999999999999" customHeight="1" x14ac:dyDescent="0.3">
      <c r="A687" s="16"/>
      <c r="B687" s="174" t="str">
        <f>F1700</f>
        <v>8. Staff appeared to be culturally diverse.</v>
      </c>
      <c r="C687" s="174"/>
      <c r="D687" s="174"/>
      <c r="E687" s="174"/>
      <c r="F687" s="174"/>
      <c r="G687" s="174"/>
      <c r="H687" s="174"/>
      <c r="I687" s="174"/>
      <c r="J687" s="174"/>
      <c r="K687" s="175"/>
      <c r="L687" s="176"/>
      <c r="M687" s="177"/>
      <c r="N687" s="19"/>
    </row>
    <row r="688" spans="1:54" ht="5.15" customHeight="1" x14ac:dyDescent="0.3">
      <c r="A688" s="16"/>
      <c r="B688" s="39"/>
      <c r="C688" s="39"/>
      <c r="D688" s="39"/>
      <c r="E688" s="39"/>
      <c r="F688" s="39"/>
      <c r="G688" s="39"/>
      <c r="H688" s="39"/>
      <c r="I688" s="39"/>
      <c r="J688" s="39"/>
      <c r="K688" s="39"/>
      <c r="L688" s="39"/>
      <c r="M688" s="39"/>
      <c r="N688" s="19"/>
    </row>
    <row r="689" spans="1:14" ht="20.149999999999999" customHeight="1" x14ac:dyDescent="0.3">
      <c r="A689" s="16"/>
      <c r="B689" s="174" t="str">
        <f>F1701</f>
        <v>9. They effectively accommodated my linguistic barrier.</v>
      </c>
      <c r="C689" s="174"/>
      <c r="D689" s="174"/>
      <c r="E689" s="174"/>
      <c r="F689" s="174"/>
      <c r="G689" s="174"/>
      <c r="H689" s="174"/>
      <c r="I689" s="174"/>
      <c r="J689" s="174"/>
      <c r="K689" s="175"/>
      <c r="L689" s="176"/>
      <c r="M689" s="177"/>
      <c r="N689" s="19"/>
    </row>
    <row r="690" spans="1:14" ht="5.15" customHeight="1" x14ac:dyDescent="0.3">
      <c r="A690" s="16"/>
      <c r="B690" s="39"/>
      <c r="C690" s="39"/>
      <c r="D690" s="39"/>
      <c r="E690" s="39"/>
      <c r="F690" s="39"/>
      <c r="G690" s="39"/>
      <c r="H690" s="39"/>
      <c r="I690" s="39"/>
      <c r="J690" s="39"/>
      <c r="K690" s="39"/>
      <c r="L690" s="39"/>
      <c r="M690" s="39"/>
      <c r="N690" s="19"/>
    </row>
    <row r="691" spans="1:14" ht="20.149999999999999" customHeight="1" x14ac:dyDescent="0.3">
      <c r="A691" s="16"/>
      <c r="B691" s="174" t="str">
        <f>F1702</f>
        <v>10. I was offered billing options appropriate to my cultural values.</v>
      </c>
      <c r="C691" s="174"/>
      <c r="D691" s="174"/>
      <c r="E691" s="174"/>
      <c r="F691" s="174"/>
      <c r="G691" s="174"/>
      <c r="H691" s="174"/>
      <c r="I691" s="174"/>
      <c r="J691" s="174"/>
      <c r="K691" s="175"/>
      <c r="L691" s="176"/>
      <c r="M691" s="177"/>
      <c r="N691" s="19"/>
    </row>
    <row r="692" spans="1:14" ht="10" customHeight="1" x14ac:dyDescent="0.3">
      <c r="A692" s="16"/>
      <c r="B692" s="39"/>
      <c r="C692" s="39"/>
      <c r="D692" s="39"/>
      <c r="E692" s="39"/>
      <c r="F692" s="39"/>
      <c r="G692" s="39"/>
      <c r="H692" s="39"/>
      <c r="I692" s="39"/>
      <c r="J692" s="39"/>
      <c r="K692" s="39"/>
      <c r="L692" s="39"/>
      <c r="M692" s="39"/>
      <c r="N692" s="19"/>
    </row>
    <row r="693" spans="1:14" ht="15" customHeight="1" x14ac:dyDescent="0.3">
      <c r="A693" s="16"/>
      <c r="B693" s="178" t="str">
        <f>B1706</f>
        <v/>
      </c>
      <c r="C693" s="178"/>
      <c r="D693" s="178"/>
      <c r="E693" s="178"/>
      <c r="F693" s="178"/>
      <c r="G693" s="178"/>
      <c r="H693" s="178"/>
      <c r="I693" s="178"/>
      <c r="J693" s="178"/>
      <c r="K693" s="178"/>
      <c r="L693" s="178"/>
      <c r="M693" s="178"/>
      <c r="N693" s="19"/>
    </row>
    <row r="694" spans="1:14" ht="10" customHeight="1" x14ac:dyDescent="0.3">
      <c r="A694" s="16"/>
      <c r="B694" s="40"/>
      <c r="C694" s="41"/>
      <c r="D694" s="41"/>
      <c r="E694" s="41"/>
      <c r="F694" s="41"/>
      <c r="G694" s="41"/>
      <c r="H694" s="41"/>
      <c r="I694" s="41"/>
      <c r="J694" s="41"/>
      <c r="K694" s="41"/>
      <c r="L694" s="41"/>
      <c r="M694" s="42"/>
      <c r="N694" s="19"/>
    </row>
    <row r="695" spans="1:14" ht="20" customHeight="1" x14ac:dyDescent="0.3">
      <c r="A695" s="16"/>
      <c r="B695" s="52" t="str">
        <f>C1710</f>
        <v xml:space="preserve">We provide this helpful feedback to you, the recipient, to improve your cultural competency. </v>
      </c>
      <c r="C695" s="53"/>
      <c r="D695" s="53"/>
      <c r="E695" s="53"/>
      <c r="F695" s="53"/>
      <c r="G695" s="53"/>
      <c r="H695" s="53"/>
      <c r="I695" s="53"/>
      <c r="J695" s="53"/>
      <c r="K695" s="53"/>
      <c r="L695" s="53"/>
      <c r="M695" s="54"/>
      <c r="N695" s="19"/>
    </row>
    <row r="696" spans="1:14" ht="20" customHeight="1" x14ac:dyDescent="0.3">
      <c r="A696" s="16"/>
      <c r="B696" s="156" t="s">
        <v>15</v>
      </c>
      <c r="C696" s="157"/>
      <c r="D696" s="157"/>
      <c r="E696" s="157"/>
      <c r="F696" s="157"/>
      <c r="G696" s="157"/>
      <c r="H696" s="157"/>
      <c r="I696" s="157"/>
      <c r="J696" s="157"/>
      <c r="K696" s="157"/>
      <c r="L696" s="157"/>
      <c r="M696" s="158"/>
      <c r="N696" s="19"/>
    </row>
    <row r="697" spans="1:14" ht="20" customHeight="1" thickBot="1" x14ac:dyDescent="0.35">
      <c r="A697" s="16"/>
      <c r="B697" s="156" t="s">
        <v>16</v>
      </c>
      <c r="C697" s="157"/>
      <c r="D697" s="157"/>
      <c r="E697" s="157"/>
      <c r="F697" s="157"/>
      <c r="G697" s="157"/>
      <c r="H697" s="157"/>
      <c r="I697" s="157"/>
      <c r="J697" s="157"/>
      <c r="K697" s="157"/>
      <c r="L697" s="157"/>
      <c r="M697" s="158"/>
      <c r="N697" s="19"/>
    </row>
    <row r="698" spans="1:14" ht="30" customHeight="1" thickTop="1" x14ac:dyDescent="0.3">
      <c r="A698" s="16"/>
      <c r="B698" s="159" t="s">
        <v>17</v>
      </c>
      <c r="C698" s="160"/>
      <c r="D698" s="161"/>
      <c r="E698" s="162" t="s">
        <v>18</v>
      </c>
      <c r="F698" s="163"/>
      <c r="G698" s="163"/>
      <c r="H698" s="164"/>
      <c r="I698" s="165" t="s">
        <v>19</v>
      </c>
      <c r="J698" s="166"/>
      <c r="K698" s="166"/>
      <c r="L698" s="166"/>
      <c r="M698" s="167"/>
      <c r="N698" s="19"/>
    </row>
    <row r="699" spans="1:14" ht="55" customHeight="1" thickBot="1" x14ac:dyDescent="0.35">
      <c r="A699" s="16"/>
      <c r="B699" s="55"/>
      <c r="C699" s="17"/>
      <c r="D699" s="17"/>
      <c r="E699" s="168" t="s">
        <v>20</v>
      </c>
      <c r="F699" s="169"/>
      <c r="G699" s="169"/>
      <c r="H699" s="170"/>
      <c r="I699" s="171" t="s">
        <v>21</v>
      </c>
      <c r="J699" s="172"/>
      <c r="K699" s="172"/>
      <c r="L699" s="172"/>
      <c r="M699" s="173"/>
      <c r="N699" s="19"/>
    </row>
    <row r="700" spans="1:14" ht="10" customHeight="1" thickTop="1" x14ac:dyDescent="0.3">
      <c r="A700" s="16"/>
      <c r="B700" s="55"/>
      <c r="C700" s="17"/>
      <c r="D700" s="17"/>
      <c r="E700" s="17"/>
      <c r="F700" s="17"/>
      <c r="G700" s="17"/>
      <c r="H700" s="17"/>
      <c r="I700" s="17"/>
      <c r="J700" s="17"/>
      <c r="K700" s="17"/>
      <c r="L700" s="17"/>
      <c r="M700" s="56"/>
      <c r="N700" s="19"/>
    </row>
    <row r="701" spans="1:14" ht="20.149999999999999" customHeight="1" x14ac:dyDescent="0.3">
      <c r="A701" s="16"/>
      <c r="B701" s="46"/>
      <c r="C701" s="39"/>
      <c r="D701" s="39"/>
      <c r="E701" s="153"/>
      <c r="F701" s="154"/>
      <c r="G701" s="154"/>
      <c r="H701" s="154"/>
      <c r="I701" s="154"/>
      <c r="J701" s="154"/>
      <c r="K701" s="154"/>
      <c r="L701" s="155"/>
      <c r="M701" s="48"/>
      <c r="N701" s="19"/>
    </row>
    <row r="702" spans="1:14" ht="10" customHeight="1" x14ac:dyDescent="0.3">
      <c r="A702" s="16"/>
      <c r="B702" s="46"/>
      <c r="C702" s="39"/>
      <c r="D702" s="39"/>
      <c r="E702" s="39"/>
      <c r="F702" s="39"/>
      <c r="G702" s="39"/>
      <c r="H702" s="39"/>
      <c r="I702" s="39"/>
      <c r="J702" s="39"/>
      <c r="K702" s="39"/>
      <c r="L702" s="39"/>
      <c r="M702" s="48"/>
      <c r="N702" s="19"/>
    </row>
    <row r="703" spans="1:14" ht="65.150000000000006" customHeight="1" x14ac:dyDescent="0.3">
      <c r="A703" s="16"/>
      <c r="B703" s="156" t="str">
        <f>C1720</f>
        <v>Select one of these two services, Standard or Competitive Competence, to best improve your efficacy serving diverse patients. We can then offer a testimonial of your improved responsiveness to diverse clients.</v>
      </c>
      <c r="C703" s="157"/>
      <c r="D703" s="157"/>
      <c r="E703" s="157"/>
      <c r="F703" s="157"/>
      <c r="G703" s="157"/>
      <c r="H703" s="157"/>
      <c r="I703" s="157"/>
      <c r="J703" s="157"/>
      <c r="K703" s="157"/>
      <c r="L703" s="157"/>
      <c r="M703" s="158"/>
      <c r="N703" s="19"/>
    </row>
    <row r="704" spans="1:14" ht="45" customHeight="1" x14ac:dyDescent="0.3">
      <c r="A704" s="16"/>
      <c r="B704" s="49"/>
      <c r="C704" s="50"/>
      <c r="D704" s="50"/>
      <c r="E704" s="50"/>
      <c r="F704" s="50"/>
      <c r="G704" s="50"/>
      <c r="H704" s="50"/>
      <c r="I704" s="50"/>
      <c r="J704" s="50"/>
      <c r="K704" s="50"/>
      <c r="L704" s="50"/>
      <c r="M704" s="51"/>
      <c r="N704" s="19"/>
    </row>
    <row r="705" spans="1:14" ht="5.15" customHeight="1" x14ac:dyDescent="0.3">
      <c r="A705" s="16"/>
      <c r="B705" s="39"/>
      <c r="C705" s="39"/>
      <c r="D705" s="39"/>
      <c r="E705" s="39"/>
      <c r="F705" s="39"/>
      <c r="G705" s="39"/>
      <c r="H705" s="39"/>
      <c r="I705" s="39"/>
      <c r="J705" s="39"/>
      <c r="K705" s="39"/>
      <c r="L705" s="39"/>
      <c r="M705" s="39"/>
      <c r="N705" s="19"/>
    </row>
    <row r="1100" spans="2:54" ht="16" hidden="1" thickTop="1" x14ac:dyDescent="0.45">
      <c r="B1100" s="57" t="s">
        <v>39</v>
      </c>
      <c r="C1100" s="58"/>
      <c r="D1100" s="58"/>
      <c r="E1100" s="58"/>
      <c r="F1100" s="58"/>
      <c r="G1100" s="58"/>
      <c r="H1100" s="59"/>
      <c r="I1100" s="58"/>
      <c r="J1100" s="58"/>
      <c r="K1100" s="58"/>
      <c r="L1100" s="58"/>
      <c r="M1100" s="58"/>
    </row>
    <row r="1101" spans="2:54" s="60" customFormat="1" hidden="1" x14ac:dyDescent="0.3">
      <c r="B1101" s="4"/>
      <c r="C1101" s="4"/>
      <c r="D1101" s="4"/>
      <c r="E1101" s="4"/>
      <c r="F1101" s="4"/>
      <c r="G1101" s="4"/>
      <c r="H1101" s="61"/>
      <c r="I1101" s="4"/>
      <c r="J1101" s="4"/>
      <c r="K1101" s="4"/>
      <c r="L1101" s="4"/>
      <c r="M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2:54" s="60" customFormat="1" hidden="1" x14ac:dyDescent="0.3">
      <c r="C1102" s="4" t="s">
        <v>40</v>
      </c>
      <c r="D1102" s="4"/>
      <c r="I1102" s="4" t="s">
        <v>41</v>
      </c>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2:54" hidden="1" x14ac:dyDescent="0.3">
      <c r="C1103" s="62" t="s">
        <v>42</v>
      </c>
      <c r="I1103" s="62" t="s">
        <v>43</v>
      </c>
      <c r="L1103" s="132">
        <f>M1103/M1109</f>
        <v>0</v>
      </c>
      <c r="M1103" s="83">
        <v>0</v>
      </c>
    </row>
    <row r="1104" spans="2:54" hidden="1" x14ac:dyDescent="0.3">
      <c r="C1104" s="62" t="s">
        <v>44</v>
      </c>
      <c r="I1104" s="62" t="s">
        <v>45</v>
      </c>
      <c r="L1104" s="132">
        <f>M1104/M1109</f>
        <v>0.16666666666666666</v>
      </c>
      <c r="M1104" s="83">
        <v>1</v>
      </c>
    </row>
    <row r="1105" spans="2:15" hidden="1" x14ac:dyDescent="0.3">
      <c r="C1105" s="62" t="s">
        <v>46</v>
      </c>
      <c r="I1105" s="62" t="s">
        <v>47</v>
      </c>
      <c r="L1105" s="132">
        <f>M1105/M1109</f>
        <v>0.33333333333333331</v>
      </c>
      <c r="M1105" s="83">
        <v>2</v>
      </c>
    </row>
    <row r="1106" spans="2:15" hidden="1" x14ac:dyDescent="0.3">
      <c r="I1106" s="62" t="s">
        <v>48</v>
      </c>
      <c r="L1106" s="132">
        <f>M1106/M1109</f>
        <v>0.5</v>
      </c>
      <c r="M1106" s="83">
        <v>3</v>
      </c>
    </row>
    <row r="1107" spans="2:15" hidden="1" x14ac:dyDescent="0.3">
      <c r="E1107" s="4">
        <v>10</v>
      </c>
      <c r="F1107" s="63" t="s">
        <v>49</v>
      </c>
      <c r="I1107" s="62" t="s">
        <v>50</v>
      </c>
      <c r="L1107" s="132">
        <f>M1107/M1109</f>
        <v>0.66666666666666663</v>
      </c>
      <c r="M1107" s="83">
        <v>4</v>
      </c>
    </row>
    <row r="1108" spans="2:15" hidden="1" x14ac:dyDescent="0.3">
      <c r="E1108" s="4">
        <v>7.5</v>
      </c>
      <c r="F1108" s="63" t="s">
        <v>51</v>
      </c>
      <c r="I1108" s="62" t="s">
        <v>52</v>
      </c>
      <c r="L1108" s="132">
        <f>M1108/M1109</f>
        <v>0.83333333333333337</v>
      </c>
      <c r="M1108" s="83">
        <v>5</v>
      </c>
    </row>
    <row r="1109" spans="2:15" hidden="1" x14ac:dyDescent="0.3">
      <c r="E1109" s="4">
        <v>5</v>
      </c>
      <c r="F1109" s="63" t="s">
        <v>53</v>
      </c>
      <c r="I1109" s="62" t="s">
        <v>54</v>
      </c>
      <c r="L1109" s="132">
        <f>M1109/M1109</f>
        <v>1</v>
      </c>
      <c r="M1109" s="83">
        <v>6</v>
      </c>
    </row>
    <row r="1110" spans="2:15" hidden="1" x14ac:dyDescent="0.3">
      <c r="E1110" s="4">
        <v>2.5</v>
      </c>
      <c r="F1110" s="63" t="s">
        <v>55</v>
      </c>
    </row>
    <row r="1111" spans="2:15" hidden="1" x14ac:dyDescent="0.3">
      <c r="E1111" s="4">
        <v>0</v>
      </c>
      <c r="F1111" s="63" t="s">
        <v>56</v>
      </c>
    </row>
    <row r="1112" spans="2:15" hidden="1" x14ac:dyDescent="0.3">
      <c r="F1112" s="63"/>
    </row>
    <row r="1113" spans="2:15" hidden="1" x14ac:dyDescent="0.3">
      <c r="F1113" s="63"/>
    </row>
    <row r="1114" spans="2:15" hidden="1" x14ac:dyDescent="0.3">
      <c r="B1114" s="4">
        <v>0</v>
      </c>
      <c r="C1114" s="4">
        <v>20</v>
      </c>
      <c r="D1114" s="64" t="s">
        <v>57</v>
      </c>
      <c r="E1114" s="4" t="s">
        <v>58</v>
      </c>
      <c r="H1114" s="4" t="s">
        <v>59</v>
      </c>
      <c r="K1114" s="4" t="str">
        <f>CONCATENATE(M1114,N1114,O1114)</f>
        <v>dangerous risk to the birthing person's wellbeing</v>
      </c>
      <c r="L1114" s="65" t="s">
        <v>60</v>
      </c>
      <c r="M1114" s="4" t="s">
        <v>61</v>
      </c>
      <c r="N1114" s="4" t="str">
        <f>IF(F$55="","the birthing person",F$55)</f>
        <v>the birthing person</v>
      </c>
      <c r="O1114" s="65" t="s">
        <v>62</v>
      </c>
    </row>
    <row r="1115" spans="2:15" hidden="1" x14ac:dyDescent="0.3">
      <c r="B1115" s="4">
        <f>C1114</f>
        <v>20</v>
      </c>
      <c r="C1115" s="4">
        <v>40</v>
      </c>
      <c r="D1115" s="64" t="s">
        <v>63</v>
      </c>
      <c r="E1115" s="4" t="s">
        <v>64</v>
      </c>
      <c r="H1115" s="4" t="s">
        <v>65</v>
      </c>
      <c r="K1115" s="4" t="str">
        <f>CONCATENATE(M1115,N1115,O1115)</f>
        <v>significant risk to the birthing person's wellbeing</v>
      </c>
      <c r="L1115" s="65" t="s">
        <v>60</v>
      </c>
      <c r="M1115" s="4" t="s">
        <v>66</v>
      </c>
      <c r="N1115" s="4" t="str">
        <f t="shared" ref="N1115:N1118" si="2">IF(F$55="","the birthing person",F$55)</f>
        <v>the birthing person</v>
      </c>
      <c r="O1115" s="65" t="s">
        <v>62</v>
      </c>
    </row>
    <row r="1116" spans="2:15" hidden="1" x14ac:dyDescent="0.3">
      <c r="B1116" s="4">
        <f t="shared" ref="B1116:B1118" si="3">C1115</f>
        <v>40</v>
      </c>
      <c r="C1116" s="4">
        <v>60</v>
      </c>
      <c r="D1116" s="64" t="s">
        <v>67</v>
      </c>
      <c r="E1116" s="4" t="s">
        <v>68</v>
      </c>
      <c r="H1116" s="4" t="s">
        <v>69</v>
      </c>
      <c r="K1116" s="4" t="str">
        <f t="shared" ref="K1116:K1118" si="4">CONCATENATE(M1116,N1116,O1116)</f>
        <v>moderate risk to the birthing person's wellbeing</v>
      </c>
      <c r="L1116" s="65" t="s">
        <v>60</v>
      </c>
      <c r="M1116" s="4" t="s">
        <v>70</v>
      </c>
      <c r="N1116" s="4" t="str">
        <f t="shared" si="2"/>
        <v>the birthing person</v>
      </c>
      <c r="O1116" s="65" t="s">
        <v>62</v>
      </c>
    </row>
    <row r="1117" spans="2:15" hidden="1" x14ac:dyDescent="0.3">
      <c r="B1117" s="4">
        <f t="shared" si="3"/>
        <v>60</v>
      </c>
      <c r="C1117" s="4">
        <v>80</v>
      </c>
      <c r="D1117" s="64" t="s">
        <v>71</v>
      </c>
      <c r="E1117" s="4" t="s">
        <v>72</v>
      </c>
      <c r="H1117" s="4" t="s">
        <v>73</v>
      </c>
      <c r="K1117" s="4" t="str">
        <f t="shared" si="4"/>
        <v>tolerable risk to the birthing person's wellbeing</v>
      </c>
      <c r="L1117" s="65" t="s">
        <v>60</v>
      </c>
      <c r="M1117" s="4" t="s">
        <v>74</v>
      </c>
      <c r="N1117" s="4" t="str">
        <f t="shared" si="2"/>
        <v>the birthing person</v>
      </c>
      <c r="O1117" s="65" t="s">
        <v>62</v>
      </c>
    </row>
    <row r="1118" spans="2:15" hidden="1" x14ac:dyDescent="0.3">
      <c r="B1118" s="4">
        <f t="shared" si="3"/>
        <v>80</v>
      </c>
      <c r="C1118" s="4">
        <v>100</v>
      </c>
      <c r="D1118" s="64" t="s">
        <v>75</v>
      </c>
      <c r="E1118" s="4" t="s">
        <v>76</v>
      </c>
      <c r="H1118" s="4" t="s">
        <v>77</v>
      </c>
      <c r="K1118" s="4" t="str">
        <f t="shared" si="4"/>
        <v>ideal for the birthing person's wellbeing</v>
      </c>
      <c r="L1118" s="65" t="s">
        <v>60</v>
      </c>
      <c r="M1118" s="4" t="s">
        <v>78</v>
      </c>
      <c r="N1118" s="4" t="str">
        <f t="shared" si="2"/>
        <v>the birthing person</v>
      </c>
      <c r="O1118" s="65" t="s">
        <v>62</v>
      </c>
    </row>
    <row r="1119" spans="2:15" hidden="1" x14ac:dyDescent="0.3"/>
    <row r="1120" spans="2:15" hidden="1" x14ac:dyDescent="0.3"/>
    <row r="1121" spans="2:16" hidden="1" x14ac:dyDescent="0.3"/>
    <row r="1122" spans="2:16" hidden="1" x14ac:dyDescent="0.3">
      <c r="F1122" s="63"/>
    </row>
    <row r="1123" spans="2:16" hidden="1" x14ac:dyDescent="0.3">
      <c r="F1123" s="63"/>
    </row>
    <row r="1124" spans="2:16" hidden="1" x14ac:dyDescent="0.3">
      <c r="F1124" s="63"/>
    </row>
    <row r="1125" spans="2:16" hidden="1" x14ac:dyDescent="0.3">
      <c r="F1125" s="63"/>
    </row>
    <row r="1126" spans="2:16" hidden="1" x14ac:dyDescent="0.3">
      <c r="F1126" s="63"/>
    </row>
    <row r="1127" spans="2:16" hidden="1" x14ac:dyDescent="0.3">
      <c r="F1127" s="63"/>
    </row>
    <row r="1128" spans="2:16" hidden="1" x14ac:dyDescent="0.3">
      <c r="F1128" s="63"/>
    </row>
    <row r="1129" spans="2:16" hidden="1" x14ac:dyDescent="0.3">
      <c r="F1129" s="63"/>
    </row>
    <row r="1130" spans="2:16" hidden="1" x14ac:dyDescent="0.3">
      <c r="F1130" s="63"/>
    </row>
    <row r="1131" spans="2:16" ht="16" hidden="1" x14ac:dyDescent="0.4">
      <c r="B1131" s="66" t="str">
        <f>IF(OR(F51="",J51=""),B51,CONCATENATE(B51,": ",F51,", ",J51))</f>
        <v>1st visit</v>
      </c>
      <c r="C1131" s="67"/>
      <c r="D1131" s="67"/>
      <c r="E1131" s="67"/>
      <c r="F1131" s="68"/>
      <c r="G1131" s="67"/>
      <c r="H1131" s="69"/>
      <c r="I1131" s="67"/>
      <c r="J1131" s="67"/>
      <c r="K1131" s="67"/>
      <c r="L1131" s="67"/>
      <c r="M1131" s="111">
        <f>IF(J51=I$1103,L$1103,IF(J51=I$1104,L$1104,IF(J51=I$1105,L$1105,IF(J51=I$1106,L$1106,IF(J51=I$1107,L$1107,IF(J51=I$1108,L$1108,IF(J51=I$1109,L$1109,IF(J51="",0))))))))</f>
        <v>0</v>
      </c>
    </row>
    <row r="1132" spans="2:16" hidden="1" x14ac:dyDescent="0.3">
      <c r="F1132" s="63"/>
    </row>
    <row r="1133" spans="2:16" hidden="1" x14ac:dyDescent="0.3">
      <c r="F1133" s="70">
        <f>F55</f>
        <v>0</v>
      </c>
      <c r="J1133" s="70">
        <f>F56</f>
        <v>0</v>
      </c>
    </row>
    <row r="1134" spans="2:16" hidden="1" x14ac:dyDescent="0.3"/>
    <row r="1135" spans="2:16" hidden="1" x14ac:dyDescent="0.3">
      <c r="B1135" s="64">
        <f>IF(C1135=F$1107,E$1107,IF(C1135=F$1108,E$1108,IF(C1135=F$1109,E$1109,IF(C1135=F$1110,E$1110,IF(C1135=F$1111,E$1111,IF(C1135=0,0))))))</f>
        <v>0</v>
      </c>
      <c r="C1135" s="4">
        <f>K58</f>
        <v>0</v>
      </c>
      <c r="F1135" s="4" t="s">
        <v>79</v>
      </c>
      <c r="M1135" s="4">
        <f>IF(K58="",0,1)</f>
        <v>0</v>
      </c>
    </row>
    <row r="1136" spans="2:16" hidden="1" x14ac:dyDescent="0.3">
      <c r="B1136" s="64">
        <f t="shared" ref="B1136:B1144" si="5">IF(C1136=F$1107,E$1107,IF(C1136=F$1108,E$1108,IF(C1136=F$1109,E$1109,IF(C1136=F$1110,E$1110,IF(C1136=F$1111,E$1111,IF(C1136=0,0))))))</f>
        <v>0</v>
      </c>
      <c r="C1136" s="4">
        <f>K60</f>
        <v>0</v>
      </c>
      <c r="F1136" s="4" t="s">
        <v>80</v>
      </c>
      <c r="M1136" s="4">
        <f>IF(K60="",0,1)</f>
        <v>0</v>
      </c>
      <c r="P1136" s="4" t="s">
        <v>81</v>
      </c>
    </row>
    <row r="1137" spans="2:16" hidden="1" x14ac:dyDescent="0.3">
      <c r="B1137" s="64">
        <f t="shared" si="5"/>
        <v>0</v>
      </c>
      <c r="C1137" s="4">
        <f>K62</f>
        <v>0</v>
      </c>
      <c r="F1137" s="4" t="s">
        <v>82</v>
      </c>
      <c r="M1137" s="4">
        <f>IF(K62="",0,1)</f>
        <v>0</v>
      </c>
    </row>
    <row r="1138" spans="2:16" hidden="1" x14ac:dyDescent="0.3">
      <c r="B1138" s="64">
        <f t="shared" si="5"/>
        <v>0</v>
      </c>
      <c r="C1138" s="4">
        <f>K64</f>
        <v>0</v>
      </c>
      <c r="F1138" s="4" t="s">
        <v>83</v>
      </c>
      <c r="M1138" s="4">
        <f>IF(K64="",0,1)</f>
        <v>0</v>
      </c>
    </row>
    <row r="1139" spans="2:16" hidden="1" x14ac:dyDescent="0.3">
      <c r="B1139" s="64">
        <f t="shared" si="5"/>
        <v>0</v>
      </c>
      <c r="C1139" s="4">
        <f>K66</f>
        <v>0</v>
      </c>
      <c r="F1139" s="4" t="s">
        <v>84</v>
      </c>
      <c r="M1139" s="4">
        <f>IF(K66="",0,1)</f>
        <v>0</v>
      </c>
    </row>
    <row r="1140" spans="2:16" hidden="1" x14ac:dyDescent="0.3">
      <c r="B1140" s="64">
        <f t="shared" si="5"/>
        <v>0</v>
      </c>
      <c r="C1140" s="4">
        <f>K68</f>
        <v>0</v>
      </c>
      <c r="F1140" s="4" t="s">
        <v>85</v>
      </c>
      <c r="M1140" s="4">
        <f>IF(K68="",0,1)</f>
        <v>0</v>
      </c>
    </row>
    <row r="1141" spans="2:16" hidden="1" x14ac:dyDescent="0.3">
      <c r="B1141" s="64">
        <f t="shared" si="5"/>
        <v>0</v>
      </c>
      <c r="C1141" s="4">
        <f>K70</f>
        <v>0</v>
      </c>
      <c r="F1141" s="4" t="s">
        <v>86</v>
      </c>
      <c r="M1141" s="4">
        <f>IF(K70="",0,1)</f>
        <v>0</v>
      </c>
    </row>
    <row r="1142" spans="2:16" hidden="1" x14ac:dyDescent="0.3">
      <c r="B1142" s="64">
        <f t="shared" si="5"/>
        <v>0</v>
      </c>
      <c r="C1142" s="4">
        <f>K72</f>
        <v>0</v>
      </c>
      <c r="F1142" s="4" t="s">
        <v>87</v>
      </c>
      <c r="M1142" s="4">
        <f>IF(K72="",0,1)</f>
        <v>0</v>
      </c>
    </row>
    <row r="1143" spans="2:16" hidden="1" x14ac:dyDescent="0.3">
      <c r="B1143" s="64">
        <f t="shared" si="5"/>
        <v>0</v>
      </c>
      <c r="C1143" s="4">
        <f>K74</f>
        <v>0</v>
      </c>
      <c r="F1143" s="4" t="s">
        <v>88</v>
      </c>
      <c r="M1143" s="4">
        <f>IF(K74="",0,1)</f>
        <v>0</v>
      </c>
      <c r="P1143" s="4" t="s">
        <v>89</v>
      </c>
    </row>
    <row r="1144" spans="2:16" hidden="1" x14ac:dyDescent="0.3">
      <c r="B1144" s="64">
        <f t="shared" si="5"/>
        <v>0</v>
      </c>
      <c r="C1144" s="4">
        <f>K76</f>
        <v>0</v>
      </c>
      <c r="F1144" s="4" t="s">
        <v>90</v>
      </c>
      <c r="M1144" s="4">
        <f>IF(K76="",0,1)</f>
        <v>0</v>
      </c>
      <c r="P1144" s="4" t="s">
        <v>91</v>
      </c>
    </row>
    <row r="1145" spans="2:16" hidden="1" x14ac:dyDescent="0.3">
      <c r="M1145" s="71">
        <f>SUM(M1135:M1144)</f>
        <v>0</v>
      </c>
    </row>
    <row r="1146" spans="2:16" ht="15.5" hidden="1" x14ac:dyDescent="0.45">
      <c r="B1146" s="72">
        <f>ROUND(SUM(B1135:B1144),0)</f>
        <v>0</v>
      </c>
      <c r="C1146" s="73" t="str">
        <f>IF(AND($B1146&gt;=$B$1114,$B1146&lt;$C$1114),E$1114,IF(AND($B1146&gt;=$B$1115,$B1146&lt;$C$1115),E$1115,IF(AND($B1146&gt;=$B$1116,$B1146&lt;$C$1116),E$1116,IF(AND($B1146&gt;=$B$1117,$B1146&lt;$C$1117),E$1117,IF(AND($B1146&gt;=$B$1118,$B1146&lt;=$C$1118),E$1118)))))</f>
        <v>Dangerously incompetent</v>
      </c>
      <c r="F1146" s="73" t="str">
        <f>IF(AND($B1146&gt;=$B$1114,$B1146&lt;$C$1114),H$1114,IF(AND($B1146&gt;=$B$1115,$B1146&lt;$C$1115),H$1115,IF(AND($B1146&gt;=$B$1116,$B1146&lt;$C$1116),H$1116,IF(AND($B1146&gt;=$B$1117,$B1146&lt;$C$1117),H$1117,IF(AND($B1146&gt;=$B$1118,$B1146&lt;=$C$1118),H$1118)))))</f>
        <v>dangerous incompetence</v>
      </c>
      <c r="I1146" s="73" t="str">
        <f>IF(AND($B1146&gt;=$B$1114,$B1146&lt;$C$1114),K$1114,IF(AND($B1146&gt;=$B$1115,$B1146&lt;$C$1115),K$1115,IF(AND($B1146&gt;=$B$1116,$B1146&lt;$C$1116),K$1116,IF(AND($B1146&gt;=$B$1117,$B1146&lt;$C$1117),K$1117,IF(AND($B1146&gt;=$B$1118,$B1146&lt;=$C$1118),K$1118)))))</f>
        <v>dangerous risk to the birthing person's wellbeing</v>
      </c>
      <c r="M1146" s="74" t="str">
        <f>IF(M1145=10,B1146,"")</f>
        <v/>
      </c>
      <c r="P1146" s="127" t="str">
        <f>IF(M1146="","",M1146*0.01)</f>
        <v/>
      </c>
    </row>
    <row r="1147" spans="2:16" ht="15.5" hidden="1" x14ac:dyDescent="0.45">
      <c r="L1147" s="75" t="s">
        <v>92</v>
      </c>
      <c r="M1147" s="76" t="str">
        <f>IF(K56="","",K56)</f>
        <v/>
      </c>
      <c r="P1147" s="127" t="str">
        <f>IF(M1147="","",1-(M1147/12))</f>
        <v/>
      </c>
    </row>
    <row r="1148" spans="2:16" hidden="1" x14ac:dyDescent="0.3">
      <c r="B1148" s="73" t="str">
        <f>IF(M1145=10,CONCATENATE(E1148,F1148,G1148,H1148,I1148,J1148,K1148,L1148,M1148),"")</f>
        <v/>
      </c>
      <c r="D1148" s="65" t="s">
        <v>60</v>
      </c>
      <c r="E1148" s="4" t="s">
        <v>93</v>
      </c>
      <c r="F1148" s="4">
        <f>B1146</f>
        <v>0</v>
      </c>
      <c r="G1148" s="4" t="s">
        <v>94</v>
      </c>
      <c r="H1148" s="4" t="str">
        <f>F1146</f>
        <v>dangerous incompetence</v>
      </c>
      <c r="I1148" s="4" t="s">
        <v>95</v>
      </c>
    </row>
    <row r="1149" spans="2:16" hidden="1" x14ac:dyDescent="0.3">
      <c r="H1149" s="4"/>
    </row>
    <row r="1150" spans="2:16" hidden="1" x14ac:dyDescent="0.3"/>
    <row r="1151" spans="2:16" hidden="1" x14ac:dyDescent="0.3">
      <c r="B1151" s="4" t="s">
        <v>96</v>
      </c>
    </row>
    <row r="1152" spans="2:16" hidden="1" x14ac:dyDescent="0.3">
      <c r="B1152" s="77" t="s">
        <v>97</v>
      </c>
      <c r="C1152" s="73" t="str">
        <f>IF(M$1145=10,CONCATENATE(E1152,F1152,G1152,H1152,I1152,J1152,K1152,L1152,M1152),"")</f>
        <v/>
      </c>
      <c r="D1152" s="65" t="s">
        <v>60</v>
      </c>
      <c r="E1152" s="4" t="s">
        <v>98</v>
      </c>
      <c r="F1152" s="4">
        <f>$F$56</f>
        <v>0</v>
      </c>
      <c r="G1152" s="4" t="s">
        <v>99</v>
      </c>
      <c r="I1152" s="4" t="str">
        <f>IF(F55="","this culturally diverse patient",F55)</f>
        <v>this culturally diverse patient</v>
      </c>
      <c r="J1152" s="4" t="s">
        <v>100</v>
      </c>
    </row>
    <row r="1153" spans="2:11" hidden="1" x14ac:dyDescent="0.3">
      <c r="B1153" s="78" t="s">
        <v>101</v>
      </c>
      <c r="C1153" s="73" t="str">
        <f t="shared" ref="C1153:C1154" si="6">IF(M$1145=10,CONCATENATE(E1153,F1153,G1153,H1153,I1153,J1153,K1153,L1153,M1153),"")</f>
        <v/>
      </c>
      <c r="D1153" s="65" t="s">
        <v>60</v>
      </c>
      <c r="E1153" s="4" t="s">
        <v>102</v>
      </c>
      <c r="F1153" s="4" t="str">
        <f>IF(F55=""," one of your patients,",CONCATENATE(F55,", one of your patients, "))</f>
        <v xml:space="preserve"> one of your patients,</v>
      </c>
      <c r="G1153" s="4" t="s">
        <v>103</v>
      </c>
      <c r="H1153" s="61" t="str">
        <f>F1146</f>
        <v>dangerous incompetence</v>
      </c>
      <c r="I1153" s="4" t="s">
        <v>104</v>
      </c>
      <c r="J1153" s="4" t="str">
        <f>I1146</f>
        <v>dangerous risk to the birthing person's wellbeing</v>
      </c>
      <c r="K1153" s="4" t="s">
        <v>105</v>
      </c>
    </row>
    <row r="1154" spans="2:11" hidden="1" x14ac:dyDescent="0.3">
      <c r="B1154" s="77" t="s">
        <v>97</v>
      </c>
      <c r="C1154" s="73" t="str">
        <f t="shared" si="6"/>
        <v/>
      </c>
      <c r="D1154" s="65" t="s">
        <v>60</v>
      </c>
      <c r="E1154" s="4" t="s">
        <v>106</v>
      </c>
    </row>
    <row r="1155" spans="2:11" hidden="1" x14ac:dyDescent="0.3">
      <c r="C1155" s="73" t="str">
        <f>IF(M1145=10,B1159,"")</f>
        <v/>
      </c>
      <c r="D1155" s="4" t="str">
        <f>IF(M1145=10," for legitimacy","")</f>
        <v/>
      </c>
      <c r="F1155" s="79" t="str">
        <f>IF(M1145=10,E1159,"")</f>
        <v/>
      </c>
    </row>
    <row r="1156" spans="2:11" hidden="1" x14ac:dyDescent="0.3">
      <c r="C1156" s="73" t="str">
        <f>IF(M1145=10,B1160,"")</f>
        <v/>
      </c>
      <c r="D1156" s="4" t="str">
        <f>IF(M1145=10," for referrals","")</f>
        <v/>
      </c>
      <c r="F1156" s="79" t="str">
        <f>IF(M1145=10,E1160,"")</f>
        <v/>
      </c>
    </row>
    <row r="1157" spans="2:11" hidden="1" x14ac:dyDescent="0.3">
      <c r="C1157" s="73" t="str">
        <f>IF(M1145=10,F1157,"")</f>
        <v/>
      </c>
      <c r="E1157" s="65" t="s">
        <v>60</v>
      </c>
      <c r="F1157" s="4" t="s">
        <v>107</v>
      </c>
    </row>
    <row r="1158" spans="2:11" hidden="1" x14ac:dyDescent="0.3"/>
    <row r="1159" spans="2:11" hidden="1" x14ac:dyDescent="0.3">
      <c r="B1159" s="4" t="s">
        <v>108</v>
      </c>
      <c r="E1159" s="73" t="str">
        <f>CONCATENATE(G1159,H1159,I1159)</f>
        <v>We offer you, the medical provider,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F1159" s="65" t="s">
        <v>60</v>
      </c>
      <c r="G1159" s="4" t="s">
        <v>109</v>
      </c>
      <c r="H1159" s="4" t="str">
        <f>IF(F$56="","the medical provider",F$56)</f>
        <v>the medical provider</v>
      </c>
      <c r="I1159" s="61" t="s">
        <v>110</v>
      </c>
    </row>
    <row r="1160" spans="2:11" hidden="1" x14ac:dyDescent="0.3">
      <c r="B1160" s="4" t="s">
        <v>111</v>
      </c>
      <c r="E1160" s="73" t="str">
        <f>CONCATENATE(G1160,H1160,I1160)</f>
        <v>We offer you, the medical provider,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F1160" s="65" t="s">
        <v>60</v>
      </c>
      <c r="G1160" s="4" t="s">
        <v>109</v>
      </c>
      <c r="H1160" s="4" t="str">
        <f>IF(F$56="","the medical provider",F$56)</f>
        <v>the medical provider</v>
      </c>
      <c r="I1160" s="61" t="s">
        <v>112</v>
      </c>
    </row>
    <row r="1161" spans="2:11" hidden="1" x14ac:dyDescent="0.3"/>
    <row r="1162" spans="2:11" hidden="1" x14ac:dyDescent="0.3"/>
    <row r="1163" spans="2:11" hidden="1" x14ac:dyDescent="0.3">
      <c r="B1163" s="80"/>
    </row>
    <row r="1164" spans="2:11" hidden="1" x14ac:dyDescent="0.3">
      <c r="B1164" s="81"/>
      <c r="C1164" s="4" t="s">
        <v>22</v>
      </c>
      <c r="H1164" s="4" t="s">
        <v>113</v>
      </c>
    </row>
    <row r="1165" spans="2:11" hidden="1" x14ac:dyDescent="0.3">
      <c r="B1165" s="81"/>
      <c r="C1165" s="4" t="s">
        <v>114</v>
      </c>
      <c r="H1165" s="4" t="s">
        <v>115</v>
      </c>
    </row>
    <row r="1166" spans="2:11" hidden="1" x14ac:dyDescent="0.3">
      <c r="B1166" s="82"/>
      <c r="C1166" s="4" t="s">
        <v>116</v>
      </c>
      <c r="H1166" s="4" t="s">
        <v>117</v>
      </c>
    </row>
    <row r="1167" spans="2:11" hidden="1" x14ac:dyDescent="0.3">
      <c r="B1167" s="82"/>
      <c r="C1167" s="4" t="s">
        <v>26</v>
      </c>
      <c r="H1167" s="4" t="s">
        <v>118</v>
      </c>
    </row>
    <row r="1168" spans="2:11" hidden="1" x14ac:dyDescent="0.3">
      <c r="B1168" s="83"/>
      <c r="C1168" s="4" t="s">
        <v>119</v>
      </c>
      <c r="H1168" s="4" t="s">
        <v>120</v>
      </c>
    </row>
    <row r="1169" spans="2:16" hidden="1" x14ac:dyDescent="0.3">
      <c r="B1169" s="83"/>
      <c r="C1169" s="4" t="s">
        <v>24</v>
      </c>
      <c r="H1169" s="4" t="s">
        <v>121</v>
      </c>
    </row>
    <row r="1170" spans="2:16" hidden="1" x14ac:dyDescent="0.3"/>
    <row r="1171" spans="2:16" ht="16" hidden="1" x14ac:dyDescent="0.4">
      <c r="B1171" s="66" t="str">
        <f>IF(OR(F91="",J91=""),B91,CONCATENATE(B91,": ",F91,", ",J91))</f>
        <v>2nd visit</v>
      </c>
      <c r="C1171" s="67"/>
      <c r="D1171" s="67"/>
      <c r="E1171" s="67"/>
      <c r="F1171" s="68"/>
      <c r="G1171" s="67"/>
      <c r="H1171" s="69"/>
      <c r="I1171" s="67"/>
      <c r="J1171" s="67"/>
      <c r="K1171" s="67"/>
      <c r="L1171" s="67"/>
      <c r="M1171" s="111">
        <f>IF(J91=I$1103,L$1103,IF(J91=I$1104,L$1104,IF(J91=I$1105,L$1105,IF(J91=I$1106,L$1106,IF(J91=I$1107,L$1107,IF(J91=I$1108,L$1108,IF(J91=I$1109,L$1109,IF(J91="",0))))))))</f>
        <v>0</v>
      </c>
    </row>
    <row r="1172" spans="2:16" hidden="1" x14ac:dyDescent="0.3">
      <c r="F1172" s="63"/>
    </row>
    <row r="1173" spans="2:16" hidden="1" x14ac:dyDescent="0.3">
      <c r="F1173" s="70">
        <f>F95</f>
        <v>0</v>
      </c>
      <c r="J1173" s="70">
        <f>F96</f>
        <v>0</v>
      </c>
    </row>
    <row r="1174" spans="2:16" hidden="1" x14ac:dyDescent="0.3"/>
    <row r="1175" spans="2:16" hidden="1" x14ac:dyDescent="0.3">
      <c r="B1175" s="64">
        <f>IF(C1175=F$1107,E$1107,IF(C1175=F$1108,E$1108,IF(C1175=F$1109,E$1109,IF(C1175=F$1110,E$1110,IF(C1175=F$1111,E$1111,IF(C1175=0,0))))))</f>
        <v>0</v>
      </c>
      <c r="C1175" s="4">
        <f>K98</f>
        <v>0</v>
      </c>
      <c r="F1175" s="4" t="str">
        <f t="shared" ref="F1175:F1184" si="7">F1135</f>
        <v>1. I felt fully seen and heard.</v>
      </c>
      <c r="M1175" s="4">
        <f>IF(K98="",0,1)</f>
        <v>0</v>
      </c>
    </row>
    <row r="1176" spans="2:16" hidden="1" x14ac:dyDescent="0.3">
      <c r="B1176" s="64">
        <f t="shared" ref="B1176:B1184" si="8">IF(C1176=F$1107,E$1107,IF(C1176=F$1108,E$1108,IF(C1176=F$1109,E$1109,IF(C1176=F$1110,E$1110,IF(C1176=F$1111,E$1111,IF(C1176=0,0))))))</f>
        <v>0</v>
      </c>
      <c r="C1176" s="4">
        <f>K100</f>
        <v>0</v>
      </c>
      <c r="F1176" s="4" t="str">
        <f t="shared" si="7"/>
        <v>2. They faithfully responded to all of my expressions of pain or discomfort.</v>
      </c>
      <c r="M1176" s="4">
        <f>IF(K100="",0,1)</f>
        <v>0</v>
      </c>
      <c r="P1176" s="4" t="s">
        <v>81</v>
      </c>
    </row>
    <row r="1177" spans="2:16" hidden="1" x14ac:dyDescent="0.3">
      <c r="B1177" s="64">
        <f t="shared" si="8"/>
        <v>0</v>
      </c>
      <c r="C1177" s="4">
        <f>K102</f>
        <v>0</v>
      </c>
      <c r="F1177" s="4" t="str">
        <f t="shared" si="7"/>
        <v>3. They put my personal wellbeing ahead of their institutional processes.</v>
      </c>
      <c r="M1177" s="4">
        <f>IF(K102="",0,1)</f>
        <v>0</v>
      </c>
    </row>
    <row r="1178" spans="2:16" hidden="1" x14ac:dyDescent="0.3">
      <c r="B1178" s="64">
        <f t="shared" si="8"/>
        <v>0</v>
      </c>
      <c r="C1178" s="4">
        <f>K104</f>
        <v>0</v>
      </c>
      <c r="F1178" s="4" t="str">
        <f t="shared" si="7"/>
        <v>4. Their actions and expressions were devoid of any microaggressions.</v>
      </c>
      <c r="M1178" s="4">
        <f>IF(K104="",0,1)</f>
        <v>0</v>
      </c>
    </row>
    <row r="1179" spans="2:16" hidden="1" x14ac:dyDescent="0.3">
      <c r="B1179" s="64">
        <f t="shared" si="8"/>
        <v>0</v>
      </c>
      <c r="C1179" s="4">
        <f>K106</f>
        <v>0</v>
      </c>
      <c r="F1179" s="4" t="str">
        <f t="shared" si="7"/>
        <v>5. They asked me how they could be more culturally sensitive.</v>
      </c>
      <c r="M1179" s="4">
        <f>IF(K106="",0,1)</f>
        <v>0</v>
      </c>
    </row>
    <row r="1180" spans="2:16" hidden="1" x14ac:dyDescent="0.3">
      <c r="B1180" s="64">
        <f t="shared" si="8"/>
        <v>0</v>
      </c>
      <c r="C1180" s="4">
        <f>K108</f>
        <v>0</v>
      </c>
      <c r="F1180" s="4" t="str">
        <f t="shared" si="7"/>
        <v>6. They did not exploit my vulnerability to their professional authority.</v>
      </c>
      <c r="M1180" s="4">
        <f>IF(K108="",0,1)</f>
        <v>0</v>
      </c>
    </row>
    <row r="1181" spans="2:16" hidden="1" x14ac:dyDescent="0.3">
      <c r="B1181" s="64">
        <f t="shared" si="8"/>
        <v>0</v>
      </c>
      <c r="C1181" s="4">
        <f>K110</f>
        <v>0</v>
      </c>
      <c r="F1181" s="4" t="str">
        <f t="shared" si="7"/>
        <v>7. I never had to give up my autonomy to fit their processes.</v>
      </c>
      <c r="M1181" s="4">
        <f>IF(K110="",0,1)</f>
        <v>0</v>
      </c>
    </row>
    <row r="1182" spans="2:16" hidden="1" x14ac:dyDescent="0.3">
      <c r="B1182" s="64">
        <f t="shared" si="8"/>
        <v>0</v>
      </c>
      <c r="C1182" s="4">
        <f>K112</f>
        <v>0</v>
      </c>
      <c r="F1182" s="4" t="str">
        <f t="shared" si="7"/>
        <v>8. Staff appeared to be culturally diverse.</v>
      </c>
      <c r="M1182" s="4">
        <f>IF(K112="",0,1)</f>
        <v>0</v>
      </c>
    </row>
    <row r="1183" spans="2:16" hidden="1" x14ac:dyDescent="0.3">
      <c r="B1183" s="64">
        <f t="shared" si="8"/>
        <v>0</v>
      </c>
      <c r="C1183" s="4">
        <f>K114</f>
        <v>0</v>
      </c>
      <c r="F1183" s="4" t="str">
        <f t="shared" si="7"/>
        <v>9. They effectively accommodated my linguistic barrier.</v>
      </c>
      <c r="M1183" s="4">
        <f>IF(K114="",0,1)</f>
        <v>0</v>
      </c>
      <c r="P1183" s="4" t="s">
        <v>89</v>
      </c>
    </row>
    <row r="1184" spans="2:16" hidden="1" x14ac:dyDescent="0.3">
      <c r="B1184" s="64">
        <f t="shared" si="8"/>
        <v>0</v>
      </c>
      <c r="C1184" s="4">
        <f>K116</f>
        <v>0</v>
      </c>
      <c r="F1184" s="4" t="str">
        <f t="shared" si="7"/>
        <v>10. I was offered billing options appropriate to my cultural values.</v>
      </c>
      <c r="M1184" s="4">
        <f>IF(K116="",0,1)</f>
        <v>0</v>
      </c>
      <c r="P1184" s="4" t="s">
        <v>91</v>
      </c>
    </row>
    <row r="1185" spans="2:22" hidden="1" x14ac:dyDescent="0.3">
      <c r="M1185" s="71">
        <f>SUM(M1175:M1184)</f>
        <v>0</v>
      </c>
    </row>
    <row r="1186" spans="2:22" ht="15.5" hidden="1" x14ac:dyDescent="0.45">
      <c r="B1186" s="72">
        <f>ROUND(SUM(B1175:B1184),0)</f>
        <v>0</v>
      </c>
      <c r="C1186" s="73" t="str">
        <f>IF(AND($B1186&gt;=$B$1114,$B1186&lt;$C$1114),E$1114,IF(AND($B1186&gt;=$B$1115,$B1186&lt;$C$1115),E$1115,IF(AND($B1186&gt;=$B$1116,$B1186&lt;$C$1116),E$1116,IF(AND($B1186&gt;=$B$1117,$B1186&lt;$C$1117),E$1117,IF(AND($B1186&gt;=$B$1118,$B1186&lt;=$C$1118),E$1118)))))</f>
        <v>Dangerously incompetent</v>
      </c>
      <c r="F1186" s="73" t="str">
        <f>IF(AND($B1186&gt;=$B$1114,$B1186&lt;$C$1114),H$1114,IF(AND($B1186&gt;=$B$1115,$B1186&lt;$C$1115),H$1115,IF(AND($B1186&gt;=$B$1116,$B1186&lt;$C$1116),H$1116,IF(AND($B1186&gt;=$B$1117,$B1186&lt;$C$1117),H$1117,IF(AND($B1186&gt;=$B$1118,$B1186&lt;=$C$1118),H$1118)))))</f>
        <v>dangerous incompetence</v>
      </c>
      <c r="I1186" s="73" t="str">
        <f>IF(AND($B1186&gt;=$B$1114,$B1186&lt;$C$1114),K$1114,IF(AND($B1186&gt;=$B$1115,$B1186&lt;$C$1115),K$1115,IF(AND($B1186&gt;=$B$1116,$B1186&lt;$C$1116),K$1116,IF(AND($B1186&gt;=$B$1117,$B1186&lt;$C$1117),K$1117,IF(AND($B1186&gt;=$B$1118,$B1186&lt;=$C$1118),K$1118)))))</f>
        <v>dangerous risk to the birthing person's wellbeing</v>
      </c>
      <c r="M1186" s="74" t="str">
        <f>IF(M1185=10,B1186,"")</f>
        <v/>
      </c>
      <c r="P1186" s="127" t="str">
        <f>IF(M1186="","",M1186*0.01)</f>
        <v/>
      </c>
    </row>
    <row r="1187" spans="2:22" ht="15.5" hidden="1" x14ac:dyDescent="0.45">
      <c r="L1187" s="75" t="s">
        <v>92</v>
      </c>
      <c r="M1187" s="76" t="str">
        <f>IF(K96="","",K96)</f>
        <v/>
      </c>
      <c r="P1187" s="127" t="str">
        <f>IF(M1187="","",1-(M1187/12))</f>
        <v/>
      </c>
    </row>
    <row r="1188" spans="2:22" hidden="1" x14ac:dyDescent="0.3">
      <c r="B1188" s="73" t="str">
        <f>IF(M1185=10,CONCATENATE(E1188,F1188,G1188,H1188,I1188,J1188,K1188,L1188,M1188),"")</f>
        <v/>
      </c>
      <c r="D1188" s="65" t="s">
        <v>60</v>
      </c>
      <c r="E1188" s="4" t="s">
        <v>93</v>
      </c>
      <c r="F1188" s="4">
        <f>B1186</f>
        <v>0</v>
      </c>
      <c r="G1188" s="4" t="s">
        <v>94</v>
      </c>
      <c r="H1188" s="4" t="str">
        <f>F1186</f>
        <v>dangerous incompetence</v>
      </c>
      <c r="I1188" s="4" t="s">
        <v>95</v>
      </c>
    </row>
    <row r="1189" spans="2:22" hidden="1" x14ac:dyDescent="0.3"/>
    <row r="1190" spans="2:22" ht="15.5" hidden="1" x14ac:dyDescent="0.45">
      <c r="C1190" s="147">
        <f>E126</f>
        <v>0</v>
      </c>
      <c r="D1190" s="148"/>
      <c r="E1190" s="148"/>
      <c r="F1190" s="148"/>
      <c r="G1190" s="148"/>
      <c r="H1190" s="149"/>
      <c r="V1190" s="84" t="s">
        <v>122</v>
      </c>
    </row>
    <row r="1191" spans="2:22" hidden="1" x14ac:dyDescent="0.3"/>
    <row r="1192" spans="2:22" hidden="1" x14ac:dyDescent="0.3">
      <c r="C1192" s="73" t="str">
        <f>CONCATENATE(E1192,F1192,G1192,H1192,I1192,J1192,K1192,,L1192,M1192)</f>
        <v xml:space="preserve">We provide this helpful feedback to you, the recipient, to improve your cultural competency. </v>
      </c>
      <c r="D1192" s="65" t="s">
        <v>60</v>
      </c>
      <c r="E1192" s="4" t="s">
        <v>123</v>
      </c>
      <c r="F1192" s="4" t="str">
        <f>IF($J1173=0,"the recipient",$J1173)</f>
        <v>the recipient</v>
      </c>
      <c r="G1192" s="4" t="s">
        <v>124</v>
      </c>
      <c r="H1192" s="4"/>
      <c r="U1192" s="4" t="s">
        <v>125</v>
      </c>
    </row>
    <row r="1193" spans="2:22" hidden="1" x14ac:dyDescent="0.3">
      <c r="C1193" s="73" t="str">
        <f>CONCATENATE(E1193,F1193,G1193,H1193,I1193,J1193,K1193,,L1193,M1193)</f>
        <v xml:space="preserve">We know medical providers like you rely upon referrals. Often from those you serve. </v>
      </c>
      <c r="D1193" s="65" t="s">
        <v>60</v>
      </c>
      <c r="E1193" s="4" t="s">
        <v>126</v>
      </c>
      <c r="G1193" s="4" t="s">
        <v>127</v>
      </c>
    </row>
    <row r="1194" spans="2:22" hidden="1" x14ac:dyDescent="0.3">
      <c r="C1194" s="73" t="str">
        <f>CONCATENATE(E1194,F1194,G1194,H1194,I1194,J1194,K1194,,L1194,M1194)</f>
        <v>Select a service that best fits your needs.</v>
      </c>
      <c r="D1194" s="65" t="s">
        <v>60</v>
      </c>
      <c r="E1194" s="4" t="s">
        <v>17</v>
      </c>
    </row>
    <row r="1195" spans="2:22" hidden="1" x14ac:dyDescent="0.3">
      <c r="C1195" s="62" t="str">
        <f>$C$1164</f>
        <v>Standard Cultural Competence - begin</v>
      </c>
      <c r="E1195" s="65" t="s">
        <v>60</v>
      </c>
      <c r="F1195" s="62" t="str">
        <f>$H$1164</f>
        <v>beginning the Standard Cultural Competence program</v>
      </c>
      <c r="G1195" s="65" t="s">
        <v>60</v>
      </c>
      <c r="H1195" s="73" t="str">
        <f>CONCATENATE($I1195,$J1195,$K1195,$L1195,$M1195,$N1195,$O1195,$P1195)</f>
        <v>Now that the recipient is beginning the Standard Cultural Competence program, we expect improved outcomes.And can provide a testimonial of their responsiveness to the needs of diverse clients.</v>
      </c>
      <c r="I1195" s="4" t="s">
        <v>128</v>
      </c>
      <c r="J1195" s="65" t="str">
        <f>F1192</f>
        <v>the recipient</v>
      </c>
      <c r="K1195" s="61" t="s">
        <v>129</v>
      </c>
      <c r="L1195" s="4" t="str">
        <f>F1195</f>
        <v>beginning the Standard Cultural Competence program</v>
      </c>
      <c r="M1195" s="4" t="s">
        <v>130</v>
      </c>
      <c r="N1195" s="60" t="s">
        <v>131</v>
      </c>
    </row>
    <row r="1196" spans="2:22" hidden="1" x14ac:dyDescent="0.3">
      <c r="C1196" s="62" t="str">
        <f>$C$1165</f>
        <v>Competitive Cultural Competence - begin</v>
      </c>
      <c r="E1196" s="65" t="s">
        <v>60</v>
      </c>
      <c r="F1196" s="62" t="str">
        <f>$H$1165</f>
        <v>beginning the Competetive Cultural Competence program</v>
      </c>
      <c r="G1196" s="65" t="s">
        <v>60</v>
      </c>
      <c r="H1196" s="73" t="str">
        <f t="shared" ref="H1196:H1201" si="9">CONCATENATE($I1196,$J1196,$K1196,$L1196,$M1196,$N1196,$O1196,$P1196)</f>
        <v>Now that the recipient is beginning the Competetive Cultural Competence program, we anticipate modestly improved wellness outcomes.And can provide a testimonial of their responsiveness to the needs of diverse clients.</v>
      </c>
      <c r="I1196" s="4" t="s">
        <v>128</v>
      </c>
      <c r="J1196" s="4" t="str">
        <f>J1195</f>
        <v>the recipient</v>
      </c>
      <c r="K1196" s="61" t="str">
        <f>K$1195</f>
        <v xml:space="preserve"> is </v>
      </c>
      <c r="L1196" s="4" t="str">
        <f t="shared" ref="L1196:L1200" si="10">F1196</f>
        <v>beginning the Competetive Cultural Competence program</v>
      </c>
      <c r="M1196" s="4" t="s">
        <v>132</v>
      </c>
      <c r="N1196" s="60" t="s">
        <v>131</v>
      </c>
      <c r="O1196" s="61"/>
    </row>
    <row r="1197" spans="2:22" hidden="1" x14ac:dyDescent="0.3">
      <c r="C1197" s="62" t="str">
        <f>$C$1166</f>
        <v>Standard Cultural Competence - enrolled</v>
      </c>
      <c r="E1197" s="65" t="s">
        <v>60</v>
      </c>
      <c r="F1197" s="62" t="str">
        <f>$H$1166</f>
        <v>participating in the Standard Cultural Competence program</v>
      </c>
      <c r="G1197" s="65" t="s">
        <v>60</v>
      </c>
      <c r="H1197" s="73" t="str">
        <f t="shared" si="9"/>
        <v>Now that the recipient is participating in the Standard Cultural Competence program, we expect better outcomes.And can provide a testimonial of their responsiveness to the needs of diverse clients.</v>
      </c>
      <c r="I1197" s="4" t="s">
        <v>128</v>
      </c>
      <c r="J1197" s="4" t="str">
        <f t="shared" ref="J1197:J1200" si="11">J1196</f>
        <v>the recipient</v>
      </c>
      <c r="K1197" s="61" t="str">
        <f>K$1195</f>
        <v xml:space="preserve"> is </v>
      </c>
      <c r="L1197" s="4" t="str">
        <f t="shared" si="10"/>
        <v>participating in the Standard Cultural Competence program</v>
      </c>
      <c r="M1197" s="4" t="s">
        <v>133</v>
      </c>
      <c r="N1197" s="60" t="s">
        <v>131</v>
      </c>
    </row>
    <row r="1198" spans="2:22" hidden="1" x14ac:dyDescent="0.3">
      <c r="C1198" s="62" t="str">
        <f>$C$1167</f>
        <v>Competitive Cultural Competence - enrolled</v>
      </c>
      <c r="E1198" s="65" t="s">
        <v>60</v>
      </c>
      <c r="F1198" s="62" t="str">
        <f>$H$1167</f>
        <v>participating in the Competetive Cultural Competence program</v>
      </c>
      <c r="G1198" s="65" t="s">
        <v>60</v>
      </c>
      <c r="H1198" s="73" t="str">
        <f t="shared" si="9"/>
        <v>Now that the recipient is participating in the Competetive Cultural Competence program, we anticipate significantly improved wellness outcomes.And can provide a testimonial of their responsiveness to the needs of diverse clients.</v>
      </c>
      <c r="I1198" s="4" t="s">
        <v>128</v>
      </c>
      <c r="J1198" s="4" t="str">
        <f t="shared" si="11"/>
        <v>the recipient</v>
      </c>
      <c r="K1198" s="61" t="str">
        <f>K$1195</f>
        <v xml:space="preserve"> is </v>
      </c>
      <c r="L1198" s="4" t="str">
        <f t="shared" si="10"/>
        <v>participating in the Competetive Cultural Competence program</v>
      </c>
      <c r="M1198" s="4" t="s">
        <v>134</v>
      </c>
      <c r="N1198" s="60" t="s">
        <v>131</v>
      </c>
    </row>
    <row r="1199" spans="2:22" hidden="1" x14ac:dyDescent="0.3">
      <c r="C1199" s="62" t="str">
        <f>$C$1168</f>
        <v>Standard Cultural Competence - completed</v>
      </c>
      <c r="E1199" s="65" t="s">
        <v>60</v>
      </c>
      <c r="F1199" s="62" t="str">
        <f>$H$1168</f>
        <v>completing the Standard Cultural Competence program</v>
      </c>
      <c r="G1199" s="65" t="s">
        <v>60</v>
      </c>
      <c r="H1199" s="73" t="str">
        <f t="shared" si="9"/>
        <v>Now that the recipient is completing the Standard Cultural Competence program, we expect stellar outcomes.And will soon provide a testimonial of their responsiveness to the needs of diverse clients.</v>
      </c>
      <c r="I1199" s="4" t="s">
        <v>128</v>
      </c>
      <c r="J1199" s="4" t="str">
        <f t="shared" si="11"/>
        <v>the recipient</v>
      </c>
      <c r="K1199" s="61" t="str">
        <f>K$1195</f>
        <v xml:space="preserve"> is </v>
      </c>
      <c r="L1199" s="4" t="str">
        <f t="shared" si="10"/>
        <v>completing the Standard Cultural Competence program</v>
      </c>
      <c r="M1199" s="4" t="s">
        <v>135</v>
      </c>
      <c r="N1199" s="60" t="s">
        <v>136</v>
      </c>
    </row>
    <row r="1200" spans="2:22" hidden="1" x14ac:dyDescent="0.3">
      <c r="C1200" s="62" t="str">
        <f>$C$1169</f>
        <v>Competitive Cultural Competence - completed</v>
      </c>
      <c r="E1200" s="65" t="s">
        <v>60</v>
      </c>
      <c r="F1200" s="62" t="str">
        <f>$H$1169</f>
        <v>completing the Competetive Cultural Competence program</v>
      </c>
      <c r="G1200" s="65" t="s">
        <v>60</v>
      </c>
      <c r="H1200" s="73" t="str">
        <f t="shared" si="9"/>
        <v>Now that the recipient is completing the Competetive Cultural Competence program, we anticipate greatly improved wellness outcomes.And will soon provide a testimonial of their responsiveness to the needs of diverse clients.</v>
      </c>
      <c r="I1200" s="4" t="s">
        <v>128</v>
      </c>
      <c r="J1200" s="4" t="str">
        <f t="shared" si="11"/>
        <v>the recipient</v>
      </c>
      <c r="K1200" s="61" t="str">
        <f>K$1195</f>
        <v xml:space="preserve"> is </v>
      </c>
      <c r="L1200" s="4" t="str">
        <f t="shared" si="10"/>
        <v>completing the Competetive Cultural Competence program</v>
      </c>
      <c r="M1200" s="4" t="s">
        <v>137</v>
      </c>
      <c r="N1200" s="60" t="s">
        <v>136</v>
      </c>
    </row>
    <row r="1201" spans="2:14" hidden="1" x14ac:dyDescent="0.3">
      <c r="G1201" s="65" t="s">
        <v>60</v>
      </c>
      <c r="H1201" s="73" t="str">
        <f t="shared" si="9"/>
        <v>Select one of these two services, Standard or Competitive Competence, to best improve your efficacy serving diverse patients.We can then offer a testimonial of your improved responsiveness to diverse clients.</v>
      </c>
      <c r="K1201" s="61" t="s">
        <v>138</v>
      </c>
      <c r="L1201" s="61" t="s">
        <v>139</v>
      </c>
      <c r="M1201" s="61" t="s">
        <v>140</v>
      </c>
      <c r="N1201" s="60" t="s">
        <v>141</v>
      </c>
    </row>
    <row r="1202" spans="2:14" hidden="1" x14ac:dyDescent="0.3">
      <c r="C1202" s="73" t="str">
        <f>IF($C1190=$C1195,H1195,IF($C1190=$C1196,H1196,IF($C1190=C1197,H1197,IF($C1190=C1198,H1198,IF($C1190=C1199,H1199,IF($C1190=C1200,H1200,IF($C1190=0,H1201)))))))</f>
        <v>Select one of these two services, Standard or Competitive Competence, to best improve your efficacy serving diverse patients.We can then offer a testimonial of your improved responsiveness to diverse clients.</v>
      </c>
      <c r="E1202" s="65" t="s">
        <v>60</v>
      </c>
      <c r="F1202" s="73" t="str">
        <f>IF($C1190=$C1195,F1195,IF($C1190=$C1196,F1196,IF($C1190=C1197,F1197,IF($C1190=C1198,F1198,IF($C1190=C1199,F1199,IF($C1190=C1200,F1200,IF($C1190=0,"")))))))</f>
        <v/>
      </c>
      <c r="G1202" s="65" t="s">
        <v>60</v>
      </c>
    </row>
    <row r="1203" spans="2:14" hidden="1" x14ac:dyDescent="0.3"/>
    <row r="1204" spans="2:14" hidden="1" x14ac:dyDescent="0.3">
      <c r="C1204" s="4" t="s">
        <v>142</v>
      </c>
    </row>
    <row r="1205" spans="2:14" hidden="1" x14ac:dyDescent="0.3"/>
    <row r="1206" spans="2:14" hidden="1" x14ac:dyDescent="0.3"/>
    <row r="1207" spans="2:14" hidden="1" x14ac:dyDescent="0.3"/>
    <row r="1208" spans="2:14" ht="16" hidden="1" x14ac:dyDescent="0.4">
      <c r="B1208" s="66" t="str">
        <f>IF(OR(F133="",J133=""),B133,CONCATENATE(B133,": ",F133,", ",J133))</f>
        <v>3rd visit</v>
      </c>
      <c r="C1208" s="67"/>
      <c r="D1208" s="67"/>
      <c r="E1208" s="67"/>
      <c r="F1208" s="68"/>
      <c r="G1208" s="67"/>
      <c r="H1208" s="69"/>
      <c r="I1208" s="67"/>
      <c r="J1208" s="67"/>
      <c r="K1208" s="67"/>
      <c r="L1208" s="67"/>
      <c r="M1208" s="111">
        <f>IF(J133=I$1103,L$1103,IF(J133=I$1104,L$1104,IF(J133=I$1105,L$1105,IF(J133=I$1106,L$1106,IF(J133=I$1107,L$1107,IF(J133=I$1108,L$1108,IF(J133=I$1109,L$1109,IF(J133="",0))))))))</f>
        <v>0</v>
      </c>
    </row>
    <row r="1209" spans="2:14" hidden="1" x14ac:dyDescent="0.3">
      <c r="F1209" s="63"/>
    </row>
    <row r="1210" spans="2:14" hidden="1" x14ac:dyDescent="0.3">
      <c r="F1210" s="70">
        <f>F137</f>
        <v>0</v>
      </c>
      <c r="J1210" s="70">
        <f>F138</f>
        <v>0</v>
      </c>
    </row>
    <row r="1211" spans="2:14" hidden="1" x14ac:dyDescent="0.3"/>
    <row r="1212" spans="2:14" hidden="1" x14ac:dyDescent="0.3">
      <c r="B1212" s="64">
        <f>IF(C1212=F$1107,E$1107,IF(C1212=F$1108,E$1108,IF(C1212=F$1109,E$1109,IF(C1212=F$1110,E$1110,IF(C1212=F$1111,E$1111,IF(C1212=0,0))))))</f>
        <v>0</v>
      </c>
      <c r="C1212" s="4">
        <f>K140</f>
        <v>0</v>
      </c>
      <c r="F1212" s="4" t="str">
        <f>F1175</f>
        <v>1. I felt fully seen and heard.</v>
      </c>
      <c r="M1212" s="4">
        <f>IF(K140="",0,1)</f>
        <v>0</v>
      </c>
    </row>
    <row r="1213" spans="2:14" hidden="1" x14ac:dyDescent="0.3">
      <c r="B1213" s="64">
        <f t="shared" ref="B1213:B1221" si="12">IF(C1213=F$1107,E$1107,IF(C1213=F$1108,E$1108,IF(C1213=F$1109,E$1109,IF(C1213=F$1110,E$1110,IF(C1213=F$1111,E$1111,IF(C1213=0,0))))))</f>
        <v>0</v>
      </c>
      <c r="C1213" s="4">
        <f>K142</f>
        <v>0</v>
      </c>
      <c r="F1213" s="4" t="str">
        <f t="shared" ref="F1213:F1221" si="13">F1176</f>
        <v>2. They faithfully responded to all of my expressions of pain or discomfort.</v>
      </c>
      <c r="M1213" s="4">
        <f>IF(K142="",0,1)</f>
        <v>0</v>
      </c>
    </row>
    <row r="1214" spans="2:14" hidden="1" x14ac:dyDescent="0.3">
      <c r="B1214" s="64">
        <f t="shared" si="12"/>
        <v>0</v>
      </c>
      <c r="C1214" s="4">
        <f>K144</f>
        <v>0</v>
      </c>
      <c r="F1214" s="4" t="str">
        <f t="shared" si="13"/>
        <v>3. They put my personal wellbeing ahead of their institutional processes.</v>
      </c>
      <c r="M1214" s="4">
        <f>IF(K144="",0,1)</f>
        <v>0</v>
      </c>
    </row>
    <row r="1215" spans="2:14" hidden="1" x14ac:dyDescent="0.3">
      <c r="B1215" s="64">
        <f t="shared" si="12"/>
        <v>0</v>
      </c>
      <c r="C1215" s="4">
        <f>K146</f>
        <v>0</v>
      </c>
      <c r="F1215" s="4" t="str">
        <f t="shared" si="13"/>
        <v>4. Their actions and expressions were devoid of any microaggressions.</v>
      </c>
      <c r="M1215" s="4">
        <f>IF(K146="",0,1)</f>
        <v>0</v>
      </c>
    </row>
    <row r="1216" spans="2:14" hidden="1" x14ac:dyDescent="0.3">
      <c r="B1216" s="64">
        <f t="shared" si="12"/>
        <v>0</v>
      </c>
      <c r="C1216" s="4">
        <f>K148</f>
        <v>0</v>
      </c>
      <c r="F1216" s="4" t="str">
        <f t="shared" si="13"/>
        <v>5. They asked me how they could be more culturally sensitive.</v>
      </c>
      <c r="M1216" s="4">
        <f>IF(K148="",0,1)</f>
        <v>0</v>
      </c>
    </row>
    <row r="1217" spans="2:16" hidden="1" x14ac:dyDescent="0.3">
      <c r="B1217" s="64">
        <f t="shared" si="12"/>
        <v>0</v>
      </c>
      <c r="C1217" s="4">
        <f>K150</f>
        <v>0</v>
      </c>
      <c r="F1217" s="4" t="str">
        <f t="shared" si="13"/>
        <v>6. They did not exploit my vulnerability to their professional authority.</v>
      </c>
      <c r="M1217" s="4">
        <f>IF(K150="",0,1)</f>
        <v>0</v>
      </c>
    </row>
    <row r="1218" spans="2:16" hidden="1" x14ac:dyDescent="0.3">
      <c r="B1218" s="64">
        <f t="shared" si="12"/>
        <v>0</v>
      </c>
      <c r="C1218" s="4">
        <f>K152</f>
        <v>0</v>
      </c>
      <c r="F1218" s="4" t="str">
        <f t="shared" si="13"/>
        <v>7. I never had to give up my autonomy to fit their processes.</v>
      </c>
      <c r="M1218" s="4">
        <f>IF(K152="",0,1)</f>
        <v>0</v>
      </c>
    </row>
    <row r="1219" spans="2:16" hidden="1" x14ac:dyDescent="0.3">
      <c r="B1219" s="64">
        <f t="shared" si="12"/>
        <v>0</v>
      </c>
      <c r="C1219" s="4">
        <f>K154</f>
        <v>0</v>
      </c>
      <c r="F1219" s="4" t="str">
        <f t="shared" si="13"/>
        <v>8. Staff appeared to be culturally diverse.</v>
      </c>
      <c r="M1219" s="4">
        <f>IF(K154="",0,1)</f>
        <v>0</v>
      </c>
    </row>
    <row r="1220" spans="2:16" hidden="1" x14ac:dyDescent="0.3">
      <c r="B1220" s="64">
        <f t="shared" si="12"/>
        <v>0</v>
      </c>
      <c r="C1220" s="4">
        <f>K156</f>
        <v>0</v>
      </c>
      <c r="F1220" s="4" t="str">
        <f t="shared" si="13"/>
        <v>9. They effectively accommodated my linguistic barrier.</v>
      </c>
      <c r="M1220" s="4">
        <f>IF(K156="",0,1)</f>
        <v>0</v>
      </c>
    </row>
    <row r="1221" spans="2:16" hidden="1" x14ac:dyDescent="0.3">
      <c r="B1221" s="64">
        <f t="shared" si="12"/>
        <v>0</v>
      </c>
      <c r="C1221" s="4">
        <f>K158</f>
        <v>0</v>
      </c>
      <c r="F1221" s="4" t="str">
        <f t="shared" si="13"/>
        <v>10. I was offered billing options appropriate to my cultural values.</v>
      </c>
      <c r="M1221" s="4">
        <f>IF(K158="",0,1)</f>
        <v>0</v>
      </c>
    </row>
    <row r="1222" spans="2:16" hidden="1" x14ac:dyDescent="0.3">
      <c r="M1222" s="71">
        <f t="shared" ref="M1222" si="14">SUM(M1212:M1221)</f>
        <v>0</v>
      </c>
    </row>
    <row r="1223" spans="2:16" ht="15.5" hidden="1" x14ac:dyDescent="0.45">
      <c r="B1223" s="72">
        <f t="shared" ref="B1223" si="15">ROUND(SUM(B1212:B1221),0)</f>
        <v>0</v>
      </c>
      <c r="C1223" s="73" t="str">
        <f>IF(AND($B1223&gt;=$B$1114,$B1223&lt;$C$1114),E$1114,IF(AND($B1223&gt;=$B$1115,$B1223&lt;$C$1115),E$1115,IF(AND($B1223&gt;=$B$1116,$B1223&lt;$C$1116),E$1116,IF(AND($B1223&gt;=$B$1117,$B1223&lt;$C$1117),E$1117,IF(AND($B1223&gt;=$B$1118,$B1223&lt;=$C$1118),E$1118)))))</f>
        <v>Dangerously incompetent</v>
      </c>
      <c r="F1223" s="73" t="str">
        <f>IF(AND($B1223&gt;=$B$1114,$B1223&lt;$C$1114),H$1114,IF(AND($B1223&gt;=$B$1115,$B1223&lt;$C$1115),H$1115,IF(AND($B1223&gt;=$B$1116,$B1223&lt;$C$1116),H$1116,IF(AND($B1223&gt;=$B$1117,$B1223&lt;$C$1117),H$1117,IF(AND($B1223&gt;=$B$1118,$B1223&lt;=$C$1118),H$1118)))))</f>
        <v>dangerous incompetence</v>
      </c>
      <c r="I1223" s="73" t="str">
        <f>IF(AND($B1223&gt;=$B$1114,$B1223&lt;$C$1114),K$1114,IF(AND($B1223&gt;=$B$1115,$B1223&lt;$C$1115),K$1115,IF(AND($B1223&gt;=$B$1116,$B1223&lt;$C$1116),K$1116,IF(AND($B1223&gt;=$B$1117,$B1223&lt;$C$1117),K$1117,IF(AND($B1223&gt;=$B$1118,$B1223&lt;=$C$1118),K$1118)))))</f>
        <v>dangerous risk to the birthing person's wellbeing</v>
      </c>
      <c r="M1223" s="74" t="str">
        <f>IF(M1222=10,B1223,"")</f>
        <v/>
      </c>
      <c r="P1223" s="127" t="str">
        <f>IF(M1223="","",M1223*0.01)</f>
        <v/>
      </c>
    </row>
    <row r="1224" spans="2:16" ht="15.5" hidden="1" x14ac:dyDescent="0.45">
      <c r="L1224" s="75" t="s">
        <v>92</v>
      </c>
      <c r="M1224" s="76" t="str">
        <f>IF(K138="","",K138)</f>
        <v/>
      </c>
      <c r="P1224" s="127" t="str">
        <f>IF(M1224="","",1-(M1224/12))</f>
        <v/>
      </c>
    </row>
    <row r="1225" spans="2:16" hidden="1" x14ac:dyDescent="0.3">
      <c r="B1225" s="73" t="str">
        <f t="shared" ref="B1225" si="16">IF(M1222=10,CONCATENATE(E1225,F1225,G1225,H1225,I1225,J1225,K1225,L1225,M1225),"")</f>
        <v/>
      </c>
      <c r="D1225" s="65" t="s">
        <v>60</v>
      </c>
      <c r="E1225" s="4" t="s">
        <v>93</v>
      </c>
      <c r="F1225" s="4">
        <f t="shared" ref="F1225" si="17">B1223</f>
        <v>0</v>
      </c>
      <c r="G1225" s="4" t="s">
        <v>94</v>
      </c>
      <c r="H1225" s="4" t="str">
        <f t="shared" ref="H1225" si="18">F1223</f>
        <v>dangerous incompetence</v>
      </c>
      <c r="I1225" s="4" t="s">
        <v>95</v>
      </c>
    </row>
    <row r="1226" spans="2:16" hidden="1" x14ac:dyDescent="0.3"/>
    <row r="1227" spans="2:16" ht="14.5" hidden="1" x14ac:dyDescent="0.45">
      <c r="C1227" s="147">
        <f>E168</f>
        <v>0</v>
      </c>
      <c r="D1227" s="148"/>
      <c r="E1227" s="148"/>
      <c r="F1227" s="148"/>
      <c r="G1227" s="148"/>
      <c r="H1227" s="149"/>
    </row>
    <row r="1228" spans="2:16" hidden="1" x14ac:dyDescent="0.3"/>
    <row r="1229" spans="2:16" hidden="1" x14ac:dyDescent="0.3">
      <c r="C1229" s="73" t="str">
        <f>CONCATENATE(E1229,F1229,G1229,H1229,I1229,J1229,K1229,,L1229,M1229)</f>
        <v xml:space="preserve">We provide this helpful feedback to you, the recipient, to improve your cultural competency. </v>
      </c>
      <c r="D1229" s="65" t="s">
        <v>60</v>
      </c>
      <c r="E1229" s="4" t="s">
        <v>123</v>
      </c>
      <c r="F1229" s="4" t="str">
        <f>IF($J1210=0,"the recipient",$J1210)</f>
        <v>the recipient</v>
      </c>
      <c r="G1229" s="4" t="s">
        <v>124</v>
      </c>
      <c r="H1229" s="4"/>
    </row>
    <row r="1230" spans="2:16" hidden="1" x14ac:dyDescent="0.3">
      <c r="C1230" s="73" t="str">
        <f>CONCATENATE(E1230,F1230,G1230,H1230,I1230,J1230,K1230,,L1230,M1230)</f>
        <v xml:space="preserve">We know medical providers like you rely upon referrals. Often from those you serve. </v>
      </c>
      <c r="D1230" s="65" t="s">
        <v>60</v>
      </c>
      <c r="E1230" s="4" t="s">
        <v>126</v>
      </c>
      <c r="G1230" s="4" t="s">
        <v>127</v>
      </c>
    </row>
    <row r="1231" spans="2:16" hidden="1" x14ac:dyDescent="0.3">
      <c r="C1231" s="73" t="str">
        <f>CONCATENATE(E1231,F1231,G1231,H1231,I1231,J1231,K1231,,L1231,M1231)</f>
        <v>Select a service that best fits your needs.</v>
      </c>
      <c r="D1231" s="65" t="s">
        <v>60</v>
      </c>
      <c r="E1231" s="4" t="s">
        <v>17</v>
      </c>
    </row>
    <row r="1232" spans="2:16" hidden="1" x14ac:dyDescent="0.3">
      <c r="C1232" s="62" t="str">
        <f>$C$1164</f>
        <v>Standard Cultural Competence - begin</v>
      </c>
      <c r="E1232" s="65" t="s">
        <v>60</v>
      </c>
      <c r="F1232" s="62" t="str">
        <f>$H$1164</f>
        <v>beginning the Standard Cultural Competence program</v>
      </c>
      <c r="G1232" s="65" t="s">
        <v>60</v>
      </c>
      <c r="H1232" s="73" t="str">
        <f>CONCATENATE($I1232,$J1232,$K1232,$L1232,$M1232,$N1232,$O1232,$P1232)</f>
        <v>Now that the recipient is beginning the Standard Cultural Competence program, we expect improved outcomes.And can provide a testimonial of their responsiveness to the needs of diverse clients.</v>
      </c>
      <c r="I1232" s="4" t="s">
        <v>128</v>
      </c>
      <c r="J1232" s="65" t="str">
        <f>F1229</f>
        <v>the recipient</v>
      </c>
      <c r="K1232" s="61" t="s">
        <v>129</v>
      </c>
      <c r="L1232" s="4" t="str">
        <f>F1232</f>
        <v>beginning the Standard Cultural Competence program</v>
      </c>
      <c r="M1232" s="4" t="s">
        <v>130</v>
      </c>
      <c r="N1232" s="60" t="s">
        <v>131</v>
      </c>
    </row>
    <row r="1233" spans="2:14" hidden="1" x14ac:dyDescent="0.3">
      <c r="C1233" s="62" t="str">
        <f>$C$1165</f>
        <v>Competitive Cultural Competence - begin</v>
      </c>
      <c r="E1233" s="65" t="s">
        <v>60</v>
      </c>
      <c r="F1233" s="62" t="str">
        <f>$H$1165</f>
        <v>beginning the Competetive Cultural Competence program</v>
      </c>
      <c r="G1233" s="65" t="s">
        <v>60</v>
      </c>
      <c r="H1233" s="73" t="str">
        <f t="shared" ref="H1233:H1238" si="19">CONCATENATE($I1233,$J1233,$K1233,$L1233,$M1233,$N1233,$O1233,$P1233)</f>
        <v>Now that the recipient is beginning the Competetive Cultural Competence program, we anticipate modestly improved wellness outcomes.And can provide a testimonial of their responsiveness to the needs of diverse clients.</v>
      </c>
      <c r="I1233" s="4" t="s">
        <v>128</v>
      </c>
      <c r="J1233" s="4" t="str">
        <f>J1232</f>
        <v>the recipient</v>
      </c>
      <c r="K1233" s="61" t="str">
        <f>K$1195</f>
        <v xml:space="preserve"> is </v>
      </c>
      <c r="L1233" s="4" t="str">
        <f t="shared" ref="L1233:L1237" si="20">F1233</f>
        <v>beginning the Competetive Cultural Competence program</v>
      </c>
      <c r="M1233" s="4" t="s">
        <v>132</v>
      </c>
      <c r="N1233" s="60" t="s">
        <v>131</v>
      </c>
    </row>
    <row r="1234" spans="2:14" hidden="1" x14ac:dyDescent="0.3">
      <c r="C1234" s="62" t="str">
        <f>$C$1166</f>
        <v>Standard Cultural Competence - enrolled</v>
      </c>
      <c r="E1234" s="65" t="s">
        <v>60</v>
      </c>
      <c r="F1234" s="62" t="str">
        <f>$H$1166</f>
        <v>participating in the Standard Cultural Competence program</v>
      </c>
      <c r="G1234" s="65" t="s">
        <v>60</v>
      </c>
      <c r="H1234" s="73" t="str">
        <f t="shared" si="19"/>
        <v>Now that the recipient is participating in the Standard Cultural Competence program, we expect better outcomes.And can provide a testimonial of their responsiveness to the needs of diverse clients.</v>
      </c>
      <c r="I1234" s="4" t="s">
        <v>128</v>
      </c>
      <c r="J1234" s="4" t="str">
        <f t="shared" ref="J1234:J1237" si="21">J1233</f>
        <v>the recipient</v>
      </c>
      <c r="K1234" s="61" t="str">
        <f>K$1195</f>
        <v xml:space="preserve"> is </v>
      </c>
      <c r="L1234" s="4" t="str">
        <f t="shared" si="20"/>
        <v>participating in the Standard Cultural Competence program</v>
      </c>
      <c r="M1234" s="4" t="s">
        <v>133</v>
      </c>
      <c r="N1234" s="60" t="s">
        <v>131</v>
      </c>
    </row>
    <row r="1235" spans="2:14" hidden="1" x14ac:dyDescent="0.3">
      <c r="C1235" s="62" t="str">
        <f>$C$1167</f>
        <v>Competitive Cultural Competence - enrolled</v>
      </c>
      <c r="E1235" s="65" t="s">
        <v>60</v>
      </c>
      <c r="F1235" s="62" t="str">
        <f>$H$1167</f>
        <v>participating in the Competetive Cultural Competence program</v>
      </c>
      <c r="G1235" s="65" t="s">
        <v>60</v>
      </c>
      <c r="H1235" s="73" t="str">
        <f t="shared" si="19"/>
        <v>Now that the recipient is participating in the Competetive Cultural Competence program, we anticipate significantly improved wellness outcomes.And can provide a testimonial of their responsiveness to the needs of diverse clients.</v>
      </c>
      <c r="I1235" s="4" t="s">
        <v>128</v>
      </c>
      <c r="J1235" s="4" t="str">
        <f t="shared" si="21"/>
        <v>the recipient</v>
      </c>
      <c r="K1235" s="61" t="str">
        <f>K$1195</f>
        <v xml:space="preserve"> is </v>
      </c>
      <c r="L1235" s="4" t="str">
        <f t="shared" si="20"/>
        <v>participating in the Competetive Cultural Competence program</v>
      </c>
      <c r="M1235" s="4" t="s">
        <v>134</v>
      </c>
      <c r="N1235" s="60" t="s">
        <v>131</v>
      </c>
    </row>
    <row r="1236" spans="2:14" hidden="1" x14ac:dyDescent="0.3">
      <c r="C1236" s="62" t="str">
        <f>$C$1168</f>
        <v>Standard Cultural Competence - completed</v>
      </c>
      <c r="E1236" s="65" t="s">
        <v>60</v>
      </c>
      <c r="F1236" s="62" t="str">
        <f>$H$1168</f>
        <v>completing the Standard Cultural Competence program</v>
      </c>
      <c r="G1236" s="65" t="s">
        <v>60</v>
      </c>
      <c r="H1236" s="73" t="str">
        <f t="shared" si="19"/>
        <v>Now that the recipient is completing the Standard Cultural Competence program, we expect stellar outcomes.And will soon provide a testimonial of their responsiveness to the needs of diverse clients.</v>
      </c>
      <c r="I1236" s="4" t="s">
        <v>128</v>
      </c>
      <c r="J1236" s="4" t="str">
        <f t="shared" si="21"/>
        <v>the recipient</v>
      </c>
      <c r="K1236" s="61" t="str">
        <f>K$1195</f>
        <v xml:space="preserve"> is </v>
      </c>
      <c r="L1236" s="4" t="str">
        <f t="shared" si="20"/>
        <v>completing the Standard Cultural Competence program</v>
      </c>
      <c r="M1236" s="4" t="s">
        <v>135</v>
      </c>
      <c r="N1236" s="60" t="s">
        <v>136</v>
      </c>
    </row>
    <row r="1237" spans="2:14" hidden="1" x14ac:dyDescent="0.3">
      <c r="C1237" s="62" t="str">
        <f>$C$1169</f>
        <v>Competitive Cultural Competence - completed</v>
      </c>
      <c r="E1237" s="65" t="s">
        <v>60</v>
      </c>
      <c r="F1237" s="62" t="str">
        <f>$H$1169</f>
        <v>completing the Competetive Cultural Competence program</v>
      </c>
      <c r="G1237" s="65" t="s">
        <v>60</v>
      </c>
      <c r="H1237" s="73" t="str">
        <f t="shared" si="19"/>
        <v>Now that the recipient is completing the Competetive Cultural Competence program, we anticipate greatly improved wellness outcomes.And will soon provide a testimonial of their responsiveness to the needs of diverse clients.</v>
      </c>
      <c r="I1237" s="4" t="s">
        <v>128</v>
      </c>
      <c r="J1237" s="4" t="str">
        <f t="shared" si="21"/>
        <v>the recipient</v>
      </c>
      <c r="K1237" s="61" t="str">
        <f>K$1195</f>
        <v xml:space="preserve"> is </v>
      </c>
      <c r="L1237" s="4" t="str">
        <f t="shared" si="20"/>
        <v>completing the Competetive Cultural Competence program</v>
      </c>
      <c r="M1237" s="4" t="s">
        <v>137</v>
      </c>
      <c r="N1237" s="60" t="s">
        <v>136</v>
      </c>
    </row>
    <row r="1238" spans="2:14" hidden="1" x14ac:dyDescent="0.3">
      <c r="G1238" s="65" t="s">
        <v>60</v>
      </c>
      <c r="H1238" s="73" t="str">
        <f t="shared" si="19"/>
        <v>Select one of these two services, Standard or Competitive Competence, to best improve your efficacy serving diverse patients.We can then offer a testimonial of your improved responsiveness to diverse clients.</v>
      </c>
      <c r="K1238" s="61" t="s">
        <v>138</v>
      </c>
      <c r="L1238" s="61" t="s">
        <v>139</v>
      </c>
      <c r="M1238" s="61" t="s">
        <v>140</v>
      </c>
      <c r="N1238" s="60" t="s">
        <v>141</v>
      </c>
    </row>
    <row r="1239" spans="2:14" hidden="1" x14ac:dyDescent="0.3">
      <c r="C1239" s="73" t="str">
        <f>IF($C1227=$C1232,H1232,IF($C1227=$C1233,H1233,IF($C1227=C1234,H1234,IF($C1227=C1235,H1235,IF($C1227=C1236,H1236,IF($C1227=C1237,H1237,IF($C1227=0,H1238)))))))</f>
        <v>Select one of these two services, Standard or Competitive Competence, to best improve your efficacy serving diverse patients.We can then offer a testimonial of your improved responsiveness to diverse clients.</v>
      </c>
      <c r="E1239" s="65" t="s">
        <v>60</v>
      </c>
      <c r="F1239" s="73" t="str">
        <f>IF($C1227=$C1232,F1232,IF($C1227=$C1233,F1233,IF($C1227=C1234,F1234,IF($C1227=C1235,F1235,IF($C1227=C1236,F1236,IF($C1227=C1237,F1237,IF($C1227=0,"")))))))</f>
        <v/>
      </c>
      <c r="G1239" s="65"/>
    </row>
    <row r="1240" spans="2:14" hidden="1" x14ac:dyDescent="0.3"/>
    <row r="1241" spans="2:14" hidden="1" x14ac:dyDescent="0.3">
      <c r="C1241" s="4" t="s">
        <v>142</v>
      </c>
    </row>
    <row r="1242" spans="2:14" hidden="1" x14ac:dyDescent="0.3"/>
    <row r="1243" spans="2:14" hidden="1" x14ac:dyDescent="0.3"/>
    <row r="1244" spans="2:14" hidden="1" x14ac:dyDescent="0.3"/>
    <row r="1245" spans="2:14" ht="16" hidden="1" x14ac:dyDescent="0.4">
      <c r="B1245" s="66" t="str">
        <f>IF(OR(F174="",J174=""),B174,CONCATENATE(B174,": ",F174,", ",J174))</f>
        <v>4th visit</v>
      </c>
      <c r="C1245" s="67"/>
      <c r="D1245" s="67"/>
      <c r="E1245" s="67"/>
      <c r="F1245" s="68"/>
      <c r="G1245" s="67"/>
      <c r="H1245" s="69"/>
      <c r="I1245" s="67"/>
      <c r="J1245" s="67"/>
      <c r="K1245" s="67"/>
      <c r="L1245" s="67"/>
      <c r="M1245" s="111">
        <f>IF(J174=I$1103,L$1103,IF(J174=I$1104,L$1104,IF(J174=I$1105,L$1105,IF(J174=I$1106,L$1106,IF(J174=I$1107,L$1107,IF(J174=I$1108,L$1108,IF(J174=I$1109,L$1109,IF(J174="",0))))))))</f>
        <v>0</v>
      </c>
    </row>
    <row r="1246" spans="2:14" hidden="1" x14ac:dyDescent="0.3">
      <c r="F1246" s="63"/>
    </row>
    <row r="1247" spans="2:14" hidden="1" x14ac:dyDescent="0.3">
      <c r="F1247" s="70">
        <f>F178</f>
        <v>0</v>
      </c>
      <c r="J1247" s="70">
        <f>F179</f>
        <v>0</v>
      </c>
    </row>
    <row r="1248" spans="2:14" hidden="1" x14ac:dyDescent="0.3"/>
    <row r="1249" spans="2:16" hidden="1" x14ac:dyDescent="0.3">
      <c r="B1249" s="64">
        <f>IF(C1249=F$1107,E$1107,IF(C1249=F$1108,E$1108,IF(C1249=F$1109,E$1109,IF(C1249=F$1110,E$1110,IF(C1249=F$1111,E$1111,IF(C1249=0,0))))))</f>
        <v>0</v>
      </c>
      <c r="C1249" s="4">
        <f>K181</f>
        <v>0</v>
      </c>
      <c r="F1249" s="4" t="str">
        <f>F1212</f>
        <v>1. I felt fully seen and heard.</v>
      </c>
      <c r="M1249" s="4">
        <f>IF(K181="",0,1)</f>
        <v>0</v>
      </c>
    </row>
    <row r="1250" spans="2:16" hidden="1" x14ac:dyDescent="0.3">
      <c r="B1250" s="64">
        <f t="shared" ref="B1250:B1258" si="22">IF(C1250=F$1107,E$1107,IF(C1250=F$1108,E$1108,IF(C1250=F$1109,E$1109,IF(C1250=F$1110,E$1110,IF(C1250=F$1111,E$1111,IF(C1250=0,0))))))</f>
        <v>0</v>
      </c>
      <c r="C1250" s="4">
        <f>K183</f>
        <v>0</v>
      </c>
      <c r="F1250" s="4" t="str">
        <f t="shared" ref="F1250:F1258" si="23">F1213</f>
        <v>2. They faithfully responded to all of my expressions of pain or discomfort.</v>
      </c>
      <c r="M1250" s="4">
        <f>IF(K183="",0,1)</f>
        <v>0</v>
      </c>
    </row>
    <row r="1251" spans="2:16" hidden="1" x14ac:dyDescent="0.3">
      <c r="B1251" s="64">
        <f t="shared" si="22"/>
        <v>0</v>
      </c>
      <c r="C1251" s="4">
        <f>K185</f>
        <v>0</v>
      </c>
      <c r="F1251" s="4" t="str">
        <f t="shared" si="23"/>
        <v>3. They put my personal wellbeing ahead of their institutional processes.</v>
      </c>
      <c r="M1251" s="4">
        <f>IF(K185="",0,1)</f>
        <v>0</v>
      </c>
    </row>
    <row r="1252" spans="2:16" hidden="1" x14ac:dyDescent="0.3">
      <c r="B1252" s="64">
        <f t="shared" si="22"/>
        <v>0</v>
      </c>
      <c r="C1252" s="4">
        <f>K187</f>
        <v>0</v>
      </c>
      <c r="F1252" s="4" t="str">
        <f t="shared" si="23"/>
        <v>4. Their actions and expressions were devoid of any microaggressions.</v>
      </c>
      <c r="M1252" s="4">
        <f>IF(K187="",0,1)</f>
        <v>0</v>
      </c>
    </row>
    <row r="1253" spans="2:16" hidden="1" x14ac:dyDescent="0.3">
      <c r="B1253" s="64">
        <f t="shared" si="22"/>
        <v>0</v>
      </c>
      <c r="C1253" s="4">
        <f>K189</f>
        <v>0</v>
      </c>
      <c r="F1253" s="4" t="str">
        <f t="shared" si="23"/>
        <v>5. They asked me how they could be more culturally sensitive.</v>
      </c>
      <c r="M1253" s="4">
        <f>IF(K189="",0,1)</f>
        <v>0</v>
      </c>
    </row>
    <row r="1254" spans="2:16" hidden="1" x14ac:dyDescent="0.3">
      <c r="B1254" s="64">
        <f t="shared" si="22"/>
        <v>0</v>
      </c>
      <c r="C1254" s="4">
        <f>K191</f>
        <v>0</v>
      </c>
      <c r="F1254" s="4" t="str">
        <f t="shared" si="23"/>
        <v>6. They did not exploit my vulnerability to their professional authority.</v>
      </c>
      <c r="M1254" s="4">
        <f>IF(K191="",0,1)</f>
        <v>0</v>
      </c>
    </row>
    <row r="1255" spans="2:16" hidden="1" x14ac:dyDescent="0.3">
      <c r="B1255" s="64">
        <f t="shared" si="22"/>
        <v>0</v>
      </c>
      <c r="C1255" s="4">
        <f>K193</f>
        <v>0</v>
      </c>
      <c r="F1255" s="4" t="str">
        <f t="shared" si="23"/>
        <v>7. I never had to give up my autonomy to fit their processes.</v>
      </c>
      <c r="M1255" s="4">
        <f>IF(K193="",0,1)</f>
        <v>0</v>
      </c>
    </row>
    <row r="1256" spans="2:16" hidden="1" x14ac:dyDescent="0.3">
      <c r="B1256" s="64">
        <f t="shared" si="22"/>
        <v>0</v>
      </c>
      <c r="C1256" s="4">
        <f>K195</f>
        <v>0</v>
      </c>
      <c r="F1256" s="4" t="str">
        <f t="shared" si="23"/>
        <v>8. Staff appeared to be culturally diverse.</v>
      </c>
      <c r="M1256" s="4">
        <f>IF(K195="",0,1)</f>
        <v>0</v>
      </c>
    </row>
    <row r="1257" spans="2:16" hidden="1" x14ac:dyDescent="0.3">
      <c r="B1257" s="64">
        <f t="shared" si="22"/>
        <v>0</v>
      </c>
      <c r="C1257" s="4">
        <f>K197</f>
        <v>0</v>
      </c>
      <c r="F1257" s="4" t="str">
        <f t="shared" si="23"/>
        <v>9. They effectively accommodated my linguistic barrier.</v>
      </c>
      <c r="M1257" s="4">
        <f>IF(K197="",0,1)</f>
        <v>0</v>
      </c>
    </row>
    <row r="1258" spans="2:16" hidden="1" x14ac:dyDescent="0.3">
      <c r="B1258" s="64">
        <f t="shared" si="22"/>
        <v>0</v>
      </c>
      <c r="C1258" s="4">
        <f>K199</f>
        <v>0</v>
      </c>
      <c r="F1258" s="4" t="str">
        <f t="shared" si="23"/>
        <v>10. I was offered billing options appropriate to my cultural values.</v>
      </c>
      <c r="M1258" s="4">
        <f>IF(K199="",0,1)</f>
        <v>0</v>
      </c>
    </row>
    <row r="1259" spans="2:16" hidden="1" x14ac:dyDescent="0.3">
      <c r="M1259" s="71">
        <f t="shared" ref="M1259" si="24">SUM(M1249:M1258)</f>
        <v>0</v>
      </c>
    </row>
    <row r="1260" spans="2:16" ht="15.5" hidden="1" x14ac:dyDescent="0.45">
      <c r="B1260" s="72">
        <f t="shared" ref="B1260" si="25">ROUND(SUM(B1249:B1258),0)</f>
        <v>0</v>
      </c>
      <c r="C1260" s="73" t="str">
        <f>IF(AND($B1260&gt;=$B$1114,$B1260&lt;$C$1114),E$1114,IF(AND($B1260&gt;=$B$1115,$B1260&lt;$C$1115),E$1115,IF(AND($B1260&gt;=$B$1116,$B1260&lt;$C$1116),E$1116,IF(AND($B1260&gt;=$B$1117,$B1260&lt;$C$1117),E$1117,IF(AND($B1260&gt;=$B$1118,$B1260&lt;=$C$1118),E$1118)))))</f>
        <v>Dangerously incompetent</v>
      </c>
      <c r="F1260" s="73" t="str">
        <f>IF(AND($B1260&gt;=$B$1114,$B1260&lt;$C$1114),H$1114,IF(AND($B1260&gt;=$B$1115,$B1260&lt;$C$1115),H$1115,IF(AND($B1260&gt;=$B$1116,$B1260&lt;$C$1116),H$1116,IF(AND($B1260&gt;=$B$1117,$B1260&lt;$C$1117),H$1117,IF(AND($B1260&gt;=$B$1118,$B1260&lt;=$C$1118),H$1118)))))</f>
        <v>dangerous incompetence</v>
      </c>
      <c r="I1260" s="73" t="str">
        <f>IF(AND($B1260&gt;=$B$1114,$B1260&lt;$C$1114),K$1114,IF(AND($B1260&gt;=$B$1115,$B1260&lt;$C$1115),K$1115,IF(AND($B1260&gt;=$B$1116,$B1260&lt;$C$1116),K$1116,IF(AND($B1260&gt;=$B$1117,$B1260&lt;$C$1117),K$1117,IF(AND($B1260&gt;=$B$1118,$B1260&lt;=$C$1118),K$1118)))))</f>
        <v>dangerous risk to the birthing person's wellbeing</v>
      </c>
      <c r="M1260" s="74" t="str">
        <f>IF(M1259=10,B1260,"")</f>
        <v/>
      </c>
      <c r="P1260" s="127" t="str">
        <f>IF(M1260="","",M1260*0.01)</f>
        <v/>
      </c>
    </row>
    <row r="1261" spans="2:16" ht="15.5" hidden="1" x14ac:dyDescent="0.45">
      <c r="L1261" s="75" t="s">
        <v>92</v>
      </c>
      <c r="M1261" s="76" t="str">
        <f>IF(K179="","",K179)</f>
        <v/>
      </c>
      <c r="P1261" s="127" t="str">
        <f>IF(M1261="","",1-(M1261/12))</f>
        <v/>
      </c>
    </row>
    <row r="1262" spans="2:16" hidden="1" x14ac:dyDescent="0.3">
      <c r="B1262" s="73" t="str">
        <f t="shared" ref="B1262" si="26">IF(M1259=10,CONCATENATE(E1262,F1262,G1262,H1262,I1262,J1262,K1262,L1262,M1262),"")</f>
        <v/>
      </c>
      <c r="D1262" s="65" t="s">
        <v>60</v>
      </c>
      <c r="E1262" s="4" t="s">
        <v>93</v>
      </c>
      <c r="F1262" s="4">
        <f t="shared" ref="F1262" si="27">B1260</f>
        <v>0</v>
      </c>
      <c r="G1262" s="4" t="s">
        <v>94</v>
      </c>
      <c r="H1262" s="4" t="str">
        <f t="shared" ref="H1262" si="28">F1260</f>
        <v>dangerous incompetence</v>
      </c>
      <c r="I1262" s="4" t="s">
        <v>95</v>
      </c>
    </row>
    <row r="1263" spans="2:16" hidden="1" x14ac:dyDescent="0.3"/>
    <row r="1264" spans="2:16" ht="14.5" hidden="1" x14ac:dyDescent="0.45">
      <c r="C1264" s="147">
        <f>E209</f>
        <v>0</v>
      </c>
      <c r="D1264" s="148"/>
      <c r="E1264" s="148"/>
      <c r="F1264" s="148"/>
      <c r="G1264" s="148"/>
      <c r="H1264" s="149"/>
    </row>
    <row r="1265" spans="3:14" hidden="1" x14ac:dyDescent="0.3"/>
    <row r="1266" spans="3:14" hidden="1" x14ac:dyDescent="0.3">
      <c r="C1266" s="73" t="str">
        <f>CONCATENATE(E1266,F1266,G1266,H1266,I1266,J1266,K1266,,L1266,M1266)</f>
        <v xml:space="preserve">We provide this helpful feedback to you, the recipient, to improve your cultural competency. </v>
      </c>
      <c r="D1266" s="65" t="s">
        <v>60</v>
      </c>
      <c r="E1266" s="4" t="s">
        <v>123</v>
      </c>
      <c r="F1266" s="4" t="str">
        <f>IF($J1247=0,"the recipient",$J1247)</f>
        <v>the recipient</v>
      </c>
      <c r="G1266" s="4" t="s">
        <v>124</v>
      </c>
      <c r="H1266" s="4"/>
    </row>
    <row r="1267" spans="3:14" hidden="1" x14ac:dyDescent="0.3">
      <c r="C1267" s="73" t="str">
        <f>CONCATENATE(E1267,F1267,G1267,H1267,I1267,J1267,K1267,,L1267,M1267)</f>
        <v xml:space="preserve">We know medical providers like you rely upon referrals. Often from those you serve. </v>
      </c>
      <c r="D1267" s="65" t="s">
        <v>60</v>
      </c>
      <c r="E1267" s="4" t="s">
        <v>126</v>
      </c>
      <c r="G1267" s="4" t="s">
        <v>127</v>
      </c>
    </row>
    <row r="1268" spans="3:14" hidden="1" x14ac:dyDescent="0.3">
      <c r="C1268" s="73" t="str">
        <f>CONCATENATE(E1268,F1268,G1268,H1268,I1268,J1268,K1268,,L1268,M1268)</f>
        <v>Select a service that best fits your needs.</v>
      </c>
      <c r="D1268" s="65" t="s">
        <v>60</v>
      </c>
      <c r="E1268" s="4" t="s">
        <v>17</v>
      </c>
    </row>
    <row r="1269" spans="3:14" hidden="1" x14ac:dyDescent="0.3">
      <c r="C1269" s="62" t="str">
        <f>$C$1164</f>
        <v>Standard Cultural Competence - begin</v>
      </c>
      <c r="E1269" s="65" t="s">
        <v>60</v>
      </c>
      <c r="F1269" s="62" t="str">
        <f>$H$1164</f>
        <v>beginning the Standard Cultural Competence program</v>
      </c>
      <c r="G1269" s="65" t="s">
        <v>60</v>
      </c>
      <c r="H1269" s="73" t="str">
        <f>CONCATENATE($I1269,$J1269,$K1269,$L1269,$M1269,$N1269,$O1269,$P1269)</f>
        <v>Now that the recipient is beginning the Standard Cultural Competence program, we expect improved outcomes. And can provide a testimonial of their responsiveness to the needs of diverse clients.</v>
      </c>
      <c r="I1269" s="4" t="s">
        <v>128</v>
      </c>
      <c r="J1269" s="65" t="str">
        <f>F1266</f>
        <v>the recipient</v>
      </c>
      <c r="K1269" s="61" t="s">
        <v>129</v>
      </c>
      <c r="L1269" s="4" t="str">
        <f>F1269</f>
        <v>beginning the Standard Cultural Competence program</v>
      </c>
      <c r="M1269" s="4" t="s">
        <v>143</v>
      </c>
      <c r="N1269" s="60" t="s">
        <v>131</v>
      </c>
    </row>
    <row r="1270" spans="3:14" hidden="1" x14ac:dyDescent="0.3">
      <c r="C1270" s="62" t="str">
        <f>$C$1165</f>
        <v>Competitive Cultural Competence - begin</v>
      </c>
      <c r="E1270" s="65" t="s">
        <v>60</v>
      </c>
      <c r="F1270" s="62" t="str">
        <f>$H$1165</f>
        <v>beginning the Competetive Cultural Competence program</v>
      </c>
      <c r="G1270" s="65" t="s">
        <v>60</v>
      </c>
      <c r="H1270" s="73" t="str">
        <f t="shared" ref="H1270:H1275" si="29">CONCATENATE($I1270,$J1270,$K1270,$L1270,$M1270,$N1270,$O1270,$P1270)</f>
        <v>Now that the recipient is beginning the Competetive Cultural Competence program, we anticipate modestly improved wellness outcomes. And can provide a testimonial of their responsiveness to the needs of diverse clients.</v>
      </c>
      <c r="I1270" s="4" t="s">
        <v>128</v>
      </c>
      <c r="J1270" s="4" t="str">
        <f>J1269</f>
        <v>the recipient</v>
      </c>
      <c r="K1270" s="61" t="str">
        <f>K$1195</f>
        <v xml:space="preserve"> is </v>
      </c>
      <c r="L1270" s="4" t="str">
        <f t="shared" ref="L1270:L1274" si="30">F1270</f>
        <v>beginning the Competetive Cultural Competence program</v>
      </c>
      <c r="M1270" s="4" t="s">
        <v>144</v>
      </c>
      <c r="N1270" s="60" t="s">
        <v>131</v>
      </c>
    </row>
    <row r="1271" spans="3:14" hidden="1" x14ac:dyDescent="0.3">
      <c r="C1271" s="62" t="str">
        <f>$C$1166</f>
        <v>Standard Cultural Competence - enrolled</v>
      </c>
      <c r="E1271" s="65" t="s">
        <v>60</v>
      </c>
      <c r="F1271" s="62" t="str">
        <f>$H$1166</f>
        <v>participating in the Standard Cultural Competence program</v>
      </c>
      <c r="G1271" s="65" t="s">
        <v>60</v>
      </c>
      <c r="H1271" s="73" t="str">
        <f t="shared" si="29"/>
        <v>Now that the recipient is participating in the Standard Cultural Competence program, we expect better outcomes. And can provide a testimonial of their responsiveness to the needs of diverse clients.</v>
      </c>
      <c r="I1271" s="4" t="s">
        <v>128</v>
      </c>
      <c r="J1271" s="4" t="str">
        <f t="shared" ref="J1271:J1274" si="31">J1270</f>
        <v>the recipient</v>
      </c>
      <c r="K1271" s="61" t="str">
        <f>K$1195</f>
        <v xml:space="preserve"> is </v>
      </c>
      <c r="L1271" s="4" t="str">
        <f t="shared" si="30"/>
        <v>participating in the Standard Cultural Competence program</v>
      </c>
      <c r="M1271" s="4" t="s">
        <v>145</v>
      </c>
      <c r="N1271" s="60" t="s">
        <v>131</v>
      </c>
    </row>
    <row r="1272" spans="3:14" hidden="1" x14ac:dyDescent="0.3">
      <c r="C1272" s="62" t="str">
        <f>$C$1167</f>
        <v>Competitive Cultural Competence - enrolled</v>
      </c>
      <c r="E1272" s="65" t="s">
        <v>60</v>
      </c>
      <c r="F1272" s="62" t="str">
        <f>$H$1167</f>
        <v>participating in the Competetive Cultural Competence program</v>
      </c>
      <c r="G1272" s="65" t="s">
        <v>60</v>
      </c>
      <c r="H1272" s="73" t="str">
        <f t="shared" si="29"/>
        <v>Now that the recipient is participating in the Competetive Cultural Competence program, we anticipate significantly improved wellness outcomes. And can provide a testimonial of their responsiveness to the needs of diverse clients.</v>
      </c>
      <c r="I1272" s="4" t="s">
        <v>128</v>
      </c>
      <c r="J1272" s="4" t="str">
        <f t="shared" si="31"/>
        <v>the recipient</v>
      </c>
      <c r="K1272" s="61" t="str">
        <f>K$1195</f>
        <v xml:space="preserve"> is </v>
      </c>
      <c r="L1272" s="4" t="str">
        <f t="shared" si="30"/>
        <v>participating in the Competetive Cultural Competence program</v>
      </c>
      <c r="M1272" s="4" t="s">
        <v>146</v>
      </c>
      <c r="N1272" s="60" t="s">
        <v>131</v>
      </c>
    </row>
    <row r="1273" spans="3:14" hidden="1" x14ac:dyDescent="0.3">
      <c r="C1273" s="62" t="str">
        <f>$C$1168</f>
        <v>Standard Cultural Competence - completed</v>
      </c>
      <c r="E1273" s="65" t="s">
        <v>60</v>
      </c>
      <c r="F1273" s="62" t="str">
        <f>$H$1168</f>
        <v>completing the Standard Cultural Competence program</v>
      </c>
      <c r="G1273" s="65" t="s">
        <v>60</v>
      </c>
      <c r="H1273" s="73" t="str">
        <f t="shared" si="29"/>
        <v>Now that the recipient is completing the Standard Cultural Competence program, we expect stellar outcomes. And will soon provide a testimonial of their responsiveness to the needs of diverse clients.</v>
      </c>
      <c r="I1273" s="4" t="s">
        <v>128</v>
      </c>
      <c r="J1273" s="4" t="str">
        <f t="shared" si="31"/>
        <v>the recipient</v>
      </c>
      <c r="K1273" s="61" t="str">
        <f>K$1195</f>
        <v xml:space="preserve"> is </v>
      </c>
      <c r="L1273" s="4" t="str">
        <f t="shared" si="30"/>
        <v>completing the Standard Cultural Competence program</v>
      </c>
      <c r="M1273" s="4" t="s">
        <v>147</v>
      </c>
      <c r="N1273" s="60" t="s">
        <v>136</v>
      </c>
    </row>
    <row r="1274" spans="3:14" hidden="1" x14ac:dyDescent="0.3">
      <c r="C1274" s="62" t="str">
        <f>$C$1169</f>
        <v>Competitive Cultural Competence - completed</v>
      </c>
      <c r="E1274" s="65" t="s">
        <v>60</v>
      </c>
      <c r="F1274" s="62" t="str">
        <f>$H$1169</f>
        <v>completing the Competetive Cultural Competence program</v>
      </c>
      <c r="G1274" s="65" t="s">
        <v>60</v>
      </c>
      <c r="H1274" s="73" t="str">
        <f t="shared" si="29"/>
        <v>Now that the recipient is completing the Competetive Cultural Competence program, we anticipate greatly improved wellness outcomes. And will soon provide a testimonial of their responsiveness to the needs of diverse clients.</v>
      </c>
      <c r="I1274" s="4" t="s">
        <v>128</v>
      </c>
      <c r="J1274" s="4" t="str">
        <f t="shared" si="31"/>
        <v>the recipient</v>
      </c>
      <c r="K1274" s="61" t="str">
        <f>K$1195</f>
        <v xml:space="preserve"> is </v>
      </c>
      <c r="L1274" s="4" t="str">
        <f t="shared" si="30"/>
        <v>completing the Competetive Cultural Competence program</v>
      </c>
      <c r="M1274" s="4" t="s">
        <v>148</v>
      </c>
      <c r="N1274" s="60" t="s">
        <v>136</v>
      </c>
    </row>
    <row r="1275" spans="3:14" hidden="1" x14ac:dyDescent="0.3">
      <c r="G1275" s="65" t="s">
        <v>60</v>
      </c>
      <c r="H1275" s="73" t="str">
        <f t="shared" si="29"/>
        <v>Select one of these two services, Standard or Competitive Competence, to best improve your efficacy serving diverse patients. We can then offer a testimonial of your improved responsiveness to diverse clients.</v>
      </c>
      <c r="K1275" s="61" t="s">
        <v>138</v>
      </c>
      <c r="L1275" s="61" t="s">
        <v>139</v>
      </c>
      <c r="M1275" s="61" t="s">
        <v>149</v>
      </c>
      <c r="N1275" s="60" t="s">
        <v>141</v>
      </c>
    </row>
    <row r="1276" spans="3:14" hidden="1" x14ac:dyDescent="0.3">
      <c r="C1276" s="73" t="str">
        <f>IF($C1264=$C1269,H1269,IF($C1264=$C1270,H1270,IF($C1264=C1271,H1271,IF($C1264=C1272,H1272,IF($C1264=C1273,H1273,IF($C1264=C1274,H1274,IF($C1264=0,H1275)))))))</f>
        <v>Select one of these two services, Standard or Competitive Competence, to best improve your efficacy serving diverse patients. We can then offer a testimonial of your improved responsiveness to diverse clients.</v>
      </c>
      <c r="E1276" s="65" t="s">
        <v>60</v>
      </c>
      <c r="F1276" s="73" t="str">
        <f>IF($C1264=$C1269,F1269,IF($C1264=$C1270,F1270,IF($C1264=C1271,F1271,IF($C1264=C1272,F1272,IF($C1264=C1273,F1273,IF($C1264=C1274,F1274,IF($C1264=0,"")))))))</f>
        <v/>
      </c>
      <c r="G1276" s="65" t="s">
        <v>60</v>
      </c>
    </row>
    <row r="1277" spans="3:14" hidden="1" x14ac:dyDescent="0.3"/>
    <row r="1278" spans="3:14" hidden="1" x14ac:dyDescent="0.3">
      <c r="C1278" s="4" t="s">
        <v>142</v>
      </c>
    </row>
    <row r="1279" spans="3:14" hidden="1" x14ac:dyDescent="0.3"/>
    <row r="1280" spans="3:14" hidden="1" x14ac:dyDescent="0.3"/>
    <row r="1281" spans="2:13" hidden="1" x14ac:dyDescent="0.3"/>
    <row r="1282" spans="2:13" ht="16" hidden="1" x14ac:dyDescent="0.4">
      <c r="B1282" s="66" t="str">
        <f>IF(OR(F215="",J215=""),B215,CONCATENATE(B215,": ",F215,", ",J215))</f>
        <v>5th visit</v>
      </c>
      <c r="C1282" s="67"/>
      <c r="D1282" s="67"/>
      <c r="E1282" s="67"/>
      <c r="F1282" s="68"/>
      <c r="G1282" s="67"/>
      <c r="H1282" s="69"/>
      <c r="I1282" s="67"/>
      <c r="J1282" s="67"/>
      <c r="K1282" s="67"/>
      <c r="L1282" s="67"/>
      <c r="M1282" s="133">
        <f>IF(J215=I$1103,L$1103,IF(J215=I$1104,L$1104,IF(J215=I$1105,L$1105,IF(J215=I$1106,L$1106,IF(J215=I$1107,L$1107,IF(J215=I$1108,L$1108,IF(J215=I$1109,L$1109,IF(J215="",0))))))))</f>
        <v>0</v>
      </c>
    </row>
    <row r="1283" spans="2:13" hidden="1" x14ac:dyDescent="0.3">
      <c r="F1283" s="63"/>
    </row>
    <row r="1284" spans="2:13" hidden="1" x14ac:dyDescent="0.3">
      <c r="F1284" s="70">
        <f>F219</f>
        <v>0</v>
      </c>
      <c r="J1284" s="70">
        <f>F220</f>
        <v>0</v>
      </c>
    </row>
    <row r="1285" spans="2:13" hidden="1" x14ac:dyDescent="0.3"/>
    <row r="1286" spans="2:13" hidden="1" x14ac:dyDescent="0.3">
      <c r="B1286" s="64">
        <f>IF(C1286=F$1107,E$1107,IF(C1286=F$1108,E$1108,IF(C1286=F$1109,E$1109,IF(C1286=F$1110,E$1110,IF(C1286=F$1111,E$1111,IF(C1286=0,0))))))</f>
        <v>0</v>
      </c>
      <c r="C1286" s="4">
        <f>K222</f>
        <v>0</v>
      </c>
      <c r="F1286" s="4" t="str">
        <f>F1249</f>
        <v>1. I felt fully seen and heard.</v>
      </c>
      <c r="M1286" s="4">
        <f>IF(K222="",0,1)</f>
        <v>0</v>
      </c>
    </row>
    <row r="1287" spans="2:13" hidden="1" x14ac:dyDescent="0.3">
      <c r="B1287" s="64">
        <f t="shared" ref="B1287:B1295" si="32">IF(C1287=F$1107,E$1107,IF(C1287=F$1108,E$1108,IF(C1287=F$1109,E$1109,IF(C1287=F$1110,E$1110,IF(C1287=F$1111,E$1111,IF(C1287=0,0))))))</f>
        <v>0</v>
      </c>
      <c r="C1287" s="4">
        <f>K224</f>
        <v>0</v>
      </c>
      <c r="F1287" s="4" t="str">
        <f t="shared" ref="F1287:F1295" si="33">F1250</f>
        <v>2. They faithfully responded to all of my expressions of pain or discomfort.</v>
      </c>
      <c r="M1287" s="4">
        <f>IF(K224="",0,1)</f>
        <v>0</v>
      </c>
    </row>
    <row r="1288" spans="2:13" hidden="1" x14ac:dyDescent="0.3">
      <c r="B1288" s="64">
        <f t="shared" si="32"/>
        <v>0</v>
      </c>
      <c r="C1288" s="4">
        <f>K226</f>
        <v>0</v>
      </c>
      <c r="F1288" s="4" t="str">
        <f t="shared" si="33"/>
        <v>3. They put my personal wellbeing ahead of their institutional processes.</v>
      </c>
      <c r="M1288" s="4">
        <f>IF(K226="",0,1)</f>
        <v>0</v>
      </c>
    </row>
    <row r="1289" spans="2:13" hidden="1" x14ac:dyDescent="0.3">
      <c r="B1289" s="64">
        <f t="shared" si="32"/>
        <v>0</v>
      </c>
      <c r="C1289" s="4">
        <f>K228</f>
        <v>0</v>
      </c>
      <c r="F1289" s="4" t="str">
        <f t="shared" si="33"/>
        <v>4. Their actions and expressions were devoid of any microaggressions.</v>
      </c>
      <c r="M1289" s="4">
        <f>IF(K228="",0,1)</f>
        <v>0</v>
      </c>
    </row>
    <row r="1290" spans="2:13" hidden="1" x14ac:dyDescent="0.3">
      <c r="B1290" s="64">
        <f t="shared" si="32"/>
        <v>0</v>
      </c>
      <c r="C1290" s="4">
        <f>K230</f>
        <v>0</v>
      </c>
      <c r="F1290" s="4" t="str">
        <f t="shared" si="33"/>
        <v>5. They asked me how they could be more culturally sensitive.</v>
      </c>
      <c r="M1290" s="4">
        <f>IF(K230="",0,1)</f>
        <v>0</v>
      </c>
    </row>
    <row r="1291" spans="2:13" hidden="1" x14ac:dyDescent="0.3">
      <c r="B1291" s="64">
        <f t="shared" si="32"/>
        <v>0</v>
      </c>
      <c r="C1291" s="4">
        <f>K232</f>
        <v>0</v>
      </c>
      <c r="F1291" s="4" t="str">
        <f t="shared" si="33"/>
        <v>6. They did not exploit my vulnerability to their professional authority.</v>
      </c>
      <c r="M1291" s="4">
        <f>IF(K232="",0,1)</f>
        <v>0</v>
      </c>
    </row>
    <row r="1292" spans="2:13" hidden="1" x14ac:dyDescent="0.3">
      <c r="B1292" s="64">
        <f t="shared" si="32"/>
        <v>0</v>
      </c>
      <c r="C1292" s="4">
        <f>K234</f>
        <v>0</v>
      </c>
      <c r="F1292" s="4" t="str">
        <f t="shared" si="33"/>
        <v>7. I never had to give up my autonomy to fit their processes.</v>
      </c>
      <c r="M1292" s="4">
        <f>IF(K234="",0,1)</f>
        <v>0</v>
      </c>
    </row>
    <row r="1293" spans="2:13" hidden="1" x14ac:dyDescent="0.3">
      <c r="B1293" s="64">
        <f t="shared" si="32"/>
        <v>0</v>
      </c>
      <c r="C1293" s="4">
        <f>K236</f>
        <v>0</v>
      </c>
      <c r="F1293" s="4" t="str">
        <f t="shared" si="33"/>
        <v>8. Staff appeared to be culturally diverse.</v>
      </c>
      <c r="M1293" s="4">
        <f>IF(K236="",0,1)</f>
        <v>0</v>
      </c>
    </row>
    <row r="1294" spans="2:13" hidden="1" x14ac:dyDescent="0.3">
      <c r="B1294" s="64">
        <f t="shared" si="32"/>
        <v>0</v>
      </c>
      <c r="C1294" s="4">
        <f>K238</f>
        <v>0</v>
      </c>
      <c r="F1294" s="4" t="str">
        <f t="shared" si="33"/>
        <v>9. They effectively accommodated my linguistic barrier.</v>
      </c>
      <c r="M1294" s="4">
        <f>IF(K238="",0,1)</f>
        <v>0</v>
      </c>
    </row>
    <row r="1295" spans="2:13" hidden="1" x14ac:dyDescent="0.3">
      <c r="B1295" s="64">
        <f t="shared" si="32"/>
        <v>0</v>
      </c>
      <c r="C1295" s="4">
        <f>K240</f>
        <v>0</v>
      </c>
      <c r="F1295" s="4" t="str">
        <f t="shared" si="33"/>
        <v>10. I was offered billing options appropriate to my cultural values.</v>
      </c>
      <c r="M1295" s="4">
        <f>IF(K240="",0,1)</f>
        <v>0</v>
      </c>
    </row>
    <row r="1296" spans="2:13" hidden="1" x14ac:dyDescent="0.3">
      <c r="M1296" s="71">
        <f t="shared" ref="M1296" si="34">SUM(M1286:M1295)</f>
        <v>0</v>
      </c>
    </row>
    <row r="1297" spans="2:16" ht="15.5" hidden="1" x14ac:dyDescent="0.45">
      <c r="B1297" s="72">
        <f t="shared" ref="B1297" si="35">ROUND(SUM(B1286:B1295),0)</f>
        <v>0</v>
      </c>
      <c r="C1297" s="73" t="str">
        <f>IF(AND($B1297&gt;=$B$1114,$B1297&lt;$C$1114),E$1114,IF(AND($B1297&gt;=$B$1115,$B1297&lt;$C$1115),E$1115,IF(AND($B1297&gt;=$B$1116,$B1297&lt;$C$1116),E$1116,IF(AND($B1297&gt;=$B$1117,$B1297&lt;$C$1117),E$1117,IF(AND($B1297&gt;=$B$1118,$B1297&lt;=$C$1118),E$1118)))))</f>
        <v>Dangerously incompetent</v>
      </c>
      <c r="F1297" s="73" t="str">
        <f>IF(AND($B1297&gt;=$B$1114,$B1297&lt;$C$1114),H$1114,IF(AND($B1297&gt;=$B$1115,$B1297&lt;$C$1115),H$1115,IF(AND($B1297&gt;=$B$1116,$B1297&lt;$C$1116),H$1116,IF(AND($B1297&gt;=$B$1117,$B1297&lt;$C$1117),H$1117,IF(AND($B1297&gt;=$B$1118,$B1297&lt;=$C$1118),H$1118)))))</f>
        <v>dangerous incompetence</v>
      </c>
      <c r="I1297" s="73" t="str">
        <f>IF(AND($B1297&gt;=$B$1114,$B1297&lt;$C$1114),K$1114,IF(AND($B1297&gt;=$B$1115,$B1297&lt;$C$1115),K$1115,IF(AND($B1297&gt;=$B$1116,$B1297&lt;$C$1116),K$1116,IF(AND($B1297&gt;=$B$1117,$B1297&lt;$C$1117),K$1117,IF(AND($B1297&gt;=$B$1118,$B1297&lt;=$C$1118),K$1118)))))</f>
        <v>dangerous risk to the birthing person's wellbeing</v>
      </c>
      <c r="M1297" s="74" t="str">
        <f>IF(M1296=10,B1297,"")</f>
        <v/>
      </c>
      <c r="P1297" s="127" t="str">
        <f>IF(M1297="","",M1297*0.01)</f>
        <v/>
      </c>
    </row>
    <row r="1298" spans="2:16" ht="15.5" hidden="1" x14ac:dyDescent="0.45">
      <c r="L1298" s="75" t="s">
        <v>92</v>
      </c>
      <c r="M1298" s="76" t="str">
        <f>IF(K220="","",K220)</f>
        <v/>
      </c>
      <c r="P1298" s="127" t="str">
        <f>IF(M1298="","",1-(M1298/12))</f>
        <v/>
      </c>
    </row>
    <row r="1299" spans="2:16" hidden="1" x14ac:dyDescent="0.3">
      <c r="B1299" s="73" t="str">
        <f t="shared" ref="B1299" si="36">IF(M1296=10,CONCATENATE(E1299,F1299,G1299,H1299,I1299,J1299,K1299,L1299,M1299),"")</f>
        <v/>
      </c>
      <c r="D1299" s="65" t="s">
        <v>60</v>
      </c>
      <c r="E1299" s="4" t="s">
        <v>93</v>
      </c>
      <c r="F1299" s="4">
        <f t="shared" ref="F1299" si="37">B1297</f>
        <v>0</v>
      </c>
      <c r="G1299" s="4" t="s">
        <v>94</v>
      </c>
      <c r="H1299" s="4" t="str">
        <f t="shared" ref="H1299" si="38">F1297</f>
        <v>dangerous incompetence</v>
      </c>
      <c r="I1299" s="4" t="s">
        <v>95</v>
      </c>
    </row>
    <row r="1300" spans="2:16" hidden="1" x14ac:dyDescent="0.3"/>
    <row r="1301" spans="2:16" ht="14.5" hidden="1" x14ac:dyDescent="0.45">
      <c r="C1301" s="147">
        <f>E250</f>
        <v>0</v>
      </c>
      <c r="D1301" s="148"/>
      <c r="E1301" s="148"/>
      <c r="F1301" s="148"/>
      <c r="G1301" s="148"/>
      <c r="H1301" s="149"/>
    </row>
    <row r="1302" spans="2:16" hidden="1" x14ac:dyDescent="0.3"/>
    <row r="1303" spans="2:16" hidden="1" x14ac:dyDescent="0.3">
      <c r="C1303" s="73" t="str">
        <f>CONCATENATE(E1303,F1303,G1303,H1303,I1303,J1303,K1303,,L1303,M1303)</f>
        <v xml:space="preserve">We provide this helpful feedback to you, the recipient, to improve your cultural competency. </v>
      </c>
      <c r="D1303" s="65" t="s">
        <v>60</v>
      </c>
      <c r="E1303" s="4" t="s">
        <v>123</v>
      </c>
      <c r="F1303" s="4" t="str">
        <f>IF($J1284=0,"the recipient",$J1284)</f>
        <v>the recipient</v>
      </c>
      <c r="G1303" s="4" t="s">
        <v>124</v>
      </c>
      <c r="H1303" s="4"/>
    </row>
    <row r="1304" spans="2:16" hidden="1" x14ac:dyDescent="0.3">
      <c r="C1304" s="73" t="str">
        <f>CONCATENATE(E1304,F1304,G1304,H1304,I1304,J1304,K1304,,L1304,M1304)</f>
        <v xml:space="preserve">We know medical providers like you rely upon referrals. Often from those you serve. </v>
      </c>
      <c r="D1304" s="65" t="s">
        <v>60</v>
      </c>
      <c r="E1304" s="4" t="s">
        <v>126</v>
      </c>
      <c r="G1304" s="4" t="s">
        <v>127</v>
      </c>
    </row>
    <row r="1305" spans="2:16" hidden="1" x14ac:dyDescent="0.3">
      <c r="C1305" s="73" t="str">
        <f>CONCATENATE(E1305,F1305,G1305,H1305,I1305,J1305,K1305,,L1305,M1305)</f>
        <v>Select a service that best fits your needs.</v>
      </c>
      <c r="D1305" s="65" t="s">
        <v>60</v>
      </c>
      <c r="E1305" s="4" t="s">
        <v>17</v>
      </c>
    </row>
    <row r="1306" spans="2:16" hidden="1" x14ac:dyDescent="0.3">
      <c r="C1306" s="62" t="str">
        <f>$C$1164</f>
        <v>Standard Cultural Competence - begin</v>
      </c>
      <c r="E1306" s="65" t="s">
        <v>60</v>
      </c>
      <c r="F1306" s="62" t="str">
        <f>$H$1164</f>
        <v>beginning the Standard Cultural Competence program</v>
      </c>
      <c r="G1306" s="65" t="s">
        <v>60</v>
      </c>
      <c r="H1306" s="73" t="str">
        <f>CONCATENATE($I1306,$J1306,$K1306,$L1306,$M1306,$N1306,$O1306,$P1306)</f>
        <v>Now that the recipient is beginning the Standard Cultural Competence program, we expect improved outcomes. And can provide a testimonial of their responsiveness to the needs of diverse clients.</v>
      </c>
      <c r="I1306" s="4" t="s">
        <v>128</v>
      </c>
      <c r="J1306" s="65" t="str">
        <f>F1303</f>
        <v>the recipient</v>
      </c>
      <c r="K1306" s="61" t="s">
        <v>129</v>
      </c>
      <c r="L1306" s="4" t="str">
        <f>F1306</f>
        <v>beginning the Standard Cultural Competence program</v>
      </c>
      <c r="M1306" s="4" t="s">
        <v>143</v>
      </c>
      <c r="N1306" s="60" t="s">
        <v>131</v>
      </c>
    </row>
    <row r="1307" spans="2:16" hidden="1" x14ac:dyDescent="0.3">
      <c r="C1307" s="62" t="str">
        <f>$C$1165</f>
        <v>Competitive Cultural Competence - begin</v>
      </c>
      <c r="E1307" s="65" t="s">
        <v>60</v>
      </c>
      <c r="F1307" s="62" t="str">
        <f>$H$1165</f>
        <v>beginning the Competetive Cultural Competence program</v>
      </c>
      <c r="G1307" s="65" t="s">
        <v>60</v>
      </c>
      <c r="H1307" s="73" t="str">
        <f t="shared" ref="H1307:H1312" si="39">CONCATENATE($I1307,$J1307,$K1307,$L1307,$M1307,$N1307,$O1307,$P1307)</f>
        <v>Now that the recipient is beginning the Competetive Cultural Competence program, we anticipate modestly improved wellness outcomes. And can provide a testimonial of their responsiveness to the needs of diverse clients.</v>
      </c>
      <c r="I1307" s="4" t="s">
        <v>128</v>
      </c>
      <c r="J1307" s="4" t="str">
        <f>J1306</f>
        <v>the recipient</v>
      </c>
      <c r="K1307" s="61" t="str">
        <f>K$1195</f>
        <v xml:space="preserve"> is </v>
      </c>
      <c r="L1307" s="4" t="str">
        <f t="shared" ref="L1307:L1311" si="40">F1307</f>
        <v>beginning the Competetive Cultural Competence program</v>
      </c>
      <c r="M1307" s="4" t="s">
        <v>144</v>
      </c>
      <c r="N1307" s="60" t="s">
        <v>131</v>
      </c>
    </row>
    <row r="1308" spans="2:16" hidden="1" x14ac:dyDescent="0.3">
      <c r="C1308" s="62" t="str">
        <f>$C$1166</f>
        <v>Standard Cultural Competence - enrolled</v>
      </c>
      <c r="E1308" s="65" t="s">
        <v>60</v>
      </c>
      <c r="F1308" s="62" t="str">
        <f>$H$1166</f>
        <v>participating in the Standard Cultural Competence program</v>
      </c>
      <c r="G1308" s="65" t="s">
        <v>60</v>
      </c>
      <c r="H1308" s="73" t="str">
        <f t="shared" si="39"/>
        <v>Now that the recipient is participating in the Standard Cultural Competence program, we expect better outcomes. And can provide a testimonial of their responsiveness to the needs of diverse clients.</v>
      </c>
      <c r="I1308" s="4" t="s">
        <v>128</v>
      </c>
      <c r="J1308" s="4" t="str">
        <f t="shared" ref="J1308:J1311" si="41">J1307</f>
        <v>the recipient</v>
      </c>
      <c r="K1308" s="61" t="str">
        <f>K$1195</f>
        <v xml:space="preserve"> is </v>
      </c>
      <c r="L1308" s="4" t="str">
        <f t="shared" si="40"/>
        <v>participating in the Standard Cultural Competence program</v>
      </c>
      <c r="M1308" s="4" t="s">
        <v>145</v>
      </c>
      <c r="N1308" s="60" t="s">
        <v>131</v>
      </c>
    </row>
    <row r="1309" spans="2:16" hidden="1" x14ac:dyDescent="0.3">
      <c r="C1309" s="62" t="str">
        <f>$C$1167</f>
        <v>Competitive Cultural Competence - enrolled</v>
      </c>
      <c r="E1309" s="65" t="s">
        <v>60</v>
      </c>
      <c r="F1309" s="62" t="str">
        <f>$H$1167</f>
        <v>participating in the Competetive Cultural Competence program</v>
      </c>
      <c r="G1309" s="65" t="s">
        <v>60</v>
      </c>
      <c r="H1309" s="73" t="str">
        <f t="shared" si="39"/>
        <v>Now that the recipient is participating in the Competetive Cultural Competence program, we anticipate significantly improved wellness outcomes. And can provide a testimonial of their responsiveness to the needs of diverse clients.</v>
      </c>
      <c r="I1309" s="4" t="s">
        <v>128</v>
      </c>
      <c r="J1309" s="4" t="str">
        <f t="shared" si="41"/>
        <v>the recipient</v>
      </c>
      <c r="K1309" s="61" t="str">
        <f>K$1195</f>
        <v xml:space="preserve"> is </v>
      </c>
      <c r="L1309" s="4" t="str">
        <f t="shared" si="40"/>
        <v>participating in the Competetive Cultural Competence program</v>
      </c>
      <c r="M1309" s="4" t="s">
        <v>146</v>
      </c>
      <c r="N1309" s="60" t="s">
        <v>131</v>
      </c>
    </row>
    <row r="1310" spans="2:16" hidden="1" x14ac:dyDescent="0.3">
      <c r="C1310" s="62" t="str">
        <f>$C$1168</f>
        <v>Standard Cultural Competence - completed</v>
      </c>
      <c r="E1310" s="65" t="s">
        <v>60</v>
      </c>
      <c r="F1310" s="62" t="str">
        <f>$H$1168</f>
        <v>completing the Standard Cultural Competence program</v>
      </c>
      <c r="G1310" s="65" t="s">
        <v>60</v>
      </c>
      <c r="H1310" s="73" t="str">
        <f t="shared" si="39"/>
        <v>Now that the recipient is completing the Standard Cultural Competence program, we expect stellar outcomes. And will soon provide a testimonial of their responsiveness to the needs of diverse clients.</v>
      </c>
      <c r="I1310" s="4" t="s">
        <v>128</v>
      </c>
      <c r="J1310" s="4" t="str">
        <f t="shared" si="41"/>
        <v>the recipient</v>
      </c>
      <c r="K1310" s="61" t="str">
        <f>K$1195</f>
        <v xml:space="preserve"> is </v>
      </c>
      <c r="L1310" s="4" t="str">
        <f t="shared" si="40"/>
        <v>completing the Standard Cultural Competence program</v>
      </c>
      <c r="M1310" s="4" t="s">
        <v>147</v>
      </c>
      <c r="N1310" s="60" t="s">
        <v>136</v>
      </c>
    </row>
    <row r="1311" spans="2:16" hidden="1" x14ac:dyDescent="0.3">
      <c r="C1311" s="62" t="str">
        <f>$C$1169</f>
        <v>Competitive Cultural Competence - completed</v>
      </c>
      <c r="E1311" s="65" t="s">
        <v>60</v>
      </c>
      <c r="F1311" s="62" t="str">
        <f>$H$1169</f>
        <v>completing the Competetive Cultural Competence program</v>
      </c>
      <c r="G1311" s="65" t="s">
        <v>60</v>
      </c>
      <c r="H1311" s="73" t="str">
        <f t="shared" si="39"/>
        <v>Now that the recipient is completing the Competetive Cultural Competence program, we anticipate greatly improved wellness outcomes. And will soon provide a testimonial of their responsiveness to the needs of diverse clients.</v>
      </c>
      <c r="I1311" s="4" t="s">
        <v>128</v>
      </c>
      <c r="J1311" s="4" t="str">
        <f t="shared" si="41"/>
        <v>the recipient</v>
      </c>
      <c r="K1311" s="61" t="str">
        <f>K$1195</f>
        <v xml:space="preserve"> is </v>
      </c>
      <c r="L1311" s="4" t="str">
        <f t="shared" si="40"/>
        <v>completing the Competetive Cultural Competence program</v>
      </c>
      <c r="M1311" s="4" t="s">
        <v>148</v>
      </c>
      <c r="N1311" s="60" t="s">
        <v>136</v>
      </c>
    </row>
    <row r="1312" spans="2:16" hidden="1" x14ac:dyDescent="0.3">
      <c r="G1312" s="65" t="s">
        <v>60</v>
      </c>
      <c r="H1312" s="73" t="str">
        <f t="shared" si="39"/>
        <v>Select one of these two services, Standard or Competitive Competence, to best improve your efficacy serving diverse patients. We can then offer a testimonial of your improved responsiveness to diverse clients.</v>
      </c>
      <c r="K1312" s="61" t="s">
        <v>138</v>
      </c>
      <c r="L1312" s="61" t="s">
        <v>139</v>
      </c>
      <c r="M1312" s="61" t="s">
        <v>149</v>
      </c>
      <c r="N1312" s="60" t="s">
        <v>141</v>
      </c>
    </row>
    <row r="1313" spans="2:13" hidden="1" x14ac:dyDescent="0.3">
      <c r="C1313" s="73" t="str">
        <f>IF($C1301=$C1306,H1306,IF($C1301=$C1307,H1307,IF($C1301=C1308,H1308,IF($C1301=C1309,H1309,IF($C1301=C1310,H1310,IF($C1301=C1311,H1311,IF($C1301=0,H1312)))))))</f>
        <v>Select one of these two services, Standard or Competitive Competence, to best improve your efficacy serving diverse patients. We can then offer a testimonial of your improved responsiveness to diverse clients.</v>
      </c>
      <c r="E1313" s="65" t="s">
        <v>60</v>
      </c>
      <c r="F1313" s="73" t="str">
        <f>IF($C1301=$C1306,F1306,IF($C1301=$C1307,F1307,IF($C1301=C1308,F1308,IF($C1301=C1309,F1309,IF($C1301=C1310,F1310,IF($C1301=C1311,F1311,IF($C1301=0,"")))))))</f>
        <v/>
      </c>
      <c r="G1313" s="65" t="s">
        <v>60</v>
      </c>
    </row>
    <row r="1314" spans="2:13" hidden="1" x14ac:dyDescent="0.3"/>
    <row r="1315" spans="2:13" hidden="1" x14ac:dyDescent="0.3">
      <c r="C1315" s="4" t="s">
        <v>142</v>
      </c>
    </row>
    <row r="1316" spans="2:13" hidden="1" x14ac:dyDescent="0.3"/>
    <row r="1317" spans="2:13" hidden="1" x14ac:dyDescent="0.3"/>
    <row r="1318" spans="2:13" hidden="1" x14ac:dyDescent="0.3"/>
    <row r="1319" spans="2:13" ht="16" hidden="1" x14ac:dyDescent="0.4">
      <c r="B1319" s="66" t="str">
        <f>IF(OR(F256="",J256=""),B256,CONCATENATE(B256,": ",F256,", ",J256))</f>
        <v>6th visit</v>
      </c>
      <c r="C1319" s="67"/>
      <c r="D1319" s="67"/>
      <c r="E1319" s="67"/>
      <c r="F1319" s="68"/>
      <c r="G1319" s="67"/>
      <c r="H1319" s="69"/>
      <c r="I1319" s="67"/>
      <c r="J1319" s="67"/>
      <c r="K1319" s="67"/>
      <c r="L1319" s="67"/>
      <c r="M1319" s="133">
        <f>IF(J256=I$1103,L$1103,IF(J256=I$1104,L$1104,IF(J256=I$1105,L$1105,IF(J256=I$1106,L$1106,IF(J256=I$1107,L$1107,IF(J256=I$1108,L$1108,IF(J256=I$1109,L$1109,IF(J256="",0))))))))</f>
        <v>0</v>
      </c>
    </row>
    <row r="1320" spans="2:13" hidden="1" x14ac:dyDescent="0.3">
      <c r="F1320" s="63"/>
    </row>
    <row r="1321" spans="2:13" hidden="1" x14ac:dyDescent="0.3">
      <c r="F1321" s="70">
        <f>F260</f>
        <v>0</v>
      </c>
      <c r="J1321" s="70">
        <f>F261</f>
        <v>0</v>
      </c>
    </row>
    <row r="1322" spans="2:13" hidden="1" x14ac:dyDescent="0.3"/>
    <row r="1323" spans="2:13" hidden="1" x14ac:dyDescent="0.3">
      <c r="B1323" s="64">
        <f>IF(C1323=F$1107,E$1107,IF(C1323=F$1108,E$1108,IF(C1323=F$1109,E$1109,IF(C1323=F$1110,E$1110,IF(C1323=F$1111,E$1111,IF(C1323=0,0))))))</f>
        <v>0</v>
      </c>
      <c r="C1323" s="4">
        <f>K263</f>
        <v>0</v>
      </c>
      <c r="F1323" s="4" t="str">
        <f>F1286</f>
        <v>1. I felt fully seen and heard.</v>
      </c>
      <c r="M1323" s="4">
        <f>IF(K263="",0,1)</f>
        <v>0</v>
      </c>
    </row>
    <row r="1324" spans="2:13" hidden="1" x14ac:dyDescent="0.3">
      <c r="B1324" s="64">
        <f t="shared" ref="B1324:B1332" si="42">IF(C1324=F$1107,E$1107,IF(C1324=F$1108,E$1108,IF(C1324=F$1109,E$1109,IF(C1324=F$1110,E$1110,IF(C1324=F$1111,E$1111,IF(C1324=0,0))))))</f>
        <v>0</v>
      </c>
      <c r="C1324" s="4">
        <f>K265</f>
        <v>0</v>
      </c>
      <c r="F1324" s="4" t="str">
        <f t="shared" ref="F1324:F1332" si="43">F1287</f>
        <v>2. They faithfully responded to all of my expressions of pain or discomfort.</v>
      </c>
      <c r="M1324" s="4">
        <f>IF(K265="",0,1)</f>
        <v>0</v>
      </c>
    </row>
    <row r="1325" spans="2:13" hidden="1" x14ac:dyDescent="0.3">
      <c r="B1325" s="64">
        <f t="shared" si="42"/>
        <v>0</v>
      </c>
      <c r="C1325" s="4">
        <f>K267</f>
        <v>0</v>
      </c>
      <c r="F1325" s="4" t="str">
        <f t="shared" si="43"/>
        <v>3. They put my personal wellbeing ahead of their institutional processes.</v>
      </c>
      <c r="M1325" s="4">
        <f>IF(K267="",0,1)</f>
        <v>0</v>
      </c>
    </row>
    <row r="1326" spans="2:13" hidden="1" x14ac:dyDescent="0.3">
      <c r="B1326" s="64">
        <f t="shared" si="42"/>
        <v>0</v>
      </c>
      <c r="C1326" s="4">
        <f>K269</f>
        <v>0</v>
      </c>
      <c r="F1326" s="4" t="str">
        <f t="shared" si="43"/>
        <v>4. Their actions and expressions were devoid of any microaggressions.</v>
      </c>
      <c r="M1326" s="4">
        <f>IF(K269="",0,1)</f>
        <v>0</v>
      </c>
    </row>
    <row r="1327" spans="2:13" hidden="1" x14ac:dyDescent="0.3">
      <c r="B1327" s="64">
        <f t="shared" si="42"/>
        <v>0</v>
      </c>
      <c r="C1327" s="4">
        <f>K271</f>
        <v>0</v>
      </c>
      <c r="F1327" s="4" t="str">
        <f t="shared" si="43"/>
        <v>5. They asked me how they could be more culturally sensitive.</v>
      </c>
      <c r="M1327" s="4">
        <f>IF(K271="",0,1)</f>
        <v>0</v>
      </c>
    </row>
    <row r="1328" spans="2:13" hidden="1" x14ac:dyDescent="0.3">
      <c r="B1328" s="64">
        <f t="shared" si="42"/>
        <v>0</v>
      </c>
      <c r="C1328" s="4">
        <f>K273</f>
        <v>0</v>
      </c>
      <c r="F1328" s="4" t="str">
        <f t="shared" si="43"/>
        <v>6. They did not exploit my vulnerability to their professional authority.</v>
      </c>
      <c r="M1328" s="4">
        <f>IF(K273="",0,1)</f>
        <v>0</v>
      </c>
    </row>
    <row r="1329" spans="2:16" hidden="1" x14ac:dyDescent="0.3">
      <c r="B1329" s="64">
        <f t="shared" si="42"/>
        <v>0</v>
      </c>
      <c r="C1329" s="4">
        <f>K275</f>
        <v>0</v>
      </c>
      <c r="F1329" s="4" t="str">
        <f t="shared" si="43"/>
        <v>7. I never had to give up my autonomy to fit their processes.</v>
      </c>
      <c r="M1329" s="4">
        <f>IF(K275="",0,1)</f>
        <v>0</v>
      </c>
    </row>
    <row r="1330" spans="2:16" hidden="1" x14ac:dyDescent="0.3">
      <c r="B1330" s="64">
        <f t="shared" si="42"/>
        <v>0</v>
      </c>
      <c r="C1330" s="4">
        <f>K277</f>
        <v>0</v>
      </c>
      <c r="F1330" s="4" t="str">
        <f t="shared" si="43"/>
        <v>8. Staff appeared to be culturally diverse.</v>
      </c>
      <c r="M1330" s="4">
        <f>IF(K277="",0,1)</f>
        <v>0</v>
      </c>
    </row>
    <row r="1331" spans="2:16" hidden="1" x14ac:dyDescent="0.3">
      <c r="B1331" s="64">
        <f t="shared" si="42"/>
        <v>0</v>
      </c>
      <c r="C1331" s="4">
        <f>K279</f>
        <v>0</v>
      </c>
      <c r="F1331" s="4" t="str">
        <f t="shared" si="43"/>
        <v>9. They effectively accommodated my linguistic barrier.</v>
      </c>
      <c r="M1331" s="4">
        <f>IF(K279="",0,1)</f>
        <v>0</v>
      </c>
    </row>
    <row r="1332" spans="2:16" hidden="1" x14ac:dyDescent="0.3">
      <c r="B1332" s="64">
        <f t="shared" si="42"/>
        <v>0</v>
      </c>
      <c r="C1332" s="4">
        <f>K281</f>
        <v>0</v>
      </c>
      <c r="F1332" s="4" t="str">
        <f t="shared" si="43"/>
        <v>10. I was offered billing options appropriate to my cultural values.</v>
      </c>
      <c r="M1332" s="4">
        <f>IF(K281="",0,1)</f>
        <v>0</v>
      </c>
    </row>
    <row r="1333" spans="2:16" hidden="1" x14ac:dyDescent="0.3">
      <c r="M1333" s="71">
        <f t="shared" ref="M1333" si="44">SUM(M1323:M1332)</f>
        <v>0</v>
      </c>
    </row>
    <row r="1334" spans="2:16" ht="15.5" hidden="1" x14ac:dyDescent="0.45">
      <c r="B1334" s="72">
        <f t="shared" ref="B1334" si="45">ROUND(SUM(B1323:B1332),0)</f>
        <v>0</v>
      </c>
      <c r="C1334" s="73" t="str">
        <f>IF(AND($B1334&gt;=$B$1114,$B1334&lt;$C$1114),E$1114,IF(AND($B1334&gt;=$B$1115,$B1334&lt;$C$1115),E$1115,IF(AND($B1334&gt;=$B$1116,$B1334&lt;$C$1116),E$1116,IF(AND($B1334&gt;=$B$1117,$B1334&lt;$C$1117),E$1117,IF(AND($B1334&gt;=$B$1118,$B1334&lt;=$C$1118),E$1118)))))</f>
        <v>Dangerously incompetent</v>
      </c>
      <c r="F1334" s="73" t="str">
        <f>IF(AND($B1334&gt;=$B$1114,$B1334&lt;$C$1114),H$1114,IF(AND($B1334&gt;=$B$1115,$B1334&lt;$C$1115),H$1115,IF(AND($B1334&gt;=$B$1116,$B1334&lt;$C$1116),H$1116,IF(AND($B1334&gt;=$B$1117,$B1334&lt;$C$1117),H$1117,IF(AND($B1334&gt;=$B$1118,$B1334&lt;=$C$1118),H$1118)))))</f>
        <v>dangerous incompetence</v>
      </c>
      <c r="I1334" s="73" t="str">
        <f>IF(AND($B1334&gt;=$B$1114,$B1334&lt;$C$1114),K$1114,IF(AND($B1334&gt;=$B$1115,$B1334&lt;$C$1115),K$1115,IF(AND($B1334&gt;=$B$1116,$B1334&lt;$C$1116),K$1116,IF(AND($B1334&gt;=$B$1117,$B1334&lt;$C$1117),K$1117,IF(AND($B1334&gt;=$B$1118,$B1334&lt;=$C$1118),K$1118)))))</f>
        <v>dangerous risk to the birthing person's wellbeing</v>
      </c>
      <c r="M1334" s="74" t="str">
        <f>IF(M1333=10,B1334,"")</f>
        <v/>
      </c>
      <c r="P1334" s="127" t="str">
        <f>IF(M1334="","",M1334*0.01)</f>
        <v/>
      </c>
    </row>
    <row r="1335" spans="2:16" ht="15.5" hidden="1" x14ac:dyDescent="0.45">
      <c r="L1335" s="75" t="s">
        <v>92</v>
      </c>
      <c r="M1335" s="76" t="str">
        <f>IF(K261="","",K261)</f>
        <v/>
      </c>
      <c r="P1335" s="127" t="str">
        <f>IF(M1335="","",1-(M1335/12))</f>
        <v/>
      </c>
    </row>
    <row r="1336" spans="2:16" hidden="1" x14ac:dyDescent="0.3">
      <c r="B1336" s="73" t="str">
        <f t="shared" ref="B1336" si="46">IF(M1333=10,CONCATENATE(E1336,F1336,G1336,H1336,I1336,J1336,K1336,L1336,M1336),"")</f>
        <v/>
      </c>
      <c r="D1336" s="65" t="s">
        <v>60</v>
      </c>
      <c r="E1336" s="4" t="s">
        <v>93</v>
      </c>
      <c r="F1336" s="4">
        <f t="shared" ref="F1336" si="47">B1334</f>
        <v>0</v>
      </c>
      <c r="G1336" s="4" t="s">
        <v>94</v>
      </c>
      <c r="H1336" s="4" t="str">
        <f t="shared" ref="H1336" si="48">F1334</f>
        <v>dangerous incompetence</v>
      </c>
      <c r="I1336" s="4" t="s">
        <v>95</v>
      </c>
    </row>
    <row r="1337" spans="2:16" hidden="1" x14ac:dyDescent="0.3"/>
    <row r="1338" spans="2:16" ht="14.5" hidden="1" x14ac:dyDescent="0.45">
      <c r="C1338" s="147">
        <f>E291</f>
        <v>0</v>
      </c>
      <c r="D1338" s="148"/>
      <c r="E1338" s="148"/>
      <c r="F1338" s="148"/>
      <c r="G1338" s="148"/>
      <c r="H1338" s="149"/>
    </row>
    <row r="1339" spans="2:16" hidden="1" x14ac:dyDescent="0.3"/>
    <row r="1340" spans="2:16" hidden="1" x14ac:dyDescent="0.3">
      <c r="C1340" s="73" t="str">
        <f>CONCATENATE(E1340,F1340,G1340,H1340,I1340,J1340,K1340,,L1340,M1340)</f>
        <v xml:space="preserve">We provide this helpful feedback to you, the recipient, to improve your cultural competency. </v>
      </c>
      <c r="D1340" s="65" t="s">
        <v>60</v>
      </c>
      <c r="E1340" s="4" t="s">
        <v>123</v>
      </c>
      <c r="F1340" s="4" t="str">
        <f>IF($J1321=0,"the recipient",$J1321)</f>
        <v>the recipient</v>
      </c>
      <c r="G1340" s="4" t="s">
        <v>124</v>
      </c>
      <c r="H1340" s="4"/>
    </row>
    <row r="1341" spans="2:16" hidden="1" x14ac:dyDescent="0.3">
      <c r="C1341" s="73" t="str">
        <f>CONCATENATE(E1341,F1341,G1341,H1341,I1341,J1341,K1341,,L1341,M1341)</f>
        <v xml:space="preserve">We know medical providers like you rely upon referrals. Often from those you serve. </v>
      </c>
      <c r="D1341" s="65" t="s">
        <v>60</v>
      </c>
      <c r="E1341" s="4" t="s">
        <v>126</v>
      </c>
      <c r="G1341" s="4" t="s">
        <v>127</v>
      </c>
    </row>
    <row r="1342" spans="2:16" hidden="1" x14ac:dyDescent="0.3">
      <c r="C1342" s="73" t="str">
        <f>CONCATENATE(E1342,F1342,G1342,H1342,I1342,J1342,K1342,,L1342,M1342)</f>
        <v>Select a service that best fits your needs.</v>
      </c>
      <c r="D1342" s="65" t="s">
        <v>60</v>
      </c>
      <c r="E1342" s="4" t="s">
        <v>17</v>
      </c>
    </row>
    <row r="1343" spans="2:16" hidden="1" x14ac:dyDescent="0.3">
      <c r="C1343" s="62" t="str">
        <f>$C$1164</f>
        <v>Standard Cultural Competence - begin</v>
      </c>
      <c r="E1343" s="65" t="s">
        <v>60</v>
      </c>
      <c r="F1343" s="62" t="str">
        <f>$H$1164</f>
        <v>beginning the Standard Cultural Competence program</v>
      </c>
      <c r="G1343" s="65" t="s">
        <v>60</v>
      </c>
      <c r="H1343" s="73" t="str">
        <f>CONCATENATE($I1343,$J1343,$K1343,$L1343,$M1343,$N1343,$O1343,$P1343)</f>
        <v>Now that the recipient is beginning the Standard Cultural Competence program, we expect improved outcomes. And can provide a testimonial of their responsiveness to the needs of diverse clients.</v>
      </c>
      <c r="I1343" s="4" t="s">
        <v>128</v>
      </c>
      <c r="J1343" s="65" t="str">
        <f>F1340</f>
        <v>the recipient</v>
      </c>
      <c r="K1343" s="61" t="s">
        <v>129</v>
      </c>
      <c r="L1343" s="4" t="str">
        <f>F1343</f>
        <v>beginning the Standard Cultural Competence program</v>
      </c>
      <c r="M1343" s="4" t="s">
        <v>143</v>
      </c>
      <c r="N1343" s="60" t="s">
        <v>131</v>
      </c>
    </row>
    <row r="1344" spans="2:16" hidden="1" x14ac:dyDescent="0.3">
      <c r="C1344" s="62" t="str">
        <f>$C$1165</f>
        <v>Competitive Cultural Competence - begin</v>
      </c>
      <c r="E1344" s="65" t="s">
        <v>60</v>
      </c>
      <c r="F1344" s="62" t="str">
        <f>$H$1165</f>
        <v>beginning the Competetive Cultural Competence program</v>
      </c>
      <c r="G1344" s="65" t="s">
        <v>60</v>
      </c>
      <c r="H1344" s="73" t="str">
        <f t="shared" ref="H1344:H1349" si="49">CONCATENATE($I1344,$J1344,$K1344,$L1344,$M1344,$N1344,$O1344,$P1344)</f>
        <v>Now that the recipient is beginning the Competetive Cultural Competence program, we anticipate modestly improved wellness outcomes. And can provide a testimonial of their responsiveness to the needs of diverse clients.</v>
      </c>
      <c r="I1344" s="4" t="s">
        <v>128</v>
      </c>
      <c r="J1344" s="4" t="str">
        <f>J1343</f>
        <v>the recipient</v>
      </c>
      <c r="K1344" s="61" t="str">
        <f>K$1195</f>
        <v xml:space="preserve"> is </v>
      </c>
      <c r="L1344" s="4" t="str">
        <f t="shared" ref="L1344:L1348" si="50">F1344</f>
        <v>beginning the Competetive Cultural Competence program</v>
      </c>
      <c r="M1344" s="4" t="s">
        <v>144</v>
      </c>
      <c r="N1344" s="60" t="s">
        <v>131</v>
      </c>
    </row>
    <row r="1345" spans="2:14" hidden="1" x14ac:dyDescent="0.3">
      <c r="C1345" s="62" t="str">
        <f>$C$1166</f>
        <v>Standard Cultural Competence - enrolled</v>
      </c>
      <c r="E1345" s="65" t="s">
        <v>60</v>
      </c>
      <c r="F1345" s="62" t="str">
        <f>$H$1166</f>
        <v>participating in the Standard Cultural Competence program</v>
      </c>
      <c r="G1345" s="65" t="s">
        <v>60</v>
      </c>
      <c r="H1345" s="73" t="str">
        <f t="shared" si="49"/>
        <v>Now that the recipient is participating in the Standard Cultural Competence program, we expect better outcomes. And can provide a testimonial of their responsiveness to the needs of diverse clients.</v>
      </c>
      <c r="I1345" s="4" t="s">
        <v>128</v>
      </c>
      <c r="J1345" s="4" t="str">
        <f t="shared" ref="J1345:J1348" si="51">J1344</f>
        <v>the recipient</v>
      </c>
      <c r="K1345" s="61" t="str">
        <f>K$1195</f>
        <v xml:space="preserve"> is </v>
      </c>
      <c r="L1345" s="4" t="str">
        <f t="shared" si="50"/>
        <v>participating in the Standard Cultural Competence program</v>
      </c>
      <c r="M1345" s="4" t="s">
        <v>145</v>
      </c>
      <c r="N1345" s="60" t="s">
        <v>131</v>
      </c>
    </row>
    <row r="1346" spans="2:14" hidden="1" x14ac:dyDescent="0.3">
      <c r="C1346" s="62" t="str">
        <f>$C$1167</f>
        <v>Competitive Cultural Competence - enrolled</v>
      </c>
      <c r="E1346" s="65" t="s">
        <v>60</v>
      </c>
      <c r="F1346" s="62" t="str">
        <f>$H$1167</f>
        <v>participating in the Competetive Cultural Competence program</v>
      </c>
      <c r="G1346" s="65" t="s">
        <v>60</v>
      </c>
      <c r="H1346" s="73" t="str">
        <f t="shared" si="49"/>
        <v>Now that the recipient is participating in the Competetive Cultural Competence program, we anticipate significantly improved wellness outcomes. And can provide a testimonial of their responsiveness to the needs of diverse clients.</v>
      </c>
      <c r="I1346" s="4" t="s">
        <v>128</v>
      </c>
      <c r="J1346" s="4" t="str">
        <f t="shared" si="51"/>
        <v>the recipient</v>
      </c>
      <c r="K1346" s="61" t="str">
        <f>K$1195</f>
        <v xml:space="preserve"> is </v>
      </c>
      <c r="L1346" s="4" t="str">
        <f t="shared" si="50"/>
        <v>participating in the Competetive Cultural Competence program</v>
      </c>
      <c r="M1346" s="4" t="s">
        <v>146</v>
      </c>
      <c r="N1346" s="60" t="s">
        <v>131</v>
      </c>
    </row>
    <row r="1347" spans="2:14" hidden="1" x14ac:dyDescent="0.3">
      <c r="C1347" s="62" t="str">
        <f>$C$1168</f>
        <v>Standard Cultural Competence - completed</v>
      </c>
      <c r="E1347" s="65" t="s">
        <v>60</v>
      </c>
      <c r="F1347" s="62" t="str">
        <f>$H$1168</f>
        <v>completing the Standard Cultural Competence program</v>
      </c>
      <c r="G1347" s="65" t="s">
        <v>60</v>
      </c>
      <c r="H1347" s="73" t="str">
        <f t="shared" si="49"/>
        <v>Now that the recipient is completing the Standard Cultural Competence program, we expect stellar outcomes. And will soon provide a testimonial of their responsiveness to the needs of diverse clients.</v>
      </c>
      <c r="I1347" s="4" t="s">
        <v>128</v>
      </c>
      <c r="J1347" s="4" t="str">
        <f t="shared" si="51"/>
        <v>the recipient</v>
      </c>
      <c r="K1347" s="61" t="str">
        <f>K$1195</f>
        <v xml:space="preserve"> is </v>
      </c>
      <c r="L1347" s="4" t="str">
        <f t="shared" si="50"/>
        <v>completing the Standard Cultural Competence program</v>
      </c>
      <c r="M1347" s="4" t="s">
        <v>147</v>
      </c>
      <c r="N1347" s="60" t="s">
        <v>136</v>
      </c>
    </row>
    <row r="1348" spans="2:14" hidden="1" x14ac:dyDescent="0.3">
      <c r="C1348" s="62" t="str">
        <f>$C$1169</f>
        <v>Competitive Cultural Competence - completed</v>
      </c>
      <c r="E1348" s="65" t="s">
        <v>60</v>
      </c>
      <c r="F1348" s="62" t="str">
        <f>$H$1169</f>
        <v>completing the Competetive Cultural Competence program</v>
      </c>
      <c r="G1348" s="65" t="s">
        <v>60</v>
      </c>
      <c r="H1348" s="73" t="str">
        <f t="shared" si="49"/>
        <v>Now that the recipient is completing the Competetive Cultural Competence program, we anticipate greatly improved wellness outcomes. And will soon provide a testimonial of their responsiveness to the needs of diverse clients.</v>
      </c>
      <c r="I1348" s="4" t="s">
        <v>128</v>
      </c>
      <c r="J1348" s="4" t="str">
        <f t="shared" si="51"/>
        <v>the recipient</v>
      </c>
      <c r="K1348" s="61" t="str">
        <f>K$1195</f>
        <v xml:space="preserve"> is </v>
      </c>
      <c r="L1348" s="4" t="str">
        <f t="shared" si="50"/>
        <v>completing the Competetive Cultural Competence program</v>
      </c>
      <c r="M1348" s="4" t="s">
        <v>148</v>
      </c>
      <c r="N1348" s="60" t="s">
        <v>136</v>
      </c>
    </row>
    <row r="1349" spans="2:14" hidden="1" x14ac:dyDescent="0.3">
      <c r="G1349" s="65" t="s">
        <v>60</v>
      </c>
      <c r="H1349" s="73" t="str">
        <f t="shared" si="49"/>
        <v>Select one of these two services, Standard or Competitive Competence, to best improve your efficacy serving diverse patients. We can then offer a testimonial of your improved responsiveness to diverse clients.</v>
      </c>
      <c r="K1349" s="61" t="s">
        <v>138</v>
      </c>
      <c r="L1349" s="61" t="s">
        <v>139</v>
      </c>
      <c r="M1349" s="61" t="s">
        <v>149</v>
      </c>
      <c r="N1349" s="60" t="s">
        <v>141</v>
      </c>
    </row>
    <row r="1350" spans="2:14" hidden="1" x14ac:dyDescent="0.3">
      <c r="C1350" s="73" t="str">
        <f>IF($C1338=$C1343,H1343,IF($C1338=$C1344,H1344,IF($C1338=C1345,H1345,IF($C1338=C1346,H1346,IF($C1338=C1347,H1347,IF($C1338=C1348,H1348,IF($C1338=0,H1349)))))))</f>
        <v>Select one of these two services, Standard or Competitive Competence, to best improve your efficacy serving diverse patients. We can then offer a testimonial of your improved responsiveness to diverse clients.</v>
      </c>
      <c r="E1350" s="65" t="s">
        <v>60</v>
      </c>
      <c r="F1350" s="73" t="str">
        <f>IF($C1338=$C1343,F1343,IF($C1338=$C1344,F1344,IF($C1338=C1345,F1345,IF($C1338=C1346,F1346,IF($C1338=C1347,F1347,IF($C1338=C1348,F1348,IF($C1338=0,"")))))))</f>
        <v/>
      </c>
      <c r="G1350" s="65" t="s">
        <v>60</v>
      </c>
    </row>
    <row r="1351" spans="2:14" hidden="1" x14ac:dyDescent="0.3"/>
    <row r="1352" spans="2:14" hidden="1" x14ac:dyDescent="0.3">
      <c r="C1352" s="4" t="s">
        <v>142</v>
      </c>
    </row>
    <row r="1353" spans="2:14" hidden="1" x14ac:dyDescent="0.3"/>
    <row r="1354" spans="2:14" hidden="1" x14ac:dyDescent="0.3"/>
    <row r="1355" spans="2:14" hidden="1" x14ac:dyDescent="0.3"/>
    <row r="1356" spans="2:14" ht="16" hidden="1" x14ac:dyDescent="0.4">
      <c r="B1356" s="66" t="str">
        <f>IF(OR(F297="",J297=""),B297,CONCATENATE(B297,": ",F297,", ",J297))</f>
        <v>7th visit</v>
      </c>
      <c r="C1356" s="67"/>
      <c r="D1356" s="67"/>
      <c r="E1356" s="67"/>
      <c r="F1356" s="68"/>
      <c r="G1356" s="67"/>
      <c r="H1356" s="69"/>
      <c r="I1356" s="67"/>
      <c r="J1356" s="67"/>
      <c r="K1356" s="67"/>
      <c r="L1356" s="67"/>
      <c r="M1356" s="133">
        <f>IF(J297=I$1103,L$1103,IF(J297=I$1104,L$1104,IF(J297=I$1105,L$1105,IF(J297=I$1106,L$1106,IF(J297=I$1107,L$1107,IF(J297=I$1108,L$1108,IF(J297=I$1109,L$1109,IF(J297="",0))))))))</f>
        <v>0</v>
      </c>
    </row>
    <row r="1357" spans="2:14" hidden="1" x14ac:dyDescent="0.3">
      <c r="F1357" s="63"/>
    </row>
    <row r="1358" spans="2:14" hidden="1" x14ac:dyDescent="0.3">
      <c r="F1358" s="70">
        <f>F301</f>
        <v>0</v>
      </c>
      <c r="J1358" s="70">
        <f>F302</f>
        <v>0</v>
      </c>
    </row>
    <row r="1359" spans="2:14" hidden="1" x14ac:dyDescent="0.3"/>
    <row r="1360" spans="2:14" hidden="1" x14ac:dyDescent="0.3">
      <c r="B1360" s="64">
        <f>IF(C1360=F$1107,E$1107,IF(C1360=F$1108,E$1108,IF(C1360=F$1109,E$1109,IF(C1360=F$1110,E$1110,IF(C1360=F$1111,E$1111,IF(C1360=0,0))))))</f>
        <v>0</v>
      </c>
      <c r="C1360" s="4">
        <f>K304</f>
        <v>0</v>
      </c>
      <c r="F1360" s="4" t="str">
        <f>F1323</f>
        <v>1. I felt fully seen and heard.</v>
      </c>
      <c r="M1360" s="4">
        <f>IF(K304="",0,1)</f>
        <v>0</v>
      </c>
    </row>
    <row r="1361" spans="2:16" hidden="1" x14ac:dyDescent="0.3">
      <c r="B1361" s="64">
        <f t="shared" ref="B1361:B1369" si="52">IF(C1361=F$1107,E$1107,IF(C1361=F$1108,E$1108,IF(C1361=F$1109,E$1109,IF(C1361=F$1110,E$1110,IF(C1361=F$1111,E$1111,IF(C1361=0,0))))))</f>
        <v>0</v>
      </c>
      <c r="C1361" s="4">
        <f>K306</f>
        <v>0</v>
      </c>
      <c r="F1361" s="4" t="str">
        <f t="shared" ref="F1361:F1369" si="53">F1324</f>
        <v>2. They faithfully responded to all of my expressions of pain or discomfort.</v>
      </c>
      <c r="M1361" s="4">
        <f>IF(K306="",0,1)</f>
        <v>0</v>
      </c>
    </row>
    <row r="1362" spans="2:16" hidden="1" x14ac:dyDescent="0.3">
      <c r="B1362" s="64">
        <f t="shared" si="52"/>
        <v>0</v>
      </c>
      <c r="C1362" s="4">
        <f>K308</f>
        <v>0</v>
      </c>
      <c r="F1362" s="4" t="str">
        <f t="shared" si="53"/>
        <v>3. They put my personal wellbeing ahead of their institutional processes.</v>
      </c>
      <c r="M1362" s="4">
        <f>IF(K308="",0,1)</f>
        <v>0</v>
      </c>
    </row>
    <row r="1363" spans="2:16" hidden="1" x14ac:dyDescent="0.3">
      <c r="B1363" s="64">
        <f t="shared" si="52"/>
        <v>0</v>
      </c>
      <c r="C1363" s="4">
        <f>K310</f>
        <v>0</v>
      </c>
      <c r="F1363" s="4" t="str">
        <f t="shared" si="53"/>
        <v>4. Their actions and expressions were devoid of any microaggressions.</v>
      </c>
      <c r="M1363" s="4">
        <f>IF(K310="",0,1)</f>
        <v>0</v>
      </c>
    </row>
    <row r="1364" spans="2:16" hidden="1" x14ac:dyDescent="0.3">
      <c r="B1364" s="64">
        <f t="shared" si="52"/>
        <v>0</v>
      </c>
      <c r="C1364" s="4">
        <f>K312</f>
        <v>0</v>
      </c>
      <c r="F1364" s="4" t="str">
        <f t="shared" si="53"/>
        <v>5. They asked me how they could be more culturally sensitive.</v>
      </c>
      <c r="M1364" s="4">
        <f>IF(K312="",0,1)</f>
        <v>0</v>
      </c>
    </row>
    <row r="1365" spans="2:16" hidden="1" x14ac:dyDescent="0.3">
      <c r="B1365" s="64">
        <f t="shared" si="52"/>
        <v>0</v>
      </c>
      <c r="C1365" s="4">
        <f>K314</f>
        <v>0</v>
      </c>
      <c r="F1365" s="4" t="str">
        <f t="shared" si="53"/>
        <v>6. They did not exploit my vulnerability to their professional authority.</v>
      </c>
      <c r="M1365" s="4">
        <f>IF(K314="",0,1)</f>
        <v>0</v>
      </c>
    </row>
    <row r="1366" spans="2:16" hidden="1" x14ac:dyDescent="0.3">
      <c r="B1366" s="64">
        <f t="shared" si="52"/>
        <v>0</v>
      </c>
      <c r="C1366" s="4">
        <f>K316</f>
        <v>0</v>
      </c>
      <c r="F1366" s="4" t="str">
        <f t="shared" si="53"/>
        <v>7. I never had to give up my autonomy to fit their processes.</v>
      </c>
      <c r="M1366" s="4">
        <f>IF(K316="",0,1)</f>
        <v>0</v>
      </c>
    </row>
    <row r="1367" spans="2:16" hidden="1" x14ac:dyDescent="0.3">
      <c r="B1367" s="64">
        <f t="shared" si="52"/>
        <v>0</v>
      </c>
      <c r="C1367" s="4">
        <f>K318</f>
        <v>0</v>
      </c>
      <c r="F1367" s="4" t="str">
        <f t="shared" si="53"/>
        <v>8. Staff appeared to be culturally diverse.</v>
      </c>
      <c r="M1367" s="4">
        <f>IF(K318="",0,1)</f>
        <v>0</v>
      </c>
    </row>
    <row r="1368" spans="2:16" hidden="1" x14ac:dyDescent="0.3">
      <c r="B1368" s="64">
        <f t="shared" si="52"/>
        <v>0</v>
      </c>
      <c r="C1368" s="4">
        <f>K320</f>
        <v>0</v>
      </c>
      <c r="F1368" s="4" t="str">
        <f t="shared" si="53"/>
        <v>9. They effectively accommodated my linguistic barrier.</v>
      </c>
      <c r="M1368" s="4">
        <f>IF(K320="",0,1)</f>
        <v>0</v>
      </c>
    </row>
    <row r="1369" spans="2:16" hidden="1" x14ac:dyDescent="0.3">
      <c r="B1369" s="64">
        <f t="shared" si="52"/>
        <v>0</v>
      </c>
      <c r="C1369" s="4">
        <f>K322</f>
        <v>0</v>
      </c>
      <c r="F1369" s="4" t="str">
        <f t="shared" si="53"/>
        <v>10. I was offered billing options appropriate to my cultural values.</v>
      </c>
      <c r="M1369" s="4">
        <f>IF(K322="",0,1)</f>
        <v>0</v>
      </c>
    </row>
    <row r="1370" spans="2:16" hidden="1" x14ac:dyDescent="0.3">
      <c r="M1370" s="71">
        <f t="shared" ref="M1370" si="54">SUM(M1360:M1369)</f>
        <v>0</v>
      </c>
    </row>
    <row r="1371" spans="2:16" ht="15.5" hidden="1" x14ac:dyDescent="0.45">
      <c r="B1371" s="72">
        <f t="shared" ref="B1371" si="55">ROUND(SUM(B1360:B1369),0)</f>
        <v>0</v>
      </c>
      <c r="C1371" s="73" t="str">
        <f>IF(AND($B1371&gt;=$B$1114,$B1371&lt;$C$1114),E$1114,IF(AND($B1371&gt;=$B$1115,$B1371&lt;$C$1115),E$1115,IF(AND($B1371&gt;=$B$1116,$B1371&lt;$C$1116),E$1116,IF(AND($B1371&gt;=$B$1117,$B1371&lt;$C$1117),E$1117,IF(AND($B1371&gt;=$B$1118,$B1371&lt;=$C$1118),E$1118)))))</f>
        <v>Dangerously incompetent</v>
      </c>
      <c r="F1371" s="73" t="str">
        <f>IF(AND($B1371&gt;=$B$1114,$B1371&lt;$C$1114),H$1114,IF(AND($B1371&gt;=$B$1115,$B1371&lt;$C$1115),H$1115,IF(AND($B1371&gt;=$B$1116,$B1371&lt;$C$1116),H$1116,IF(AND($B1371&gt;=$B$1117,$B1371&lt;$C$1117),H$1117,IF(AND($B1371&gt;=$B$1118,$B1371&lt;=$C$1118),H$1118)))))</f>
        <v>dangerous incompetence</v>
      </c>
      <c r="I1371" s="73" t="str">
        <f>IF(AND($B1371&gt;=$B$1114,$B1371&lt;$C$1114),K$1114,IF(AND($B1371&gt;=$B$1115,$B1371&lt;$C$1115),K$1115,IF(AND($B1371&gt;=$B$1116,$B1371&lt;$C$1116),K$1116,IF(AND($B1371&gt;=$B$1117,$B1371&lt;$C$1117),K$1117,IF(AND($B1371&gt;=$B$1118,$B1371&lt;=$C$1118),K$1118)))))</f>
        <v>dangerous risk to the birthing person's wellbeing</v>
      </c>
      <c r="M1371" s="74" t="str">
        <f>IF(M1370=10,B1371,"")</f>
        <v/>
      </c>
      <c r="P1371" s="127" t="str">
        <f>IF(M1371="","",M1371*0.01)</f>
        <v/>
      </c>
    </row>
    <row r="1372" spans="2:16" ht="15.5" hidden="1" x14ac:dyDescent="0.45">
      <c r="L1372" s="75" t="s">
        <v>92</v>
      </c>
      <c r="M1372" s="76" t="str">
        <f>IF(K302="","",K302)</f>
        <v/>
      </c>
      <c r="P1372" s="127" t="str">
        <f>IF(M1372="","",1-(M1372/12))</f>
        <v/>
      </c>
    </row>
    <row r="1373" spans="2:16" hidden="1" x14ac:dyDescent="0.3">
      <c r="B1373" s="73" t="str">
        <f t="shared" ref="B1373" si="56">IF(M1370=10,CONCATENATE(E1373,F1373,G1373,H1373,I1373,J1373,K1373,L1373,M1373),"")</f>
        <v/>
      </c>
      <c r="D1373" s="65" t="s">
        <v>60</v>
      </c>
      <c r="E1373" s="4" t="s">
        <v>93</v>
      </c>
      <c r="F1373" s="4">
        <f t="shared" ref="F1373" si="57">B1371</f>
        <v>0</v>
      </c>
      <c r="G1373" s="4" t="s">
        <v>94</v>
      </c>
      <c r="H1373" s="4" t="str">
        <f t="shared" ref="H1373" si="58">F1371</f>
        <v>dangerous incompetence</v>
      </c>
      <c r="I1373" s="4" t="s">
        <v>95</v>
      </c>
    </row>
    <row r="1374" spans="2:16" hidden="1" x14ac:dyDescent="0.3"/>
    <row r="1375" spans="2:16" ht="14.5" hidden="1" x14ac:dyDescent="0.45">
      <c r="C1375" s="147">
        <f>E332</f>
        <v>0</v>
      </c>
      <c r="D1375" s="148"/>
      <c r="E1375" s="148"/>
      <c r="F1375" s="148"/>
      <c r="G1375" s="148"/>
      <c r="H1375" s="149"/>
    </row>
    <row r="1376" spans="2:16" hidden="1" x14ac:dyDescent="0.3"/>
    <row r="1377" spans="3:14" hidden="1" x14ac:dyDescent="0.3">
      <c r="C1377" s="73" t="str">
        <f>CONCATENATE(E1377,F1377,G1377,H1377,I1377,J1377,K1377,,L1377,M1377)</f>
        <v xml:space="preserve">We provide this helpful feedback to you, the recipient, to improve your cultural competency. </v>
      </c>
      <c r="D1377" s="65" t="s">
        <v>60</v>
      </c>
      <c r="E1377" s="4" t="s">
        <v>123</v>
      </c>
      <c r="F1377" s="4" t="str">
        <f>IF($J1358=0,"the recipient",$J1358)</f>
        <v>the recipient</v>
      </c>
      <c r="G1377" s="4" t="s">
        <v>124</v>
      </c>
      <c r="H1377" s="4"/>
    </row>
    <row r="1378" spans="3:14" hidden="1" x14ac:dyDescent="0.3">
      <c r="C1378" s="73" t="str">
        <f>CONCATENATE(E1378,F1378,G1378,H1378,I1378,J1378,K1378,,L1378,M1378)</f>
        <v xml:space="preserve">We know medical providers like you rely upon referrals. Often from those you serve. </v>
      </c>
      <c r="D1378" s="65" t="s">
        <v>60</v>
      </c>
      <c r="E1378" s="4" t="s">
        <v>126</v>
      </c>
      <c r="G1378" s="4" t="s">
        <v>127</v>
      </c>
    </row>
    <row r="1379" spans="3:14" hidden="1" x14ac:dyDescent="0.3">
      <c r="C1379" s="73" t="str">
        <f>CONCATENATE(E1379,F1379,G1379,H1379,I1379,J1379,K1379,,L1379,M1379)</f>
        <v>Select a service that best fits your needs.</v>
      </c>
      <c r="D1379" s="65" t="s">
        <v>60</v>
      </c>
      <c r="E1379" s="4" t="s">
        <v>17</v>
      </c>
    </row>
    <row r="1380" spans="3:14" hidden="1" x14ac:dyDescent="0.3">
      <c r="C1380" s="62" t="str">
        <f>$C$1164</f>
        <v>Standard Cultural Competence - begin</v>
      </c>
      <c r="E1380" s="65" t="s">
        <v>60</v>
      </c>
      <c r="F1380" s="62" t="str">
        <f>$H$1164</f>
        <v>beginning the Standard Cultural Competence program</v>
      </c>
      <c r="G1380" s="65" t="s">
        <v>60</v>
      </c>
      <c r="H1380" s="73" t="str">
        <f>CONCATENATE($I1380,$J1380,$K1380,$L1380,$M1380,$N1380,$O1380,$P1380)</f>
        <v>Now that the recipient is beginning the Standard Cultural Competence program, we expect improved outcomes. And can provide a testimonial of their responsiveness to the needs of diverse clients.</v>
      </c>
      <c r="I1380" s="4" t="s">
        <v>128</v>
      </c>
      <c r="J1380" s="65" t="str">
        <f>F1377</f>
        <v>the recipient</v>
      </c>
      <c r="K1380" s="61" t="s">
        <v>129</v>
      </c>
      <c r="L1380" s="4" t="str">
        <f>F1380</f>
        <v>beginning the Standard Cultural Competence program</v>
      </c>
      <c r="M1380" s="4" t="s">
        <v>143</v>
      </c>
      <c r="N1380" s="60" t="s">
        <v>131</v>
      </c>
    </row>
    <row r="1381" spans="3:14" hidden="1" x14ac:dyDescent="0.3">
      <c r="C1381" s="62" t="str">
        <f>$C$1165</f>
        <v>Competitive Cultural Competence - begin</v>
      </c>
      <c r="E1381" s="65" t="s">
        <v>60</v>
      </c>
      <c r="F1381" s="62" t="str">
        <f>$H$1165</f>
        <v>beginning the Competetive Cultural Competence program</v>
      </c>
      <c r="G1381" s="65" t="s">
        <v>60</v>
      </c>
      <c r="H1381" s="73" t="str">
        <f t="shared" ref="H1381:H1386" si="59">CONCATENATE($I1381,$J1381,$K1381,$L1381,$M1381,$N1381,$O1381,$P1381)</f>
        <v>Now that the recipient is beginning the Competetive Cultural Competence program, we anticipate modestly improved wellness outcomes. And can provide a testimonial of their responsiveness to the needs of diverse clients.</v>
      </c>
      <c r="I1381" s="4" t="s">
        <v>128</v>
      </c>
      <c r="J1381" s="4" t="str">
        <f>J1380</f>
        <v>the recipient</v>
      </c>
      <c r="K1381" s="61" t="str">
        <f>K$1195</f>
        <v xml:space="preserve"> is </v>
      </c>
      <c r="L1381" s="4" t="str">
        <f t="shared" ref="L1381:L1385" si="60">F1381</f>
        <v>beginning the Competetive Cultural Competence program</v>
      </c>
      <c r="M1381" s="4" t="s">
        <v>144</v>
      </c>
      <c r="N1381" s="60" t="s">
        <v>131</v>
      </c>
    </row>
    <row r="1382" spans="3:14" hidden="1" x14ac:dyDescent="0.3">
      <c r="C1382" s="62" t="str">
        <f>$C$1166</f>
        <v>Standard Cultural Competence - enrolled</v>
      </c>
      <c r="E1382" s="65" t="s">
        <v>60</v>
      </c>
      <c r="F1382" s="62" t="str">
        <f>$H$1166</f>
        <v>participating in the Standard Cultural Competence program</v>
      </c>
      <c r="G1382" s="65" t="s">
        <v>60</v>
      </c>
      <c r="H1382" s="73" t="str">
        <f t="shared" si="59"/>
        <v>Now that the recipient is participating in the Standard Cultural Competence program, we expect better outcomes. And can provide a testimonial of their responsiveness to the needs of diverse clients.</v>
      </c>
      <c r="I1382" s="4" t="s">
        <v>128</v>
      </c>
      <c r="J1382" s="4" t="str">
        <f t="shared" ref="J1382:J1385" si="61">J1381</f>
        <v>the recipient</v>
      </c>
      <c r="K1382" s="61" t="str">
        <f>K$1195</f>
        <v xml:space="preserve"> is </v>
      </c>
      <c r="L1382" s="4" t="str">
        <f t="shared" si="60"/>
        <v>participating in the Standard Cultural Competence program</v>
      </c>
      <c r="M1382" s="4" t="s">
        <v>145</v>
      </c>
      <c r="N1382" s="60" t="s">
        <v>131</v>
      </c>
    </row>
    <row r="1383" spans="3:14" hidden="1" x14ac:dyDescent="0.3">
      <c r="C1383" s="62" t="str">
        <f>$C$1167</f>
        <v>Competitive Cultural Competence - enrolled</v>
      </c>
      <c r="E1383" s="65" t="s">
        <v>60</v>
      </c>
      <c r="F1383" s="62" t="str">
        <f>$H$1167</f>
        <v>participating in the Competetive Cultural Competence program</v>
      </c>
      <c r="G1383" s="65" t="s">
        <v>60</v>
      </c>
      <c r="H1383" s="73" t="str">
        <f t="shared" si="59"/>
        <v>Now that the recipient is participating in the Competetive Cultural Competence program, we anticipate significantly improved wellness outcomes. And can provide a testimonial of their responsiveness to the needs of diverse clients.</v>
      </c>
      <c r="I1383" s="4" t="s">
        <v>128</v>
      </c>
      <c r="J1383" s="4" t="str">
        <f t="shared" si="61"/>
        <v>the recipient</v>
      </c>
      <c r="K1383" s="61" t="str">
        <f>K$1195</f>
        <v xml:space="preserve"> is </v>
      </c>
      <c r="L1383" s="4" t="str">
        <f t="shared" si="60"/>
        <v>participating in the Competetive Cultural Competence program</v>
      </c>
      <c r="M1383" s="4" t="s">
        <v>146</v>
      </c>
      <c r="N1383" s="60" t="s">
        <v>131</v>
      </c>
    </row>
    <row r="1384" spans="3:14" hidden="1" x14ac:dyDescent="0.3">
      <c r="C1384" s="62" t="str">
        <f>$C$1168</f>
        <v>Standard Cultural Competence - completed</v>
      </c>
      <c r="E1384" s="65" t="s">
        <v>60</v>
      </c>
      <c r="F1384" s="62" t="str">
        <f>$H$1168</f>
        <v>completing the Standard Cultural Competence program</v>
      </c>
      <c r="G1384" s="65" t="s">
        <v>60</v>
      </c>
      <c r="H1384" s="73" t="str">
        <f t="shared" si="59"/>
        <v>Now that the recipient is completing the Standard Cultural Competence program, we expect stellar outcomes. And will soon provide a testimonial of their responsiveness to the needs of diverse clients.</v>
      </c>
      <c r="I1384" s="4" t="s">
        <v>128</v>
      </c>
      <c r="J1384" s="4" t="str">
        <f t="shared" si="61"/>
        <v>the recipient</v>
      </c>
      <c r="K1384" s="61" t="str">
        <f>K$1195</f>
        <v xml:space="preserve"> is </v>
      </c>
      <c r="L1384" s="4" t="str">
        <f t="shared" si="60"/>
        <v>completing the Standard Cultural Competence program</v>
      </c>
      <c r="M1384" s="4" t="s">
        <v>147</v>
      </c>
      <c r="N1384" s="60" t="s">
        <v>136</v>
      </c>
    </row>
    <row r="1385" spans="3:14" hidden="1" x14ac:dyDescent="0.3">
      <c r="C1385" s="62" t="str">
        <f>$C$1169</f>
        <v>Competitive Cultural Competence - completed</v>
      </c>
      <c r="E1385" s="65" t="s">
        <v>60</v>
      </c>
      <c r="F1385" s="62" t="str">
        <f>$H$1169</f>
        <v>completing the Competetive Cultural Competence program</v>
      </c>
      <c r="G1385" s="65" t="s">
        <v>60</v>
      </c>
      <c r="H1385" s="73" t="str">
        <f t="shared" si="59"/>
        <v>Now that the recipient is completing the Competetive Cultural Competence program, we anticipate greatly improved wellness outcomes. And will soon provide a testimonial of their responsiveness to the needs of diverse clients.</v>
      </c>
      <c r="I1385" s="4" t="s">
        <v>128</v>
      </c>
      <c r="J1385" s="4" t="str">
        <f t="shared" si="61"/>
        <v>the recipient</v>
      </c>
      <c r="K1385" s="61" t="str">
        <f>K$1195</f>
        <v xml:space="preserve"> is </v>
      </c>
      <c r="L1385" s="4" t="str">
        <f t="shared" si="60"/>
        <v>completing the Competetive Cultural Competence program</v>
      </c>
      <c r="M1385" s="4" t="s">
        <v>148</v>
      </c>
      <c r="N1385" s="60" t="s">
        <v>136</v>
      </c>
    </row>
    <row r="1386" spans="3:14" hidden="1" x14ac:dyDescent="0.3">
      <c r="G1386" s="65" t="s">
        <v>60</v>
      </c>
      <c r="H1386" s="73" t="str">
        <f t="shared" si="59"/>
        <v>Select one of these two services, Standard or Competitive Competence, to best improve your efficacy serving diverse patients. We can then offer a testimonial of your improved responsiveness to diverse clients.</v>
      </c>
      <c r="K1386" s="61" t="s">
        <v>138</v>
      </c>
      <c r="L1386" s="61" t="s">
        <v>139</v>
      </c>
      <c r="M1386" s="61" t="s">
        <v>149</v>
      </c>
      <c r="N1386" s="60" t="s">
        <v>141</v>
      </c>
    </row>
    <row r="1387" spans="3:14" hidden="1" x14ac:dyDescent="0.3">
      <c r="C1387" s="73" t="str">
        <f>IF($C1375=$C1380,H1380,IF($C1375=$C1381,H1381,IF($C1375=C1382,H1382,IF($C1375=C1383,H1383,IF($C1375=C1384,H1384,IF($C1375=C1385,H1385,IF($C1375=0,H1386)))))))</f>
        <v>Select one of these two services, Standard or Competitive Competence, to best improve your efficacy serving diverse patients. We can then offer a testimonial of your improved responsiveness to diverse clients.</v>
      </c>
      <c r="E1387" s="65" t="s">
        <v>60</v>
      </c>
      <c r="F1387" s="73" t="str">
        <f>IF($C1375=$C1380,F1380,IF($C1375=$C1381,F1381,IF($C1375=C1382,F1382,IF($C1375=C1383,F1383,IF($C1375=C1384,F1384,IF($C1375=C1385,F1385,IF($C1375=0,"")))))))</f>
        <v/>
      </c>
      <c r="G1387" s="65" t="s">
        <v>60</v>
      </c>
    </row>
    <row r="1388" spans="3:14" hidden="1" x14ac:dyDescent="0.3"/>
    <row r="1389" spans="3:14" hidden="1" x14ac:dyDescent="0.3">
      <c r="C1389" s="4" t="s">
        <v>142</v>
      </c>
    </row>
    <row r="1390" spans="3:14" hidden="1" x14ac:dyDescent="0.3"/>
    <row r="1391" spans="3:14" hidden="1" x14ac:dyDescent="0.3"/>
    <row r="1392" spans="3:14" hidden="1" x14ac:dyDescent="0.3"/>
    <row r="1393" spans="2:16" ht="16" hidden="1" x14ac:dyDescent="0.4">
      <c r="B1393" s="66" t="str">
        <f>IF(OR(F338="",J338=""),B338,CONCATENATE(B338,": ",F338,", ",J338))</f>
        <v>8th visit</v>
      </c>
      <c r="C1393" s="67"/>
      <c r="D1393" s="67"/>
      <c r="E1393" s="67"/>
      <c r="F1393" s="68"/>
      <c r="G1393" s="67"/>
      <c r="H1393" s="69"/>
      <c r="I1393" s="67"/>
      <c r="J1393" s="67"/>
      <c r="K1393" s="67"/>
      <c r="L1393" s="67"/>
      <c r="M1393" s="133">
        <f>IF(J338=I$1103,L$1103,IF(J338=I$1104,L$1104,IF(J338=I$1105,L$1105,IF(J338=I$1106,L$1106,IF(J338=I$1107,L$1107,IF(J338=I$1108,L$1108,IF(J338=I$1109,L$1109,IF(J338="",0))))))))</f>
        <v>0</v>
      </c>
    </row>
    <row r="1394" spans="2:16" hidden="1" x14ac:dyDescent="0.3">
      <c r="F1394" s="63"/>
    </row>
    <row r="1395" spans="2:16" hidden="1" x14ac:dyDescent="0.3">
      <c r="F1395" s="70">
        <f>F342</f>
        <v>0</v>
      </c>
      <c r="J1395" s="70">
        <f>F343</f>
        <v>0</v>
      </c>
    </row>
    <row r="1396" spans="2:16" hidden="1" x14ac:dyDescent="0.3"/>
    <row r="1397" spans="2:16" hidden="1" x14ac:dyDescent="0.3">
      <c r="B1397" s="64">
        <f>IF(C1397=F$1107,E$1107,IF(C1397=F$1108,E$1108,IF(C1397=F$1109,E$1109,IF(C1397=F$1110,E$1110,IF(C1397=F$1111,E$1111,IF(C1397=0,0))))))</f>
        <v>0</v>
      </c>
      <c r="C1397" s="4">
        <f>K345</f>
        <v>0</v>
      </c>
      <c r="F1397" s="4" t="str">
        <f>F1360</f>
        <v>1. I felt fully seen and heard.</v>
      </c>
      <c r="M1397" s="4">
        <f>IF(K345="",0,1)</f>
        <v>0</v>
      </c>
    </row>
    <row r="1398" spans="2:16" hidden="1" x14ac:dyDescent="0.3">
      <c r="B1398" s="64">
        <f t="shared" ref="B1398:B1406" si="62">IF(C1398=F$1107,E$1107,IF(C1398=F$1108,E$1108,IF(C1398=F$1109,E$1109,IF(C1398=F$1110,E$1110,IF(C1398=F$1111,E$1111,IF(C1398=0,0))))))</f>
        <v>0</v>
      </c>
      <c r="C1398" s="4">
        <f>K347</f>
        <v>0</v>
      </c>
      <c r="F1398" s="4" t="str">
        <f t="shared" ref="F1398:F1406" si="63">F1361</f>
        <v>2. They faithfully responded to all of my expressions of pain or discomfort.</v>
      </c>
      <c r="M1398" s="4">
        <f>IF(K347="",0,1)</f>
        <v>0</v>
      </c>
    </row>
    <row r="1399" spans="2:16" hidden="1" x14ac:dyDescent="0.3">
      <c r="B1399" s="64">
        <f t="shared" si="62"/>
        <v>0</v>
      </c>
      <c r="C1399" s="4">
        <f>K349</f>
        <v>0</v>
      </c>
      <c r="F1399" s="4" t="str">
        <f t="shared" si="63"/>
        <v>3. They put my personal wellbeing ahead of their institutional processes.</v>
      </c>
      <c r="M1399" s="4">
        <f>IF(K349="",0,1)</f>
        <v>0</v>
      </c>
    </row>
    <row r="1400" spans="2:16" hidden="1" x14ac:dyDescent="0.3">
      <c r="B1400" s="64">
        <f t="shared" si="62"/>
        <v>0</v>
      </c>
      <c r="C1400" s="4">
        <f>K351</f>
        <v>0</v>
      </c>
      <c r="F1400" s="4" t="str">
        <f t="shared" si="63"/>
        <v>4. Their actions and expressions were devoid of any microaggressions.</v>
      </c>
      <c r="M1400" s="4">
        <f>IF(K351="",0,1)</f>
        <v>0</v>
      </c>
    </row>
    <row r="1401" spans="2:16" hidden="1" x14ac:dyDescent="0.3">
      <c r="B1401" s="64">
        <f t="shared" si="62"/>
        <v>0</v>
      </c>
      <c r="C1401" s="4">
        <f>K353</f>
        <v>0</v>
      </c>
      <c r="F1401" s="4" t="str">
        <f t="shared" si="63"/>
        <v>5. They asked me how they could be more culturally sensitive.</v>
      </c>
      <c r="M1401" s="4">
        <f>IF(K353="",0,1)</f>
        <v>0</v>
      </c>
    </row>
    <row r="1402" spans="2:16" hidden="1" x14ac:dyDescent="0.3">
      <c r="B1402" s="64">
        <f t="shared" si="62"/>
        <v>0</v>
      </c>
      <c r="C1402" s="4">
        <f>K355</f>
        <v>0</v>
      </c>
      <c r="F1402" s="4" t="str">
        <f t="shared" si="63"/>
        <v>6. They did not exploit my vulnerability to their professional authority.</v>
      </c>
      <c r="M1402" s="4">
        <f>IF(K355="",0,1)</f>
        <v>0</v>
      </c>
    </row>
    <row r="1403" spans="2:16" hidden="1" x14ac:dyDescent="0.3">
      <c r="B1403" s="64">
        <f t="shared" si="62"/>
        <v>0</v>
      </c>
      <c r="C1403" s="4">
        <f>K357</f>
        <v>0</v>
      </c>
      <c r="F1403" s="4" t="str">
        <f t="shared" si="63"/>
        <v>7. I never had to give up my autonomy to fit their processes.</v>
      </c>
      <c r="M1403" s="4">
        <f>IF(K357="",0,1)</f>
        <v>0</v>
      </c>
    </row>
    <row r="1404" spans="2:16" hidden="1" x14ac:dyDescent="0.3">
      <c r="B1404" s="64">
        <f t="shared" si="62"/>
        <v>0</v>
      </c>
      <c r="C1404" s="4">
        <f>K359</f>
        <v>0</v>
      </c>
      <c r="F1404" s="4" t="str">
        <f t="shared" si="63"/>
        <v>8. Staff appeared to be culturally diverse.</v>
      </c>
      <c r="M1404" s="4">
        <f>IF(K359="",0,1)</f>
        <v>0</v>
      </c>
    </row>
    <row r="1405" spans="2:16" hidden="1" x14ac:dyDescent="0.3">
      <c r="B1405" s="64">
        <f t="shared" si="62"/>
        <v>0</v>
      </c>
      <c r="C1405" s="4">
        <f>K361</f>
        <v>0</v>
      </c>
      <c r="F1405" s="4" t="str">
        <f t="shared" si="63"/>
        <v>9. They effectively accommodated my linguistic barrier.</v>
      </c>
      <c r="M1405" s="4">
        <f>IF(K361="",0,1)</f>
        <v>0</v>
      </c>
    </row>
    <row r="1406" spans="2:16" hidden="1" x14ac:dyDescent="0.3">
      <c r="B1406" s="64">
        <f t="shared" si="62"/>
        <v>0</v>
      </c>
      <c r="C1406" s="4">
        <f>K363</f>
        <v>0</v>
      </c>
      <c r="F1406" s="4" t="str">
        <f t="shared" si="63"/>
        <v>10. I was offered billing options appropriate to my cultural values.</v>
      </c>
      <c r="M1406" s="4">
        <f>IF(K363="",0,1)</f>
        <v>0</v>
      </c>
    </row>
    <row r="1407" spans="2:16" hidden="1" x14ac:dyDescent="0.3">
      <c r="M1407" s="71">
        <f t="shared" ref="M1407" si="64">SUM(M1397:M1406)</f>
        <v>0</v>
      </c>
    </row>
    <row r="1408" spans="2:16" ht="15.5" hidden="1" x14ac:dyDescent="0.45">
      <c r="B1408" s="72">
        <f t="shared" ref="B1408" si="65">ROUND(SUM(B1397:B1406),0)</f>
        <v>0</v>
      </c>
      <c r="C1408" s="73" t="str">
        <f>IF(AND($B1408&gt;=$B$1114,$B1408&lt;$C$1114),E$1114,IF(AND($B1408&gt;=$B$1115,$B1408&lt;$C$1115),E$1115,IF(AND($B1408&gt;=$B$1116,$B1408&lt;$C$1116),E$1116,IF(AND($B1408&gt;=$B$1117,$B1408&lt;$C$1117),E$1117,IF(AND($B1408&gt;=$B$1118,$B1408&lt;=$C$1118),E$1118)))))</f>
        <v>Dangerously incompetent</v>
      </c>
      <c r="F1408" s="73" t="str">
        <f>IF(AND($B1408&gt;=$B$1114,$B1408&lt;$C$1114),H$1114,IF(AND($B1408&gt;=$B$1115,$B1408&lt;$C$1115),H$1115,IF(AND($B1408&gt;=$B$1116,$B1408&lt;$C$1116),H$1116,IF(AND($B1408&gt;=$B$1117,$B1408&lt;$C$1117),H$1117,IF(AND($B1408&gt;=$B$1118,$B1408&lt;=$C$1118),H$1118)))))</f>
        <v>dangerous incompetence</v>
      </c>
      <c r="I1408" s="73" t="str">
        <f>IF(AND($B1408&gt;=$B$1114,$B1408&lt;$C$1114),K$1114,IF(AND($B1408&gt;=$B$1115,$B1408&lt;$C$1115),K$1115,IF(AND($B1408&gt;=$B$1116,$B1408&lt;$C$1116),K$1116,IF(AND($B1408&gt;=$B$1117,$B1408&lt;$C$1117),K$1117,IF(AND($B1408&gt;=$B$1118,$B1408&lt;=$C$1118),K$1118)))))</f>
        <v>dangerous risk to the birthing person's wellbeing</v>
      </c>
      <c r="M1408" s="74" t="str">
        <f>IF(M1407=10,B1408,"")</f>
        <v/>
      </c>
      <c r="P1408" s="127" t="str">
        <f>IF(M1408="","",M1408*0.01)</f>
        <v/>
      </c>
    </row>
    <row r="1409" spans="2:16" ht="15.5" hidden="1" x14ac:dyDescent="0.45">
      <c r="L1409" s="75" t="s">
        <v>92</v>
      </c>
      <c r="M1409" s="76" t="str">
        <f>IF(K343="","",K343)</f>
        <v/>
      </c>
      <c r="P1409" s="127" t="str">
        <f>IF(M1409="","",1-(M1409/12))</f>
        <v/>
      </c>
    </row>
    <row r="1410" spans="2:16" hidden="1" x14ac:dyDescent="0.3">
      <c r="B1410" s="73" t="str">
        <f t="shared" ref="B1410" si="66">IF(M1407=10,CONCATENATE(E1410,F1410,G1410,H1410,I1410,J1410,K1410,L1410,M1410),"")</f>
        <v/>
      </c>
      <c r="D1410" s="65" t="s">
        <v>60</v>
      </c>
      <c r="E1410" s="4" t="s">
        <v>93</v>
      </c>
      <c r="F1410" s="4">
        <f t="shared" ref="F1410" si="67">B1408</f>
        <v>0</v>
      </c>
      <c r="G1410" s="4" t="s">
        <v>94</v>
      </c>
      <c r="H1410" s="4" t="str">
        <f t="shared" ref="H1410" si="68">F1408</f>
        <v>dangerous incompetence</v>
      </c>
      <c r="I1410" s="4" t="s">
        <v>95</v>
      </c>
    </row>
    <row r="1411" spans="2:16" hidden="1" x14ac:dyDescent="0.3"/>
    <row r="1412" spans="2:16" ht="14.5" hidden="1" x14ac:dyDescent="0.45">
      <c r="C1412" s="147">
        <f>E373</f>
        <v>0</v>
      </c>
      <c r="D1412" s="148"/>
      <c r="E1412" s="148"/>
      <c r="F1412" s="148"/>
      <c r="G1412" s="148"/>
      <c r="H1412" s="149"/>
    </row>
    <row r="1413" spans="2:16" hidden="1" x14ac:dyDescent="0.3"/>
    <row r="1414" spans="2:16" hidden="1" x14ac:dyDescent="0.3">
      <c r="C1414" s="73" t="str">
        <f>CONCATENATE(E1414,F1414,G1414,H1414,I1414,J1414,K1414,,L1414,M1414)</f>
        <v xml:space="preserve">We provide this helpful feedback to you, the recipient, to improve your cultural competency. </v>
      </c>
      <c r="D1414" s="65" t="s">
        <v>60</v>
      </c>
      <c r="E1414" s="4" t="s">
        <v>123</v>
      </c>
      <c r="F1414" s="4" t="str">
        <f>IF($J1395=0,"the recipient",$J1395)</f>
        <v>the recipient</v>
      </c>
      <c r="G1414" s="4" t="s">
        <v>124</v>
      </c>
      <c r="H1414" s="4"/>
    </row>
    <row r="1415" spans="2:16" hidden="1" x14ac:dyDescent="0.3">
      <c r="C1415" s="73" t="str">
        <f>CONCATENATE(E1415,F1415,G1415,H1415,I1415,J1415,K1415,,L1415,M1415)</f>
        <v xml:space="preserve">We know medical providers like you rely upon referrals. Often from those you serve. </v>
      </c>
      <c r="D1415" s="65" t="s">
        <v>60</v>
      </c>
      <c r="E1415" s="4" t="s">
        <v>126</v>
      </c>
      <c r="G1415" s="4" t="s">
        <v>127</v>
      </c>
    </row>
    <row r="1416" spans="2:16" hidden="1" x14ac:dyDescent="0.3">
      <c r="C1416" s="73" t="str">
        <f>CONCATENATE(E1416,F1416,G1416,H1416,I1416,J1416,K1416,,L1416,M1416)</f>
        <v>Select a service that best fits your needs.</v>
      </c>
      <c r="D1416" s="65" t="s">
        <v>60</v>
      </c>
      <c r="E1416" s="4" t="s">
        <v>17</v>
      </c>
    </row>
    <row r="1417" spans="2:16" hidden="1" x14ac:dyDescent="0.3">
      <c r="C1417" s="62" t="str">
        <f>$C$1164</f>
        <v>Standard Cultural Competence - begin</v>
      </c>
      <c r="E1417" s="65" t="s">
        <v>60</v>
      </c>
      <c r="F1417" s="62" t="str">
        <f>$H$1164</f>
        <v>beginning the Standard Cultural Competence program</v>
      </c>
      <c r="G1417" s="65" t="s">
        <v>60</v>
      </c>
      <c r="H1417" s="73" t="str">
        <f>CONCATENATE($I1417,$J1417,$K1417,$L1417,$M1417,$N1417,$O1417,$P1417)</f>
        <v>Now that the recipient is beginning the Standard Cultural Competence program, we expect improved outcomes. And can provide a testimonial of their responsiveness to the needs of diverse clients.</v>
      </c>
      <c r="I1417" s="4" t="s">
        <v>128</v>
      </c>
      <c r="J1417" s="65" t="str">
        <f>F1414</f>
        <v>the recipient</v>
      </c>
      <c r="K1417" s="61" t="s">
        <v>129</v>
      </c>
      <c r="L1417" s="4" t="str">
        <f>F1417</f>
        <v>beginning the Standard Cultural Competence program</v>
      </c>
      <c r="M1417" s="4" t="s">
        <v>143</v>
      </c>
      <c r="N1417" s="60" t="s">
        <v>131</v>
      </c>
    </row>
    <row r="1418" spans="2:16" hidden="1" x14ac:dyDescent="0.3">
      <c r="C1418" s="62" t="str">
        <f>$C$1165</f>
        <v>Competitive Cultural Competence - begin</v>
      </c>
      <c r="E1418" s="65" t="s">
        <v>60</v>
      </c>
      <c r="F1418" s="62" t="str">
        <f>$H$1165</f>
        <v>beginning the Competetive Cultural Competence program</v>
      </c>
      <c r="G1418" s="65" t="s">
        <v>60</v>
      </c>
      <c r="H1418" s="73" t="str">
        <f t="shared" ref="H1418:H1423" si="69">CONCATENATE($I1418,$J1418,$K1418,$L1418,$M1418,$N1418,$O1418,$P1418)</f>
        <v>Now that the recipient is beginning the Competetive Cultural Competence program, we anticipate modestly improved wellness outcomes. And can provide a testimonial of their responsiveness to the needs of diverse clients.</v>
      </c>
      <c r="I1418" s="4" t="s">
        <v>128</v>
      </c>
      <c r="J1418" s="4" t="str">
        <f>J1417</f>
        <v>the recipient</v>
      </c>
      <c r="K1418" s="61" t="str">
        <f>K$1195</f>
        <v xml:space="preserve"> is </v>
      </c>
      <c r="L1418" s="4" t="str">
        <f t="shared" ref="L1418:L1422" si="70">F1418</f>
        <v>beginning the Competetive Cultural Competence program</v>
      </c>
      <c r="M1418" s="4" t="s">
        <v>144</v>
      </c>
      <c r="N1418" s="60" t="s">
        <v>131</v>
      </c>
    </row>
    <row r="1419" spans="2:16" hidden="1" x14ac:dyDescent="0.3">
      <c r="C1419" s="62" t="str">
        <f>$C$1166</f>
        <v>Standard Cultural Competence - enrolled</v>
      </c>
      <c r="E1419" s="65" t="s">
        <v>60</v>
      </c>
      <c r="F1419" s="62" t="str">
        <f>$H$1166</f>
        <v>participating in the Standard Cultural Competence program</v>
      </c>
      <c r="G1419" s="65" t="s">
        <v>60</v>
      </c>
      <c r="H1419" s="73" t="str">
        <f t="shared" si="69"/>
        <v>Now that the recipient is participating in the Standard Cultural Competence program, we expect better outcomes. And can provide a testimonial of their responsiveness to the needs of diverse clients.</v>
      </c>
      <c r="I1419" s="4" t="s">
        <v>128</v>
      </c>
      <c r="J1419" s="4" t="str">
        <f t="shared" ref="J1419:J1422" si="71">J1418</f>
        <v>the recipient</v>
      </c>
      <c r="K1419" s="61" t="str">
        <f>K$1195</f>
        <v xml:space="preserve"> is </v>
      </c>
      <c r="L1419" s="4" t="str">
        <f t="shared" si="70"/>
        <v>participating in the Standard Cultural Competence program</v>
      </c>
      <c r="M1419" s="4" t="s">
        <v>145</v>
      </c>
      <c r="N1419" s="60" t="s">
        <v>131</v>
      </c>
    </row>
    <row r="1420" spans="2:16" hidden="1" x14ac:dyDescent="0.3">
      <c r="C1420" s="62" t="str">
        <f>$C$1167</f>
        <v>Competitive Cultural Competence - enrolled</v>
      </c>
      <c r="E1420" s="65" t="s">
        <v>60</v>
      </c>
      <c r="F1420" s="62" t="str">
        <f>$H$1167</f>
        <v>participating in the Competetive Cultural Competence program</v>
      </c>
      <c r="G1420" s="65" t="s">
        <v>60</v>
      </c>
      <c r="H1420" s="73" t="str">
        <f t="shared" si="69"/>
        <v>Now that the recipient is participating in the Competetive Cultural Competence program, we anticipate significantly improved wellness outcomes. And can provide a testimonial of their responsiveness to the needs of diverse clients.</v>
      </c>
      <c r="I1420" s="4" t="s">
        <v>128</v>
      </c>
      <c r="J1420" s="4" t="str">
        <f t="shared" si="71"/>
        <v>the recipient</v>
      </c>
      <c r="K1420" s="61" t="str">
        <f>K$1195</f>
        <v xml:space="preserve"> is </v>
      </c>
      <c r="L1420" s="4" t="str">
        <f t="shared" si="70"/>
        <v>participating in the Competetive Cultural Competence program</v>
      </c>
      <c r="M1420" s="4" t="s">
        <v>146</v>
      </c>
      <c r="N1420" s="60" t="s">
        <v>131</v>
      </c>
    </row>
    <row r="1421" spans="2:16" hidden="1" x14ac:dyDescent="0.3">
      <c r="C1421" s="62" t="str">
        <f>$C$1168</f>
        <v>Standard Cultural Competence - completed</v>
      </c>
      <c r="E1421" s="65" t="s">
        <v>60</v>
      </c>
      <c r="F1421" s="62" t="str">
        <f>$H$1168</f>
        <v>completing the Standard Cultural Competence program</v>
      </c>
      <c r="G1421" s="65" t="s">
        <v>60</v>
      </c>
      <c r="H1421" s="73" t="str">
        <f t="shared" si="69"/>
        <v>Now that the recipient is completing the Standard Cultural Competence program, we expect stellar outcomes. And will soon provide a testimonial of their responsiveness to the needs of diverse clients.</v>
      </c>
      <c r="I1421" s="4" t="s">
        <v>128</v>
      </c>
      <c r="J1421" s="4" t="str">
        <f t="shared" si="71"/>
        <v>the recipient</v>
      </c>
      <c r="K1421" s="61" t="str">
        <f>K$1195</f>
        <v xml:space="preserve"> is </v>
      </c>
      <c r="L1421" s="4" t="str">
        <f t="shared" si="70"/>
        <v>completing the Standard Cultural Competence program</v>
      </c>
      <c r="M1421" s="4" t="s">
        <v>147</v>
      </c>
      <c r="N1421" s="60" t="s">
        <v>136</v>
      </c>
    </row>
    <row r="1422" spans="2:16" hidden="1" x14ac:dyDescent="0.3">
      <c r="C1422" s="62" t="str">
        <f>$C$1169</f>
        <v>Competitive Cultural Competence - completed</v>
      </c>
      <c r="E1422" s="65" t="s">
        <v>60</v>
      </c>
      <c r="F1422" s="62" t="str">
        <f>$H$1169</f>
        <v>completing the Competetive Cultural Competence program</v>
      </c>
      <c r="G1422" s="65" t="s">
        <v>60</v>
      </c>
      <c r="H1422" s="73" t="str">
        <f t="shared" si="69"/>
        <v>Now that the recipient is completing the Competetive Cultural Competence program, we anticipate greatly improved wellness outcomes. And will soon provide a testimonial of their responsiveness to the needs of diverse clients.</v>
      </c>
      <c r="I1422" s="4" t="s">
        <v>128</v>
      </c>
      <c r="J1422" s="4" t="str">
        <f t="shared" si="71"/>
        <v>the recipient</v>
      </c>
      <c r="K1422" s="61" t="str">
        <f>K$1195</f>
        <v xml:space="preserve"> is </v>
      </c>
      <c r="L1422" s="4" t="str">
        <f t="shared" si="70"/>
        <v>completing the Competetive Cultural Competence program</v>
      </c>
      <c r="M1422" s="4" t="s">
        <v>148</v>
      </c>
      <c r="N1422" s="60" t="s">
        <v>136</v>
      </c>
    </row>
    <row r="1423" spans="2:16" hidden="1" x14ac:dyDescent="0.3">
      <c r="G1423" s="65" t="s">
        <v>60</v>
      </c>
      <c r="H1423" s="73" t="str">
        <f t="shared" si="69"/>
        <v>Select one of these two services, Standard or Competitive Competence, to best improve your efficacy serving diverse patients. We can then offer a testimonial of your improved responsiveness to diverse clients.</v>
      </c>
      <c r="K1423" s="61" t="s">
        <v>138</v>
      </c>
      <c r="L1423" s="61" t="s">
        <v>139</v>
      </c>
      <c r="M1423" s="61" t="s">
        <v>149</v>
      </c>
      <c r="N1423" s="60" t="s">
        <v>141</v>
      </c>
    </row>
    <row r="1424" spans="2:16" hidden="1" x14ac:dyDescent="0.3">
      <c r="C1424" s="73" t="str">
        <f>IF($C1412=$C1417,H1417,IF($C1412=$C1418,H1418,IF($C1412=C1419,H1419,IF($C1412=C1420,H1420,IF($C1412=C1421,H1421,IF($C1412=C1422,H1422,IF($C1412=0,H1423)))))))</f>
        <v>Select one of these two services, Standard or Competitive Competence, to best improve your efficacy serving diverse patients. We can then offer a testimonial of your improved responsiveness to diverse clients.</v>
      </c>
      <c r="E1424" s="65" t="s">
        <v>60</v>
      </c>
      <c r="F1424" s="73" t="str">
        <f>IF($C1412=$C1417,F1417,IF($C1412=$C1418,F1418,IF($C1412=C1419,F1419,IF($C1412=C1420,F1420,IF($C1412=C1421,F1421,IF($C1412=C1422,F1422,IF($C1412=0,"")))))))</f>
        <v/>
      </c>
      <c r="G1424" s="65" t="s">
        <v>60</v>
      </c>
    </row>
    <row r="1425" spans="2:13" hidden="1" x14ac:dyDescent="0.3"/>
    <row r="1426" spans="2:13" hidden="1" x14ac:dyDescent="0.3">
      <c r="C1426" s="4" t="s">
        <v>142</v>
      </c>
    </row>
    <row r="1427" spans="2:13" hidden="1" x14ac:dyDescent="0.3"/>
    <row r="1428" spans="2:13" hidden="1" x14ac:dyDescent="0.3"/>
    <row r="1429" spans="2:13" hidden="1" x14ac:dyDescent="0.3"/>
    <row r="1430" spans="2:13" ht="16" hidden="1" x14ac:dyDescent="0.4">
      <c r="B1430" s="66" t="str">
        <f>IF(OR(F379="",J379=""),B379,CONCATENATE(B379,": ",F379,", ",J379))</f>
        <v>9th visit</v>
      </c>
      <c r="C1430" s="67"/>
      <c r="D1430" s="67"/>
      <c r="E1430" s="67"/>
      <c r="F1430" s="67"/>
      <c r="G1430" s="67"/>
      <c r="H1430" s="67"/>
      <c r="I1430" s="67"/>
      <c r="J1430" s="67"/>
      <c r="K1430" s="67"/>
      <c r="L1430" s="67"/>
      <c r="M1430" s="133">
        <f>IF(J379=I$1103,L$1103,IF(J379=I$1104,L$1104,IF(J379=I$1105,L$1105,IF(J379=I$1106,L$1106,IF(J379=I$1107,L$1107,IF(J379=I$1108,L$1108,IF(J379=I$1109,L$1109,IF(J379="",0))))))))</f>
        <v>0</v>
      </c>
    </row>
    <row r="1431" spans="2:13" hidden="1" x14ac:dyDescent="0.3">
      <c r="F1431" s="63"/>
    </row>
    <row r="1432" spans="2:13" hidden="1" x14ac:dyDescent="0.3">
      <c r="F1432" s="70">
        <f>F383</f>
        <v>0</v>
      </c>
      <c r="J1432" s="70">
        <f>F384</f>
        <v>0</v>
      </c>
    </row>
    <row r="1433" spans="2:13" hidden="1" x14ac:dyDescent="0.3"/>
    <row r="1434" spans="2:13" hidden="1" x14ac:dyDescent="0.3">
      <c r="B1434" s="64">
        <f>IF(C1434=F$1107,E$1107,IF(C1434=F$1108,E$1108,IF(C1434=F$1109,E$1109,IF(C1434=F$1110,E$1110,IF(C1434=F$1111,E$1111,IF(C1434=0,0))))))</f>
        <v>0</v>
      </c>
      <c r="C1434" s="4">
        <f>K386</f>
        <v>0</v>
      </c>
      <c r="F1434" s="4" t="str">
        <f>F1397</f>
        <v>1. I felt fully seen and heard.</v>
      </c>
      <c r="M1434" s="4">
        <f>IF(K386="",0,1)</f>
        <v>0</v>
      </c>
    </row>
    <row r="1435" spans="2:13" hidden="1" x14ac:dyDescent="0.3">
      <c r="B1435" s="64">
        <f t="shared" ref="B1435:B1443" si="72">IF(C1435=F$1107,E$1107,IF(C1435=F$1108,E$1108,IF(C1435=F$1109,E$1109,IF(C1435=F$1110,E$1110,IF(C1435=F$1111,E$1111,IF(C1435=0,0))))))</f>
        <v>0</v>
      </c>
      <c r="C1435" s="4">
        <f>K388</f>
        <v>0</v>
      </c>
      <c r="F1435" s="4" t="str">
        <f t="shared" ref="F1435:F1443" si="73">F1398</f>
        <v>2. They faithfully responded to all of my expressions of pain or discomfort.</v>
      </c>
      <c r="M1435" s="4">
        <f>IF(K388="",0,1)</f>
        <v>0</v>
      </c>
    </row>
    <row r="1436" spans="2:13" hidden="1" x14ac:dyDescent="0.3">
      <c r="B1436" s="64">
        <f t="shared" si="72"/>
        <v>0</v>
      </c>
      <c r="C1436" s="4">
        <f>K390</f>
        <v>0</v>
      </c>
      <c r="F1436" s="4" t="str">
        <f t="shared" si="73"/>
        <v>3. They put my personal wellbeing ahead of their institutional processes.</v>
      </c>
      <c r="M1436" s="4">
        <f>IF(K390="",0,1)</f>
        <v>0</v>
      </c>
    </row>
    <row r="1437" spans="2:13" hidden="1" x14ac:dyDescent="0.3">
      <c r="B1437" s="64">
        <f t="shared" si="72"/>
        <v>0</v>
      </c>
      <c r="C1437" s="4">
        <f>K392</f>
        <v>0</v>
      </c>
      <c r="F1437" s="4" t="str">
        <f t="shared" si="73"/>
        <v>4. Their actions and expressions were devoid of any microaggressions.</v>
      </c>
      <c r="M1437" s="4">
        <f>IF(K392="",0,1)</f>
        <v>0</v>
      </c>
    </row>
    <row r="1438" spans="2:13" hidden="1" x14ac:dyDescent="0.3">
      <c r="B1438" s="64">
        <f t="shared" si="72"/>
        <v>0</v>
      </c>
      <c r="C1438" s="4">
        <f>K394</f>
        <v>0</v>
      </c>
      <c r="F1438" s="4" t="str">
        <f t="shared" si="73"/>
        <v>5. They asked me how they could be more culturally sensitive.</v>
      </c>
      <c r="M1438" s="4">
        <f>IF(K394="",0,1)</f>
        <v>0</v>
      </c>
    </row>
    <row r="1439" spans="2:13" hidden="1" x14ac:dyDescent="0.3">
      <c r="B1439" s="64">
        <f t="shared" si="72"/>
        <v>0</v>
      </c>
      <c r="C1439" s="4">
        <f>K396</f>
        <v>0</v>
      </c>
      <c r="F1439" s="4" t="str">
        <f t="shared" si="73"/>
        <v>6. They did not exploit my vulnerability to their professional authority.</v>
      </c>
      <c r="M1439" s="4">
        <f>IF(K396="",0,1)</f>
        <v>0</v>
      </c>
    </row>
    <row r="1440" spans="2:13" hidden="1" x14ac:dyDescent="0.3">
      <c r="B1440" s="64">
        <f t="shared" si="72"/>
        <v>0</v>
      </c>
      <c r="C1440" s="4">
        <f>K398</f>
        <v>0</v>
      </c>
      <c r="F1440" s="4" t="str">
        <f t="shared" si="73"/>
        <v>7. I never had to give up my autonomy to fit their processes.</v>
      </c>
      <c r="M1440" s="4">
        <f>IF(K398="",0,1)</f>
        <v>0</v>
      </c>
    </row>
    <row r="1441" spans="2:16" hidden="1" x14ac:dyDescent="0.3">
      <c r="B1441" s="64">
        <f t="shared" si="72"/>
        <v>0</v>
      </c>
      <c r="C1441" s="4">
        <f>K400</f>
        <v>0</v>
      </c>
      <c r="F1441" s="4" t="str">
        <f t="shared" si="73"/>
        <v>8. Staff appeared to be culturally diverse.</v>
      </c>
      <c r="M1441" s="4">
        <f>IF(K400="",0,1)</f>
        <v>0</v>
      </c>
    </row>
    <row r="1442" spans="2:16" hidden="1" x14ac:dyDescent="0.3">
      <c r="B1442" s="64">
        <f t="shared" si="72"/>
        <v>0</v>
      </c>
      <c r="C1442" s="4">
        <f>K402</f>
        <v>0</v>
      </c>
      <c r="F1442" s="4" t="str">
        <f t="shared" si="73"/>
        <v>9. They effectively accommodated my linguistic barrier.</v>
      </c>
      <c r="M1442" s="4">
        <f>IF(K402="",0,1)</f>
        <v>0</v>
      </c>
    </row>
    <row r="1443" spans="2:16" hidden="1" x14ac:dyDescent="0.3">
      <c r="B1443" s="64">
        <f t="shared" si="72"/>
        <v>0</v>
      </c>
      <c r="C1443" s="4">
        <f>K404</f>
        <v>0</v>
      </c>
      <c r="F1443" s="4" t="str">
        <f t="shared" si="73"/>
        <v>10. I was offered billing options appropriate to my cultural values.</v>
      </c>
      <c r="M1443" s="4">
        <f>IF(K404="",0,1)</f>
        <v>0</v>
      </c>
    </row>
    <row r="1444" spans="2:16" hidden="1" x14ac:dyDescent="0.3">
      <c r="M1444" s="71">
        <f t="shared" ref="M1444" si="74">SUM(M1434:M1443)</f>
        <v>0</v>
      </c>
    </row>
    <row r="1445" spans="2:16" ht="15.5" hidden="1" x14ac:dyDescent="0.45">
      <c r="B1445" s="72">
        <f t="shared" ref="B1445" si="75">ROUND(SUM(B1434:B1443),0)</f>
        <v>0</v>
      </c>
      <c r="C1445" s="73" t="str">
        <f>IF(AND($B1445&gt;=$B$1114,$B1445&lt;$C$1114),E$1114,IF(AND($B1445&gt;=$B$1115,$B1445&lt;$C$1115),E$1115,IF(AND($B1445&gt;=$B$1116,$B1445&lt;$C$1116),E$1116,IF(AND($B1445&gt;=$B$1117,$B1445&lt;$C$1117),E$1117,IF(AND($B1445&gt;=$B$1118,$B1445&lt;=$C$1118),E$1118)))))</f>
        <v>Dangerously incompetent</v>
      </c>
      <c r="F1445" s="73" t="str">
        <f>IF(AND($B1445&gt;=$B$1114,$B1445&lt;$C$1114),H$1114,IF(AND($B1445&gt;=$B$1115,$B1445&lt;$C$1115),H$1115,IF(AND($B1445&gt;=$B$1116,$B1445&lt;$C$1116),H$1116,IF(AND($B1445&gt;=$B$1117,$B1445&lt;$C$1117),H$1117,IF(AND($B1445&gt;=$B$1118,$B1445&lt;=$C$1118),H$1118)))))</f>
        <v>dangerous incompetence</v>
      </c>
      <c r="I1445" s="73" t="str">
        <f>IF(AND($B1445&gt;=$B$1114,$B1445&lt;$C$1114),K$1114,IF(AND($B1445&gt;=$B$1115,$B1445&lt;$C$1115),K$1115,IF(AND($B1445&gt;=$B$1116,$B1445&lt;$C$1116),K$1116,IF(AND($B1445&gt;=$B$1117,$B1445&lt;$C$1117),K$1117,IF(AND($B1445&gt;=$B$1118,$B1445&lt;=$C$1118),K$1118)))))</f>
        <v>dangerous risk to the birthing person's wellbeing</v>
      </c>
      <c r="M1445" s="74" t="str">
        <f>IF(M1444=10,B1445,"")</f>
        <v/>
      </c>
      <c r="P1445" s="127" t="str">
        <f>IF(M1445="","",M1445*0.01)</f>
        <v/>
      </c>
    </row>
    <row r="1446" spans="2:16" ht="15.5" hidden="1" x14ac:dyDescent="0.45">
      <c r="L1446" s="75" t="s">
        <v>92</v>
      </c>
      <c r="M1446" s="76" t="str">
        <f>IF(K284="","",K384)</f>
        <v/>
      </c>
      <c r="P1446" s="127" t="str">
        <f>IF(M1446="","",1-(M1446/12))</f>
        <v/>
      </c>
    </row>
    <row r="1447" spans="2:16" hidden="1" x14ac:dyDescent="0.3">
      <c r="B1447" s="73" t="str">
        <f t="shared" ref="B1447" si="76">IF(M1444=10,CONCATENATE(E1447,F1447,G1447,H1447,I1447,J1447,K1447,L1447,M1447),"")</f>
        <v/>
      </c>
      <c r="D1447" s="65" t="s">
        <v>60</v>
      </c>
      <c r="E1447" s="4" t="s">
        <v>93</v>
      </c>
      <c r="F1447" s="4">
        <f t="shared" ref="F1447" si="77">B1445</f>
        <v>0</v>
      </c>
      <c r="G1447" s="4" t="s">
        <v>94</v>
      </c>
      <c r="H1447" s="4" t="str">
        <f t="shared" ref="H1447" si="78">F1445</f>
        <v>dangerous incompetence</v>
      </c>
      <c r="I1447" s="4" t="s">
        <v>95</v>
      </c>
    </row>
    <row r="1448" spans="2:16" hidden="1" x14ac:dyDescent="0.3"/>
    <row r="1449" spans="2:16" ht="14.5" hidden="1" x14ac:dyDescent="0.45">
      <c r="C1449" s="147">
        <f>E414</f>
        <v>0</v>
      </c>
      <c r="D1449" s="148"/>
      <c r="E1449" s="148"/>
      <c r="F1449" s="148"/>
      <c r="G1449" s="148"/>
      <c r="H1449" s="149"/>
    </row>
    <row r="1450" spans="2:16" hidden="1" x14ac:dyDescent="0.3"/>
    <row r="1451" spans="2:16" hidden="1" x14ac:dyDescent="0.3">
      <c r="C1451" s="73" t="str">
        <f>CONCATENATE(E1451,F1451,G1451,H1451,I1451,J1451,K1451,,L1451,M1451)</f>
        <v xml:space="preserve">We provide this helpful feedback to you, the recipient, to improve your cultural competency. </v>
      </c>
      <c r="D1451" s="65" t="s">
        <v>60</v>
      </c>
      <c r="E1451" s="4" t="s">
        <v>123</v>
      </c>
      <c r="F1451" s="4" t="str">
        <f>IF($J1432=0,"the recipient",$J1432)</f>
        <v>the recipient</v>
      </c>
      <c r="G1451" s="4" t="s">
        <v>124</v>
      </c>
      <c r="H1451" s="4"/>
    </row>
    <row r="1452" spans="2:16" hidden="1" x14ac:dyDescent="0.3">
      <c r="C1452" s="73" t="str">
        <f>CONCATENATE(E1452,F1452,G1452,H1452,I1452,J1452,K1452,,L1452,M1452)</f>
        <v xml:space="preserve">We know medical providers like you rely upon referrals. Often from those you serve. </v>
      </c>
      <c r="D1452" s="65" t="s">
        <v>60</v>
      </c>
      <c r="E1452" s="4" t="s">
        <v>126</v>
      </c>
      <c r="G1452" s="4" t="s">
        <v>127</v>
      </c>
    </row>
    <row r="1453" spans="2:16" hidden="1" x14ac:dyDescent="0.3">
      <c r="C1453" s="73" t="str">
        <f>CONCATENATE(E1453,F1453,G1453,H1453,I1453,J1453,K1453,,L1453,M1453)</f>
        <v>Select a service that best fits your needs.</v>
      </c>
      <c r="D1453" s="65" t="s">
        <v>60</v>
      </c>
      <c r="E1453" s="4" t="s">
        <v>17</v>
      </c>
    </row>
    <row r="1454" spans="2:16" hidden="1" x14ac:dyDescent="0.3">
      <c r="C1454" s="62" t="str">
        <f>$C$1164</f>
        <v>Standard Cultural Competence - begin</v>
      </c>
      <c r="E1454" s="65" t="s">
        <v>60</v>
      </c>
      <c r="F1454" s="62" t="str">
        <f>$H$1164</f>
        <v>beginning the Standard Cultural Competence program</v>
      </c>
      <c r="G1454" s="65" t="s">
        <v>60</v>
      </c>
      <c r="H1454" s="73" t="str">
        <f>CONCATENATE($I1454,$J1454,$K1454,$L1454,$M1454,$N1454,$O1454,$P1454)</f>
        <v>Now that the recipient is beginning the Standard Cultural Competence program, we expect improved outcomes. And can provide a testimonial of their responsiveness to the needs of diverse clients.</v>
      </c>
      <c r="I1454" s="4" t="s">
        <v>128</v>
      </c>
      <c r="J1454" s="65" t="str">
        <f>F1451</f>
        <v>the recipient</v>
      </c>
      <c r="K1454" s="61" t="s">
        <v>129</v>
      </c>
      <c r="L1454" s="4" t="str">
        <f>F1454</f>
        <v>beginning the Standard Cultural Competence program</v>
      </c>
      <c r="M1454" s="4" t="s">
        <v>143</v>
      </c>
      <c r="N1454" s="60" t="s">
        <v>131</v>
      </c>
    </row>
    <row r="1455" spans="2:16" hidden="1" x14ac:dyDescent="0.3">
      <c r="C1455" s="62" t="str">
        <f>$C$1165</f>
        <v>Competitive Cultural Competence - begin</v>
      </c>
      <c r="E1455" s="65" t="s">
        <v>60</v>
      </c>
      <c r="F1455" s="62" t="str">
        <f>$H$1165</f>
        <v>beginning the Competetive Cultural Competence program</v>
      </c>
      <c r="G1455" s="65" t="s">
        <v>60</v>
      </c>
      <c r="H1455" s="73" t="str">
        <f t="shared" ref="H1455:H1460" si="79">CONCATENATE($I1455,$J1455,$K1455,$L1455,$M1455,$N1455,$O1455,$P1455)</f>
        <v>Now that the recipient is beginning the Competetive Cultural Competence program, we anticipate modestly improved wellness outcomes. And can provide a testimonial of their responsiveness to the needs of diverse clients.</v>
      </c>
      <c r="I1455" s="4" t="s">
        <v>128</v>
      </c>
      <c r="J1455" s="4" t="str">
        <f>J1454</f>
        <v>the recipient</v>
      </c>
      <c r="K1455" s="61" t="str">
        <f>K$1195</f>
        <v xml:space="preserve"> is </v>
      </c>
      <c r="L1455" s="4" t="str">
        <f t="shared" ref="L1455:L1459" si="80">F1455</f>
        <v>beginning the Competetive Cultural Competence program</v>
      </c>
      <c r="M1455" s="4" t="s">
        <v>144</v>
      </c>
      <c r="N1455" s="60" t="s">
        <v>131</v>
      </c>
    </row>
    <row r="1456" spans="2:16" hidden="1" x14ac:dyDescent="0.3">
      <c r="C1456" s="62" t="str">
        <f>$C$1166</f>
        <v>Standard Cultural Competence - enrolled</v>
      </c>
      <c r="E1456" s="65" t="s">
        <v>60</v>
      </c>
      <c r="F1456" s="62" t="str">
        <f>$H$1166</f>
        <v>participating in the Standard Cultural Competence program</v>
      </c>
      <c r="G1456" s="65" t="s">
        <v>60</v>
      </c>
      <c r="H1456" s="73" t="str">
        <f t="shared" si="79"/>
        <v>Now that the recipient is participating in the Standard Cultural Competence program, we expect better outcomes. And can provide a testimonial of their responsiveness to the needs of diverse clients.</v>
      </c>
      <c r="I1456" s="4" t="s">
        <v>128</v>
      </c>
      <c r="J1456" s="4" t="str">
        <f t="shared" ref="J1456:J1459" si="81">J1455</f>
        <v>the recipient</v>
      </c>
      <c r="K1456" s="61" t="str">
        <f>K$1195</f>
        <v xml:space="preserve"> is </v>
      </c>
      <c r="L1456" s="4" t="str">
        <f t="shared" si="80"/>
        <v>participating in the Standard Cultural Competence program</v>
      </c>
      <c r="M1456" s="4" t="s">
        <v>145</v>
      </c>
      <c r="N1456" s="60" t="s">
        <v>131</v>
      </c>
    </row>
    <row r="1457" spans="2:14" hidden="1" x14ac:dyDescent="0.3">
      <c r="C1457" s="62" t="str">
        <f>$C$1167</f>
        <v>Competitive Cultural Competence - enrolled</v>
      </c>
      <c r="E1457" s="65" t="s">
        <v>60</v>
      </c>
      <c r="F1457" s="62" t="str">
        <f>$H$1167</f>
        <v>participating in the Competetive Cultural Competence program</v>
      </c>
      <c r="G1457" s="65" t="s">
        <v>60</v>
      </c>
      <c r="H1457" s="73" t="str">
        <f t="shared" si="79"/>
        <v>Now that the recipient is participating in the Competetive Cultural Competence program, we anticipate significantly improved wellness outcomes. And can provide a testimonial of their responsiveness to the needs of diverse clients.</v>
      </c>
      <c r="I1457" s="4" t="s">
        <v>128</v>
      </c>
      <c r="J1457" s="4" t="str">
        <f t="shared" si="81"/>
        <v>the recipient</v>
      </c>
      <c r="K1457" s="61" t="str">
        <f>K$1195</f>
        <v xml:space="preserve"> is </v>
      </c>
      <c r="L1457" s="4" t="str">
        <f t="shared" si="80"/>
        <v>participating in the Competetive Cultural Competence program</v>
      </c>
      <c r="M1457" s="4" t="s">
        <v>146</v>
      </c>
      <c r="N1457" s="60" t="s">
        <v>131</v>
      </c>
    </row>
    <row r="1458" spans="2:14" hidden="1" x14ac:dyDescent="0.3">
      <c r="C1458" s="62" t="str">
        <f>$C$1168</f>
        <v>Standard Cultural Competence - completed</v>
      </c>
      <c r="E1458" s="65" t="s">
        <v>60</v>
      </c>
      <c r="F1458" s="62" t="str">
        <f>$H$1168</f>
        <v>completing the Standard Cultural Competence program</v>
      </c>
      <c r="G1458" s="65" t="s">
        <v>60</v>
      </c>
      <c r="H1458" s="73" t="str">
        <f t="shared" si="79"/>
        <v>Now that the recipient is completing the Standard Cultural Competence program, we expect stellar outcomes. And will soon provide a testimonial of their responsiveness to the needs of diverse clients.</v>
      </c>
      <c r="I1458" s="4" t="s">
        <v>128</v>
      </c>
      <c r="J1458" s="4" t="str">
        <f t="shared" si="81"/>
        <v>the recipient</v>
      </c>
      <c r="K1458" s="61" t="str">
        <f>K$1195</f>
        <v xml:space="preserve"> is </v>
      </c>
      <c r="L1458" s="4" t="str">
        <f t="shared" si="80"/>
        <v>completing the Standard Cultural Competence program</v>
      </c>
      <c r="M1458" s="4" t="s">
        <v>147</v>
      </c>
      <c r="N1458" s="60" t="s">
        <v>136</v>
      </c>
    </row>
    <row r="1459" spans="2:14" hidden="1" x14ac:dyDescent="0.3">
      <c r="C1459" s="62" t="str">
        <f>$C$1169</f>
        <v>Competitive Cultural Competence - completed</v>
      </c>
      <c r="E1459" s="65" t="s">
        <v>60</v>
      </c>
      <c r="F1459" s="62" t="str">
        <f>$H$1169</f>
        <v>completing the Competetive Cultural Competence program</v>
      </c>
      <c r="G1459" s="65" t="s">
        <v>60</v>
      </c>
      <c r="H1459" s="73" t="str">
        <f t="shared" si="79"/>
        <v>Now that the recipient is completing the Competetive Cultural Competence program, we anticipate greatly improved wellness outcomes. And will soon provide a testimonial of their responsiveness to the needs of diverse clients.</v>
      </c>
      <c r="I1459" s="4" t="s">
        <v>128</v>
      </c>
      <c r="J1459" s="4" t="str">
        <f t="shared" si="81"/>
        <v>the recipient</v>
      </c>
      <c r="K1459" s="61" t="str">
        <f>K$1195</f>
        <v xml:space="preserve"> is </v>
      </c>
      <c r="L1459" s="4" t="str">
        <f t="shared" si="80"/>
        <v>completing the Competetive Cultural Competence program</v>
      </c>
      <c r="M1459" s="4" t="s">
        <v>148</v>
      </c>
      <c r="N1459" s="60" t="s">
        <v>136</v>
      </c>
    </row>
    <row r="1460" spans="2:14" hidden="1" x14ac:dyDescent="0.3">
      <c r="G1460" s="65" t="s">
        <v>60</v>
      </c>
      <c r="H1460" s="73" t="str">
        <f t="shared" si="79"/>
        <v>Select one of these two services, Standard or Competitive Competence, to best improve your efficacy serving diverse patients. We can then offer a testimonial of your improved responsiveness to diverse clients.</v>
      </c>
      <c r="K1460" s="61" t="s">
        <v>138</v>
      </c>
      <c r="L1460" s="61" t="s">
        <v>139</v>
      </c>
      <c r="M1460" s="61" t="s">
        <v>149</v>
      </c>
      <c r="N1460" s="60" t="s">
        <v>141</v>
      </c>
    </row>
    <row r="1461" spans="2:14" hidden="1" x14ac:dyDescent="0.3">
      <c r="C1461" s="73" t="str">
        <f>IF($C1449=$C1454,H1454,IF($C1449=$C1455,H1455,IF($C1449=C1456,H1456,IF($C1449=C1457,H1457,IF($C1449=C1458,H1458,IF($C1449=C1459,H1459,IF($C1449=0,H1460)))))))</f>
        <v>Select one of these two services, Standard or Competitive Competence, to best improve your efficacy serving diverse patients. We can then offer a testimonial of your improved responsiveness to diverse clients.</v>
      </c>
      <c r="E1461" s="65" t="s">
        <v>60</v>
      </c>
      <c r="F1461" s="73" t="str">
        <f>IF($C1449=$C1454,F1454,IF($C1449=$C1455,F1455,IF($C1449=C1456,F1456,IF($C1449=C1457,F1457,IF($C1449=C1458,F1458,IF($C1449=C1459,F1459,IF($C1449=0,"")))))))</f>
        <v/>
      </c>
      <c r="G1461" s="65" t="s">
        <v>60</v>
      </c>
    </row>
    <row r="1462" spans="2:14" hidden="1" x14ac:dyDescent="0.3"/>
    <row r="1463" spans="2:14" hidden="1" x14ac:dyDescent="0.3">
      <c r="C1463" s="4" t="s">
        <v>142</v>
      </c>
    </row>
    <row r="1464" spans="2:14" hidden="1" x14ac:dyDescent="0.3"/>
    <row r="1465" spans="2:14" hidden="1" x14ac:dyDescent="0.3"/>
    <row r="1466" spans="2:14" hidden="1" x14ac:dyDescent="0.3"/>
    <row r="1467" spans="2:14" ht="16" hidden="1" x14ac:dyDescent="0.4">
      <c r="B1467" s="66" t="str">
        <f>IF(OR(F420="",J420=""),B420,CONCATENATE(B420,": ",F420,", ",J420))</f>
        <v>10th visit</v>
      </c>
      <c r="C1467" s="67"/>
      <c r="D1467" s="67"/>
      <c r="E1467" s="67"/>
      <c r="F1467" s="68"/>
      <c r="G1467" s="67"/>
      <c r="H1467" s="69"/>
      <c r="I1467" s="67"/>
      <c r="J1467" s="67"/>
      <c r="K1467" s="67"/>
      <c r="L1467" s="67"/>
      <c r="M1467" s="133">
        <f>IF(J420=I$1103,L$1103,IF(J420=I$1104,L$1104,IF(J420=I$1105,L$1105,IF(J420=I$1106,L$1106,IF(J420=I$1107,L$1107,IF(J420=I$1108,L$1108,IF(J420=I$1109,L$1109,IF(J420="",0))))))))</f>
        <v>0</v>
      </c>
    </row>
    <row r="1468" spans="2:14" hidden="1" x14ac:dyDescent="0.3">
      <c r="F1468" s="63"/>
    </row>
    <row r="1469" spans="2:14" hidden="1" x14ac:dyDescent="0.3">
      <c r="F1469" s="70">
        <f>F424</f>
        <v>0</v>
      </c>
      <c r="J1469" s="70">
        <f>F425</f>
        <v>0</v>
      </c>
    </row>
    <row r="1470" spans="2:14" hidden="1" x14ac:dyDescent="0.3"/>
    <row r="1471" spans="2:14" hidden="1" x14ac:dyDescent="0.3">
      <c r="B1471" s="64">
        <f>IF(C1471=F$1107,E$1107,IF(C1471=F$1108,E$1108,IF(C1471=F$1109,E$1109,IF(C1471=F$1110,E$1110,IF(C1471=F$1111,E$1111,IF(C1471=0,0))))))</f>
        <v>0</v>
      </c>
      <c r="C1471" s="4">
        <f>K427</f>
        <v>0</v>
      </c>
      <c r="F1471" s="4" t="str">
        <f>F1434</f>
        <v>1. I felt fully seen and heard.</v>
      </c>
      <c r="M1471" s="4">
        <f>IF(K427="",0,1)</f>
        <v>0</v>
      </c>
    </row>
    <row r="1472" spans="2:14" hidden="1" x14ac:dyDescent="0.3">
      <c r="B1472" s="64">
        <f t="shared" ref="B1472:B1480" si="82">IF(C1472=F$1107,E$1107,IF(C1472=F$1108,E$1108,IF(C1472=F$1109,E$1109,IF(C1472=F$1110,E$1110,IF(C1472=F$1111,E$1111,IF(C1472=0,0))))))</f>
        <v>0</v>
      </c>
      <c r="C1472" s="4">
        <f>K429</f>
        <v>0</v>
      </c>
      <c r="F1472" s="4" t="str">
        <f t="shared" ref="F1472:F1480" si="83">F1435</f>
        <v>2. They faithfully responded to all of my expressions of pain or discomfort.</v>
      </c>
      <c r="M1472" s="4">
        <f>IF(K429="",0,1)</f>
        <v>0</v>
      </c>
    </row>
    <row r="1473" spans="2:16" hidden="1" x14ac:dyDescent="0.3">
      <c r="B1473" s="64">
        <f t="shared" si="82"/>
        <v>0</v>
      </c>
      <c r="C1473" s="4">
        <f>K431</f>
        <v>0</v>
      </c>
      <c r="F1473" s="4" t="str">
        <f t="shared" si="83"/>
        <v>3. They put my personal wellbeing ahead of their institutional processes.</v>
      </c>
      <c r="M1473" s="4">
        <f>IF(K431="",0,1)</f>
        <v>0</v>
      </c>
    </row>
    <row r="1474" spans="2:16" hidden="1" x14ac:dyDescent="0.3">
      <c r="B1474" s="64">
        <f t="shared" si="82"/>
        <v>0</v>
      </c>
      <c r="C1474" s="4">
        <f>K433</f>
        <v>0</v>
      </c>
      <c r="F1474" s="4" t="str">
        <f t="shared" si="83"/>
        <v>4. Their actions and expressions were devoid of any microaggressions.</v>
      </c>
      <c r="M1474" s="4">
        <f>IF(K433="",0,1)</f>
        <v>0</v>
      </c>
    </row>
    <row r="1475" spans="2:16" hidden="1" x14ac:dyDescent="0.3">
      <c r="B1475" s="64">
        <f t="shared" si="82"/>
        <v>0</v>
      </c>
      <c r="C1475" s="4">
        <f>K435</f>
        <v>0</v>
      </c>
      <c r="F1475" s="4" t="str">
        <f t="shared" si="83"/>
        <v>5. They asked me how they could be more culturally sensitive.</v>
      </c>
      <c r="M1475" s="4">
        <f>IF(K435="",0,1)</f>
        <v>0</v>
      </c>
    </row>
    <row r="1476" spans="2:16" hidden="1" x14ac:dyDescent="0.3">
      <c r="B1476" s="64">
        <f t="shared" si="82"/>
        <v>0</v>
      </c>
      <c r="C1476" s="4">
        <f>K437</f>
        <v>0</v>
      </c>
      <c r="F1476" s="4" t="str">
        <f t="shared" si="83"/>
        <v>6. They did not exploit my vulnerability to their professional authority.</v>
      </c>
      <c r="M1476" s="4">
        <f>IF(K437="",0,1)</f>
        <v>0</v>
      </c>
    </row>
    <row r="1477" spans="2:16" hidden="1" x14ac:dyDescent="0.3">
      <c r="B1477" s="64">
        <f t="shared" si="82"/>
        <v>0</v>
      </c>
      <c r="C1477" s="4">
        <f>K439</f>
        <v>0</v>
      </c>
      <c r="F1477" s="4" t="str">
        <f t="shared" si="83"/>
        <v>7. I never had to give up my autonomy to fit their processes.</v>
      </c>
      <c r="M1477" s="4">
        <f>IF(K439="",0,1)</f>
        <v>0</v>
      </c>
    </row>
    <row r="1478" spans="2:16" hidden="1" x14ac:dyDescent="0.3">
      <c r="B1478" s="64">
        <f t="shared" si="82"/>
        <v>0</v>
      </c>
      <c r="C1478" s="4">
        <f>K441</f>
        <v>0</v>
      </c>
      <c r="F1478" s="4" t="str">
        <f t="shared" si="83"/>
        <v>8. Staff appeared to be culturally diverse.</v>
      </c>
      <c r="M1478" s="4">
        <f>IF(K441="",0,1)</f>
        <v>0</v>
      </c>
    </row>
    <row r="1479" spans="2:16" hidden="1" x14ac:dyDescent="0.3">
      <c r="B1479" s="64">
        <f t="shared" si="82"/>
        <v>0</v>
      </c>
      <c r="C1479" s="4">
        <f>K443</f>
        <v>0</v>
      </c>
      <c r="F1479" s="4" t="str">
        <f t="shared" si="83"/>
        <v>9. They effectively accommodated my linguistic barrier.</v>
      </c>
      <c r="M1479" s="4">
        <f>IF(K443="",0,1)</f>
        <v>0</v>
      </c>
    </row>
    <row r="1480" spans="2:16" hidden="1" x14ac:dyDescent="0.3">
      <c r="B1480" s="64">
        <f t="shared" si="82"/>
        <v>0</v>
      </c>
      <c r="C1480" s="4">
        <f>K445</f>
        <v>0</v>
      </c>
      <c r="F1480" s="4" t="str">
        <f t="shared" si="83"/>
        <v>10. I was offered billing options appropriate to my cultural values.</v>
      </c>
      <c r="M1480" s="4">
        <f>IF(K445="",0,1)</f>
        <v>0</v>
      </c>
    </row>
    <row r="1481" spans="2:16" hidden="1" x14ac:dyDescent="0.3">
      <c r="M1481" s="71">
        <f t="shared" ref="M1481" si="84">SUM(M1471:M1480)</f>
        <v>0</v>
      </c>
    </row>
    <row r="1482" spans="2:16" ht="15.5" hidden="1" x14ac:dyDescent="0.45">
      <c r="B1482" s="72">
        <f t="shared" ref="B1482" si="85">ROUND(SUM(B1471:B1480),0)</f>
        <v>0</v>
      </c>
      <c r="C1482" s="73" t="str">
        <f>IF(AND($B1482&gt;=$B$1114,$B1482&lt;$C$1114),E$1114,IF(AND($B1482&gt;=$B$1115,$B1482&lt;$C$1115),E$1115,IF(AND($B1482&gt;=$B$1116,$B1482&lt;$C$1116),E$1116,IF(AND($B1482&gt;=$B$1117,$B1482&lt;$C$1117),E$1117,IF(AND($B1482&gt;=$B$1118,$B1482&lt;=$C$1118),E$1118)))))</f>
        <v>Dangerously incompetent</v>
      </c>
      <c r="F1482" s="73" t="str">
        <f>IF(AND($B1482&gt;=$B$1114,$B1482&lt;$C$1114),H$1114,IF(AND($B1482&gt;=$B$1115,$B1482&lt;$C$1115),H$1115,IF(AND($B1482&gt;=$B$1116,$B1482&lt;$C$1116),H$1116,IF(AND($B1482&gt;=$B$1117,$B1482&lt;$C$1117),H$1117,IF(AND($B1482&gt;=$B$1118,$B1482&lt;=$C$1118),H$1118)))))</f>
        <v>dangerous incompetence</v>
      </c>
      <c r="I1482" s="73" t="str">
        <f>IF(AND($B1482&gt;=$B$1114,$B1482&lt;$C$1114),K$1114,IF(AND($B1482&gt;=$B$1115,$B1482&lt;$C$1115),K$1115,IF(AND($B1482&gt;=$B$1116,$B1482&lt;$C$1116),K$1116,IF(AND($B1482&gt;=$B$1117,$B1482&lt;$C$1117),K$1117,IF(AND($B1482&gt;=$B$1118,$B1482&lt;=$C$1118),K$1118)))))</f>
        <v>dangerous risk to the birthing person's wellbeing</v>
      </c>
      <c r="M1482" s="74" t="str">
        <f>IF(M1481=10,B1482,"")</f>
        <v/>
      </c>
      <c r="P1482" s="127" t="str">
        <f>IF(M1482="","",M1482*0.01)</f>
        <v/>
      </c>
    </row>
    <row r="1483" spans="2:16" ht="15.5" hidden="1" x14ac:dyDescent="0.45">
      <c r="L1483" s="75" t="s">
        <v>92</v>
      </c>
      <c r="M1483" s="76" t="str">
        <f>IF(K425="","",K425)</f>
        <v/>
      </c>
      <c r="P1483" s="127" t="str">
        <f>IF(M1483="","",1-(M1483/12))</f>
        <v/>
      </c>
    </row>
    <row r="1484" spans="2:16" hidden="1" x14ac:dyDescent="0.3">
      <c r="B1484" s="73" t="str">
        <f t="shared" ref="B1484" si="86">IF(M1481=10,CONCATENATE(E1484,F1484,G1484,H1484,I1484,J1484,K1484,L1484,M1484),"")</f>
        <v/>
      </c>
      <c r="D1484" s="65" t="s">
        <v>60</v>
      </c>
      <c r="E1484" s="4" t="s">
        <v>93</v>
      </c>
      <c r="F1484" s="4">
        <f t="shared" ref="F1484" si="87">B1482</f>
        <v>0</v>
      </c>
      <c r="G1484" s="4" t="s">
        <v>94</v>
      </c>
      <c r="H1484" s="4" t="str">
        <f t="shared" ref="H1484" si="88">F1482</f>
        <v>dangerous incompetence</v>
      </c>
      <c r="I1484" s="4" t="s">
        <v>95</v>
      </c>
    </row>
    <row r="1485" spans="2:16" hidden="1" x14ac:dyDescent="0.3"/>
    <row r="1486" spans="2:16" ht="14.5" hidden="1" x14ac:dyDescent="0.45">
      <c r="C1486" s="147">
        <f>E455</f>
        <v>0</v>
      </c>
      <c r="D1486" s="148"/>
      <c r="E1486" s="148"/>
      <c r="F1486" s="148"/>
      <c r="G1486" s="148"/>
      <c r="H1486" s="149"/>
    </row>
    <row r="1487" spans="2:16" hidden="1" x14ac:dyDescent="0.3"/>
    <row r="1488" spans="2:16" hidden="1" x14ac:dyDescent="0.3">
      <c r="C1488" s="73" t="str">
        <f>CONCATENATE(E1488,F1488,G1488,H1488,I1488,J1488,K1488,,L1488,M1488)</f>
        <v xml:space="preserve">We provide this helpful feedback to you, the recipient, to improve your cultural competency. </v>
      </c>
      <c r="D1488" s="65" t="s">
        <v>60</v>
      </c>
      <c r="E1488" s="4" t="s">
        <v>123</v>
      </c>
      <c r="F1488" s="4" t="str">
        <f>IF($J1469=0,"the recipient",$J1469)</f>
        <v>the recipient</v>
      </c>
      <c r="G1488" s="4" t="s">
        <v>124</v>
      </c>
      <c r="H1488" s="4"/>
    </row>
    <row r="1489" spans="2:14" hidden="1" x14ac:dyDescent="0.3">
      <c r="C1489" s="73" t="str">
        <f>CONCATENATE(E1489,F1489,G1489,H1489,I1489,J1489,K1489,,L1489,M1489)</f>
        <v xml:space="preserve">We know medical providers like you rely upon referrals. Often from those you serve. </v>
      </c>
      <c r="D1489" s="65" t="s">
        <v>60</v>
      </c>
      <c r="E1489" s="4" t="s">
        <v>126</v>
      </c>
      <c r="G1489" s="4" t="s">
        <v>127</v>
      </c>
    </row>
    <row r="1490" spans="2:14" hidden="1" x14ac:dyDescent="0.3">
      <c r="C1490" s="73" t="str">
        <f>CONCATENATE(E1490,F1490,G1490,H1490,I1490,J1490,K1490,,L1490,M1490)</f>
        <v>Select a service that best fits your needs.</v>
      </c>
      <c r="D1490" s="65" t="s">
        <v>60</v>
      </c>
      <c r="E1490" s="4" t="s">
        <v>17</v>
      </c>
    </row>
    <row r="1491" spans="2:14" hidden="1" x14ac:dyDescent="0.3">
      <c r="C1491" s="62" t="str">
        <f>$C$1164</f>
        <v>Standard Cultural Competence - begin</v>
      </c>
      <c r="E1491" s="65" t="s">
        <v>60</v>
      </c>
      <c r="F1491" s="62" t="str">
        <f>$H$1164</f>
        <v>beginning the Standard Cultural Competence program</v>
      </c>
      <c r="G1491" s="65" t="s">
        <v>60</v>
      </c>
      <c r="H1491" s="73" t="str">
        <f>CONCATENATE($I1491,$J1491,$K1491,$L1491,$M1491,$N1491,$O1491,$P1491)</f>
        <v>Now that the recipient is beginning the Standard Cultural Competence program, we expect improved outcomes. And can provide a testimonial of their responsiveness to the needs of diverse clients.</v>
      </c>
      <c r="I1491" s="4" t="s">
        <v>128</v>
      </c>
      <c r="J1491" s="65" t="str">
        <f>F1488</f>
        <v>the recipient</v>
      </c>
      <c r="K1491" s="61" t="s">
        <v>129</v>
      </c>
      <c r="L1491" s="4" t="str">
        <f>F1491</f>
        <v>beginning the Standard Cultural Competence program</v>
      </c>
      <c r="M1491" s="4" t="s">
        <v>143</v>
      </c>
      <c r="N1491" s="60" t="s">
        <v>131</v>
      </c>
    </row>
    <row r="1492" spans="2:14" hidden="1" x14ac:dyDescent="0.3">
      <c r="C1492" s="62" t="str">
        <f>$C$1165</f>
        <v>Competitive Cultural Competence - begin</v>
      </c>
      <c r="E1492" s="65" t="s">
        <v>60</v>
      </c>
      <c r="F1492" s="62" t="str">
        <f>$H$1165</f>
        <v>beginning the Competetive Cultural Competence program</v>
      </c>
      <c r="G1492" s="65" t="s">
        <v>60</v>
      </c>
      <c r="H1492" s="73" t="str">
        <f t="shared" ref="H1492:H1497" si="89">CONCATENATE($I1492,$J1492,$K1492,$L1492,$M1492,$N1492,$O1492,$P1492)</f>
        <v>Now that the recipient is beginning the Competetive Cultural Competence program, we anticipate modestly improved wellness outcomes. And can provide a testimonial of their responsiveness to the needs of diverse clients.</v>
      </c>
      <c r="I1492" s="4" t="s">
        <v>128</v>
      </c>
      <c r="J1492" s="4" t="str">
        <f>J1491</f>
        <v>the recipient</v>
      </c>
      <c r="K1492" s="61" t="str">
        <f>K$1195</f>
        <v xml:space="preserve"> is </v>
      </c>
      <c r="L1492" s="4" t="str">
        <f t="shared" ref="L1492:L1496" si="90">F1492</f>
        <v>beginning the Competetive Cultural Competence program</v>
      </c>
      <c r="M1492" s="4" t="s">
        <v>144</v>
      </c>
      <c r="N1492" s="60" t="s">
        <v>131</v>
      </c>
    </row>
    <row r="1493" spans="2:14" hidden="1" x14ac:dyDescent="0.3">
      <c r="C1493" s="62" t="str">
        <f>$C$1166</f>
        <v>Standard Cultural Competence - enrolled</v>
      </c>
      <c r="E1493" s="65" t="s">
        <v>60</v>
      </c>
      <c r="F1493" s="62" t="str">
        <f>$H$1166</f>
        <v>participating in the Standard Cultural Competence program</v>
      </c>
      <c r="G1493" s="65" t="s">
        <v>60</v>
      </c>
      <c r="H1493" s="73" t="str">
        <f t="shared" si="89"/>
        <v>Now that the recipient is participating in the Standard Cultural Competence program, we expect better outcomes. And can provide a testimonial of their responsiveness to the needs of diverse clients.</v>
      </c>
      <c r="I1493" s="4" t="s">
        <v>128</v>
      </c>
      <c r="J1493" s="4" t="str">
        <f t="shared" ref="J1493:J1496" si="91">J1492</f>
        <v>the recipient</v>
      </c>
      <c r="K1493" s="61" t="str">
        <f>K$1195</f>
        <v xml:space="preserve"> is </v>
      </c>
      <c r="L1493" s="4" t="str">
        <f t="shared" si="90"/>
        <v>participating in the Standard Cultural Competence program</v>
      </c>
      <c r="M1493" s="4" t="s">
        <v>145</v>
      </c>
      <c r="N1493" s="60" t="s">
        <v>131</v>
      </c>
    </row>
    <row r="1494" spans="2:14" hidden="1" x14ac:dyDescent="0.3">
      <c r="C1494" s="62" t="str">
        <f>$C$1167</f>
        <v>Competitive Cultural Competence - enrolled</v>
      </c>
      <c r="E1494" s="65" t="s">
        <v>60</v>
      </c>
      <c r="F1494" s="62" t="str">
        <f>$H$1167</f>
        <v>participating in the Competetive Cultural Competence program</v>
      </c>
      <c r="G1494" s="65" t="s">
        <v>60</v>
      </c>
      <c r="H1494" s="73" t="str">
        <f t="shared" si="89"/>
        <v>Now that the recipient is participating in the Competetive Cultural Competence program, we anticipate significantly improved wellness outcomes. And can provide a testimonial of their responsiveness to the needs of diverse clients.</v>
      </c>
      <c r="I1494" s="4" t="s">
        <v>128</v>
      </c>
      <c r="J1494" s="4" t="str">
        <f t="shared" si="91"/>
        <v>the recipient</v>
      </c>
      <c r="K1494" s="61" t="str">
        <f>K$1195</f>
        <v xml:space="preserve"> is </v>
      </c>
      <c r="L1494" s="4" t="str">
        <f t="shared" si="90"/>
        <v>participating in the Competetive Cultural Competence program</v>
      </c>
      <c r="M1494" s="4" t="s">
        <v>146</v>
      </c>
      <c r="N1494" s="60" t="s">
        <v>131</v>
      </c>
    </row>
    <row r="1495" spans="2:14" hidden="1" x14ac:dyDescent="0.3">
      <c r="C1495" s="62" t="str">
        <f>$C$1168</f>
        <v>Standard Cultural Competence - completed</v>
      </c>
      <c r="E1495" s="65" t="s">
        <v>60</v>
      </c>
      <c r="F1495" s="62" t="str">
        <f>$H$1168</f>
        <v>completing the Standard Cultural Competence program</v>
      </c>
      <c r="G1495" s="65" t="s">
        <v>60</v>
      </c>
      <c r="H1495" s="73" t="str">
        <f t="shared" si="89"/>
        <v>Now that the recipient is completing the Standard Cultural Competence program, we expect stellar outcomes. And will soon provide a testimonial of their responsiveness to the needs of diverse clients.</v>
      </c>
      <c r="I1495" s="4" t="s">
        <v>128</v>
      </c>
      <c r="J1495" s="4" t="str">
        <f t="shared" si="91"/>
        <v>the recipient</v>
      </c>
      <c r="K1495" s="61" t="str">
        <f>K$1195</f>
        <v xml:space="preserve"> is </v>
      </c>
      <c r="L1495" s="4" t="str">
        <f t="shared" si="90"/>
        <v>completing the Standard Cultural Competence program</v>
      </c>
      <c r="M1495" s="4" t="s">
        <v>147</v>
      </c>
      <c r="N1495" s="60" t="s">
        <v>136</v>
      </c>
    </row>
    <row r="1496" spans="2:14" hidden="1" x14ac:dyDescent="0.3">
      <c r="C1496" s="62" t="str">
        <f>$C$1169</f>
        <v>Competitive Cultural Competence - completed</v>
      </c>
      <c r="E1496" s="65" t="s">
        <v>60</v>
      </c>
      <c r="F1496" s="62" t="str">
        <f>$H$1169</f>
        <v>completing the Competetive Cultural Competence program</v>
      </c>
      <c r="G1496" s="65" t="s">
        <v>60</v>
      </c>
      <c r="H1496" s="73" t="str">
        <f t="shared" si="89"/>
        <v>Now that the recipient is completing the Competetive Cultural Competence program, we anticipate greatly improved wellness outcomes. And will soon provide a testimonial of their responsiveness to the needs of diverse clients.</v>
      </c>
      <c r="I1496" s="4" t="s">
        <v>128</v>
      </c>
      <c r="J1496" s="4" t="str">
        <f t="shared" si="91"/>
        <v>the recipient</v>
      </c>
      <c r="K1496" s="61" t="str">
        <f>K$1195</f>
        <v xml:space="preserve"> is </v>
      </c>
      <c r="L1496" s="4" t="str">
        <f t="shared" si="90"/>
        <v>completing the Competetive Cultural Competence program</v>
      </c>
      <c r="M1496" s="4" t="s">
        <v>148</v>
      </c>
      <c r="N1496" s="60" t="s">
        <v>136</v>
      </c>
    </row>
    <row r="1497" spans="2:14" hidden="1" x14ac:dyDescent="0.3">
      <c r="G1497" s="65" t="s">
        <v>60</v>
      </c>
      <c r="H1497" s="73" t="str">
        <f t="shared" si="89"/>
        <v>Select one of these two services, Standard or Competitive Competence, to best improve your efficacy serving diverse patients. We can then offer a testimonial of your improved responsiveness to diverse clients.</v>
      </c>
      <c r="K1497" s="61" t="s">
        <v>138</v>
      </c>
      <c r="L1497" s="61" t="s">
        <v>139</v>
      </c>
      <c r="M1497" s="61" t="s">
        <v>149</v>
      </c>
      <c r="N1497" s="60" t="s">
        <v>141</v>
      </c>
    </row>
    <row r="1498" spans="2:14" hidden="1" x14ac:dyDescent="0.3">
      <c r="C1498" s="73" t="str">
        <f>IF($C1486=$C1491,H1491,IF($C1486=$C1492,H1492,IF($C1486=C1493,H1493,IF($C1486=C1494,H1494,IF($C1486=C1495,H1495,IF($C1486=C1496,H1496,IF($C1486=0,H1497)))))))</f>
        <v>Select one of these two services, Standard or Competitive Competence, to best improve your efficacy serving diverse patients. We can then offer a testimonial of your improved responsiveness to diverse clients.</v>
      </c>
      <c r="E1498" s="65" t="s">
        <v>60</v>
      </c>
      <c r="F1498" s="73" t="str">
        <f>IF($C1486=$C1491,F1491,IF($C1486=$C1492,F1492,IF($C1486=C1493,F1493,IF($C1486=C1494,F1494,IF($C1486=C1495,F1495,IF($C1486=C1496,F1496,IF($C1486=0,"")))))))</f>
        <v/>
      </c>
      <c r="G1498" s="65" t="s">
        <v>60</v>
      </c>
    </row>
    <row r="1499" spans="2:14" hidden="1" x14ac:dyDescent="0.3"/>
    <row r="1500" spans="2:14" hidden="1" x14ac:dyDescent="0.3">
      <c r="C1500" s="4" t="s">
        <v>142</v>
      </c>
    </row>
    <row r="1501" spans="2:14" hidden="1" x14ac:dyDescent="0.3"/>
    <row r="1502" spans="2:14" hidden="1" x14ac:dyDescent="0.3"/>
    <row r="1503" spans="2:14" hidden="1" x14ac:dyDescent="0.3"/>
    <row r="1504" spans="2:14" ht="16" hidden="1" x14ac:dyDescent="0.4">
      <c r="B1504" s="66" t="str">
        <f>IF(OR(F461="",J461=""),B461,CONCATENATE(B461,": ",F461,", ",J461))</f>
        <v>11th visit</v>
      </c>
      <c r="C1504" s="67"/>
      <c r="D1504" s="67"/>
      <c r="E1504" s="67"/>
      <c r="F1504" s="68"/>
      <c r="G1504" s="67"/>
      <c r="H1504" s="69"/>
      <c r="I1504" s="67"/>
      <c r="J1504" s="67"/>
      <c r="K1504" s="67"/>
      <c r="L1504" s="67"/>
      <c r="M1504" s="133">
        <f>IF(J461=I$1103,L$1103,IF(J461=I$1104,L$1104,IF(J461=I$1105,L$1105,IF(J461=I$1106,L$1106,IF(J461=I$1107,L$1107,IF(J461=I$1108,L$1108,IF(J461=I$1109,L$1109,IF(J461="",0))))))))</f>
        <v>0</v>
      </c>
    </row>
    <row r="1505" spans="2:16" hidden="1" x14ac:dyDescent="0.3">
      <c r="F1505" s="63"/>
    </row>
    <row r="1506" spans="2:16" hidden="1" x14ac:dyDescent="0.3">
      <c r="F1506" s="70">
        <f>F465</f>
        <v>0</v>
      </c>
      <c r="J1506" s="70">
        <f>F466</f>
        <v>0</v>
      </c>
    </row>
    <row r="1507" spans="2:16" hidden="1" x14ac:dyDescent="0.3"/>
    <row r="1508" spans="2:16" hidden="1" x14ac:dyDescent="0.3">
      <c r="B1508" s="64">
        <f>IF(C1508=F$1107,E$1107,IF(C1508=F$1108,E$1108,IF(C1508=F$1109,E$1109,IF(C1508=F$1110,E$1110,IF(C1508=F$1111,E$1111,IF(C1508=0,0))))))</f>
        <v>0</v>
      </c>
      <c r="C1508" s="4">
        <f>K468</f>
        <v>0</v>
      </c>
      <c r="F1508" s="4" t="str">
        <f>F1471</f>
        <v>1. I felt fully seen and heard.</v>
      </c>
      <c r="M1508" s="4">
        <f>IF(K468="",0,1)</f>
        <v>0</v>
      </c>
    </row>
    <row r="1509" spans="2:16" hidden="1" x14ac:dyDescent="0.3">
      <c r="B1509" s="64">
        <f t="shared" ref="B1509:B1517" si="92">IF(C1509=F$1107,E$1107,IF(C1509=F$1108,E$1108,IF(C1509=F$1109,E$1109,IF(C1509=F$1110,E$1110,IF(C1509=F$1111,E$1111,IF(C1509=0,0))))))</f>
        <v>0</v>
      </c>
      <c r="C1509" s="4">
        <f>K470</f>
        <v>0</v>
      </c>
      <c r="F1509" s="4" t="str">
        <f t="shared" ref="F1509:F1517" si="93">F1472</f>
        <v>2. They faithfully responded to all of my expressions of pain or discomfort.</v>
      </c>
      <c r="M1509" s="4">
        <f>IF(K470="",0,1)</f>
        <v>0</v>
      </c>
    </row>
    <row r="1510" spans="2:16" hidden="1" x14ac:dyDescent="0.3">
      <c r="B1510" s="64">
        <f t="shared" si="92"/>
        <v>0</v>
      </c>
      <c r="C1510" s="4">
        <f>K472</f>
        <v>0</v>
      </c>
      <c r="F1510" s="4" t="str">
        <f t="shared" si="93"/>
        <v>3. They put my personal wellbeing ahead of their institutional processes.</v>
      </c>
      <c r="M1510" s="4">
        <f>IF(K472="",0,1)</f>
        <v>0</v>
      </c>
    </row>
    <row r="1511" spans="2:16" hidden="1" x14ac:dyDescent="0.3">
      <c r="B1511" s="64">
        <f t="shared" si="92"/>
        <v>0</v>
      </c>
      <c r="C1511" s="4">
        <f>K474</f>
        <v>0</v>
      </c>
      <c r="F1511" s="4" t="str">
        <f t="shared" si="93"/>
        <v>4. Their actions and expressions were devoid of any microaggressions.</v>
      </c>
      <c r="M1511" s="4">
        <f>IF(K474="",0,1)</f>
        <v>0</v>
      </c>
    </row>
    <row r="1512" spans="2:16" hidden="1" x14ac:dyDescent="0.3">
      <c r="B1512" s="64">
        <f t="shared" si="92"/>
        <v>0</v>
      </c>
      <c r="C1512" s="4">
        <f>K476</f>
        <v>0</v>
      </c>
      <c r="F1512" s="4" t="str">
        <f t="shared" si="93"/>
        <v>5. They asked me how they could be more culturally sensitive.</v>
      </c>
      <c r="M1512" s="4">
        <f>IF(K476="",0,1)</f>
        <v>0</v>
      </c>
    </row>
    <row r="1513" spans="2:16" hidden="1" x14ac:dyDescent="0.3">
      <c r="B1513" s="64">
        <f t="shared" si="92"/>
        <v>0</v>
      </c>
      <c r="C1513" s="4">
        <f>K478</f>
        <v>0</v>
      </c>
      <c r="F1513" s="4" t="str">
        <f t="shared" si="93"/>
        <v>6. They did not exploit my vulnerability to their professional authority.</v>
      </c>
      <c r="M1513" s="4">
        <f>IF(K478="",0,1)</f>
        <v>0</v>
      </c>
    </row>
    <row r="1514" spans="2:16" hidden="1" x14ac:dyDescent="0.3">
      <c r="B1514" s="64">
        <f t="shared" si="92"/>
        <v>0</v>
      </c>
      <c r="C1514" s="4">
        <f>K480</f>
        <v>0</v>
      </c>
      <c r="F1514" s="4" t="str">
        <f t="shared" si="93"/>
        <v>7. I never had to give up my autonomy to fit their processes.</v>
      </c>
      <c r="M1514" s="4">
        <f>IF(K480="",0,1)</f>
        <v>0</v>
      </c>
    </row>
    <row r="1515" spans="2:16" hidden="1" x14ac:dyDescent="0.3">
      <c r="B1515" s="64">
        <f t="shared" si="92"/>
        <v>0</v>
      </c>
      <c r="C1515" s="4">
        <f>K482</f>
        <v>0</v>
      </c>
      <c r="F1515" s="4" t="str">
        <f t="shared" si="93"/>
        <v>8. Staff appeared to be culturally diverse.</v>
      </c>
      <c r="M1515" s="4">
        <f>IF(K482="",0,1)</f>
        <v>0</v>
      </c>
    </row>
    <row r="1516" spans="2:16" hidden="1" x14ac:dyDescent="0.3">
      <c r="B1516" s="64">
        <f t="shared" si="92"/>
        <v>0</v>
      </c>
      <c r="C1516" s="4">
        <f>K484</f>
        <v>0</v>
      </c>
      <c r="F1516" s="4" t="str">
        <f t="shared" si="93"/>
        <v>9. They effectively accommodated my linguistic barrier.</v>
      </c>
      <c r="M1516" s="4">
        <f>IF(K484="",0,1)</f>
        <v>0</v>
      </c>
    </row>
    <row r="1517" spans="2:16" hidden="1" x14ac:dyDescent="0.3">
      <c r="B1517" s="64">
        <f t="shared" si="92"/>
        <v>0</v>
      </c>
      <c r="C1517" s="4">
        <f>K486</f>
        <v>0</v>
      </c>
      <c r="F1517" s="4" t="str">
        <f t="shared" si="93"/>
        <v>10. I was offered billing options appropriate to my cultural values.</v>
      </c>
      <c r="M1517" s="4">
        <f>IF(K486="",0,1)</f>
        <v>0</v>
      </c>
    </row>
    <row r="1518" spans="2:16" hidden="1" x14ac:dyDescent="0.3">
      <c r="M1518" s="71">
        <f t="shared" ref="M1518" si="94">SUM(M1508:M1517)</f>
        <v>0</v>
      </c>
    </row>
    <row r="1519" spans="2:16" ht="15.5" hidden="1" x14ac:dyDescent="0.45">
      <c r="B1519" s="72">
        <f t="shared" ref="B1519" si="95">ROUND(SUM(B1508:B1517),0)</f>
        <v>0</v>
      </c>
      <c r="C1519" s="73" t="str">
        <f>IF(AND($B1519&gt;=$B$1114,$B1519&lt;$C$1114),E$1114,IF(AND($B1519&gt;=$B$1115,$B1519&lt;$C$1115),E$1115,IF(AND($B1519&gt;=$B$1116,$B1519&lt;$C$1116),E$1116,IF(AND($B1519&gt;=$B$1117,$B1519&lt;$C$1117),E$1117,IF(AND($B1519&gt;=$B$1118,$B1519&lt;=$C$1118),E$1118)))))</f>
        <v>Dangerously incompetent</v>
      </c>
      <c r="F1519" s="73" t="str">
        <f>IF(AND($B1519&gt;=$B$1114,$B1519&lt;$C$1114),H$1114,IF(AND($B1519&gt;=$B$1115,$B1519&lt;$C$1115),H$1115,IF(AND($B1519&gt;=$B$1116,$B1519&lt;$C$1116),H$1116,IF(AND($B1519&gt;=$B$1117,$B1519&lt;$C$1117),H$1117,IF(AND($B1519&gt;=$B$1118,$B1519&lt;=$C$1118),H$1118)))))</f>
        <v>dangerous incompetence</v>
      </c>
      <c r="I1519" s="73" t="str">
        <f>IF(AND($B1519&gt;=$B$1114,$B1519&lt;$C$1114),K$1114,IF(AND($B1519&gt;=$B$1115,$B1519&lt;$C$1115),K$1115,IF(AND($B1519&gt;=$B$1116,$B1519&lt;$C$1116),K$1116,IF(AND($B1519&gt;=$B$1117,$B1519&lt;$C$1117),K$1117,IF(AND($B1519&gt;=$B$1118,$B1519&lt;=$C$1118),K$1118)))))</f>
        <v>dangerous risk to the birthing person's wellbeing</v>
      </c>
      <c r="M1519" s="74" t="str">
        <f>IF(M1518=10,B1519,"")</f>
        <v/>
      </c>
      <c r="P1519" s="127" t="str">
        <f>IF(M1519="","",M1519*0.01)</f>
        <v/>
      </c>
    </row>
    <row r="1520" spans="2:16" ht="15.5" hidden="1" x14ac:dyDescent="0.45">
      <c r="L1520" s="75" t="s">
        <v>92</v>
      </c>
      <c r="M1520" s="76" t="str">
        <f>IF(K466="","",K466)</f>
        <v/>
      </c>
      <c r="P1520" s="127" t="str">
        <f>IF(M1520="","",1-(M1520/12))</f>
        <v/>
      </c>
    </row>
    <row r="1521" spans="2:14" hidden="1" x14ac:dyDescent="0.3">
      <c r="B1521" s="73" t="str">
        <f t="shared" ref="B1521" si="96">IF(M1518=10,CONCATENATE(E1521,F1521,G1521,H1521,I1521,J1521,K1521,L1521,M1521),"")</f>
        <v/>
      </c>
      <c r="D1521" s="65" t="s">
        <v>60</v>
      </c>
      <c r="E1521" s="4" t="s">
        <v>93</v>
      </c>
      <c r="F1521" s="4">
        <f t="shared" ref="F1521" si="97">B1519</f>
        <v>0</v>
      </c>
      <c r="G1521" s="4" t="s">
        <v>94</v>
      </c>
      <c r="H1521" s="4" t="str">
        <f t="shared" ref="H1521" si="98">F1519</f>
        <v>dangerous incompetence</v>
      </c>
      <c r="I1521" s="4" t="s">
        <v>95</v>
      </c>
    </row>
    <row r="1522" spans="2:14" hidden="1" x14ac:dyDescent="0.3"/>
    <row r="1523" spans="2:14" ht="14.5" hidden="1" x14ac:dyDescent="0.45">
      <c r="C1523" s="147">
        <f>E496</f>
        <v>0</v>
      </c>
      <c r="D1523" s="148"/>
      <c r="E1523" s="148"/>
      <c r="F1523" s="148"/>
      <c r="G1523" s="148"/>
      <c r="H1523" s="149"/>
    </row>
    <row r="1524" spans="2:14" hidden="1" x14ac:dyDescent="0.3"/>
    <row r="1525" spans="2:14" hidden="1" x14ac:dyDescent="0.3">
      <c r="C1525" s="73" t="str">
        <f>CONCATENATE(E1525,F1525,G1525,H1525,I1525,J1525,K1525,,L1525,M1525)</f>
        <v xml:space="preserve">We provide this helpful feedback to you, the recipient, to improve your cultural competency. </v>
      </c>
      <c r="D1525" s="65" t="s">
        <v>60</v>
      </c>
      <c r="E1525" s="4" t="s">
        <v>123</v>
      </c>
      <c r="F1525" s="4" t="str">
        <f>IF($J1506=0,"the recipient",$J1506)</f>
        <v>the recipient</v>
      </c>
      <c r="G1525" s="4" t="s">
        <v>124</v>
      </c>
      <c r="H1525" s="4"/>
    </row>
    <row r="1526" spans="2:14" hidden="1" x14ac:dyDescent="0.3">
      <c r="C1526" s="73" t="str">
        <f>CONCATENATE(E1526,F1526,G1526,H1526,I1526,J1526,K1526,,L1526,M1526)</f>
        <v xml:space="preserve">We know medical providers like you rely upon referrals. Often from those you serve. </v>
      </c>
      <c r="D1526" s="65" t="s">
        <v>60</v>
      </c>
      <c r="E1526" s="4" t="s">
        <v>126</v>
      </c>
      <c r="G1526" s="4" t="s">
        <v>127</v>
      </c>
    </row>
    <row r="1527" spans="2:14" hidden="1" x14ac:dyDescent="0.3">
      <c r="C1527" s="73" t="str">
        <f>CONCATENATE(E1527,F1527,G1527,H1527,I1527,J1527,K1527,,L1527,M1527)</f>
        <v>Select a service that best fits your needs.</v>
      </c>
      <c r="D1527" s="65" t="s">
        <v>60</v>
      </c>
      <c r="E1527" s="4" t="s">
        <v>17</v>
      </c>
    </row>
    <row r="1528" spans="2:14" hidden="1" x14ac:dyDescent="0.3">
      <c r="C1528" s="62" t="str">
        <f>$C$1164</f>
        <v>Standard Cultural Competence - begin</v>
      </c>
      <c r="E1528" s="65" t="s">
        <v>60</v>
      </c>
      <c r="F1528" s="62" t="str">
        <f>$H$1164</f>
        <v>beginning the Standard Cultural Competence program</v>
      </c>
      <c r="G1528" s="65" t="s">
        <v>60</v>
      </c>
      <c r="H1528" s="73" t="str">
        <f>CONCATENATE($I1528,$J1528,$K1528,$L1528,$M1528,$N1528,$O1528,$P1528)</f>
        <v>Now that the recipient is beginning the Standard Cultural Competence program, we expect improved outcomes. And can provide a testimonial of their responsiveness to the needs of diverse clients.</v>
      </c>
      <c r="I1528" s="4" t="s">
        <v>128</v>
      </c>
      <c r="J1528" s="65" t="str">
        <f>F1525</f>
        <v>the recipient</v>
      </c>
      <c r="K1528" s="61" t="s">
        <v>129</v>
      </c>
      <c r="L1528" s="4" t="str">
        <f>F1528</f>
        <v>beginning the Standard Cultural Competence program</v>
      </c>
      <c r="M1528" s="4" t="s">
        <v>143</v>
      </c>
      <c r="N1528" s="60" t="s">
        <v>131</v>
      </c>
    </row>
    <row r="1529" spans="2:14" hidden="1" x14ac:dyDescent="0.3">
      <c r="C1529" s="62" t="str">
        <f>$C$1165</f>
        <v>Competitive Cultural Competence - begin</v>
      </c>
      <c r="E1529" s="65" t="s">
        <v>60</v>
      </c>
      <c r="F1529" s="62" t="str">
        <f>$H$1165</f>
        <v>beginning the Competetive Cultural Competence program</v>
      </c>
      <c r="G1529" s="65" t="s">
        <v>60</v>
      </c>
      <c r="H1529" s="73" t="str">
        <f t="shared" ref="H1529:H1534" si="99">CONCATENATE($I1529,$J1529,$K1529,$L1529,$M1529,$N1529,$O1529,$P1529)</f>
        <v>Now that the recipient is beginning the Competetive Cultural Competence program, we anticipate modestly improved wellness outcomes. And can provide a testimonial of their responsiveness to the needs of diverse clients.</v>
      </c>
      <c r="I1529" s="4" t="s">
        <v>128</v>
      </c>
      <c r="J1529" s="4" t="str">
        <f>J1528</f>
        <v>the recipient</v>
      </c>
      <c r="K1529" s="61" t="str">
        <f>K$1195</f>
        <v xml:space="preserve"> is </v>
      </c>
      <c r="L1529" s="4" t="str">
        <f t="shared" ref="L1529:L1533" si="100">F1529</f>
        <v>beginning the Competetive Cultural Competence program</v>
      </c>
      <c r="M1529" s="4" t="s">
        <v>144</v>
      </c>
      <c r="N1529" s="60" t="s">
        <v>131</v>
      </c>
    </row>
    <row r="1530" spans="2:14" hidden="1" x14ac:dyDescent="0.3">
      <c r="C1530" s="62" t="str">
        <f>$C$1166</f>
        <v>Standard Cultural Competence - enrolled</v>
      </c>
      <c r="E1530" s="65" t="s">
        <v>60</v>
      </c>
      <c r="F1530" s="62" t="str">
        <f>$H$1166</f>
        <v>participating in the Standard Cultural Competence program</v>
      </c>
      <c r="G1530" s="65" t="s">
        <v>60</v>
      </c>
      <c r="H1530" s="73" t="str">
        <f t="shared" si="99"/>
        <v>Now that the recipient is participating in the Standard Cultural Competence program, we expect better outcomes. And can provide a testimonial of their responsiveness to the needs of diverse clients.</v>
      </c>
      <c r="I1530" s="4" t="s">
        <v>128</v>
      </c>
      <c r="J1530" s="4" t="str">
        <f t="shared" ref="J1530:J1533" si="101">J1529</f>
        <v>the recipient</v>
      </c>
      <c r="K1530" s="61" t="str">
        <f>K$1195</f>
        <v xml:space="preserve"> is </v>
      </c>
      <c r="L1530" s="4" t="str">
        <f t="shared" si="100"/>
        <v>participating in the Standard Cultural Competence program</v>
      </c>
      <c r="M1530" s="4" t="s">
        <v>145</v>
      </c>
      <c r="N1530" s="60" t="s">
        <v>131</v>
      </c>
    </row>
    <row r="1531" spans="2:14" hidden="1" x14ac:dyDescent="0.3">
      <c r="C1531" s="62" t="str">
        <f>$C$1167</f>
        <v>Competitive Cultural Competence - enrolled</v>
      </c>
      <c r="E1531" s="65" t="s">
        <v>60</v>
      </c>
      <c r="F1531" s="62" t="str">
        <f>$H$1167</f>
        <v>participating in the Competetive Cultural Competence program</v>
      </c>
      <c r="G1531" s="65" t="s">
        <v>60</v>
      </c>
      <c r="H1531" s="73" t="str">
        <f t="shared" si="99"/>
        <v>Now that the recipient is participating in the Competetive Cultural Competence program, we anticipate significantly improved wellness outcomes. And can provide a testimonial of their responsiveness to the needs of diverse clients.</v>
      </c>
      <c r="I1531" s="4" t="s">
        <v>128</v>
      </c>
      <c r="J1531" s="4" t="str">
        <f t="shared" si="101"/>
        <v>the recipient</v>
      </c>
      <c r="K1531" s="61" t="str">
        <f>K$1195</f>
        <v xml:space="preserve"> is </v>
      </c>
      <c r="L1531" s="4" t="str">
        <f t="shared" si="100"/>
        <v>participating in the Competetive Cultural Competence program</v>
      </c>
      <c r="M1531" s="4" t="s">
        <v>146</v>
      </c>
      <c r="N1531" s="60" t="s">
        <v>131</v>
      </c>
    </row>
    <row r="1532" spans="2:14" hidden="1" x14ac:dyDescent="0.3">
      <c r="C1532" s="62" t="str">
        <f>$C$1168</f>
        <v>Standard Cultural Competence - completed</v>
      </c>
      <c r="E1532" s="65" t="s">
        <v>60</v>
      </c>
      <c r="F1532" s="62" t="str">
        <f>$H$1168</f>
        <v>completing the Standard Cultural Competence program</v>
      </c>
      <c r="G1532" s="65" t="s">
        <v>60</v>
      </c>
      <c r="H1532" s="73" t="str">
        <f t="shared" si="99"/>
        <v>Now that the recipient is completing the Standard Cultural Competence program, we expect stellar outcomes. And will soon provide a testimonial of their responsiveness to the needs of diverse clients.</v>
      </c>
      <c r="I1532" s="4" t="s">
        <v>128</v>
      </c>
      <c r="J1532" s="4" t="str">
        <f t="shared" si="101"/>
        <v>the recipient</v>
      </c>
      <c r="K1532" s="61" t="str">
        <f>K$1195</f>
        <v xml:space="preserve"> is </v>
      </c>
      <c r="L1532" s="4" t="str">
        <f t="shared" si="100"/>
        <v>completing the Standard Cultural Competence program</v>
      </c>
      <c r="M1532" s="4" t="s">
        <v>147</v>
      </c>
      <c r="N1532" s="60" t="s">
        <v>136</v>
      </c>
    </row>
    <row r="1533" spans="2:14" hidden="1" x14ac:dyDescent="0.3">
      <c r="C1533" s="62" t="str">
        <f>$C$1169</f>
        <v>Competitive Cultural Competence - completed</v>
      </c>
      <c r="E1533" s="65" t="s">
        <v>60</v>
      </c>
      <c r="F1533" s="62" t="str">
        <f>$H$1169</f>
        <v>completing the Competetive Cultural Competence program</v>
      </c>
      <c r="G1533" s="65" t="s">
        <v>60</v>
      </c>
      <c r="H1533" s="73" t="str">
        <f t="shared" si="99"/>
        <v>Now that the recipient is completing the Competetive Cultural Competence program, we anticipate greatly improved wellness outcomes. And will soon provide a testimonial of their responsiveness to the needs of diverse clients.</v>
      </c>
      <c r="I1533" s="4" t="s">
        <v>128</v>
      </c>
      <c r="J1533" s="4" t="str">
        <f t="shared" si="101"/>
        <v>the recipient</v>
      </c>
      <c r="K1533" s="61" t="str">
        <f>K$1195</f>
        <v xml:space="preserve"> is </v>
      </c>
      <c r="L1533" s="4" t="str">
        <f t="shared" si="100"/>
        <v>completing the Competetive Cultural Competence program</v>
      </c>
      <c r="M1533" s="4" t="s">
        <v>148</v>
      </c>
      <c r="N1533" s="60" t="s">
        <v>136</v>
      </c>
    </row>
    <row r="1534" spans="2:14" hidden="1" x14ac:dyDescent="0.3">
      <c r="G1534" s="65" t="s">
        <v>60</v>
      </c>
      <c r="H1534" s="73" t="str">
        <f t="shared" si="99"/>
        <v>Select one of these two services, Standard or Competitive Competence, to best improve your efficacy serving diverse patients. We can then offer a testimonial of your improved responsiveness to diverse clients.</v>
      </c>
      <c r="K1534" s="61" t="s">
        <v>138</v>
      </c>
      <c r="L1534" s="61" t="s">
        <v>139</v>
      </c>
      <c r="M1534" s="61" t="s">
        <v>149</v>
      </c>
      <c r="N1534" s="60" t="s">
        <v>141</v>
      </c>
    </row>
    <row r="1535" spans="2:14" hidden="1" x14ac:dyDescent="0.3">
      <c r="C1535" s="73" t="str">
        <f>IF($C1523=$C1528,H1528,IF($C1523=$C1529,H1529,IF($C1523=C1530,H1530,IF($C1523=C1531,H1531,IF($C1523=C1532,H1532,IF($C1523=C1533,H1533,IF($C1523=0,H1534)))))))</f>
        <v>Select one of these two services, Standard or Competitive Competence, to best improve your efficacy serving diverse patients. We can then offer a testimonial of your improved responsiveness to diverse clients.</v>
      </c>
      <c r="E1535" s="65" t="s">
        <v>60</v>
      </c>
      <c r="F1535" s="73" t="str">
        <f>IF($C1523=$C1528,F1528,IF($C1523=$C1529,F1529,IF($C1523=C1530,F1530,IF($C1523=C1531,F1531,IF($C1523=C1532,F1532,IF($C1523=C1533,F1533,IF($C1523=0,"")))))))</f>
        <v/>
      </c>
      <c r="G1535" s="65" t="s">
        <v>60</v>
      </c>
    </row>
    <row r="1536" spans="2:14" hidden="1" x14ac:dyDescent="0.3"/>
    <row r="1537" spans="2:13" hidden="1" x14ac:dyDescent="0.3">
      <c r="C1537" s="4" t="s">
        <v>142</v>
      </c>
    </row>
    <row r="1538" spans="2:13" hidden="1" x14ac:dyDescent="0.3"/>
    <row r="1539" spans="2:13" hidden="1" x14ac:dyDescent="0.3"/>
    <row r="1540" spans="2:13" hidden="1" x14ac:dyDescent="0.3"/>
    <row r="1541" spans="2:13" ht="16" hidden="1" x14ac:dyDescent="0.4">
      <c r="B1541" s="66" t="str">
        <f>IF(OR(F502="",J502=""),B502,CONCATENATE(B502,": ",F502,", ",J502))</f>
        <v>12th visit</v>
      </c>
      <c r="C1541" s="67"/>
      <c r="D1541" s="67"/>
      <c r="E1541" s="67"/>
      <c r="F1541" s="68"/>
      <c r="G1541" s="67"/>
      <c r="H1541" s="69"/>
      <c r="I1541" s="67"/>
      <c r="J1541" s="67"/>
      <c r="K1541" s="67"/>
      <c r="L1541" s="67"/>
      <c r="M1541" s="133">
        <f>IF(J502=I$1103,L$1103,IF(J502=I$1104,L$1104,IF(J502=I$1105,L$1105,IF(J502=I$1106,L$1106,IF(J502=I$1107,L$1107,IF(J502=I$1108,L$1108,IF(J502=I$1109,L$1109,IF(J502="",0))))))))</f>
        <v>0</v>
      </c>
    </row>
    <row r="1542" spans="2:13" hidden="1" x14ac:dyDescent="0.3">
      <c r="F1542" s="63"/>
    </row>
    <row r="1543" spans="2:13" hidden="1" x14ac:dyDescent="0.3">
      <c r="F1543" s="70">
        <f>F506</f>
        <v>0</v>
      </c>
      <c r="J1543" s="70">
        <f>F507</f>
        <v>0</v>
      </c>
    </row>
    <row r="1544" spans="2:13" hidden="1" x14ac:dyDescent="0.3"/>
    <row r="1545" spans="2:13" hidden="1" x14ac:dyDescent="0.3">
      <c r="B1545" s="64">
        <f>IF(C1545=F$1107,E$1107,IF(C1545=F$1108,E$1108,IF(C1545=F$1109,E$1109,IF(C1545=F$1110,E$1110,IF(C1545=F$1111,E$1111,IF(C1545=0,0))))))</f>
        <v>0</v>
      </c>
      <c r="C1545" s="4">
        <f>K509</f>
        <v>0</v>
      </c>
      <c r="F1545" s="4" t="str">
        <f>F1508</f>
        <v>1. I felt fully seen and heard.</v>
      </c>
      <c r="M1545" s="4">
        <f>IF(K509="",0,1)</f>
        <v>0</v>
      </c>
    </row>
    <row r="1546" spans="2:13" hidden="1" x14ac:dyDescent="0.3">
      <c r="B1546" s="64">
        <f t="shared" ref="B1546:B1554" si="102">IF(C1546=F$1107,E$1107,IF(C1546=F$1108,E$1108,IF(C1546=F$1109,E$1109,IF(C1546=F$1110,E$1110,IF(C1546=F$1111,E$1111,IF(C1546=0,0))))))</f>
        <v>0</v>
      </c>
      <c r="C1546" s="4">
        <f>K511</f>
        <v>0</v>
      </c>
      <c r="F1546" s="4" t="str">
        <f t="shared" ref="F1546:F1554" si="103">F1509</f>
        <v>2. They faithfully responded to all of my expressions of pain or discomfort.</v>
      </c>
      <c r="M1546" s="4">
        <f>IF(K511="",0,1)</f>
        <v>0</v>
      </c>
    </row>
    <row r="1547" spans="2:13" hidden="1" x14ac:dyDescent="0.3">
      <c r="B1547" s="64">
        <f t="shared" si="102"/>
        <v>0</v>
      </c>
      <c r="C1547" s="4">
        <f>K513</f>
        <v>0</v>
      </c>
      <c r="F1547" s="4" t="str">
        <f t="shared" si="103"/>
        <v>3. They put my personal wellbeing ahead of their institutional processes.</v>
      </c>
      <c r="M1547" s="4">
        <f>IF(K513="",0,1)</f>
        <v>0</v>
      </c>
    </row>
    <row r="1548" spans="2:13" hidden="1" x14ac:dyDescent="0.3">
      <c r="B1548" s="64">
        <f t="shared" si="102"/>
        <v>0</v>
      </c>
      <c r="C1548" s="4">
        <f>K515</f>
        <v>0</v>
      </c>
      <c r="F1548" s="4" t="str">
        <f t="shared" si="103"/>
        <v>4. Their actions and expressions were devoid of any microaggressions.</v>
      </c>
      <c r="M1548" s="4">
        <f>IF(K515="",0,1)</f>
        <v>0</v>
      </c>
    </row>
    <row r="1549" spans="2:13" hidden="1" x14ac:dyDescent="0.3">
      <c r="B1549" s="64">
        <f t="shared" si="102"/>
        <v>0</v>
      </c>
      <c r="C1549" s="4">
        <f>K517</f>
        <v>0</v>
      </c>
      <c r="F1549" s="4" t="str">
        <f t="shared" si="103"/>
        <v>5. They asked me how they could be more culturally sensitive.</v>
      </c>
      <c r="M1549" s="4">
        <f>IF(K517="",0,1)</f>
        <v>0</v>
      </c>
    </row>
    <row r="1550" spans="2:13" hidden="1" x14ac:dyDescent="0.3">
      <c r="B1550" s="64">
        <f t="shared" si="102"/>
        <v>0</v>
      </c>
      <c r="C1550" s="4">
        <f>K519</f>
        <v>0</v>
      </c>
      <c r="F1550" s="4" t="str">
        <f t="shared" si="103"/>
        <v>6. They did not exploit my vulnerability to their professional authority.</v>
      </c>
      <c r="M1550" s="4">
        <f>IF(K519="",0,1)</f>
        <v>0</v>
      </c>
    </row>
    <row r="1551" spans="2:13" hidden="1" x14ac:dyDescent="0.3">
      <c r="B1551" s="64">
        <f t="shared" si="102"/>
        <v>0</v>
      </c>
      <c r="C1551" s="4">
        <f>K521</f>
        <v>0</v>
      </c>
      <c r="F1551" s="4" t="str">
        <f t="shared" si="103"/>
        <v>7. I never had to give up my autonomy to fit their processes.</v>
      </c>
      <c r="M1551" s="4">
        <f>IF(K521="",0,1)</f>
        <v>0</v>
      </c>
    </row>
    <row r="1552" spans="2:13" hidden="1" x14ac:dyDescent="0.3">
      <c r="B1552" s="64">
        <f t="shared" si="102"/>
        <v>0</v>
      </c>
      <c r="C1552" s="4">
        <f>K523</f>
        <v>0</v>
      </c>
      <c r="F1552" s="4" t="str">
        <f t="shared" si="103"/>
        <v>8. Staff appeared to be culturally diverse.</v>
      </c>
      <c r="M1552" s="4">
        <f>IF(K523="",0,1)</f>
        <v>0</v>
      </c>
    </row>
    <row r="1553" spans="2:16" hidden="1" x14ac:dyDescent="0.3">
      <c r="B1553" s="64">
        <f t="shared" si="102"/>
        <v>0</v>
      </c>
      <c r="C1553" s="4">
        <f>K525</f>
        <v>0</v>
      </c>
      <c r="F1553" s="4" t="str">
        <f t="shared" si="103"/>
        <v>9. They effectively accommodated my linguistic barrier.</v>
      </c>
      <c r="M1553" s="4">
        <f>IF(K525="",0,1)</f>
        <v>0</v>
      </c>
    </row>
    <row r="1554" spans="2:16" hidden="1" x14ac:dyDescent="0.3">
      <c r="B1554" s="64">
        <f t="shared" si="102"/>
        <v>0</v>
      </c>
      <c r="C1554" s="4">
        <f>K527</f>
        <v>0</v>
      </c>
      <c r="F1554" s="4" t="str">
        <f t="shared" si="103"/>
        <v>10. I was offered billing options appropriate to my cultural values.</v>
      </c>
      <c r="M1554" s="4">
        <f>IF(K527="",0,1)</f>
        <v>0</v>
      </c>
    </row>
    <row r="1555" spans="2:16" hidden="1" x14ac:dyDescent="0.3">
      <c r="M1555" s="71">
        <f t="shared" ref="M1555" si="104">SUM(M1545:M1554)</f>
        <v>0</v>
      </c>
    </row>
    <row r="1556" spans="2:16" ht="15.5" hidden="1" x14ac:dyDescent="0.45">
      <c r="B1556" s="72">
        <f t="shared" ref="B1556" si="105">ROUND(SUM(B1545:B1554),0)</f>
        <v>0</v>
      </c>
      <c r="C1556" s="73" t="str">
        <f>IF(AND($B1556&gt;=$B$1114,$B1556&lt;$C$1114),E$1114,IF(AND($B1556&gt;=$B$1115,$B1556&lt;$C$1115),E$1115,IF(AND($B1556&gt;=$B$1116,$B1556&lt;$C$1116),E$1116,IF(AND($B1556&gt;=$B$1117,$B1556&lt;$C$1117),E$1117,IF(AND($B1556&gt;=$B$1118,$B1556&lt;=$C$1118),E$1118)))))</f>
        <v>Dangerously incompetent</v>
      </c>
      <c r="F1556" s="73" t="str">
        <f>IF(AND($B1556&gt;=$B$1114,$B1556&lt;$C$1114),H$1114,IF(AND($B1556&gt;=$B$1115,$B1556&lt;$C$1115),H$1115,IF(AND($B1556&gt;=$B$1116,$B1556&lt;$C$1116),H$1116,IF(AND($B1556&gt;=$B$1117,$B1556&lt;$C$1117),H$1117,IF(AND($B1556&gt;=$B$1118,$B1556&lt;=$C$1118),H$1118)))))</f>
        <v>dangerous incompetence</v>
      </c>
      <c r="I1556" s="73" t="str">
        <f>IF(AND($B1556&gt;=$B$1114,$B1556&lt;$C$1114),K$1114,IF(AND($B1556&gt;=$B$1115,$B1556&lt;$C$1115),K$1115,IF(AND($B1556&gt;=$B$1116,$B1556&lt;$C$1116),K$1116,IF(AND($B1556&gt;=$B$1117,$B1556&lt;$C$1117),K$1117,IF(AND($B1556&gt;=$B$1118,$B1556&lt;=$C$1118),K$1118)))))</f>
        <v>dangerous risk to the birthing person's wellbeing</v>
      </c>
      <c r="M1556" s="74" t="str">
        <f>IF(M1555=10,B1556,"")</f>
        <v/>
      </c>
      <c r="P1556" s="127" t="str">
        <f>IF(M1556="","",M1556*0.01)</f>
        <v/>
      </c>
    </row>
    <row r="1557" spans="2:16" ht="15.5" hidden="1" x14ac:dyDescent="0.45">
      <c r="L1557" s="75" t="s">
        <v>92</v>
      </c>
      <c r="M1557" s="76" t="str">
        <f>IF(K507="","",K507)</f>
        <v/>
      </c>
      <c r="P1557" s="127" t="str">
        <f>IF(M1557="","",1-(M1557/12))</f>
        <v/>
      </c>
    </row>
    <row r="1558" spans="2:16" hidden="1" x14ac:dyDescent="0.3">
      <c r="B1558" s="73" t="str">
        <f t="shared" ref="B1558" si="106">IF(M1555=10,CONCATENATE(E1558,F1558,G1558,H1558,I1558,J1558,K1558,L1558,M1558),"")</f>
        <v/>
      </c>
      <c r="D1558" s="65" t="s">
        <v>60</v>
      </c>
      <c r="E1558" s="4" t="s">
        <v>93</v>
      </c>
      <c r="F1558" s="4">
        <f t="shared" ref="F1558" si="107">B1556</f>
        <v>0</v>
      </c>
      <c r="G1558" s="4" t="s">
        <v>94</v>
      </c>
      <c r="H1558" s="4" t="str">
        <f t="shared" ref="H1558" si="108">F1556</f>
        <v>dangerous incompetence</v>
      </c>
      <c r="I1558" s="4" t="s">
        <v>95</v>
      </c>
    </row>
    <row r="1559" spans="2:16" hidden="1" x14ac:dyDescent="0.3"/>
    <row r="1560" spans="2:16" ht="14.5" hidden="1" x14ac:dyDescent="0.45">
      <c r="C1560" s="147">
        <f>E537</f>
        <v>0</v>
      </c>
      <c r="D1560" s="148"/>
      <c r="E1560" s="148"/>
      <c r="F1560" s="148"/>
      <c r="G1560" s="148"/>
      <c r="H1560" s="149"/>
    </row>
    <row r="1561" spans="2:16" hidden="1" x14ac:dyDescent="0.3"/>
    <row r="1562" spans="2:16" hidden="1" x14ac:dyDescent="0.3">
      <c r="C1562" s="73" t="str">
        <f>CONCATENATE(E1562,F1562,G1562,H1562,I1562,J1562,K1562,,L1562,M1562)</f>
        <v xml:space="preserve">We provide this helpful feedback to you, the recipient, to improve your cultural competency. </v>
      </c>
      <c r="D1562" s="65" t="s">
        <v>60</v>
      </c>
      <c r="E1562" s="4" t="s">
        <v>123</v>
      </c>
      <c r="F1562" s="4" t="str">
        <f>IF($J1543=0,"the recipient",$J1543)</f>
        <v>the recipient</v>
      </c>
      <c r="G1562" s="4" t="s">
        <v>124</v>
      </c>
      <c r="H1562" s="4"/>
    </row>
    <row r="1563" spans="2:16" hidden="1" x14ac:dyDescent="0.3">
      <c r="C1563" s="73" t="str">
        <f>CONCATENATE(E1563,F1563,G1563,H1563,I1563,J1563,K1563,,L1563,M1563)</f>
        <v xml:space="preserve">We know medical providers like you rely upon referrals. Often from those you serve. </v>
      </c>
      <c r="D1563" s="65" t="s">
        <v>60</v>
      </c>
      <c r="E1563" s="4" t="s">
        <v>126</v>
      </c>
      <c r="G1563" s="4" t="s">
        <v>127</v>
      </c>
    </row>
    <row r="1564" spans="2:16" hidden="1" x14ac:dyDescent="0.3">
      <c r="C1564" s="73" t="str">
        <f>CONCATENATE(E1564,F1564,G1564,H1564,I1564,J1564,K1564,,L1564,M1564)</f>
        <v>Select a service that best fits your needs.</v>
      </c>
      <c r="D1564" s="65" t="s">
        <v>60</v>
      </c>
      <c r="E1564" s="4" t="s">
        <v>17</v>
      </c>
    </row>
    <row r="1565" spans="2:16" hidden="1" x14ac:dyDescent="0.3">
      <c r="C1565" s="62" t="str">
        <f>$C$1164</f>
        <v>Standard Cultural Competence - begin</v>
      </c>
      <c r="E1565" s="65" t="s">
        <v>60</v>
      </c>
      <c r="F1565" s="62" t="str">
        <f>$H$1164</f>
        <v>beginning the Standard Cultural Competence program</v>
      </c>
      <c r="G1565" s="65" t="s">
        <v>60</v>
      </c>
      <c r="H1565" s="73" t="str">
        <f>CONCATENATE($I1565,$J1565,$K1565,$L1565,$M1565,$N1565,$O1565,$P1565)</f>
        <v>Now that the recipient is beginning the Standard Cultural Competence program, we expect improved outcomes. And can provide a testimonial of their responsiveness to the needs of diverse clients.</v>
      </c>
      <c r="I1565" s="4" t="s">
        <v>128</v>
      </c>
      <c r="J1565" s="65" t="str">
        <f>F1562</f>
        <v>the recipient</v>
      </c>
      <c r="K1565" s="61" t="s">
        <v>129</v>
      </c>
      <c r="L1565" s="4" t="str">
        <f>F1565</f>
        <v>beginning the Standard Cultural Competence program</v>
      </c>
      <c r="M1565" s="4" t="s">
        <v>143</v>
      </c>
      <c r="N1565" s="60" t="s">
        <v>131</v>
      </c>
    </row>
    <row r="1566" spans="2:16" hidden="1" x14ac:dyDescent="0.3">
      <c r="C1566" s="62" t="str">
        <f>$C$1165</f>
        <v>Competitive Cultural Competence - begin</v>
      </c>
      <c r="E1566" s="65" t="s">
        <v>60</v>
      </c>
      <c r="F1566" s="62" t="str">
        <f>$H$1165</f>
        <v>beginning the Competetive Cultural Competence program</v>
      </c>
      <c r="G1566" s="65" t="s">
        <v>60</v>
      </c>
      <c r="H1566" s="73" t="str">
        <f t="shared" ref="H1566:H1571" si="109">CONCATENATE($I1566,$J1566,$K1566,$L1566,$M1566,$N1566,$O1566,$P1566)</f>
        <v>Now that the recipient is beginning the Competetive Cultural Competence program, we anticipate modestly improved wellness outcomes. And can provide a testimonial of their responsiveness to the needs of diverse clients.</v>
      </c>
      <c r="I1566" s="4" t="s">
        <v>128</v>
      </c>
      <c r="J1566" s="4" t="str">
        <f>J1565</f>
        <v>the recipient</v>
      </c>
      <c r="K1566" s="61" t="str">
        <f>K$1195</f>
        <v xml:space="preserve"> is </v>
      </c>
      <c r="L1566" s="4" t="str">
        <f t="shared" ref="L1566:L1570" si="110">F1566</f>
        <v>beginning the Competetive Cultural Competence program</v>
      </c>
      <c r="M1566" s="4" t="s">
        <v>144</v>
      </c>
      <c r="N1566" s="60" t="s">
        <v>131</v>
      </c>
    </row>
    <row r="1567" spans="2:16" hidden="1" x14ac:dyDescent="0.3">
      <c r="C1567" s="62" t="str">
        <f>$C$1166</f>
        <v>Standard Cultural Competence - enrolled</v>
      </c>
      <c r="E1567" s="65" t="s">
        <v>60</v>
      </c>
      <c r="F1567" s="62" t="str">
        <f>$H$1166</f>
        <v>participating in the Standard Cultural Competence program</v>
      </c>
      <c r="G1567" s="65" t="s">
        <v>60</v>
      </c>
      <c r="H1567" s="73" t="str">
        <f t="shared" si="109"/>
        <v>Now that the recipient is participating in the Standard Cultural Competence program, we expect better outcomes. And can provide a testimonial of their responsiveness to the needs of diverse clients.</v>
      </c>
      <c r="I1567" s="4" t="s">
        <v>128</v>
      </c>
      <c r="J1567" s="4" t="str">
        <f t="shared" ref="J1567:J1570" si="111">J1566</f>
        <v>the recipient</v>
      </c>
      <c r="K1567" s="61" t="str">
        <f>K$1195</f>
        <v xml:space="preserve"> is </v>
      </c>
      <c r="L1567" s="4" t="str">
        <f t="shared" si="110"/>
        <v>participating in the Standard Cultural Competence program</v>
      </c>
      <c r="M1567" s="4" t="s">
        <v>145</v>
      </c>
      <c r="N1567" s="60" t="s">
        <v>131</v>
      </c>
    </row>
    <row r="1568" spans="2:16" hidden="1" x14ac:dyDescent="0.3">
      <c r="C1568" s="62" t="str">
        <f>$C$1167</f>
        <v>Competitive Cultural Competence - enrolled</v>
      </c>
      <c r="E1568" s="65" t="s">
        <v>60</v>
      </c>
      <c r="F1568" s="62" t="str">
        <f>$H$1167</f>
        <v>participating in the Competetive Cultural Competence program</v>
      </c>
      <c r="G1568" s="65" t="s">
        <v>60</v>
      </c>
      <c r="H1568" s="73" t="str">
        <f t="shared" si="109"/>
        <v>Now that the recipient is participating in the Competetive Cultural Competence program, we anticipate significantly improved wellness outcomes. And can provide a testimonial of their responsiveness to the needs of diverse clients.</v>
      </c>
      <c r="I1568" s="4" t="s">
        <v>128</v>
      </c>
      <c r="J1568" s="4" t="str">
        <f t="shared" si="111"/>
        <v>the recipient</v>
      </c>
      <c r="K1568" s="61" t="str">
        <f>K$1195</f>
        <v xml:space="preserve"> is </v>
      </c>
      <c r="L1568" s="4" t="str">
        <f t="shared" si="110"/>
        <v>participating in the Competetive Cultural Competence program</v>
      </c>
      <c r="M1568" s="4" t="s">
        <v>146</v>
      </c>
      <c r="N1568" s="60" t="s">
        <v>131</v>
      </c>
    </row>
    <row r="1569" spans="2:14" hidden="1" x14ac:dyDescent="0.3">
      <c r="C1569" s="62" t="str">
        <f>$C$1168</f>
        <v>Standard Cultural Competence - completed</v>
      </c>
      <c r="E1569" s="65" t="s">
        <v>60</v>
      </c>
      <c r="F1569" s="62" t="str">
        <f>$H$1168</f>
        <v>completing the Standard Cultural Competence program</v>
      </c>
      <c r="G1569" s="65" t="s">
        <v>60</v>
      </c>
      <c r="H1569" s="73" t="str">
        <f t="shared" si="109"/>
        <v>Now that the recipient is completing the Standard Cultural Competence program, we expect stellar outcomes. And will soon provide a testimonial of their responsiveness to the needs of diverse clients.</v>
      </c>
      <c r="I1569" s="4" t="s">
        <v>128</v>
      </c>
      <c r="J1569" s="4" t="str">
        <f t="shared" si="111"/>
        <v>the recipient</v>
      </c>
      <c r="K1569" s="61" t="str">
        <f>K$1195</f>
        <v xml:space="preserve"> is </v>
      </c>
      <c r="L1569" s="4" t="str">
        <f t="shared" si="110"/>
        <v>completing the Standard Cultural Competence program</v>
      </c>
      <c r="M1569" s="4" t="s">
        <v>147</v>
      </c>
      <c r="N1569" s="60" t="s">
        <v>136</v>
      </c>
    </row>
    <row r="1570" spans="2:14" hidden="1" x14ac:dyDescent="0.3">
      <c r="C1570" s="62" t="str">
        <f>$C$1169</f>
        <v>Competitive Cultural Competence - completed</v>
      </c>
      <c r="E1570" s="65" t="s">
        <v>60</v>
      </c>
      <c r="F1570" s="62" t="str">
        <f>$H$1169</f>
        <v>completing the Competetive Cultural Competence program</v>
      </c>
      <c r="G1570" s="65" t="s">
        <v>60</v>
      </c>
      <c r="H1570" s="73" t="str">
        <f t="shared" si="109"/>
        <v>Now that the recipient is completing the Competetive Cultural Competence program, we anticipate greatly improved wellness outcomes. And will soon provide a testimonial of their responsiveness to the needs of diverse clients.</v>
      </c>
      <c r="I1570" s="4" t="s">
        <v>128</v>
      </c>
      <c r="J1570" s="4" t="str">
        <f t="shared" si="111"/>
        <v>the recipient</v>
      </c>
      <c r="K1570" s="61" t="str">
        <f>K$1195</f>
        <v xml:space="preserve"> is </v>
      </c>
      <c r="L1570" s="4" t="str">
        <f t="shared" si="110"/>
        <v>completing the Competetive Cultural Competence program</v>
      </c>
      <c r="M1570" s="4" t="s">
        <v>148</v>
      </c>
      <c r="N1570" s="60" t="s">
        <v>136</v>
      </c>
    </row>
    <row r="1571" spans="2:14" hidden="1" x14ac:dyDescent="0.3">
      <c r="G1571" s="65" t="s">
        <v>60</v>
      </c>
      <c r="H1571" s="73" t="str">
        <f t="shared" si="109"/>
        <v>Select one of these two services, Standard or Competitive Competence, to best improve your efficacy serving diverse patients. We can then offer a testimonial of your improved responsiveness to diverse clients.</v>
      </c>
      <c r="K1571" s="61" t="s">
        <v>138</v>
      </c>
      <c r="L1571" s="61" t="s">
        <v>139</v>
      </c>
      <c r="M1571" s="61" t="s">
        <v>149</v>
      </c>
      <c r="N1571" s="60" t="s">
        <v>141</v>
      </c>
    </row>
    <row r="1572" spans="2:14" hidden="1" x14ac:dyDescent="0.3">
      <c r="C1572" s="73" t="str">
        <f>IF($C1560=$C1565,H1565,IF($C1560=$C1566,H1566,IF($C1560=C1567,H1567,IF($C1560=C1568,H1568,IF($C1560=C1569,H1569,IF($C1560=C1570,H1570,IF($C1560=0,H1571)))))))</f>
        <v>Select one of these two services, Standard or Competitive Competence, to best improve your efficacy serving diverse patients. We can then offer a testimonial of your improved responsiveness to diverse clients.</v>
      </c>
      <c r="E1572" s="65" t="s">
        <v>60</v>
      </c>
      <c r="F1572" s="73" t="str">
        <f>IF($C1560=$C1565,F1565,IF($C1560=$C1566,F1566,IF($C1560=C1567,F1567,IF($C1560=C1568,F1568,IF($C1560=C1569,F1569,IF($C1560=C1570,F1570,IF($C1560=0,"")))))))</f>
        <v/>
      </c>
      <c r="G1572" s="65" t="s">
        <v>60</v>
      </c>
    </row>
    <row r="1573" spans="2:14" hidden="1" x14ac:dyDescent="0.3"/>
    <row r="1574" spans="2:14" hidden="1" x14ac:dyDescent="0.3">
      <c r="C1574" s="4" t="s">
        <v>142</v>
      </c>
    </row>
    <row r="1575" spans="2:14" hidden="1" x14ac:dyDescent="0.3"/>
    <row r="1576" spans="2:14" hidden="1" x14ac:dyDescent="0.3"/>
    <row r="1577" spans="2:14" hidden="1" x14ac:dyDescent="0.3"/>
    <row r="1578" spans="2:14" ht="16" hidden="1" x14ac:dyDescent="0.4">
      <c r="B1578" s="66" t="str">
        <f>IF(OR(F543="",J543=""),B543,CONCATENATE(B543,": ",F543,", ",J543))</f>
        <v>13th visit</v>
      </c>
      <c r="C1578" s="67"/>
      <c r="D1578" s="67"/>
      <c r="E1578" s="67"/>
      <c r="F1578" s="68"/>
      <c r="G1578" s="67"/>
      <c r="H1578" s="69"/>
      <c r="I1578" s="67"/>
      <c r="J1578" s="67"/>
      <c r="K1578" s="67"/>
      <c r="L1578" s="67"/>
      <c r="M1578" s="133">
        <f>IF(J543=I$1103,L$1103,IF(J543=I$1104,L$1104,IF(J543=I$1105,L$1105,IF(J543=I$1106,L$1106,IF(J543=I$1107,L$1107,IF(J543=I$1108,L$1108,IF(J543=I$1109,L$1109,IF(J543="",0))))))))</f>
        <v>0</v>
      </c>
    </row>
    <row r="1579" spans="2:14" hidden="1" x14ac:dyDescent="0.3">
      <c r="F1579" s="63"/>
    </row>
    <row r="1580" spans="2:14" hidden="1" x14ac:dyDescent="0.3">
      <c r="F1580" s="70">
        <f>F547</f>
        <v>0</v>
      </c>
      <c r="J1580" s="70">
        <f>F548</f>
        <v>0</v>
      </c>
    </row>
    <row r="1581" spans="2:14" hidden="1" x14ac:dyDescent="0.3"/>
    <row r="1582" spans="2:14" hidden="1" x14ac:dyDescent="0.3">
      <c r="B1582" s="64">
        <f>IF(C1582=F$1107,E$1107,IF(C1582=F$1108,E$1108,IF(C1582=F$1109,E$1109,IF(C1582=F$1110,E$1110,IF(C1582=F$1111,E$1111,IF(C1582=0,0))))))</f>
        <v>0</v>
      </c>
      <c r="C1582" s="4">
        <f>K550</f>
        <v>0</v>
      </c>
      <c r="F1582" s="4" t="str">
        <f>F1545</f>
        <v>1. I felt fully seen and heard.</v>
      </c>
      <c r="M1582" s="4">
        <f>IF(K550="",0,1)</f>
        <v>0</v>
      </c>
    </row>
    <row r="1583" spans="2:14" hidden="1" x14ac:dyDescent="0.3">
      <c r="B1583" s="64">
        <f t="shared" ref="B1583:B1591" si="112">IF(C1583=F$1107,E$1107,IF(C1583=F$1108,E$1108,IF(C1583=F$1109,E$1109,IF(C1583=F$1110,E$1110,IF(C1583=F$1111,E$1111,IF(C1583=0,0))))))</f>
        <v>0</v>
      </c>
      <c r="C1583" s="4">
        <f>K552</f>
        <v>0</v>
      </c>
      <c r="F1583" s="4" t="str">
        <f t="shared" ref="F1583:F1591" si="113">F1546</f>
        <v>2. They faithfully responded to all of my expressions of pain or discomfort.</v>
      </c>
      <c r="M1583" s="4">
        <f>IF(K552="",0,1)</f>
        <v>0</v>
      </c>
    </row>
    <row r="1584" spans="2:14" hidden="1" x14ac:dyDescent="0.3">
      <c r="B1584" s="64">
        <f t="shared" si="112"/>
        <v>0</v>
      </c>
      <c r="C1584" s="4">
        <f>K554</f>
        <v>0</v>
      </c>
      <c r="F1584" s="4" t="str">
        <f t="shared" si="113"/>
        <v>3. They put my personal wellbeing ahead of their institutional processes.</v>
      </c>
      <c r="M1584" s="4">
        <f>IF(K554="",0,1)</f>
        <v>0</v>
      </c>
    </row>
    <row r="1585" spans="2:16" hidden="1" x14ac:dyDescent="0.3">
      <c r="B1585" s="64">
        <f t="shared" si="112"/>
        <v>0</v>
      </c>
      <c r="C1585" s="4">
        <f>K556</f>
        <v>0</v>
      </c>
      <c r="F1585" s="4" t="str">
        <f t="shared" si="113"/>
        <v>4. Their actions and expressions were devoid of any microaggressions.</v>
      </c>
      <c r="M1585" s="4">
        <f>IF(K556="",0,1)</f>
        <v>0</v>
      </c>
    </row>
    <row r="1586" spans="2:16" hidden="1" x14ac:dyDescent="0.3">
      <c r="B1586" s="64">
        <f t="shared" si="112"/>
        <v>0</v>
      </c>
      <c r="C1586" s="4">
        <f>K558</f>
        <v>0</v>
      </c>
      <c r="F1586" s="4" t="str">
        <f t="shared" si="113"/>
        <v>5. They asked me how they could be more culturally sensitive.</v>
      </c>
      <c r="M1586" s="4">
        <f>IF(K558="",0,1)</f>
        <v>0</v>
      </c>
    </row>
    <row r="1587" spans="2:16" hidden="1" x14ac:dyDescent="0.3">
      <c r="B1587" s="64">
        <f t="shared" si="112"/>
        <v>0</v>
      </c>
      <c r="C1587" s="4">
        <f>K560</f>
        <v>0</v>
      </c>
      <c r="F1587" s="4" t="str">
        <f t="shared" si="113"/>
        <v>6. They did not exploit my vulnerability to their professional authority.</v>
      </c>
      <c r="M1587" s="4">
        <f>IF(K560="",0,1)</f>
        <v>0</v>
      </c>
    </row>
    <row r="1588" spans="2:16" hidden="1" x14ac:dyDescent="0.3">
      <c r="B1588" s="64">
        <f t="shared" si="112"/>
        <v>0</v>
      </c>
      <c r="C1588" s="4">
        <f>K562</f>
        <v>0</v>
      </c>
      <c r="F1588" s="4" t="str">
        <f t="shared" si="113"/>
        <v>7. I never had to give up my autonomy to fit their processes.</v>
      </c>
      <c r="M1588" s="4">
        <f>IF(K562="",0,1)</f>
        <v>0</v>
      </c>
    </row>
    <row r="1589" spans="2:16" hidden="1" x14ac:dyDescent="0.3">
      <c r="B1589" s="64">
        <f t="shared" si="112"/>
        <v>0</v>
      </c>
      <c r="C1589" s="4">
        <f>K564</f>
        <v>0</v>
      </c>
      <c r="F1589" s="4" t="str">
        <f t="shared" si="113"/>
        <v>8. Staff appeared to be culturally diverse.</v>
      </c>
      <c r="M1589" s="4">
        <f>IF(K564="",0,1)</f>
        <v>0</v>
      </c>
    </row>
    <row r="1590" spans="2:16" hidden="1" x14ac:dyDescent="0.3">
      <c r="B1590" s="64">
        <f t="shared" si="112"/>
        <v>0</v>
      </c>
      <c r="C1590" s="4">
        <f>K566</f>
        <v>0</v>
      </c>
      <c r="F1590" s="4" t="str">
        <f t="shared" si="113"/>
        <v>9. They effectively accommodated my linguistic barrier.</v>
      </c>
      <c r="M1590" s="4">
        <f>IF(K566="",0,1)</f>
        <v>0</v>
      </c>
    </row>
    <row r="1591" spans="2:16" hidden="1" x14ac:dyDescent="0.3">
      <c r="B1591" s="64">
        <f t="shared" si="112"/>
        <v>0</v>
      </c>
      <c r="C1591" s="4">
        <f>K568</f>
        <v>0</v>
      </c>
      <c r="F1591" s="4" t="str">
        <f t="shared" si="113"/>
        <v>10. I was offered billing options appropriate to my cultural values.</v>
      </c>
      <c r="M1591" s="4">
        <f>IF(K568="",0,1)</f>
        <v>0</v>
      </c>
    </row>
    <row r="1592" spans="2:16" hidden="1" x14ac:dyDescent="0.3">
      <c r="M1592" s="71">
        <f t="shared" ref="M1592" si="114">SUM(M1582:M1591)</f>
        <v>0</v>
      </c>
    </row>
    <row r="1593" spans="2:16" ht="15.5" hidden="1" x14ac:dyDescent="0.45">
      <c r="B1593" s="72">
        <f t="shared" ref="B1593" si="115">ROUND(SUM(B1582:B1591),0)</f>
        <v>0</v>
      </c>
      <c r="C1593" s="73" t="str">
        <f>IF(AND($B1593&gt;=$B$1114,$B1593&lt;$C$1114),E$1114,IF(AND($B1593&gt;=$B$1115,$B1593&lt;$C$1115),E$1115,IF(AND($B1593&gt;=$B$1116,$B1593&lt;$C$1116),E$1116,IF(AND($B1593&gt;=$B$1117,$B1593&lt;$C$1117),E$1117,IF(AND($B1593&gt;=$B$1118,$B1593&lt;=$C$1118),E$1118)))))</f>
        <v>Dangerously incompetent</v>
      </c>
      <c r="F1593" s="73" t="str">
        <f>IF(AND($B1593&gt;=$B$1114,$B1593&lt;$C$1114),H$1114,IF(AND($B1593&gt;=$B$1115,$B1593&lt;$C$1115),H$1115,IF(AND($B1593&gt;=$B$1116,$B1593&lt;$C$1116),H$1116,IF(AND($B1593&gt;=$B$1117,$B1593&lt;$C$1117),H$1117,IF(AND($B1593&gt;=$B$1118,$B1593&lt;=$C$1118),H$1118)))))</f>
        <v>dangerous incompetence</v>
      </c>
      <c r="I1593" s="73" t="str">
        <f>IF(AND($B1593&gt;=$B$1114,$B1593&lt;$C$1114),K$1114,IF(AND($B1593&gt;=$B$1115,$B1593&lt;$C$1115),K$1115,IF(AND($B1593&gt;=$B$1116,$B1593&lt;$C$1116),K$1116,IF(AND($B1593&gt;=$B$1117,$B1593&lt;$C$1117),K$1117,IF(AND($B1593&gt;=$B$1118,$B1593&lt;=$C$1118),K$1118)))))</f>
        <v>dangerous risk to the birthing person's wellbeing</v>
      </c>
      <c r="M1593" s="74" t="str">
        <f>IF(M1592=10,B1593,"")</f>
        <v/>
      </c>
      <c r="P1593" s="127" t="str">
        <f>IF(M1593="","",M1593*0.01)</f>
        <v/>
      </c>
    </row>
    <row r="1594" spans="2:16" ht="15.5" hidden="1" x14ac:dyDescent="0.45">
      <c r="L1594" s="75" t="s">
        <v>92</v>
      </c>
      <c r="M1594" s="76" t="str">
        <f>IF(K548="","",K548)</f>
        <v/>
      </c>
      <c r="P1594" s="127" t="str">
        <f>IF(M1594="","",1-(M1594/12))</f>
        <v/>
      </c>
    </row>
    <row r="1595" spans="2:16" hidden="1" x14ac:dyDescent="0.3">
      <c r="B1595" s="73" t="str">
        <f t="shared" ref="B1595" si="116">IF(M1592=10,CONCATENATE(E1595,F1595,G1595,H1595,I1595,J1595,K1595,L1595,M1595),"")</f>
        <v/>
      </c>
      <c r="D1595" s="65" t="s">
        <v>60</v>
      </c>
      <c r="E1595" s="4" t="s">
        <v>93</v>
      </c>
      <c r="F1595" s="4">
        <f t="shared" ref="F1595" si="117">B1593</f>
        <v>0</v>
      </c>
      <c r="G1595" s="4" t="s">
        <v>94</v>
      </c>
      <c r="H1595" s="4" t="str">
        <f t="shared" ref="H1595" si="118">F1593</f>
        <v>dangerous incompetence</v>
      </c>
      <c r="I1595" s="4" t="s">
        <v>95</v>
      </c>
    </row>
    <row r="1596" spans="2:16" hidden="1" x14ac:dyDescent="0.3"/>
    <row r="1597" spans="2:16" ht="14.5" hidden="1" x14ac:dyDescent="0.45">
      <c r="C1597" s="147">
        <f>E578</f>
        <v>0</v>
      </c>
      <c r="D1597" s="148"/>
      <c r="E1597" s="148"/>
      <c r="F1597" s="148"/>
      <c r="G1597" s="148"/>
      <c r="H1597" s="149"/>
    </row>
    <row r="1598" spans="2:16" hidden="1" x14ac:dyDescent="0.3"/>
    <row r="1599" spans="2:16" hidden="1" x14ac:dyDescent="0.3">
      <c r="C1599" s="73" t="str">
        <f>CONCATENATE(E1599,F1599,G1599,H1599,I1599,J1599,K1599,,L1599,M1599)</f>
        <v xml:space="preserve">We provide this helpful feedback to you, the recipient, to improve your cultural competency. </v>
      </c>
      <c r="D1599" s="65" t="s">
        <v>60</v>
      </c>
      <c r="E1599" s="4" t="s">
        <v>123</v>
      </c>
      <c r="F1599" s="4" t="str">
        <f>IF($J1580=0,"the recipient",$J1580)</f>
        <v>the recipient</v>
      </c>
      <c r="G1599" s="4" t="s">
        <v>124</v>
      </c>
      <c r="H1599" s="4"/>
    </row>
    <row r="1600" spans="2:16" hidden="1" x14ac:dyDescent="0.3">
      <c r="C1600" s="73" t="str">
        <f>CONCATENATE(E1600,F1600,G1600,H1600,I1600,J1600,K1600,,L1600,M1600)</f>
        <v xml:space="preserve">We know medical providers like you rely upon referrals. Often from those you serve. </v>
      </c>
      <c r="D1600" s="65" t="s">
        <v>60</v>
      </c>
      <c r="E1600" s="4" t="s">
        <v>126</v>
      </c>
      <c r="G1600" s="4" t="s">
        <v>127</v>
      </c>
    </row>
    <row r="1601" spans="2:14" hidden="1" x14ac:dyDescent="0.3">
      <c r="C1601" s="73" t="str">
        <f>CONCATENATE(E1601,F1601,G1601,H1601,I1601,J1601,K1601,,L1601,M1601)</f>
        <v>Select a service that best fits your needs.</v>
      </c>
      <c r="D1601" s="65" t="s">
        <v>60</v>
      </c>
      <c r="E1601" s="4" t="s">
        <v>17</v>
      </c>
    </row>
    <row r="1602" spans="2:14" hidden="1" x14ac:dyDescent="0.3">
      <c r="C1602" s="62" t="str">
        <f>$C$1164</f>
        <v>Standard Cultural Competence - begin</v>
      </c>
      <c r="E1602" s="65" t="s">
        <v>60</v>
      </c>
      <c r="F1602" s="62" t="str">
        <f>$H$1164</f>
        <v>beginning the Standard Cultural Competence program</v>
      </c>
      <c r="G1602" s="65" t="s">
        <v>60</v>
      </c>
      <c r="H1602" s="73" t="str">
        <f>CONCATENATE($I1602,$J1602,$K1602,$L1602,$M1602,$N1602,$O1602,$P1602)</f>
        <v>Now that the recipient is beginning the Standard Cultural Competence program, we expect improved outcomes. And can provide a testimonial of their responsiveness to the needs of diverse clients.</v>
      </c>
      <c r="I1602" s="4" t="s">
        <v>128</v>
      </c>
      <c r="J1602" s="65" t="str">
        <f>F1599</f>
        <v>the recipient</v>
      </c>
      <c r="K1602" s="61" t="s">
        <v>129</v>
      </c>
      <c r="L1602" s="4" t="str">
        <f>F1602</f>
        <v>beginning the Standard Cultural Competence program</v>
      </c>
      <c r="M1602" s="4" t="s">
        <v>143</v>
      </c>
      <c r="N1602" s="60" t="s">
        <v>131</v>
      </c>
    </row>
    <row r="1603" spans="2:14" hidden="1" x14ac:dyDescent="0.3">
      <c r="C1603" s="62" t="str">
        <f>$C$1165</f>
        <v>Competitive Cultural Competence - begin</v>
      </c>
      <c r="E1603" s="65" t="s">
        <v>60</v>
      </c>
      <c r="F1603" s="62" t="str">
        <f>$H$1165</f>
        <v>beginning the Competetive Cultural Competence program</v>
      </c>
      <c r="G1603" s="65" t="s">
        <v>60</v>
      </c>
      <c r="H1603" s="73" t="str">
        <f t="shared" ref="H1603:H1608" si="119">CONCATENATE($I1603,$J1603,$K1603,$L1603,$M1603,$N1603,$O1603,$P1603)</f>
        <v>Now that the recipient is beginning the Competetive Cultural Competence program, we anticipate modestly improved wellness outcomes. And can provide a testimonial of their responsiveness to the needs of diverse clients.</v>
      </c>
      <c r="I1603" s="4" t="s">
        <v>128</v>
      </c>
      <c r="J1603" s="4" t="str">
        <f>J1602</f>
        <v>the recipient</v>
      </c>
      <c r="K1603" s="61" t="str">
        <f>K$1195</f>
        <v xml:space="preserve"> is </v>
      </c>
      <c r="L1603" s="4" t="str">
        <f t="shared" ref="L1603:L1607" si="120">F1603</f>
        <v>beginning the Competetive Cultural Competence program</v>
      </c>
      <c r="M1603" s="4" t="s">
        <v>144</v>
      </c>
      <c r="N1603" s="60" t="s">
        <v>131</v>
      </c>
    </row>
    <row r="1604" spans="2:14" hidden="1" x14ac:dyDescent="0.3">
      <c r="C1604" s="62" t="str">
        <f>$C$1166</f>
        <v>Standard Cultural Competence - enrolled</v>
      </c>
      <c r="E1604" s="65" t="s">
        <v>60</v>
      </c>
      <c r="F1604" s="62" t="str">
        <f>$H$1166</f>
        <v>participating in the Standard Cultural Competence program</v>
      </c>
      <c r="G1604" s="65" t="s">
        <v>60</v>
      </c>
      <c r="H1604" s="73" t="str">
        <f t="shared" si="119"/>
        <v>Now that the recipient is participating in the Standard Cultural Competence program, we expect better outcomes. And can provide a testimonial of their responsiveness to the needs of diverse clients.</v>
      </c>
      <c r="I1604" s="4" t="s">
        <v>128</v>
      </c>
      <c r="J1604" s="4" t="str">
        <f t="shared" ref="J1604:J1607" si="121">J1603</f>
        <v>the recipient</v>
      </c>
      <c r="K1604" s="61" t="str">
        <f>K$1195</f>
        <v xml:space="preserve"> is </v>
      </c>
      <c r="L1604" s="4" t="str">
        <f t="shared" si="120"/>
        <v>participating in the Standard Cultural Competence program</v>
      </c>
      <c r="M1604" s="4" t="s">
        <v>145</v>
      </c>
      <c r="N1604" s="60" t="s">
        <v>131</v>
      </c>
    </row>
    <row r="1605" spans="2:14" hidden="1" x14ac:dyDescent="0.3">
      <c r="C1605" s="62" t="str">
        <f>$C$1167</f>
        <v>Competitive Cultural Competence - enrolled</v>
      </c>
      <c r="E1605" s="65" t="s">
        <v>60</v>
      </c>
      <c r="F1605" s="62" t="str">
        <f>$H$1167</f>
        <v>participating in the Competetive Cultural Competence program</v>
      </c>
      <c r="G1605" s="65" t="s">
        <v>60</v>
      </c>
      <c r="H1605" s="73" t="str">
        <f t="shared" si="119"/>
        <v>Now that the recipient is participating in the Competetive Cultural Competence program, we anticipate significantly improved wellness outcomes. And can provide a testimonial of their responsiveness to the needs of diverse clients.</v>
      </c>
      <c r="I1605" s="4" t="s">
        <v>128</v>
      </c>
      <c r="J1605" s="4" t="str">
        <f t="shared" si="121"/>
        <v>the recipient</v>
      </c>
      <c r="K1605" s="61" t="str">
        <f>K$1195</f>
        <v xml:space="preserve"> is </v>
      </c>
      <c r="L1605" s="4" t="str">
        <f t="shared" si="120"/>
        <v>participating in the Competetive Cultural Competence program</v>
      </c>
      <c r="M1605" s="4" t="s">
        <v>146</v>
      </c>
      <c r="N1605" s="60" t="s">
        <v>131</v>
      </c>
    </row>
    <row r="1606" spans="2:14" hidden="1" x14ac:dyDescent="0.3">
      <c r="C1606" s="62" t="str">
        <f>$C$1168</f>
        <v>Standard Cultural Competence - completed</v>
      </c>
      <c r="E1606" s="65" t="s">
        <v>60</v>
      </c>
      <c r="F1606" s="62" t="str">
        <f>$H$1168</f>
        <v>completing the Standard Cultural Competence program</v>
      </c>
      <c r="G1606" s="65" t="s">
        <v>60</v>
      </c>
      <c r="H1606" s="73" t="str">
        <f t="shared" si="119"/>
        <v>Now that the recipient is completing the Standard Cultural Competence program, we expect stellar outcomes. And will soon provide a testimonial of their responsiveness to the needs of diverse clients.</v>
      </c>
      <c r="I1606" s="4" t="s">
        <v>128</v>
      </c>
      <c r="J1606" s="4" t="str">
        <f t="shared" si="121"/>
        <v>the recipient</v>
      </c>
      <c r="K1606" s="61" t="str">
        <f>K$1195</f>
        <v xml:space="preserve"> is </v>
      </c>
      <c r="L1606" s="4" t="str">
        <f t="shared" si="120"/>
        <v>completing the Standard Cultural Competence program</v>
      </c>
      <c r="M1606" s="4" t="s">
        <v>147</v>
      </c>
      <c r="N1606" s="60" t="s">
        <v>136</v>
      </c>
    </row>
    <row r="1607" spans="2:14" hidden="1" x14ac:dyDescent="0.3">
      <c r="C1607" s="62" t="str">
        <f>$C$1169</f>
        <v>Competitive Cultural Competence - completed</v>
      </c>
      <c r="E1607" s="65" t="s">
        <v>60</v>
      </c>
      <c r="F1607" s="62" t="str">
        <f>$H$1169</f>
        <v>completing the Competetive Cultural Competence program</v>
      </c>
      <c r="G1607" s="65" t="s">
        <v>60</v>
      </c>
      <c r="H1607" s="73" t="str">
        <f t="shared" si="119"/>
        <v>Now that the recipient is completing the Competetive Cultural Competence program, we anticipate greatly improved wellness outcomes. And will soon provide a testimonial of their responsiveness to the needs of diverse clients.</v>
      </c>
      <c r="I1607" s="4" t="s">
        <v>128</v>
      </c>
      <c r="J1607" s="4" t="str">
        <f t="shared" si="121"/>
        <v>the recipient</v>
      </c>
      <c r="K1607" s="61" t="str">
        <f>K$1195</f>
        <v xml:space="preserve"> is </v>
      </c>
      <c r="L1607" s="4" t="str">
        <f t="shared" si="120"/>
        <v>completing the Competetive Cultural Competence program</v>
      </c>
      <c r="M1607" s="4" t="s">
        <v>148</v>
      </c>
      <c r="N1607" s="60" t="s">
        <v>136</v>
      </c>
    </row>
    <row r="1608" spans="2:14" hidden="1" x14ac:dyDescent="0.3">
      <c r="G1608" s="65" t="s">
        <v>60</v>
      </c>
      <c r="H1608" s="73" t="str">
        <f t="shared" si="119"/>
        <v>Select one of these two services, Standard or Competitive Competence, to best improve your efficacy serving diverse patients. We can then offer a testimonial of your improved responsiveness to diverse clients.</v>
      </c>
      <c r="K1608" s="61" t="s">
        <v>138</v>
      </c>
      <c r="L1608" s="61" t="s">
        <v>139</v>
      </c>
      <c r="M1608" s="61" t="s">
        <v>149</v>
      </c>
      <c r="N1608" s="60" t="s">
        <v>141</v>
      </c>
    </row>
    <row r="1609" spans="2:14" hidden="1" x14ac:dyDescent="0.3">
      <c r="C1609" s="73" t="str">
        <f>IF($C1597=$C1602,H1602,IF($C1597=$C1603,H1603,IF($C1597=C1604,H1604,IF($C1597=C1605,H1605,IF($C1597=C1606,H1606,IF($C1597=C1607,H1607,IF($C1597=0,H1608)))))))</f>
        <v>Select one of these two services, Standard or Competitive Competence, to best improve your efficacy serving diverse patients. We can then offer a testimonial of your improved responsiveness to diverse clients.</v>
      </c>
      <c r="E1609" s="65" t="s">
        <v>60</v>
      </c>
      <c r="F1609" s="73" t="str">
        <f>IF($C1597=$C1602,F1602,IF($C1597=$C1603,F1603,IF($C1597=C1604,F1604,IF($C1597=C1605,F1605,IF($C1597=C1606,F1606,IF($C1597=C1607,F1607,IF($C1597=0,"")))))))</f>
        <v/>
      </c>
      <c r="G1609" s="65" t="s">
        <v>60</v>
      </c>
    </row>
    <row r="1610" spans="2:14" hidden="1" x14ac:dyDescent="0.3"/>
    <row r="1611" spans="2:14" hidden="1" x14ac:dyDescent="0.3">
      <c r="C1611" s="4" t="s">
        <v>142</v>
      </c>
    </row>
    <row r="1612" spans="2:14" hidden="1" x14ac:dyDescent="0.3"/>
    <row r="1613" spans="2:14" hidden="1" x14ac:dyDescent="0.3"/>
    <row r="1614" spans="2:14" hidden="1" x14ac:dyDescent="0.3"/>
    <row r="1615" spans="2:14" ht="16" hidden="1" x14ac:dyDescent="0.4">
      <c r="B1615" s="66" t="str">
        <f>IF(OR(F584="",J584=""),B584,CONCATENATE(B584,": ",F584,", ",J584))</f>
        <v>14th visit</v>
      </c>
      <c r="C1615" s="67"/>
      <c r="D1615" s="67"/>
      <c r="E1615" s="67"/>
      <c r="F1615" s="68"/>
      <c r="G1615" s="67"/>
      <c r="H1615" s="69"/>
      <c r="I1615" s="67"/>
      <c r="J1615" s="67"/>
      <c r="K1615" s="67"/>
      <c r="L1615" s="67"/>
      <c r="M1615" s="133">
        <f>IF(J584=I$1103,L$1103,IF(J584=I$1104,L$1104,IF(J584=I$1105,L$1105,IF(J584=I$1106,L$1106,IF(J584=I$1107,L$1107,IF(J584=I$1108,L$1108,IF(J584=I$1109,L$1109,IF(J584="",0))))))))</f>
        <v>0</v>
      </c>
    </row>
    <row r="1616" spans="2:14" hidden="1" x14ac:dyDescent="0.3">
      <c r="F1616" s="63"/>
    </row>
    <row r="1617" spans="2:16" hidden="1" x14ac:dyDescent="0.3">
      <c r="F1617" s="70">
        <f>F588</f>
        <v>0</v>
      </c>
      <c r="J1617" s="70">
        <f>F589</f>
        <v>0</v>
      </c>
    </row>
    <row r="1618" spans="2:16" hidden="1" x14ac:dyDescent="0.3"/>
    <row r="1619" spans="2:16" hidden="1" x14ac:dyDescent="0.3">
      <c r="B1619" s="64">
        <f>IF(C1619=F$1107,E$1107,IF(C1619=F$1108,E$1108,IF(C1619=F$1109,E$1109,IF(C1619=F$1110,E$1110,IF(C1619=F$1111,E$1111,IF(C1619=0,0))))))</f>
        <v>0</v>
      </c>
      <c r="C1619" s="4">
        <f>K591</f>
        <v>0</v>
      </c>
      <c r="F1619" s="4" t="str">
        <f>F1582</f>
        <v>1. I felt fully seen and heard.</v>
      </c>
      <c r="M1619" s="4">
        <f>IF(K591="",0,1)</f>
        <v>0</v>
      </c>
    </row>
    <row r="1620" spans="2:16" hidden="1" x14ac:dyDescent="0.3">
      <c r="B1620" s="64">
        <f t="shared" ref="B1620:B1628" si="122">IF(C1620=F$1107,E$1107,IF(C1620=F$1108,E$1108,IF(C1620=F$1109,E$1109,IF(C1620=F$1110,E$1110,IF(C1620=F$1111,E$1111,IF(C1620=0,0))))))</f>
        <v>0</v>
      </c>
      <c r="C1620" s="4">
        <f>K593</f>
        <v>0</v>
      </c>
      <c r="F1620" s="4" t="str">
        <f t="shared" ref="F1620:F1628" si="123">F1583</f>
        <v>2. They faithfully responded to all of my expressions of pain or discomfort.</v>
      </c>
      <c r="M1620" s="4">
        <f>IF(K593="",0,1)</f>
        <v>0</v>
      </c>
    </row>
    <row r="1621" spans="2:16" hidden="1" x14ac:dyDescent="0.3">
      <c r="B1621" s="64">
        <f t="shared" si="122"/>
        <v>0</v>
      </c>
      <c r="C1621" s="4">
        <f>K595</f>
        <v>0</v>
      </c>
      <c r="F1621" s="4" t="str">
        <f t="shared" si="123"/>
        <v>3. They put my personal wellbeing ahead of their institutional processes.</v>
      </c>
      <c r="M1621" s="4">
        <f>IF(K595="",0,1)</f>
        <v>0</v>
      </c>
    </row>
    <row r="1622" spans="2:16" hidden="1" x14ac:dyDescent="0.3">
      <c r="B1622" s="64">
        <f t="shared" si="122"/>
        <v>0</v>
      </c>
      <c r="C1622" s="4">
        <f>K597</f>
        <v>0</v>
      </c>
      <c r="F1622" s="4" t="str">
        <f t="shared" si="123"/>
        <v>4. Their actions and expressions were devoid of any microaggressions.</v>
      </c>
      <c r="M1622" s="4">
        <f>IF(K597="",0,1)</f>
        <v>0</v>
      </c>
    </row>
    <row r="1623" spans="2:16" hidden="1" x14ac:dyDescent="0.3">
      <c r="B1623" s="64">
        <f t="shared" si="122"/>
        <v>0</v>
      </c>
      <c r="C1623" s="4">
        <f>K599</f>
        <v>0</v>
      </c>
      <c r="F1623" s="4" t="str">
        <f t="shared" si="123"/>
        <v>5. They asked me how they could be more culturally sensitive.</v>
      </c>
      <c r="M1623" s="4">
        <f>IF(K599="",0,1)</f>
        <v>0</v>
      </c>
    </row>
    <row r="1624" spans="2:16" hidden="1" x14ac:dyDescent="0.3">
      <c r="B1624" s="64">
        <f t="shared" si="122"/>
        <v>0</v>
      </c>
      <c r="C1624" s="4">
        <f>K601</f>
        <v>0</v>
      </c>
      <c r="F1624" s="4" t="str">
        <f t="shared" si="123"/>
        <v>6. They did not exploit my vulnerability to their professional authority.</v>
      </c>
      <c r="M1624" s="4">
        <f>IF(K601="",0,1)</f>
        <v>0</v>
      </c>
    </row>
    <row r="1625" spans="2:16" hidden="1" x14ac:dyDescent="0.3">
      <c r="B1625" s="64">
        <f t="shared" si="122"/>
        <v>0</v>
      </c>
      <c r="C1625" s="4">
        <f>K603</f>
        <v>0</v>
      </c>
      <c r="F1625" s="4" t="str">
        <f t="shared" si="123"/>
        <v>7. I never had to give up my autonomy to fit their processes.</v>
      </c>
      <c r="M1625" s="4">
        <f>IF(K603="",0,1)</f>
        <v>0</v>
      </c>
    </row>
    <row r="1626" spans="2:16" hidden="1" x14ac:dyDescent="0.3">
      <c r="B1626" s="64">
        <f t="shared" si="122"/>
        <v>0</v>
      </c>
      <c r="C1626" s="4">
        <f>K605</f>
        <v>0</v>
      </c>
      <c r="F1626" s="4" t="str">
        <f t="shared" si="123"/>
        <v>8. Staff appeared to be culturally diverse.</v>
      </c>
      <c r="M1626" s="4">
        <f>IF(K605="",0,1)</f>
        <v>0</v>
      </c>
    </row>
    <row r="1627" spans="2:16" hidden="1" x14ac:dyDescent="0.3">
      <c r="B1627" s="64">
        <f t="shared" si="122"/>
        <v>0</v>
      </c>
      <c r="C1627" s="4">
        <f>K607</f>
        <v>0</v>
      </c>
      <c r="F1627" s="4" t="str">
        <f t="shared" si="123"/>
        <v>9. They effectively accommodated my linguistic barrier.</v>
      </c>
      <c r="M1627" s="4">
        <f>IF(K607="",0,1)</f>
        <v>0</v>
      </c>
    </row>
    <row r="1628" spans="2:16" hidden="1" x14ac:dyDescent="0.3">
      <c r="B1628" s="64">
        <f t="shared" si="122"/>
        <v>0</v>
      </c>
      <c r="C1628" s="4">
        <f>K609</f>
        <v>0</v>
      </c>
      <c r="F1628" s="4" t="str">
        <f t="shared" si="123"/>
        <v>10. I was offered billing options appropriate to my cultural values.</v>
      </c>
      <c r="M1628" s="4">
        <f>IF(K609="",0,1)</f>
        <v>0</v>
      </c>
    </row>
    <row r="1629" spans="2:16" hidden="1" x14ac:dyDescent="0.3">
      <c r="M1629" s="71">
        <f t="shared" ref="M1629" si="124">SUM(M1619:M1628)</f>
        <v>0</v>
      </c>
    </row>
    <row r="1630" spans="2:16" ht="15.5" hidden="1" x14ac:dyDescent="0.45">
      <c r="B1630" s="72">
        <f t="shared" ref="B1630:B1667" si="125">ROUND(SUM(B1619:B1628),0)</f>
        <v>0</v>
      </c>
      <c r="C1630" s="73" t="str">
        <f>IF(AND($B1630&gt;=$B$1114,$B1630&lt;$C$1114),E$1114,IF(AND($B1630&gt;=$B$1115,$B1630&lt;$C$1115),E$1115,IF(AND($B1630&gt;=$B$1116,$B1630&lt;$C$1116),E$1116,IF(AND($B1630&gt;=$B$1117,$B1630&lt;$C$1117),E$1117,IF(AND($B1630&gt;=$B$1118,$B1630&lt;=$C$1118),E$1118)))))</f>
        <v>Dangerously incompetent</v>
      </c>
      <c r="F1630" s="73" t="str">
        <f>IF(AND($B1630&gt;=$B$1114,$B1630&lt;$C$1114),H$1114,IF(AND($B1630&gt;=$B$1115,$B1630&lt;$C$1115),H$1115,IF(AND($B1630&gt;=$B$1116,$B1630&lt;$C$1116),H$1116,IF(AND($B1630&gt;=$B$1117,$B1630&lt;$C$1117),H$1117,IF(AND($B1630&gt;=$B$1118,$B1630&lt;=$C$1118),H$1118)))))</f>
        <v>dangerous incompetence</v>
      </c>
      <c r="I1630" s="73" t="str">
        <f>IF(AND($B1630&gt;=$B$1114,$B1630&lt;$C$1114),K$1114,IF(AND($B1630&gt;=$B$1115,$B1630&lt;$C$1115),K$1115,IF(AND($B1630&gt;=$B$1116,$B1630&lt;$C$1116),K$1116,IF(AND($B1630&gt;=$B$1117,$B1630&lt;$C$1117),K$1117,IF(AND($B1630&gt;=$B$1118,$B1630&lt;=$C$1118),K$1118)))))</f>
        <v>dangerous risk to the birthing person's wellbeing</v>
      </c>
      <c r="M1630" s="74" t="str">
        <f>IF(M1629=10,B1630,"")</f>
        <v/>
      </c>
      <c r="P1630" s="127" t="str">
        <f>IF(M1630="","",M1630*0.01)</f>
        <v/>
      </c>
    </row>
    <row r="1631" spans="2:16" ht="15.5" hidden="1" x14ac:dyDescent="0.45">
      <c r="L1631" s="75" t="s">
        <v>92</v>
      </c>
      <c r="M1631" s="76" t="str">
        <f>IF(K589="","",K589)</f>
        <v/>
      </c>
      <c r="P1631" s="127" t="str">
        <f>IF(M1631="","",1-(M1631/12))</f>
        <v/>
      </c>
    </row>
    <row r="1632" spans="2:16" hidden="1" x14ac:dyDescent="0.3">
      <c r="B1632" s="73" t="str">
        <f t="shared" ref="B1632" si="126">IF(M1629=10,CONCATENATE(E1632,F1632,G1632,H1632,I1632,J1632,K1632,L1632,M1632),"")</f>
        <v/>
      </c>
      <c r="D1632" s="65" t="s">
        <v>60</v>
      </c>
      <c r="E1632" s="4" t="s">
        <v>93</v>
      </c>
      <c r="F1632" s="4">
        <f t="shared" ref="F1632" si="127">B1630</f>
        <v>0</v>
      </c>
      <c r="G1632" s="4" t="s">
        <v>94</v>
      </c>
      <c r="H1632" s="4" t="str">
        <f t="shared" ref="H1632" si="128">F1630</f>
        <v>dangerous incompetence</v>
      </c>
      <c r="I1632" s="4" t="s">
        <v>95</v>
      </c>
    </row>
    <row r="1633" spans="3:14" hidden="1" x14ac:dyDescent="0.3"/>
    <row r="1634" spans="3:14" ht="14.5" hidden="1" x14ac:dyDescent="0.45">
      <c r="C1634" s="147">
        <f>E619</f>
        <v>0</v>
      </c>
      <c r="D1634" s="148"/>
      <c r="E1634" s="148"/>
      <c r="F1634" s="148"/>
      <c r="G1634" s="148"/>
      <c r="H1634" s="149"/>
    </row>
    <row r="1635" spans="3:14" hidden="1" x14ac:dyDescent="0.3"/>
    <row r="1636" spans="3:14" hidden="1" x14ac:dyDescent="0.3">
      <c r="C1636" s="73" t="str">
        <f>CONCATENATE(E1636,F1636,G1636,H1636,I1636,J1636,K1636,,L1636,M1636)</f>
        <v xml:space="preserve">We provide this helpful feedback to you, the recipient, to improve your cultural competency. </v>
      </c>
      <c r="D1636" s="65" t="s">
        <v>60</v>
      </c>
      <c r="E1636" s="4" t="s">
        <v>123</v>
      </c>
      <c r="F1636" s="4" t="str">
        <f>IF($J1617=0,"the recipient",$J1617)</f>
        <v>the recipient</v>
      </c>
      <c r="G1636" s="4" t="s">
        <v>124</v>
      </c>
      <c r="H1636" s="4"/>
    </row>
    <row r="1637" spans="3:14" hidden="1" x14ac:dyDescent="0.3">
      <c r="C1637" s="73" t="str">
        <f>CONCATENATE(E1637,F1637,G1637,H1637,I1637,J1637,K1637,,L1637,M1637)</f>
        <v xml:space="preserve">We know medical providers like you rely upon referrals. Often from those you serve. </v>
      </c>
      <c r="D1637" s="65" t="s">
        <v>60</v>
      </c>
      <c r="E1637" s="4" t="s">
        <v>126</v>
      </c>
      <c r="G1637" s="4" t="s">
        <v>127</v>
      </c>
    </row>
    <row r="1638" spans="3:14" hidden="1" x14ac:dyDescent="0.3">
      <c r="C1638" s="73" t="str">
        <f>CONCATENATE(E1638,F1638,G1638,H1638,I1638,J1638,K1638,,L1638,M1638)</f>
        <v>Select a service that best fits your needs.</v>
      </c>
      <c r="D1638" s="65" t="s">
        <v>60</v>
      </c>
      <c r="E1638" s="4" t="s">
        <v>17</v>
      </c>
    </row>
    <row r="1639" spans="3:14" hidden="1" x14ac:dyDescent="0.3">
      <c r="C1639" s="62" t="str">
        <f>$C$1164</f>
        <v>Standard Cultural Competence - begin</v>
      </c>
      <c r="E1639" s="65" t="s">
        <v>60</v>
      </c>
      <c r="F1639" s="62" t="str">
        <f>$H$1164</f>
        <v>beginning the Standard Cultural Competence program</v>
      </c>
      <c r="G1639" s="65" t="s">
        <v>60</v>
      </c>
      <c r="H1639" s="73" t="str">
        <f>CONCATENATE($I1639,$J1639,$K1639,$L1639,$M1639,$N1639,$O1639,$P1639)</f>
        <v>Now that the recipient is beginning the Standard Cultural Competence program, we expect improved outcomes. And can provide a testimonial of their responsiveness to the needs of diverse clients.</v>
      </c>
      <c r="I1639" s="4" t="s">
        <v>128</v>
      </c>
      <c r="J1639" s="65" t="str">
        <f>F1636</f>
        <v>the recipient</v>
      </c>
      <c r="K1639" s="61" t="s">
        <v>129</v>
      </c>
      <c r="L1639" s="4" t="str">
        <f>F1639</f>
        <v>beginning the Standard Cultural Competence program</v>
      </c>
      <c r="M1639" s="4" t="s">
        <v>143</v>
      </c>
      <c r="N1639" s="60" t="s">
        <v>131</v>
      </c>
    </row>
    <row r="1640" spans="3:14" hidden="1" x14ac:dyDescent="0.3">
      <c r="C1640" s="62" t="str">
        <f>$C$1165</f>
        <v>Competitive Cultural Competence - begin</v>
      </c>
      <c r="E1640" s="65" t="s">
        <v>60</v>
      </c>
      <c r="F1640" s="62" t="str">
        <f>$H$1165</f>
        <v>beginning the Competetive Cultural Competence program</v>
      </c>
      <c r="G1640" s="65" t="s">
        <v>60</v>
      </c>
      <c r="H1640" s="73" t="str">
        <f t="shared" ref="H1640:H1645" si="129">CONCATENATE($I1640,$J1640,$K1640,$L1640,$M1640,$N1640,$O1640,$P1640)</f>
        <v>Now that the recipient is beginning the Competetive Cultural Competence program, we anticipate modestly improved wellness outcomes. And can provide a testimonial of their responsiveness to the needs of diverse clients.</v>
      </c>
      <c r="I1640" s="4" t="s">
        <v>128</v>
      </c>
      <c r="J1640" s="4" t="str">
        <f>J1639</f>
        <v>the recipient</v>
      </c>
      <c r="K1640" s="61" t="str">
        <f>K$1195</f>
        <v xml:space="preserve"> is </v>
      </c>
      <c r="L1640" s="4" t="str">
        <f t="shared" ref="L1640:L1644" si="130">F1640</f>
        <v>beginning the Competetive Cultural Competence program</v>
      </c>
      <c r="M1640" s="4" t="s">
        <v>144</v>
      </c>
      <c r="N1640" s="60" t="s">
        <v>131</v>
      </c>
    </row>
    <row r="1641" spans="3:14" hidden="1" x14ac:dyDescent="0.3">
      <c r="C1641" s="62" t="str">
        <f>$C$1166</f>
        <v>Standard Cultural Competence - enrolled</v>
      </c>
      <c r="E1641" s="65" t="s">
        <v>60</v>
      </c>
      <c r="F1641" s="62" t="str">
        <f>$H$1166</f>
        <v>participating in the Standard Cultural Competence program</v>
      </c>
      <c r="G1641" s="65" t="s">
        <v>60</v>
      </c>
      <c r="H1641" s="73" t="str">
        <f t="shared" si="129"/>
        <v>Now that the recipient is participating in the Standard Cultural Competence program, we expect better outcomes. And can provide a testimonial of their responsiveness to the needs of diverse clients.</v>
      </c>
      <c r="I1641" s="4" t="s">
        <v>128</v>
      </c>
      <c r="J1641" s="4" t="str">
        <f t="shared" ref="J1641:J1644" si="131">J1640</f>
        <v>the recipient</v>
      </c>
      <c r="K1641" s="61" t="str">
        <f>K$1195</f>
        <v xml:space="preserve"> is </v>
      </c>
      <c r="L1641" s="4" t="str">
        <f t="shared" si="130"/>
        <v>participating in the Standard Cultural Competence program</v>
      </c>
      <c r="M1641" s="4" t="s">
        <v>145</v>
      </c>
      <c r="N1641" s="60" t="s">
        <v>131</v>
      </c>
    </row>
    <row r="1642" spans="3:14" hidden="1" x14ac:dyDescent="0.3">
      <c r="C1642" s="62" t="str">
        <f>$C$1167</f>
        <v>Competitive Cultural Competence - enrolled</v>
      </c>
      <c r="E1642" s="65" t="s">
        <v>60</v>
      </c>
      <c r="F1642" s="62" t="str">
        <f>$H$1167</f>
        <v>participating in the Competetive Cultural Competence program</v>
      </c>
      <c r="G1642" s="65" t="s">
        <v>60</v>
      </c>
      <c r="H1642" s="73" t="str">
        <f t="shared" si="129"/>
        <v>Now that the recipient is participating in the Competetive Cultural Competence program, we anticipate significantly improved wellness outcomes. And can provide a testimonial of their responsiveness to the needs of diverse clients.</v>
      </c>
      <c r="I1642" s="4" t="s">
        <v>128</v>
      </c>
      <c r="J1642" s="4" t="str">
        <f t="shared" si="131"/>
        <v>the recipient</v>
      </c>
      <c r="K1642" s="61" t="str">
        <f>K$1195</f>
        <v xml:space="preserve"> is </v>
      </c>
      <c r="L1642" s="4" t="str">
        <f t="shared" si="130"/>
        <v>participating in the Competetive Cultural Competence program</v>
      </c>
      <c r="M1642" s="4" t="s">
        <v>146</v>
      </c>
      <c r="N1642" s="60" t="s">
        <v>131</v>
      </c>
    </row>
    <row r="1643" spans="3:14" hidden="1" x14ac:dyDescent="0.3">
      <c r="C1643" s="62" t="str">
        <f>$C$1168</f>
        <v>Standard Cultural Competence - completed</v>
      </c>
      <c r="E1643" s="65" t="s">
        <v>60</v>
      </c>
      <c r="F1643" s="62" t="str">
        <f>$H$1168</f>
        <v>completing the Standard Cultural Competence program</v>
      </c>
      <c r="G1643" s="65" t="s">
        <v>60</v>
      </c>
      <c r="H1643" s="73" t="str">
        <f t="shared" si="129"/>
        <v>Now that the recipient is completing the Standard Cultural Competence program, we expect stellar outcomes. And will soon provide a testimonial of their responsiveness to the needs of diverse clients.</v>
      </c>
      <c r="I1643" s="4" t="s">
        <v>128</v>
      </c>
      <c r="J1643" s="4" t="str">
        <f t="shared" si="131"/>
        <v>the recipient</v>
      </c>
      <c r="K1643" s="61" t="str">
        <f>K$1195</f>
        <v xml:space="preserve"> is </v>
      </c>
      <c r="L1643" s="4" t="str">
        <f t="shared" si="130"/>
        <v>completing the Standard Cultural Competence program</v>
      </c>
      <c r="M1643" s="4" t="s">
        <v>147</v>
      </c>
      <c r="N1643" s="60" t="s">
        <v>136</v>
      </c>
    </row>
    <row r="1644" spans="3:14" hidden="1" x14ac:dyDescent="0.3">
      <c r="C1644" s="62" t="str">
        <f>$C$1169</f>
        <v>Competitive Cultural Competence - completed</v>
      </c>
      <c r="E1644" s="65" t="s">
        <v>60</v>
      </c>
      <c r="F1644" s="62" t="str">
        <f>$H$1169</f>
        <v>completing the Competetive Cultural Competence program</v>
      </c>
      <c r="G1644" s="65" t="s">
        <v>60</v>
      </c>
      <c r="H1644" s="73" t="str">
        <f t="shared" si="129"/>
        <v>Now that the recipient is completing the Competetive Cultural Competence program, we anticipate greatly improved wellness outcomes. And will soon provide a testimonial of their responsiveness to the needs of diverse clients.</v>
      </c>
      <c r="I1644" s="4" t="s">
        <v>128</v>
      </c>
      <c r="J1644" s="4" t="str">
        <f t="shared" si="131"/>
        <v>the recipient</v>
      </c>
      <c r="K1644" s="61" t="str">
        <f>K$1195</f>
        <v xml:space="preserve"> is </v>
      </c>
      <c r="L1644" s="4" t="str">
        <f t="shared" si="130"/>
        <v>completing the Competetive Cultural Competence program</v>
      </c>
      <c r="M1644" s="4" t="s">
        <v>148</v>
      </c>
      <c r="N1644" s="60" t="s">
        <v>136</v>
      </c>
    </row>
    <row r="1645" spans="3:14" hidden="1" x14ac:dyDescent="0.3">
      <c r="G1645" s="65" t="s">
        <v>60</v>
      </c>
      <c r="H1645" s="73" t="str">
        <f t="shared" si="129"/>
        <v>Select one of these two services, Standard or Competitive Competence, to best improve your efficacy serving diverse patients. We can then offer a testimonial of your improved responsiveness to diverse clients.</v>
      </c>
      <c r="K1645" s="61" t="s">
        <v>138</v>
      </c>
      <c r="L1645" s="61" t="s">
        <v>139</v>
      </c>
      <c r="M1645" s="61" t="s">
        <v>149</v>
      </c>
      <c r="N1645" s="60" t="s">
        <v>141</v>
      </c>
    </row>
    <row r="1646" spans="3:14" hidden="1" x14ac:dyDescent="0.3">
      <c r="C1646" s="73" t="str">
        <f>IF($C1634=$C1639,H1639,IF($C1634=$C1640,H1640,IF($C1634=C1641,H1641,IF($C1634=C1642,H1642,IF($C1634=C1643,H1643,IF($C1634=C1644,H1644,IF($C1634=0,H1645)))))))</f>
        <v>Select one of these two services, Standard or Competitive Competence, to best improve your efficacy serving diverse patients. We can then offer a testimonial of your improved responsiveness to diverse clients.</v>
      </c>
      <c r="E1646" s="65" t="s">
        <v>60</v>
      </c>
      <c r="F1646" s="73" t="str">
        <f>IF($C1634=$C1639,F1639,IF($C1634=$C1640,F1640,IF($C1634=C1641,F1641,IF($C1634=C1642,F1642,IF($C1634=C1643,F1643,IF($C1634=C1644,F1644,IF($C1634=0,"")))))))</f>
        <v/>
      </c>
      <c r="G1646" s="65" t="s">
        <v>60</v>
      </c>
    </row>
    <row r="1647" spans="3:14" hidden="1" x14ac:dyDescent="0.3"/>
    <row r="1648" spans="3:14" hidden="1" x14ac:dyDescent="0.3">
      <c r="C1648" s="4" t="s">
        <v>142</v>
      </c>
    </row>
    <row r="1649" spans="2:13" hidden="1" x14ac:dyDescent="0.3"/>
    <row r="1650" spans="2:13" hidden="1" x14ac:dyDescent="0.3"/>
    <row r="1651" spans="2:13" hidden="1" x14ac:dyDescent="0.3"/>
    <row r="1652" spans="2:13" ht="16" hidden="1" x14ac:dyDescent="0.4">
      <c r="B1652" s="66" t="str">
        <f>IF(OR(F625="",J625=""),B625,CONCATENATE(B625,": ",F625,", ",J625))</f>
        <v>15th visit</v>
      </c>
      <c r="C1652" s="67"/>
      <c r="D1652" s="67"/>
      <c r="E1652" s="67"/>
      <c r="F1652" s="68"/>
      <c r="G1652" s="67"/>
      <c r="H1652" s="69"/>
      <c r="I1652" s="67"/>
      <c r="J1652" s="67"/>
      <c r="K1652" s="67"/>
      <c r="L1652" s="67"/>
      <c r="M1652" s="133">
        <f>IF(J625=I$1103,L$1103,IF(J625=I$1104,L$1104,IF(J625=I$1105,L$1105,IF(J625=I$1106,L$1106,IF(J625=I$1107,L$1107,IF(J625=I$1108,L$1108,IF(J625=I$1109,L$1109,IF(J625="",0))))))))</f>
        <v>0</v>
      </c>
    </row>
    <row r="1653" spans="2:13" hidden="1" x14ac:dyDescent="0.3">
      <c r="F1653" s="63"/>
    </row>
    <row r="1654" spans="2:13" hidden="1" x14ac:dyDescent="0.3">
      <c r="F1654" s="70">
        <f>F629</f>
        <v>0</v>
      </c>
      <c r="J1654" s="70">
        <f>F630</f>
        <v>0</v>
      </c>
    </row>
    <row r="1655" spans="2:13" hidden="1" x14ac:dyDescent="0.3"/>
    <row r="1656" spans="2:13" hidden="1" x14ac:dyDescent="0.3">
      <c r="B1656" s="64">
        <f>IF(C1656=F$1107,E$1107,IF(C1656=F$1108,E$1108,IF(C1656=F$1109,E$1109,IF(C1656=F$1110,E$1110,IF(C1656=F$1111,E$1111,IF(C1656=0,0))))))</f>
        <v>0</v>
      </c>
      <c r="C1656" s="4">
        <f>K632</f>
        <v>0</v>
      </c>
      <c r="F1656" s="4" t="str">
        <f>F1619</f>
        <v>1. I felt fully seen and heard.</v>
      </c>
      <c r="M1656" s="4">
        <f>IF(K632="",0,1)</f>
        <v>0</v>
      </c>
    </row>
    <row r="1657" spans="2:13" hidden="1" x14ac:dyDescent="0.3">
      <c r="B1657" s="64">
        <f t="shared" ref="B1657:B1665" si="132">IF(C1657=F$1107,E$1107,IF(C1657=F$1108,E$1108,IF(C1657=F$1109,E$1109,IF(C1657=F$1110,E$1110,IF(C1657=F$1111,E$1111,IF(C1657=0,0))))))</f>
        <v>0</v>
      </c>
      <c r="C1657" s="4">
        <f>K634</f>
        <v>0</v>
      </c>
      <c r="F1657" s="4" t="str">
        <f t="shared" ref="F1657:F1665" si="133">F1620</f>
        <v>2. They faithfully responded to all of my expressions of pain or discomfort.</v>
      </c>
      <c r="M1657" s="4">
        <f>IF(K634="",0,1)</f>
        <v>0</v>
      </c>
    </row>
    <row r="1658" spans="2:13" hidden="1" x14ac:dyDescent="0.3">
      <c r="B1658" s="64">
        <f t="shared" si="132"/>
        <v>0</v>
      </c>
      <c r="C1658" s="4">
        <f>K636</f>
        <v>0</v>
      </c>
      <c r="F1658" s="4" t="str">
        <f t="shared" si="133"/>
        <v>3. They put my personal wellbeing ahead of their institutional processes.</v>
      </c>
      <c r="M1658" s="4">
        <f>IF(K636="",0,1)</f>
        <v>0</v>
      </c>
    </row>
    <row r="1659" spans="2:13" hidden="1" x14ac:dyDescent="0.3">
      <c r="B1659" s="64">
        <f t="shared" si="132"/>
        <v>0</v>
      </c>
      <c r="C1659" s="4">
        <f>K638</f>
        <v>0</v>
      </c>
      <c r="F1659" s="4" t="str">
        <f t="shared" si="133"/>
        <v>4. Their actions and expressions were devoid of any microaggressions.</v>
      </c>
      <c r="M1659" s="4">
        <f>IF(K638="",0,1)</f>
        <v>0</v>
      </c>
    </row>
    <row r="1660" spans="2:13" hidden="1" x14ac:dyDescent="0.3">
      <c r="B1660" s="64">
        <f t="shared" si="132"/>
        <v>0</v>
      </c>
      <c r="C1660" s="4">
        <f>K640</f>
        <v>0</v>
      </c>
      <c r="F1660" s="4" t="str">
        <f t="shared" si="133"/>
        <v>5. They asked me how they could be more culturally sensitive.</v>
      </c>
      <c r="M1660" s="4">
        <f>IF(K640="",0,1)</f>
        <v>0</v>
      </c>
    </row>
    <row r="1661" spans="2:13" hidden="1" x14ac:dyDescent="0.3">
      <c r="B1661" s="64">
        <f t="shared" si="132"/>
        <v>0</v>
      </c>
      <c r="C1661" s="4">
        <f>K642</f>
        <v>0</v>
      </c>
      <c r="F1661" s="4" t="str">
        <f t="shared" si="133"/>
        <v>6. They did not exploit my vulnerability to their professional authority.</v>
      </c>
      <c r="M1661" s="4">
        <f>IF(K642="",0,1)</f>
        <v>0</v>
      </c>
    </row>
    <row r="1662" spans="2:13" hidden="1" x14ac:dyDescent="0.3">
      <c r="B1662" s="64">
        <f t="shared" si="132"/>
        <v>0</v>
      </c>
      <c r="C1662" s="4">
        <f>K644</f>
        <v>0</v>
      </c>
      <c r="F1662" s="4" t="str">
        <f t="shared" si="133"/>
        <v>7. I never had to give up my autonomy to fit their processes.</v>
      </c>
      <c r="M1662" s="4">
        <f>IF(K644="",0,1)</f>
        <v>0</v>
      </c>
    </row>
    <row r="1663" spans="2:13" hidden="1" x14ac:dyDescent="0.3">
      <c r="B1663" s="64">
        <f t="shared" si="132"/>
        <v>0</v>
      </c>
      <c r="C1663" s="4">
        <f>K646</f>
        <v>0</v>
      </c>
      <c r="F1663" s="4" t="str">
        <f t="shared" si="133"/>
        <v>8. Staff appeared to be culturally diverse.</v>
      </c>
      <c r="M1663" s="4">
        <f>IF(K646="",0,1)</f>
        <v>0</v>
      </c>
    </row>
    <row r="1664" spans="2:13" hidden="1" x14ac:dyDescent="0.3">
      <c r="B1664" s="64">
        <f t="shared" si="132"/>
        <v>0</v>
      </c>
      <c r="C1664" s="4">
        <f>K648</f>
        <v>0</v>
      </c>
      <c r="F1664" s="4" t="str">
        <f t="shared" si="133"/>
        <v>9. They effectively accommodated my linguistic barrier.</v>
      </c>
      <c r="M1664" s="4">
        <f>IF(K648="",0,1)</f>
        <v>0</v>
      </c>
    </row>
    <row r="1665" spans="2:16" hidden="1" x14ac:dyDescent="0.3">
      <c r="B1665" s="64">
        <f t="shared" si="132"/>
        <v>0</v>
      </c>
      <c r="C1665" s="4">
        <f>K650</f>
        <v>0</v>
      </c>
      <c r="F1665" s="4" t="str">
        <f t="shared" si="133"/>
        <v>10. I was offered billing options appropriate to my cultural values.</v>
      </c>
      <c r="M1665" s="4">
        <f>IF(K650="",0,1)</f>
        <v>0</v>
      </c>
    </row>
    <row r="1666" spans="2:16" hidden="1" x14ac:dyDescent="0.3">
      <c r="M1666" s="71">
        <f t="shared" ref="M1666" si="134">SUM(M1656:M1665)</f>
        <v>0</v>
      </c>
    </row>
    <row r="1667" spans="2:16" ht="15.5" hidden="1" x14ac:dyDescent="0.45">
      <c r="B1667" s="72">
        <f t="shared" si="125"/>
        <v>0</v>
      </c>
      <c r="C1667" s="73" t="str">
        <f>IF(AND($B1667&gt;=$B$1114,$B1667&lt;$C$1114),E$1114,IF(AND($B1667&gt;=$B$1115,$B1667&lt;$C$1115),E$1115,IF(AND($B1667&gt;=$B$1116,$B1667&lt;$C$1116),E$1116,IF(AND($B1667&gt;=$B$1117,$B1667&lt;$C$1117),E$1117,IF(AND($B1667&gt;=$B$1118,$B1667&lt;=$C$1118),E$1118)))))</f>
        <v>Dangerously incompetent</v>
      </c>
      <c r="F1667" s="73" t="str">
        <f>IF(AND($B1667&gt;=$B$1114,$B1667&lt;$C$1114),H$1114,IF(AND($B1667&gt;=$B$1115,$B1667&lt;$C$1115),H$1115,IF(AND($B1667&gt;=$B$1116,$B1667&lt;$C$1116),H$1116,IF(AND($B1667&gt;=$B$1117,$B1667&lt;$C$1117),H$1117,IF(AND($B1667&gt;=$B$1118,$B1667&lt;=$C$1118),H$1118)))))</f>
        <v>dangerous incompetence</v>
      </c>
      <c r="I1667" s="73" t="str">
        <f>IF(AND($B1667&gt;=$B$1114,$B1667&lt;$C$1114),K$1114,IF(AND($B1667&gt;=$B$1115,$B1667&lt;$C$1115),K$1115,IF(AND($B1667&gt;=$B$1116,$B1667&lt;$C$1116),K$1116,IF(AND($B1667&gt;=$B$1117,$B1667&lt;$C$1117),K$1117,IF(AND($B1667&gt;=$B$1118,$B1667&lt;=$C$1118),K$1118)))))</f>
        <v>dangerous risk to the birthing person's wellbeing</v>
      </c>
      <c r="M1667" s="74" t="str">
        <f>IF(M1666=10,B1667,"")</f>
        <v/>
      </c>
      <c r="P1667" s="127" t="str">
        <f>IF(M1667="","",M1667*0.01)</f>
        <v/>
      </c>
    </row>
    <row r="1668" spans="2:16" ht="15.5" hidden="1" x14ac:dyDescent="0.45">
      <c r="L1668" s="75" t="s">
        <v>92</v>
      </c>
      <c r="M1668" s="76" t="str">
        <f>IF(K630="","",K630)</f>
        <v/>
      </c>
      <c r="P1668" s="127" t="str">
        <f>IF(M1668="","",1-(M1668/12))</f>
        <v/>
      </c>
    </row>
    <row r="1669" spans="2:16" hidden="1" x14ac:dyDescent="0.3">
      <c r="B1669" s="73" t="str">
        <f t="shared" ref="B1669" si="135">IF(M1666=10,CONCATENATE(E1669,F1669,G1669,H1669,I1669,J1669,K1669,L1669,M1669),"")</f>
        <v/>
      </c>
      <c r="D1669" s="65" t="s">
        <v>60</v>
      </c>
      <c r="E1669" s="4" t="s">
        <v>93</v>
      </c>
      <c r="F1669" s="4">
        <f t="shared" ref="F1669" si="136">B1667</f>
        <v>0</v>
      </c>
      <c r="G1669" s="4" t="s">
        <v>94</v>
      </c>
      <c r="H1669" s="4" t="str">
        <f t="shared" ref="H1669" si="137">F1667</f>
        <v>dangerous incompetence</v>
      </c>
      <c r="I1669" s="4" t="s">
        <v>95</v>
      </c>
    </row>
    <row r="1670" spans="2:16" hidden="1" x14ac:dyDescent="0.3"/>
    <row r="1671" spans="2:16" ht="14.5" hidden="1" x14ac:dyDescent="0.45">
      <c r="C1671" s="147">
        <f>E660</f>
        <v>0</v>
      </c>
      <c r="D1671" s="148"/>
      <c r="E1671" s="148"/>
      <c r="F1671" s="148"/>
      <c r="G1671" s="148"/>
      <c r="H1671" s="149"/>
    </row>
    <row r="1672" spans="2:16" hidden="1" x14ac:dyDescent="0.3"/>
    <row r="1673" spans="2:16" hidden="1" x14ac:dyDescent="0.3">
      <c r="C1673" s="73" t="str">
        <f>CONCATENATE(E1673,F1673,G1673,H1673,I1673,J1673,K1673,,L1673,M1673)</f>
        <v xml:space="preserve">We provide this helpful feedback to you, the recipient, to improve your cultural competency. </v>
      </c>
      <c r="D1673" s="65" t="s">
        <v>60</v>
      </c>
      <c r="E1673" s="4" t="s">
        <v>123</v>
      </c>
      <c r="F1673" s="4" t="str">
        <f>IF($J1654=0,"the recipient",$J1654)</f>
        <v>the recipient</v>
      </c>
      <c r="G1673" s="4" t="s">
        <v>124</v>
      </c>
      <c r="H1673" s="4"/>
    </row>
    <row r="1674" spans="2:16" hidden="1" x14ac:dyDescent="0.3">
      <c r="C1674" s="73" t="str">
        <f>CONCATENATE(E1674,F1674,G1674,H1674,I1674,J1674,K1674,,L1674,M1674)</f>
        <v xml:space="preserve">We know medical providers like you rely upon referrals. Often from those you serve. </v>
      </c>
      <c r="D1674" s="65" t="s">
        <v>60</v>
      </c>
      <c r="E1674" s="4" t="s">
        <v>126</v>
      </c>
      <c r="G1674" s="4" t="s">
        <v>127</v>
      </c>
    </row>
    <row r="1675" spans="2:16" hidden="1" x14ac:dyDescent="0.3">
      <c r="C1675" s="73" t="str">
        <f>CONCATENATE(E1675,F1675,G1675,H1675,I1675,J1675,K1675,,L1675,M1675)</f>
        <v>Select a service that best fits your needs.</v>
      </c>
      <c r="D1675" s="65" t="s">
        <v>60</v>
      </c>
      <c r="E1675" s="4" t="s">
        <v>17</v>
      </c>
    </row>
    <row r="1676" spans="2:16" hidden="1" x14ac:dyDescent="0.3">
      <c r="C1676" s="62" t="str">
        <f>$C$1164</f>
        <v>Standard Cultural Competence - begin</v>
      </c>
      <c r="E1676" s="65" t="s">
        <v>60</v>
      </c>
      <c r="F1676" s="62" t="str">
        <f>$H$1164</f>
        <v>beginning the Standard Cultural Competence program</v>
      </c>
      <c r="G1676" s="65" t="s">
        <v>60</v>
      </c>
      <c r="H1676" s="73" t="str">
        <f>CONCATENATE($I1676,$J1676,$K1676,$L1676,$M1676,$N1676,$O1676,$P1676)</f>
        <v>Now that the recipient is beginning the Standard Cultural Competence program, we expect improved outcomes. And can provide a testimonial of their responsiveness to the needs of diverse clients.</v>
      </c>
      <c r="I1676" s="4" t="s">
        <v>128</v>
      </c>
      <c r="J1676" s="65" t="str">
        <f>F1673</f>
        <v>the recipient</v>
      </c>
      <c r="K1676" s="61" t="s">
        <v>129</v>
      </c>
      <c r="L1676" s="4" t="str">
        <f>F1676</f>
        <v>beginning the Standard Cultural Competence program</v>
      </c>
      <c r="M1676" s="4" t="s">
        <v>143</v>
      </c>
      <c r="N1676" s="60" t="s">
        <v>131</v>
      </c>
    </row>
    <row r="1677" spans="2:16" hidden="1" x14ac:dyDescent="0.3">
      <c r="C1677" s="62" t="str">
        <f>$C$1165</f>
        <v>Competitive Cultural Competence - begin</v>
      </c>
      <c r="E1677" s="65" t="s">
        <v>60</v>
      </c>
      <c r="F1677" s="62" t="str">
        <f>$H$1165</f>
        <v>beginning the Competetive Cultural Competence program</v>
      </c>
      <c r="G1677" s="65" t="s">
        <v>60</v>
      </c>
      <c r="H1677" s="73" t="str">
        <f t="shared" ref="H1677:H1682" si="138">CONCATENATE($I1677,$J1677,$K1677,$L1677,$M1677,$N1677,$O1677,$P1677)</f>
        <v>Now that the recipient is beginning the Competetive Cultural Competence program, we anticipate modestly improved wellness outcomes. And can provide a testimonial of their responsiveness to the needs of diverse clients.</v>
      </c>
      <c r="I1677" s="4" t="s">
        <v>128</v>
      </c>
      <c r="J1677" s="4" t="str">
        <f>J1676</f>
        <v>the recipient</v>
      </c>
      <c r="K1677" s="61" t="str">
        <f>K$1195</f>
        <v xml:space="preserve"> is </v>
      </c>
      <c r="L1677" s="4" t="str">
        <f t="shared" ref="L1677:L1681" si="139">F1677</f>
        <v>beginning the Competetive Cultural Competence program</v>
      </c>
      <c r="M1677" s="4" t="s">
        <v>144</v>
      </c>
      <c r="N1677" s="60" t="s">
        <v>131</v>
      </c>
    </row>
    <row r="1678" spans="2:16" hidden="1" x14ac:dyDescent="0.3">
      <c r="C1678" s="62" t="str">
        <f>$C$1166</f>
        <v>Standard Cultural Competence - enrolled</v>
      </c>
      <c r="E1678" s="65" t="s">
        <v>60</v>
      </c>
      <c r="F1678" s="62" t="str">
        <f>$H$1166</f>
        <v>participating in the Standard Cultural Competence program</v>
      </c>
      <c r="G1678" s="65" t="s">
        <v>60</v>
      </c>
      <c r="H1678" s="73" t="str">
        <f t="shared" si="138"/>
        <v>Now that the recipient is participating in the Standard Cultural Competence program, we expect better outcomes. And can provide a testimonial of their responsiveness to the needs of diverse clients.</v>
      </c>
      <c r="I1678" s="4" t="s">
        <v>128</v>
      </c>
      <c r="J1678" s="4" t="str">
        <f t="shared" ref="J1678:J1681" si="140">J1677</f>
        <v>the recipient</v>
      </c>
      <c r="K1678" s="61" t="str">
        <f>K$1195</f>
        <v xml:space="preserve"> is </v>
      </c>
      <c r="L1678" s="4" t="str">
        <f t="shared" si="139"/>
        <v>participating in the Standard Cultural Competence program</v>
      </c>
      <c r="M1678" s="4" t="s">
        <v>145</v>
      </c>
      <c r="N1678" s="60" t="s">
        <v>131</v>
      </c>
    </row>
    <row r="1679" spans="2:16" hidden="1" x14ac:dyDescent="0.3">
      <c r="C1679" s="62" t="str">
        <f>$C$1167</f>
        <v>Competitive Cultural Competence - enrolled</v>
      </c>
      <c r="E1679" s="65" t="s">
        <v>60</v>
      </c>
      <c r="F1679" s="62" t="str">
        <f>$H$1167</f>
        <v>participating in the Competetive Cultural Competence program</v>
      </c>
      <c r="G1679" s="65" t="s">
        <v>60</v>
      </c>
      <c r="H1679" s="73" t="str">
        <f t="shared" si="138"/>
        <v>Now that the recipient is participating in the Competetive Cultural Competence program, we anticipate significantly improved wellness outcomes. And can provide a testimonial of their responsiveness to the needs of diverse clients.</v>
      </c>
      <c r="I1679" s="4" t="s">
        <v>128</v>
      </c>
      <c r="J1679" s="4" t="str">
        <f t="shared" si="140"/>
        <v>the recipient</v>
      </c>
      <c r="K1679" s="61" t="str">
        <f>K$1195</f>
        <v xml:space="preserve"> is </v>
      </c>
      <c r="L1679" s="4" t="str">
        <f t="shared" si="139"/>
        <v>participating in the Competetive Cultural Competence program</v>
      </c>
      <c r="M1679" s="4" t="s">
        <v>146</v>
      </c>
      <c r="N1679" s="60" t="s">
        <v>131</v>
      </c>
    </row>
    <row r="1680" spans="2:16" hidden="1" x14ac:dyDescent="0.3">
      <c r="C1680" s="62" t="str">
        <f>$C$1168</f>
        <v>Standard Cultural Competence - completed</v>
      </c>
      <c r="E1680" s="65" t="s">
        <v>60</v>
      </c>
      <c r="F1680" s="62" t="str">
        <f>$H$1168</f>
        <v>completing the Standard Cultural Competence program</v>
      </c>
      <c r="G1680" s="65" t="s">
        <v>60</v>
      </c>
      <c r="H1680" s="73" t="str">
        <f t="shared" si="138"/>
        <v>Now that the recipient is completing the Standard Cultural Competence program, we expect stellar outcomes. And will soon provide a testimonial of their responsiveness to the needs of diverse clients.</v>
      </c>
      <c r="I1680" s="4" t="s">
        <v>128</v>
      </c>
      <c r="J1680" s="4" t="str">
        <f t="shared" si="140"/>
        <v>the recipient</v>
      </c>
      <c r="K1680" s="61" t="str">
        <f>K$1195</f>
        <v xml:space="preserve"> is </v>
      </c>
      <c r="L1680" s="4" t="str">
        <f t="shared" si="139"/>
        <v>completing the Standard Cultural Competence program</v>
      </c>
      <c r="M1680" s="4" t="s">
        <v>147</v>
      </c>
      <c r="N1680" s="60" t="s">
        <v>136</v>
      </c>
    </row>
    <row r="1681" spans="2:14" hidden="1" x14ac:dyDescent="0.3">
      <c r="C1681" s="62" t="str">
        <f>$C$1169</f>
        <v>Competitive Cultural Competence - completed</v>
      </c>
      <c r="E1681" s="65" t="s">
        <v>60</v>
      </c>
      <c r="F1681" s="62" t="str">
        <f>$H$1169</f>
        <v>completing the Competetive Cultural Competence program</v>
      </c>
      <c r="G1681" s="65" t="s">
        <v>60</v>
      </c>
      <c r="H1681" s="73" t="str">
        <f t="shared" si="138"/>
        <v>Now that the recipient is completing the Competetive Cultural Competence program, we anticipate greatly improved wellness outcomes. And will soon provide a testimonial of their responsiveness to the needs of diverse clients.</v>
      </c>
      <c r="I1681" s="4" t="s">
        <v>128</v>
      </c>
      <c r="J1681" s="4" t="str">
        <f t="shared" si="140"/>
        <v>the recipient</v>
      </c>
      <c r="K1681" s="61" t="str">
        <f>K$1195</f>
        <v xml:space="preserve"> is </v>
      </c>
      <c r="L1681" s="4" t="str">
        <f t="shared" si="139"/>
        <v>completing the Competetive Cultural Competence program</v>
      </c>
      <c r="M1681" s="4" t="s">
        <v>148</v>
      </c>
      <c r="N1681" s="60" t="s">
        <v>136</v>
      </c>
    </row>
    <row r="1682" spans="2:14" hidden="1" x14ac:dyDescent="0.3">
      <c r="G1682" s="65" t="s">
        <v>60</v>
      </c>
      <c r="H1682" s="73" t="str">
        <f t="shared" si="138"/>
        <v>Select one of these two services, Standard or Competitive Competence, to best improve your efficacy serving diverse patients. We can then offer a testimonial of your improved responsiveness to diverse clients.</v>
      </c>
      <c r="K1682" s="61" t="s">
        <v>138</v>
      </c>
      <c r="L1682" s="61" t="s">
        <v>139</v>
      </c>
      <c r="M1682" s="61" t="s">
        <v>149</v>
      </c>
      <c r="N1682" s="60" t="s">
        <v>141</v>
      </c>
    </row>
    <row r="1683" spans="2:14" hidden="1" x14ac:dyDescent="0.3">
      <c r="C1683" s="73" t="str">
        <f>IF($C1671=$C1676,H1676,IF($C1671=$C1677,H1677,IF($C1671=C1678,H1678,IF($C1671=C1679,H1679,IF($C1671=C1680,H1680,IF($C1671=C1681,H1681,IF($C1671=0,H1682)))))))</f>
        <v>Select one of these two services, Standard or Competitive Competence, to best improve your efficacy serving diverse patients. We can then offer a testimonial of your improved responsiveness to diverse clients.</v>
      </c>
      <c r="E1683" s="65" t="s">
        <v>60</v>
      </c>
      <c r="F1683" s="73" t="str">
        <f>IF($C1671=$C1676,F1676,IF($C1671=$C1677,F1677,IF($C1671=C1678,F1678,IF($C1671=C1679,F1679,IF($C1671=C1680,F1680,IF($C1671=C1681,F1681,IF($C1671=0,"")))))))</f>
        <v/>
      </c>
      <c r="G1683" s="65" t="s">
        <v>60</v>
      </c>
    </row>
    <row r="1684" spans="2:14" hidden="1" x14ac:dyDescent="0.3"/>
    <row r="1685" spans="2:14" hidden="1" x14ac:dyDescent="0.3">
      <c r="C1685" s="4" t="s">
        <v>142</v>
      </c>
    </row>
    <row r="1686" spans="2:14" hidden="1" x14ac:dyDescent="0.3"/>
    <row r="1687" spans="2:14" hidden="1" x14ac:dyDescent="0.3"/>
    <row r="1688" spans="2:14" hidden="1" x14ac:dyDescent="0.3"/>
    <row r="1689" spans="2:14" ht="16" hidden="1" x14ac:dyDescent="0.4">
      <c r="B1689" s="66" t="str">
        <f>IF(OR(F666="",J666=""),B666,CONCATENATE(B666,": ",F666,", ",J666))</f>
        <v>16th visit</v>
      </c>
      <c r="C1689" s="67"/>
      <c r="D1689" s="67"/>
      <c r="E1689" s="67"/>
      <c r="F1689" s="68"/>
      <c r="G1689" s="67"/>
      <c r="H1689" s="69"/>
      <c r="I1689" s="67"/>
      <c r="J1689" s="67"/>
      <c r="K1689" s="67"/>
      <c r="L1689" s="67"/>
      <c r="M1689" s="133">
        <f>IF(J666=I$1103,L$1103,IF(J666=I$1104,L$1104,IF(J666=I$1105,L$1105,IF(J666=I$1106,L$1106,IF(J666=I$1107,L$1107,IF(J666=I$1108,L$1108,IF(J666=I$1109,L$1109,IF(J666="",0))))))))</f>
        <v>0</v>
      </c>
    </row>
    <row r="1690" spans="2:14" hidden="1" x14ac:dyDescent="0.3">
      <c r="F1690" s="63"/>
    </row>
    <row r="1691" spans="2:14" hidden="1" x14ac:dyDescent="0.3">
      <c r="F1691" s="70">
        <f>F670</f>
        <v>0</v>
      </c>
      <c r="J1691" s="70">
        <f>F671</f>
        <v>0</v>
      </c>
    </row>
    <row r="1692" spans="2:14" hidden="1" x14ac:dyDescent="0.3"/>
    <row r="1693" spans="2:14" hidden="1" x14ac:dyDescent="0.3">
      <c r="B1693" s="64">
        <f>IF(C1693=F$1107,E$1107,IF(C1693=F$1108,E$1108,IF(C1693=F$1109,E$1109,IF(C1693=F$1110,E$1110,IF(C1693=F$1111,E$1111,IF(C1693=0,0))))))</f>
        <v>0</v>
      </c>
      <c r="C1693" s="4">
        <f>K673</f>
        <v>0</v>
      </c>
      <c r="F1693" s="4" t="str">
        <f>F1656</f>
        <v>1. I felt fully seen and heard.</v>
      </c>
      <c r="M1693" s="4">
        <f>IF(K673="",0,1)</f>
        <v>0</v>
      </c>
    </row>
    <row r="1694" spans="2:14" hidden="1" x14ac:dyDescent="0.3">
      <c r="B1694" s="64">
        <f t="shared" ref="B1694:B1702" si="141">IF(C1694=F$1107,E$1107,IF(C1694=F$1108,E$1108,IF(C1694=F$1109,E$1109,IF(C1694=F$1110,E$1110,IF(C1694=F$1111,E$1111,IF(C1694=0,0))))))</f>
        <v>0</v>
      </c>
      <c r="C1694" s="4">
        <f>K675</f>
        <v>0</v>
      </c>
      <c r="F1694" s="4" t="str">
        <f t="shared" ref="F1694:F1702" si="142">F1657</f>
        <v>2. They faithfully responded to all of my expressions of pain or discomfort.</v>
      </c>
      <c r="M1694" s="4">
        <f>IF(K675="",0,1)</f>
        <v>0</v>
      </c>
    </row>
    <row r="1695" spans="2:14" hidden="1" x14ac:dyDescent="0.3">
      <c r="B1695" s="64">
        <f t="shared" si="141"/>
        <v>0</v>
      </c>
      <c r="C1695" s="4">
        <f>K677</f>
        <v>0</v>
      </c>
      <c r="F1695" s="4" t="str">
        <f t="shared" si="142"/>
        <v>3. They put my personal wellbeing ahead of their institutional processes.</v>
      </c>
      <c r="M1695" s="4">
        <f>IF(K677="",0,1)</f>
        <v>0</v>
      </c>
    </row>
    <row r="1696" spans="2:14" hidden="1" x14ac:dyDescent="0.3">
      <c r="B1696" s="64">
        <f t="shared" si="141"/>
        <v>0</v>
      </c>
      <c r="C1696" s="4">
        <f>K679</f>
        <v>0</v>
      </c>
      <c r="F1696" s="4" t="str">
        <f t="shared" si="142"/>
        <v>4. Their actions and expressions were devoid of any microaggressions.</v>
      </c>
      <c r="M1696" s="4">
        <f>IF(K679="",0,1)</f>
        <v>0</v>
      </c>
    </row>
    <row r="1697" spans="2:16" hidden="1" x14ac:dyDescent="0.3">
      <c r="B1697" s="64">
        <f t="shared" si="141"/>
        <v>0</v>
      </c>
      <c r="C1697" s="4">
        <f>K681</f>
        <v>0</v>
      </c>
      <c r="F1697" s="4" t="str">
        <f t="shared" si="142"/>
        <v>5. They asked me how they could be more culturally sensitive.</v>
      </c>
      <c r="M1697" s="4">
        <f>IF(K681="",0,1)</f>
        <v>0</v>
      </c>
    </row>
    <row r="1698" spans="2:16" hidden="1" x14ac:dyDescent="0.3">
      <c r="B1698" s="64">
        <f t="shared" si="141"/>
        <v>0</v>
      </c>
      <c r="C1698" s="4">
        <f>K683</f>
        <v>0</v>
      </c>
      <c r="F1698" s="4" t="str">
        <f t="shared" si="142"/>
        <v>6. They did not exploit my vulnerability to their professional authority.</v>
      </c>
      <c r="M1698" s="4">
        <f>IF(K683="",0,1)</f>
        <v>0</v>
      </c>
    </row>
    <row r="1699" spans="2:16" hidden="1" x14ac:dyDescent="0.3">
      <c r="B1699" s="64">
        <f t="shared" si="141"/>
        <v>0</v>
      </c>
      <c r="C1699" s="4">
        <f>K685</f>
        <v>0</v>
      </c>
      <c r="F1699" s="4" t="str">
        <f t="shared" si="142"/>
        <v>7. I never had to give up my autonomy to fit their processes.</v>
      </c>
      <c r="M1699" s="4">
        <f>IF(K685="",0,1)</f>
        <v>0</v>
      </c>
    </row>
    <row r="1700" spans="2:16" hidden="1" x14ac:dyDescent="0.3">
      <c r="B1700" s="64">
        <f t="shared" si="141"/>
        <v>0</v>
      </c>
      <c r="C1700" s="4">
        <f>K687</f>
        <v>0</v>
      </c>
      <c r="F1700" s="4" t="str">
        <f t="shared" si="142"/>
        <v>8. Staff appeared to be culturally diverse.</v>
      </c>
      <c r="M1700" s="4">
        <f>IF(K687="",0,1)</f>
        <v>0</v>
      </c>
    </row>
    <row r="1701" spans="2:16" hidden="1" x14ac:dyDescent="0.3">
      <c r="B1701" s="64">
        <f t="shared" si="141"/>
        <v>0</v>
      </c>
      <c r="C1701" s="4">
        <f>K689</f>
        <v>0</v>
      </c>
      <c r="F1701" s="4" t="str">
        <f t="shared" si="142"/>
        <v>9. They effectively accommodated my linguistic barrier.</v>
      </c>
      <c r="M1701" s="4">
        <f>IF(K689="",0,1)</f>
        <v>0</v>
      </c>
    </row>
    <row r="1702" spans="2:16" hidden="1" x14ac:dyDescent="0.3">
      <c r="B1702" s="64">
        <f t="shared" si="141"/>
        <v>0</v>
      </c>
      <c r="C1702" s="4">
        <f>K691</f>
        <v>0</v>
      </c>
      <c r="F1702" s="4" t="str">
        <f t="shared" si="142"/>
        <v>10. I was offered billing options appropriate to my cultural values.</v>
      </c>
      <c r="M1702" s="4">
        <f>IF(K691="",0,1)</f>
        <v>0</v>
      </c>
    </row>
    <row r="1703" spans="2:16" hidden="1" x14ac:dyDescent="0.3">
      <c r="M1703" s="71">
        <f t="shared" ref="M1703" si="143">SUM(M1693:M1702)</f>
        <v>0</v>
      </c>
    </row>
    <row r="1704" spans="2:16" ht="15.5" hidden="1" x14ac:dyDescent="0.45">
      <c r="B1704" s="72">
        <f t="shared" ref="B1704" si="144">ROUND(SUM(B1693:B1702),0)</f>
        <v>0</v>
      </c>
      <c r="C1704" s="73" t="str">
        <f>IF(AND($B1704&gt;=$B$1114,$B1704&lt;$C$1114),E$1114,IF(AND($B1704&gt;=$B$1115,$B1704&lt;$C$1115),E$1115,IF(AND($B1704&gt;=$B$1116,$B1704&lt;$C$1116),E$1116,IF(AND($B1704&gt;=$B$1117,$B1704&lt;$C$1117),E$1117,IF(AND($B1704&gt;=$B$1118,$B1704&lt;=$C$1118),E$1118)))))</f>
        <v>Dangerously incompetent</v>
      </c>
      <c r="F1704" s="73" t="str">
        <f>IF(AND($B1704&gt;=$B$1114,$B1704&lt;$C$1114),H$1114,IF(AND($B1704&gt;=$B$1115,$B1704&lt;$C$1115),H$1115,IF(AND($B1704&gt;=$B$1116,$B1704&lt;$C$1116),H$1116,IF(AND($B1704&gt;=$B$1117,$B1704&lt;$C$1117),H$1117,IF(AND($B1704&gt;=$B$1118,$B1704&lt;=$C$1118),H$1118)))))</f>
        <v>dangerous incompetence</v>
      </c>
      <c r="I1704" s="73" t="str">
        <f>IF(AND($B1704&gt;=$B$1114,$B1704&lt;$C$1114),K$1114,IF(AND($B1704&gt;=$B$1115,$B1704&lt;$C$1115),K$1115,IF(AND($B1704&gt;=$B$1116,$B1704&lt;$C$1116),K$1116,IF(AND($B1704&gt;=$B$1117,$B1704&lt;$C$1117),K$1117,IF(AND($B1704&gt;=$B$1118,$B1704&lt;=$C$1118),K$1118)))))</f>
        <v>dangerous risk to the birthing person's wellbeing</v>
      </c>
      <c r="M1704" s="74" t="str">
        <f>IF(M1703=10,B1704,"")</f>
        <v/>
      </c>
      <c r="P1704" s="127" t="str">
        <f>IF(M1704="","",M1704*0.01)</f>
        <v/>
      </c>
    </row>
    <row r="1705" spans="2:16" ht="15.5" hidden="1" x14ac:dyDescent="0.45">
      <c r="L1705" s="75" t="s">
        <v>92</v>
      </c>
      <c r="M1705" s="76" t="str">
        <f>IF(K671="","",K671)</f>
        <v/>
      </c>
      <c r="P1705" s="127" t="str">
        <f>IF(M1705="","",1-(M1705/12))</f>
        <v/>
      </c>
    </row>
    <row r="1706" spans="2:16" hidden="1" x14ac:dyDescent="0.3">
      <c r="B1706" s="73" t="str">
        <f t="shared" ref="B1706" si="145">IF(M1703=10,CONCATENATE(E1706,F1706,G1706,H1706,I1706,J1706,K1706,L1706,M1706),"")</f>
        <v/>
      </c>
      <c r="D1706" s="65" t="s">
        <v>60</v>
      </c>
      <c r="E1706" s="4" t="s">
        <v>93</v>
      </c>
      <c r="F1706" s="4">
        <f t="shared" ref="F1706" si="146">B1704</f>
        <v>0</v>
      </c>
      <c r="G1706" s="4" t="s">
        <v>94</v>
      </c>
      <c r="H1706" s="4" t="str">
        <f t="shared" ref="H1706" si="147">F1704</f>
        <v>dangerous incompetence</v>
      </c>
      <c r="I1706" s="4" t="s">
        <v>95</v>
      </c>
    </row>
    <row r="1707" spans="2:16" hidden="1" x14ac:dyDescent="0.3"/>
    <row r="1708" spans="2:16" ht="14.5" hidden="1" x14ac:dyDescent="0.45">
      <c r="C1708" s="147">
        <f>E701</f>
        <v>0</v>
      </c>
      <c r="D1708" s="148"/>
      <c r="E1708" s="148"/>
      <c r="F1708" s="148"/>
      <c r="G1708" s="148"/>
      <c r="H1708" s="149"/>
    </row>
    <row r="1709" spans="2:16" hidden="1" x14ac:dyDescent="0.3"/>
    <row r="1710" spans="2:16" hidden="1" x14ac:dyDescent="0.3">
      <c r="C1710" s="73" t="str">
        <f>CONCATENATE(E1710,F1710,G1710,H1710,I1710,J1710,K1710,,L1710,M1710)</f>
        <v xml:space="preserve">We provide this helpful feedback to you, the recipient, to improve your cultural competency. </v>
      </c>
      <c r="D1710" s="65" t="s">
        <v>60</v>
      </c>
      <c r="E1710" s="4" t="s">
        <v>123</v>
      </c>
      <c r="F1710" s="4" t="str">
        <f>IF($J1691=0,"the recipient",$J1691)</f>
        <v>the recipient</v>
      </c>
      <c r="G1710" s="4" t="s">
        <v>124</v>
      </c>
      <c r="H1710" s="4"/>
    </row>
    <row r="1711" spans="2:16" hidden="1" x14ac:dyDescent="0.3">
      <c r="C1711" s="73" t="str">
        <f>CONCATENATE(E1711,F1711,G1711,H1711,I1711,J1711,K1711,,L1711,M1711)</f>
        <v xml:space="preserve">We know medical providers like you rely upon referrals. Often from those you serve. </v>
      </c>
      <c r="D1711" s="65" t="s">
        <v>60</v>
      </c>
      <c r="E1711" s="4" t="s">
        <v>126</v>
      </c>
      <c r="G1711" s="4" t="s">
        <v>127</v>
      </c>
    </row>
    <row r="1712" spans="2:16" hidden="1" x14ac:dyDescent="0.3">
      <c r="C1712" s="73" t="str">
        <f>CONCATENATE(E1712,F1712,G1712,H1712,I1712,J1712,K1712,,L1712,M1712)</f>
        <v>Select a service that best fits your needs.</v>
      </c>
      <c r="D1712" s="65" t="s">
        <v>60</v>
      </c>
      <c r="E1712" s="4" t="s">
        <v>17</v>
      </c>
    </row>
    <row r="1713" spans="2:14" hidden="1" x14ac:dyDescent="0.3">
      <c r="C1713" s="62" t="str">
        <f>$C$1164</f>
        <v>Standard Cultural Competence - begin</v>
      </c>
      <c r="E1713" s="65" t="s">
        <v>60</v>
      </c>
      <c r="F1713" s="62" t="str">
        <f>$H$1164</f>
        <v>beginning the Standard Cultural Competence program</v>
      </c>
      <c r="G1713" s="65" t="s">
        <v>60</v>
      </c>
      <c r="H1713" s="73" t="str">
        <f>CONCATENATE($I1713,$J1713,$K1713,$L1713,$M1713,$N1713,$O1713,$P1713)</f>
        <v>Now that the recipient is beginning the Standard Cultural Competence program, we expect improved outcomes. And can provide a testimonial of their responsiveness to the needs of diverse clients.pr</v>
      </c>
      <c r="I1713" s="4" t="s">
        <v>128</v>
      </c>
      <c r="J1713" s="65" t="str">
        <f>F1710</f>
        <v>the recipient</v>
      </c>
      <c r="K1713" s="61" t="s">
        <v>129</v>
      </c>
      <c r="L1713" s="4" t="str">
        <f>F1713</f>
        <v>beginning the Standard Cultural Competence program</v>
      </c>
      <c r="M1713" s="4" t="s">
        <v>143</v>
      </c>
      <c r="N1713" s="60" t="s">
        <v>150</v>
      </c>
    </row>
    <row r="1714" spans="2:14" hidden="1" x14ac:dyDescent="0.3">
      <c r="C1714" s="62" t="str">
        <f>$C$1165</f>
        <v>Competitive Cultural Competence - begin</v>
      </c>
      <c r="E1714" s="65" t="s">
        <v>60</v>
      </c>
      <c r="F1714" s="62" t="str">
        <f>$H$1165</f>
        <v>beginning the Competetive Cultural Competence program</v>
      </c>
      <c r="G1714" s="65" t="s">
        <v>60</v>
      </c>
      <c r="H1714" s="73" t="str">
        <f t="shared" ref="H1714:H1719" si="148">CONCATENATE($I1714,$J1714,$K1714,$L1714,$M1714,$N1714,$O1714,$P1714)</f>
        <v>Now that the recipient is beginning the Competetive Cultural Competence program, we anticipate modestly improved wellness outcomes. And can provide a testimonial of their responsiveness to the needs of diverse clients.</v>
      </c>
      <c r="I1714" s="4" t="s">
        <v>128</v>
      </c>
      <c r="J1714" s="4" t="str">
        <f>J1713</f>
        <v>the recipient</v>
      </c>
      <c r="K1714" s="61" t="str">
        <f>K$1195</f>
        <v xml:space="preserve"> is </v>
      </c>
      <c r="L1714" s="4" t="str">
        <f t="shared" ref="L1714:L1718" si="149">F1714</f>
        <v>beginning the Competetive Cultural Competence program</v>
      </c>
      <c r="M1714" s="4" t="s">
        <v>144</v>
      </c>
      <c r="N1714" s="60" t="s">
        <v>131</v>
      </c>
    </row>
    <row r="1715" spans="2:14" hidden="1" x14ac:dyDescent="0.3">
      <c r="C1715" s="62" t="str">
        <f>$C$1166</f>
        <v>Standard Cultural Competence - enrolled</v>
      </c>
      <c r="E1715" s="65" t="s">
        <v>60</v>
      </c>
      <c r="F1715" s="62" t="str">
        <f>$H$1166</f>
        <v>participating in the Standard Cultural Competence program</v>
      </c>
      <c r="G1715" s="65" t="s">
        <v>60</v>
      </c>
      <c r="H1715" s="73" t="str">
        <f t="shared" si="148"/>
        <v>Now that the recipient is participating in the Standard Cultural Competence program, we expect better outcomes. And can provide a testimonial of their responsiveness to the needs of diverse clients.</v>
      </c>
      <c r="I1715" s="4" t="s">
        <v>128</v>
      </c>
      <c r="J1715" s="4" t="str">
        <f t="shared" ref="J1715:J1718" si="150">J1714</f>
        <v>the recipient</v>
      </c>
      <c r="K1715" s="61" t="str">
        <f>K$1195</f>
        <v xml:space="preserve"> is </v>
      </c>
      <c r="L1715" s="4" t="str">
        <f t="shared" si="149"/>
        <v>participating in the Standard Cultural Competence program</v>
      </c>
      <c r="M1715" s="4" t="s">
        <v>145</v>
      </c>
      <c r="N1715" s="60" t="s">
        <v>131</v>
      </c>
    </row>
    <row r="1716" spans="2:14" hidden="1" x14ac:dyDescent="0.3">
      <c r="C1716" s="62" t="str">
        <f>$C$1167</f>
        <v>Competitive Cultural Competence - enrolled</v>
      </c>
      <c r="E1716" s="65" t="s">
        <v>60</v>
      </c>
      <c r="F1716" s="62" t="str">
        <f>$H$1167</f>
        <v>participating in the Competetive Cultural Competence program</v>
      </c>
      <c r="G1716" s="65" t="s">
        <v>60</v>
      </c>
      <c r="H1716" s="73" t="str">
        <f t="shared" si="148"/>
        <v>Now that the recipient is participating in the Competetive Cultural Competence program, we anticipate significantly improved wellness outcomes. And can provide a testimonial of their responsiveness to the needs of diverse clients.</v>
      </c>
      <c r="I1716" s="4" t="s">
        <v>128</v>
      </c>
      <c r="J1716" s="4" t="str">
        <f t="shared" si="150"/>
        <v>the recipient</v>
      </c>
      <c r="K1716" s="61" t="str">
        <f>K$1195</f>
        <v xml:space="preserve"> is </v>
      </c>
      <c r="L1716" s="4" t="str">
        <f t="shared" si="149"/>
        <v>participating in the Competetive Cultural Competence program</v>
      </c>
      <c r="M1716" s="4" t="s">
        <v>146</v>
      </c>
      <c r="N1716" s="60" t="s">
        <v>131</v>
      </c>
    </row>
    <row r="1717" spans="2:14" hidden="1" x14ac:dyDescent="0.3">
      <c r="C1717" s="62" t="str">
        <f>$C$1168</f>
        <v>Standard Cultural Competence - completed</v>
      </c>
      <c r="E1717" s="65" t="s">
        <v>60</v>
      </c>
      <c r="F1717" s="62" t="str">
        <f>$H$1168</f>
        <v>completing the Standard Cultural Competence program</v>
      </c>
      <c r="G1717" s="65" t="s">
        <v>60</v>
      </c>
      <c r="H1717" s="73" t="str">
        <f t="shared" si="148"/>
        <v>Now that the recipient is completing the Standard Cultural Competence program, we expect stellar outcomes. And will soon provide a testimonial of their responsiveness to the needs of diverse clients.</v>
      </c>
      <c r="I1717" s="4" t="s">
        <v>128</v>
      </c>
      <c r="J1717" s="4" t="str">
        <f t="shared" si="150"/>
        <v>the recipient</v>
      </c>
      <c r="K1717" s="61" t="str">
        <f>K$1195</f>
        <v xml:space="preserve"> is </v>
      </c>
      <c r="L1717" s="4" t="str">
        <f t="shared" si="149"/>
        <v>completing the Standard Cultural Competence program</v>
      </c>
      <c r="M1717" s="4" t="s">
        <v>147</v>
      </c>
      <c r="N1717" s="60" t="s">
        <v>136</v>
      </c>
    </row>
    <row r="1718" spans="2:14" hidden="1" x14ac:dyDescent="0.3">
      <c r="C1718" s="62" t="str">
        <f>$C$1169</f>
        <v>Competitive Cultural Competence - completed</v>
      </c>
      <c r="E1718" s="65" t="s">
        <v>60</v>
      </c>
      <c r="F1718" s="62" t="str">
        <f>$H$1169</f>
        <v>completing the Competetive Cultural Competence program</v>
      </c>
      <c r="G1718" s="65" t="s">
        <v>60</v>
      </c>
      <c r="H1718" s="73" t="str">
        <f t="shared" si="148"/>
        <v>Now that the recipient is completing the Competetive Cultural Competence program, we anticipate greatly improved wellness outcomes. And will soon provide a testimonial of their responsiveness to the needs of diverse clients.</v>
      </c>
      <c r="I1718" s="4" t="s">
        <v>128</v>
      </c>
      <c r="J1718" s="4" t="str">
        <f t="shared" si="150"/>
        <v>the recipient</v>
      </c>
      <c r="K1718" s="61" t="str">
        <f>K$1195</f>
        <v xml:space="preserve"> is </v>
      </c>
      <c r="L1718" s="4" t="str">
        <f t="shared" si="149"/>
        <v>completing the Competetive Cultural Competence program</v>
      </c>
      <c r="M1718" s="4" t="s">
        <v>148</v>
      </c>
      <c r="N1718" s="60" t="s">
        <v>136</v>
      </c>
    </row>
    <row r="1719" spans="2:14" hidden="1" x14ac:dyDescent="0.3">
      <c r="G1719" s="65" t="s">
        <v>60</v>
      </c>
      <c r="H1719" s="73" t="str">
        <f t="shared" si="148"/>
        <v>Select one of these two services, Standard or Competitive Competence, to best improve your efficacy serving diverse patients. We can then offer a testimonial of your improved responsiveness to diverse clients.</v>
      </c>
      <c r="K1719" s="61" t="s">
        <v>138</v>
      </c>
      <c r="L1719" s="61" t="s">
        <v>139</v>
      </c>
      <c r="M1719" s="61" t="s">
        <v>149</v>
      </c>
      <c r="N1719" s="60" t="s">
        <v>141</v>
      </c>
    </row>
    <row r="1720" spans="2:14" hidden="1" x14ac:dyDescent="0.3">
      <c r="C1720" s="73" t="str">
        <f>IF($C1708=$C1713,H1713,IF($C1708=$C1714,H1714,IF($C1708=C1715,H1715,IF($C1708=C1716,H1716,IF($C1708=C1717,H1717,IF($C1708=C1718,H1718,IF($C1708=0,H1719)))))))</f>
        <v>Select one of these two services, Standard or Competitive Competence, to best improve your efficacy serving diverse patients. We can then offer a testimonial of your improved responsiveness to diverse clients.</v>
      </c>
      <c r="E1720" s="65" t="s">
        <v>60</v>
      </c>
      <c r="F1720" s="73" t="str">
        <f>IF($C1708=$C1713,F1713,IF($C1708=$C1714,F1714,IF($C1708=C1715,F1715,IF($C1708=C1716,F1716,IF($C1708=C1717,F1717,IF($C1708=C1718,F1718,IF($C1708=0,"")))))))</f>
        <v/>
      </c>
      <c r="G1720" s="65" t="s">
        <v>60</v>
      </c>
    </row>
    <row r="1721" spans="2:14" hidden="1" x14ac:dyDescent="0.3"/>
    <row r="1722" spans="2:14" hidden="1" x14ac:dyDescent="0.3">
      <c r="C1722" s="4" t="s">
        <v>142</v>
      </c>
    </row>
    <row r="1723" spans="2:14" hidden="1" x14ac:dyDescent="0.3"/>
    <row r="1724" spans="2:14" hidden="1" x14ac:dyDescent="0.3"/>
    <row r="1725" spans="2:14" hidden="1" x14ac:dyDescent="0.3"/>
    <row r="1726" spans="2:14" ht="16" hidden="1" x14ac:dyDescent="0.4">
      <c r="B1726" s="66"/>
      <c r="C1726" s="67"/>
      <c r="D1726" s="67"/>
      <c r="E1726" s="67"/>
      <c r="F1726" s="68"/>
      <c r="G1726" s="67"/>
      <c r="H1726" s="69"/>
      <c r="I1726" s="67"/>
      <c r="J1726" s="67"/>
      <c r="K1726" s="67"/>
      <c r="L1726" s="67"/>
      <c r="M1726" s="67"/>
    </row>
    <row r="1727" spans="2:14" hidden="1" x14ac:dyDescent="0.3">
      <c r="F1727" s="63"/>
    </row>
    <row r="1728" spans="2:14" hidden="1" x14ac:dyDescent="0.3">
      <c r="F1728" s="63"/>
    </row>
    <row r="1729" spans="2:9" hidden="1" x14ac:dyDescent="0.3">
      <c r="B1729" s="135" t="s">
        <v>204</v>
      </c>
      <c r="C1729" s="83"/>
      <c r="E1729" s="135" t="s">
        <v>212</v>
      </c>
      <c r="F1729" s="83"/>
      <c r="H1729" s="135" t="s">
        <v>213</v>
      </c>
      <c r="I1729" s="83"/>
    </row>
    <row r="1730" spans="2:9" hidden="1" x14ac:dyDescent="0.3">
      <c r="B1730" s="83"/>
      <c r="C1730" s="83"/>
      <c r="E1730" s="83"/>
      <c r="F1730" s="83"/>
      <c r="H1730" s="83"/>
      <c r="I1730" s="83"/>
    </row>
    <row r="1731" spans="2:9" hidden="1" x14ac:dyDescent="0.3">
      <c r="B1731" s="110">
        <v>1</v>
      </c>
      <c r="C1731" s="134">
        <f>M1131</f>
        <v>0</v>
      </c>
      <c r="E1731" s="110">
        <v>1</v>
      </c>
      <c r="F1731" s="134" t="str">
        <f>P1146</f>
        <v/>
      </c>
      <c r="H1731" s="110">
        <v>1</v>
      </c>
      <c r="I1731" s="134" t="str">
        <f>P1147</f>
        <v/>
      </c>
    </row>
    <row r="1732" spans="2:9" hidden="1" x14ac:dyDescent="0.3">
      <c r="B1732" s="110">
        <v>2</v>
      </c>
      <c r="C1732" s="134">
        <f>M1171</f>
        <v>0</v>
      </c>
      <c r="E1732" s="110">
        <v>2</v>
      </c>
      <c r="F1732" s="134" t="str">
        <f>P1186</f>
        <v/>
      </c>
      <c r="H1732" s="110">
        <v>2</v>
      </c>
      <c r="I1732" s="134" t="str">
        <f>P1187</f>
        <v/>
      </c>
    </row>
    <row r="1733" spans="2:9" hidden="1" x14ac:dyDescent="0.3">
      <c r="B1733" s="110">
        <v>3</v>
      </c>
      <c r="C1733" s="134">
        <f>M1208</f>
        <v>0</v>
      </c>
      <c r="E1733" s="110">
        <v>3</v>
      </c>
      <c r="F1733" s="134" t="str">
        <f>P1223</f>
        <v/>
      </c>
      <c r="H1733" s="110">
        <v>3</v>
      </c>
      <c r="I1733" s="134" t="str">
        <f>P1224</f>
        <v/>
      </c>
    </row>
    <row r="1734" spans="2:9" hidden="1" x14ac:dyDescent="0.3">
      <c r="B1734" s="110">
        <v>4</v>
      </c>
      <c r="C1734" s="134">
        <f>M1245</f>
        <v>0</v>
      </c>
      <c r="E1734" s="110">
        <v>4</v>
      </c>
      <c r="F1734" s="134" t="str">
        <f>P1260</f>
        <v/>
      </c>
      <c r="H1734" s="110">
        <v>4</v>
      </c>
      <c r="I1734" s="134" t="str">
        <f>P1261</f>
        <v/>
      </c>
    </row>
    <row r="1735" spans="2:9" hidden="1" x14ac:dyDescent="0.3">
      <c r="B1735" s="110">
        <v>5</v>
      </c>
      <c r="C1735" s="134">
        <f>M1282</f>
        <v>0</v>
      </c>
      <c r="E1735" s="110">
        <v>5</v>
      </c>
      <c r="F1735" s="134" t="str">
        <f>P1297</f>
        <v/>
      </c>
      <c r="H1735" s="110">
        <v>5</v>
      </c>
      <c r="I1735" s="134" t="str">
        <f>P1298</f>
        <v/>
      </c>
    </row>
    <row r="1736" spans="2:9" hidden="1" x14ac:dyDescent="0.3">
      <c r="B1736" s="110">
        <v>6</v>
      </c>
      <c r="C1736" s="134">
        <f>M1319</f>
        <v>0</v>
      </c>
      <c r="E1736" s="110">
        <v>6</v>
      </c>
      <c r="F1736" s="134" t="str">
        <f>P1334</f>
        <v/>
      </c>
      <c r="H1736" s="110">
        <v>6</v>
      </c>
      <c r="I1736" s="134" t="str">
        <f>P1335</f>
        <v/>
      </c>
    </row>
    <row r="1737" spans="2:9" hidden="1" x14ac:dyDescent="0.3">
      <c r="B1737" s="110">
        <v>7</v>
      </c>
      <c r="C1737" s="134">
        <f>M1356</f>
        <v>0</v>
      </c>
      <c r="E1737" s="110">
        <v>7</v>
      </c>
      <c r="F1737" s="134" t="str">
        <f>P1371</f>
        <v/>
      </c>
      <c r="H1737" s="110">
        <v>7</v>
      </c>
      <c r="I1737" s="134" t="str">
        <f>P1372</f>
        <v/>
      </c>
    </row>
    <row r="1738" spans="2:9" hidden="1" x14ac:dyDescent="0.3">
      <c r="B1738" s="110">
        <v>8</v>
      </c>
      <c r="C1738" s="134">
        <f>M1393</f>
        <v>0</v>
      </c>
      <c r="E1738" s="110">
        <v>8</v>
      </c>
      <c r="F1738" s="134" t="str">
        <f>P1408</f>
        <v/>
      </c>
      <c r="H1738" s="110">
        <v>8</v>
      </c>
      <c r="I1738" s="134" t="str">
        <f>P1409</f>
        <v/>
      </c>
    </row>
    <row r="1739" spans="2:9" hidden="1" x14ac:dyDescent="0.3">
      <c r="B1739" s="110">
        <v>9</v>
      </c>
      <c r="C1739" s="134">
        <f>M1430</f>
        <v>0</v>
      </c>
      <c r="E1739" s="110">
        <v>9</v>
      </c>
      <c r="F1739" s="134" t="str">
        <f>P1445</f>
        <v/>
      </c>
      <c r="H1739" s="110">
        <v>9</v>
      </c>
      <c r="I1739" s="134" t="str">
        <f>P1446</f>
        <v/>
      </c>
    </row>
    <row r="1740" spans="2:9" hidden="1" x14ac:dyDescent="0.3">
      <c r="B1740" s="110">
        <v>10</v>
      </c>
      <c r="C1740" s="134">
        <f>M1467</f>
        <v>0</v>
      </c>
      <c r="E1740" s="110">
        <v>10</v>
      </c>
      <c r="F1740" s="134" t="str">
        <f>P1482</f>
        <v/>
      </c>
      <c r="H1740" s="110">
        <v>10</v>
      </c>
      <c r="I1740" s="134" t="str">
        <f>P1483</f>
        <v/>
      </c>
    </row>
    <row r="1741" spans="2:9" hidden="1" x14ac:dyDescent="0.3">
      <c r="B1741" s="110">
        <v>11</v>
      </c>
      <c r="C1741" s="134">
        <f>M1504</f>
        <v>0</v>
      </c>
      <c r="E1741" s="110">
        <v>11</v>
      </c>
      <c r="F1741" s="134" t="str">
        <f>P1519</f>
        <v/>
      </c>
      <c r="H1741" s="110">
        <v>11</v>
      </c>
      <c r="I1741" s="134" t="str">
        <f>P1520</f>
        <v/>
      </c>
    </row>
    <row r="1742" spans="2:9" hidden="1" x14ac:dyDescent="0.3">
      <c r="B1742" s="110">
        <v>12</v>
      </c>
      <c r="C1742" s="134">
        <f>M1541</f>
        <v>0</v>
      </c>
      <c r="E1742" s="110">
        <v>12</v>
      </c>
      <c r="F1742" s="134" t="str">
        <f>P1556</f>
        <v/>
      </c>
      <c r="H1742" s="110">
        <v>12</v>
      </c>
      <c r="I1742" s="134" t="str">
        <f>P1557</f>
        <v/>
      </c>
    </row>
    <row r="1743" spans="2:9" hidden="1" x14ac:dyDescent="0.3">
      <c r="B1743" s="110">
        <v>13</v>
      </c>
      <c r="C1743" s="134">
        <f>M1578</f>
        <v>0</v>
      </c>
      <c r="E1743" s="110">
        <v>13</v>
      </c>
      <c r="F1743" s="134" t="str">
        <f>P1593</f>
        <v/>
      </c>
      <c r="H1743" s="110">
        <v>13</v>
      </c>
      <c r="I1743" s="134" t="str">
        <f>P1593</f>
        <v/>
      </c>
    </row>
    <row r="1744" spans="2:9" hidden="1" x14ac:dyDescent="0.3">
      <c r="B1744" s="110">
        <v>14</v>
      </c>
      <c r="C1744" s="134">
        <f>M1615</f>
        <v>0</v>
      </c>
      <c r="E1744" s="110">
        <v>14</v>
      </c>
      <c r="F1744" s="134" t="str">
        <f>P1630</f>
        <v/>
      </c>
      <c r="H1744" s="110">
        <v>14</v>
      </c>
      <c r="I1744" s="134" t="str">
        <f>P1631</f>
        <v/>
      </c>
    </row>
    <row r="1745" spans="2:12" hidden="1" x14ac:dyDescent="0.3">
      <c r="B1745" s="110">
        <v>15</v>
      </c>
      <c r="C1745" s="134">
        <f>M1652</f>
        <v>0</v>
      </c>
      <c r="E1745" s="110">
        <v>15</v>
      </c>
      <c r="F1745" s="134" t="str">
        <f>P1667</f>
        <v/>
      </c>
      <c r="H1745" s="110">
        <v>15</v>
      </c>
      <c r="I1745" s="134" t="str">
        <f>P1668</f>
        <v/>
      </c>
    </row>
    <row r="1746" spans="2:12" hidden="1" x14ac:dyDescent="0.3">
      <c r="B1746" s="110">
        <v>16</v>
      </c>
      <c r="C1746" s="134">
        <f>M1689</f>
        <v>0</v>
      </c>
      <c r="E1746" s="110">
        <v>16</v>
      </c>
      <c r="F1746" s="134" t="str">
        <f>P1704</f>
        <v/>
      </c>
      <c r="H1746" s="110">
        <v>16</v>
      </c>
      <c r="I1746" s="134" t="str">
        <f>P1705</f>
        <v/>
      </c>
    </row>
    <row r="1747" spans="2:12" hidden="1" x14ac:dyDescent="0.3">
      <c r="C1747" s="112">
        <f>MAX(C1731:C1746)</f>
        <v>0</v>
      </c>
      <c r="D1747" s="113" t="str">
        <f>IF(C1747=L1103,I1103,IF(C1747=L1104,I1104,IF(C1747=L1105,I1105,IF(C1747=L1106,I1106,IF(C1747=L1107,I1107,IF(C1747=L1108,I1108,IF(C1747=L1109,I1109)))))))</f>
        <v>provider pre-enrollment</v>
      </c>
      <c r="F1747" s="142">
        <f>MAX(F1731:F1746)</f>
        <v>0</v>
      </c>
      <c r="I1747" s="142">
        <f>MAX(I1731:I1746)</f>
        <v>0</v>
      </c>
    </row>
    <row r="1748" spans="2:12" hidden="1" x14ac:dyDescent="0.3">
      <c r="E1748" s="207" t="s">
        <v>224</v>
      </c>
      <c r="F1748" s="206" t="e">
        <f>STDEV(F1731:F1746)</f>
        <v>#DIV/0!</v>
      </c>
      <c r="H1748" s="207" t="s">
        <v>224</v>
      </c>
      <c r="I1748" s="206" t="e">
        <f>STDEV(I1731:I1746)</f>
        <v>#DIV/0!</v>
      </c>
      <c r="K1748" s="4" t="e">
        <f>CORREL(F1732:F1740,I1732:I1740)</f>
        <v>#DIV/0!</v>
      </c>
      <c r="L1748" s="4" t="e">
        <f>PEARSON(F1732:F1740,I1732:I1740)</f>
        <v>#DIV/0!</v>
      </c>
    </row>
    <row r="1749" spans="2:12" hidden="1" x14ac:dyDescent="0.3">
      <c r="F1749" s="63"/>
    </row>
    <row r="1750" spans="2:12" hidden="1" x14ac:dyDescent="0.3">
      <c r="F1750" s="63" t="e">
        <f>LOOKUP(9.99999999999999E+307,F1731:F1746)</f>
        <v>#N/A</v>
      </c>
      <c r="I1750" s="206" t="e">
        <f>LOOKUP(9.99999999999999E+307,I1731:I1746)</f>
        <v>#N/A</v>
      </c>
    </row>
    <row r="1751" spans="2:12" hidden="1" x14ac:dyDescent="0.3">
      <c r="F1751" s="63"/>
    </row>
    <row r="1752" spans="2:12" hidden="1" x14ac:dyDescent="0.3">
      <c r="F1752" s="63"/>
    </row>
    <row r="1753" spans="2:12" hidden="1" x14ac:dyDescent="0.3">
      <c r="F1753" s="63"/>
    </row>
    <row r="1754" spans="2:12" hidden="1" x14ac:dyDescent="0.3">
      <c r="F1754" s="63"/>
    </row>
    <row r="1755" spans="2:12" hidden="1" x14ac:dyDescent="0.3">
      <c r="F1755" s="63"/>
    </row>
    <row r="1756" spans="2:12" hidden="1" x14ac:dyDescent="0.3">
      <c r="F1756" s="63"/>
    </row>
    <row r="1757" spans="2:12" hidden="1" x14ac:dyDescent="0.3">
      <c r="F1757" s="63"/>
    </row>
    <row r="1758" spans="2:12" hidden="1" x14ac:dyDescent="0.3">
      <c r="F1758" s="63"/>
    </row>
    <row r="1759" spans="2:12" hidden="1" x14ac:dyDescent="0.3">
      <c r="F1759" s="63"/>
    </row>
    <row r="1760" spans="2:12" hidden="1" x14ac:dyDescent="0.3">
      <c r="F1760" s="63"/>
    </row>
    <row r="1761" spans="6:6" hidden="1" x14ac:dyDescent="0.3">
      <c r="F1761" s="63"/>
    </row>
    <row r="1762" spans="6:6" hidden="1" x14ac:dyDescent="0.3">
      <c r="F1762" s="63"/>
    </row>
    <row r="1763" spans="6:6" hidden="1" x14ac:dyDescent="0.3">
      <c r="F1763" s="63"/>
    </row>
    <row r="1764" spans="6:6" hidden="1" x14ac:dyDescent="0.3">
      <c r="F1764" s="63"/>
    </row>
    <row r="1765" spans="6:6" hidden="1" x14ac:dyDescent="0.3">
      <c r="F1765" s="63"/>
    </row>
    <row r="1766" spans="6:6" hidden="1" x14ac:dyDescent="0.3">
      <c r="F1766" s="63"/>
    </row>
    <row r="1767" spans="6:6" hidden="1" x14ac:dyDescent="0.3">
      <c r="F1767" s="63"/>
    </row>
    <row r="1768" spans="6:6" hidden="1" x14ac:dyDescent="0.3">
      <c r="F1768" s="63"/>
    </row>
    <row r="1769" spans="6:6" hidden="1" x14ac:dyDescent="0.3">
      <c r="F1769" s="63"/>
    </row>
    <row r="1770" spans="6:6" hidden="1" x14ac:dyDescent="0.3">
      <c r="F1770" s="63"/>
    </row>
    <row r="1771" spans="6:6" hidden="1" x14ac:dyDescent="0.3">
      <c r="F1771" s="63"/>
    </row>
    <row r="1772" spans="6:6" hidden="1" x14ac:dyDescent="0.3">
      <c r="F1772" s="63"/>
    </row>
    <row r="1773" spans="6:6" hidden="1" x14ac:dyDescent="0.3">
      <c r="F1773" s="63"/>
    </row>
    <row r="1774" spans="6:6" hidden="1" x14ac:dyDescent="0.3">
      <c r="F1774" s="63"/>
    </row>
    <row r="1775" spans="6:6" hidden="1" x14ac:dyDescent="0.3">
      <c r="F1775" s="63"/>
    </row>
    <row r="1776" spans="6:6" hidden="1" x14ac:dyDescent="0.3">
      <c r="F1776" s="63"/>
    </row>
    <row r="1777" spans="6:6" hidden="1" x14ac:dyDescent="0.3">
      <c r="F1777" s="63"/>
    </row>
    <row r="1778" spans="6:6" hidden="1" x14ac:dyDescent="0.3">
      <c r="F1778" s="63"/>
    </row>
    <row r="1779" spans="6:6" hidden="1" x14ac:dyDescent="0.3">
      <c r="F1779" s="63"/>
    </row>
    <row r="1780" spans="6:6" hidden="1" x14ac:dyDescent="0.3">
      <c r="F1780" s="63"/>
    </row>
    <row r="1781" spans="6:6" hidden="1" x14ac:dyDescent="0.3">
      <c r="F1781" s="63"/>
    </row>
    <row r="1782" spans="6:6" hidden="1" x14ac:dyDescent="0.3">
      <c r="F1782" s="63"/>
    </row>
    <row r="1783" spans="6:6" hidden="1" x14ac:dyDescent="0.3">
      <c r="F1783" s="63"/>
    </row>
    <row r="1784" spans="6:6" hidden="1" x14ac:dyDescent="0.3">
      <c r="F1784" s="63"/>
    </row>
    <row r="1785" spans="6:6" hidden="1" x14ac:dyDescent="0.3">
      <c r="F1785" s="63"/>
    </row>
    <row r="1786" spans="6:6" hidden="1" x14ac:dyDescent="0.3">
      <c r="F1786" s="63"/>
    </row>
    <row r="1787" spans="6:6" hidden="1" x14ac:dyDescent="0.3">
      <c r="F1787" s="63"/>
    </row>
    <row r="1788" spans="6:6" hidden="1" x14ac:dyDescent="0.3">
      <c r="F1788" s="63"/>
    </row>
    <row r="1789" spans="6:6" hidden="1" x14ac:dyDescent="0.3">
      <c r="F1789" s="63"/>
    </row>
    <row r="1790" spans="6:6" hidden="1" x14ac:dyDescent="0.3">
      <c r="F1790" s="63"/>
    </row>
    <row r="1791" spans="6:6" hidden="1" x14ac:dyDescent="0.3">
      <c r="F1791" s="63"/>
    </row>
    <row r="1792" spans="6:6" hidden="1" x14ac:dyDescent="0.3">
      <c r="F1792" s="63"/>
    </row>
    <row r="1793" spans="2:54" hidden="1" x14ac:dyDescent="0.3">
      <c r="F1793" s="63"/>
    </row>
    <row r="1794" spans="2:54" hidden="1" x14ac:dyDescent="0.3">
      <c r="F1794" s="63"/>
    </row>
    <row r="1795" spans="2:54" hidden="1" x14ac:dyDescent="0.3">
      <c r="F1795" s="63"/>
    </row>
    <row r="1796" spans="2:54" hidden="1" x14ac:dyDescent="0.3">
      <c r="F1796" s="63"/>
    </row>
    <row r="1797" spans="2:54" hidden="1" x14ac:dyDescent="0.3"/>
    <row r="1798" spans="2:54" hidden="1" x14ac:dyDescent="0.3"/>
    <row r="1799" spans="2:54" s="60" customFormat="1" ht="16" hidden="1" thickBot="1" x14ac:dyDescent="0.5">
      <c r="B1799" s="85" t="s">
        <v>151</v>
      </c>
      <c r="C1799" s="86"/>
      <c r="D1799" s="86"/>
      <c r="E1799" s="86"/>
      <c r="F1799" s="86"/>
      <c r="G1799" s="86"/>
      <c r="H1799" s="87"/>
      <c r="I1799" s="86"/>
      <c r="J1799" s="86"/>
      <c r="K1799" s="86"/>
      <c r="L1799" s="86"/>
      <c r="M1799" s="86"/>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2:54" s="60" customFormat="1" x14ac:dyDescent="0.3">
      <c r="B1800" s="4"/>
      <c r="C1800" s="4"/>
      <c r="D1800" s="4"/>
      <c r="E1800" s="4"/>
      <c r="F1800" s="4"/>
      <c r="G1800" s="4"/>
      <c r="H1800" s="61"/>
      <c r="I1800" s="4"/>
      <c r="J1800" s="4"/>
      <c r="K1800" s="4"/>
      <c r="L1800" s="4"/>
      <c r="M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sheetData>
  <mergeCells count="627">
    <mergeCell ref="C1560:H1560"/>
    <mergeCell ref="C1597:H1597"/>
    <mergeCell ref="C1634:H1634"/>
    <mergeCell ref="C1671:H1671"/>
    <mergeCell ref="C1708:H1708"/>
    <mergeCell ref="C1338:H1338"/>
    <mergeCell ref="C1375:H1375"/>
    <mergeCell ref="C1412:H1412"/>
    <mergeCell ref="C1449:H1449"/>
    <mergeCell ref="C1486:H1486"/>
    <mergeCell ref="C1523:H1523"/>
    <mergeCell ref="E701:L701"/>
    <mergeCell ref="B703:M703"/>
    <mergeCell ref="C1190:H1190"/>
    <mergeCell ref="C1227:H1227"/>
    <mergeCell ref="C1264:H1264"/>
    <mergeCell ref="C1301:H1301"/>
    <mergeCell ref="B697:M697"/>
    <mergeCell ref="B698:D698"/>
    <mergeCell ref="E698:H698"/>
    <mergeCell ref="I698:M698"/>
    <mergeCell ref="E699:H699"/>
    <mergeCell ref="I699:M699"/>
    <mergeCell ref="B689:J689"/>
    <mergeCell ref="K689:M689"/>
    <mergeCell ref="B691:J691"/>
    <mergeCell ref="K691:M691"/>
    <mergeCell ref="B693:M693"/>
    <mergeCell ref="B696:M696"/>
    <mergeCell ref="B683:J683"/>
    <mergeCell ref="K683:M683"/>
    <mergeCell ref="B685:J685"/>
    <mergeCell ref="K685:M685"/>
    <mergeCell ref="B687:J687"/>
    <mergeCell ref="K687:M687"/>
    <mergeCell ref="B677:J677"/>
    <mergeCell ref="K677:M677"/>
    <mergeCell ref="B679:J679"/>
    <mergeCell ref="K679:M679"/>
    <mergeCell ref="B681:J681"/>
    <mergeCell ref="K681:M681"/>
    <mergeCell ref="F670:I670"/>
    <mergeCell ref="F671:I671"/>
    <mergeCell ref="K671:M671"/>
    <mergeCell ref="B673:J673"/>
    <mergeCell ref="K673:M673"/>
    <mergeCell ref="B675:J675"/>
    <mergeCell ref="K675:M675"/>
    <mergeCell ref="E660:L660"/>
    <mergeCell ref="B662:M662"/>
    <mergeCell ref="B663:M663"/>
    <mergeCell ref="B666:E666"/>
    <mergeCell ref="F666:I666"/>
    <mergeCell ref="J666:M666"/>
    <mergeCell ref="B656:M656"/>
    <mergeCell ref="B657:D657"/>
    <mergeCell ref="E657:H657"/>
    <mergeCell ref="I657:M657"/>
    <mergeCell ref="E658:H658"/>
    <mergeCell ref="I658:M658"/>
    <mergeCell ref="B648:J648"/>
    <mergeCell ref="K648:M648"/>
    <mergeCell ref="B650:J650"/>
    <mergeCell ref="K650:M650"/>
    <mergeCell ref="B652:M652"/>
    <mergeCell ref="B655:M655"/>
    <mergeCell ref="B642:J642"/>
    <mergeCell ref="K642:M642"/>
    <mergeCell ref="B644:J644"/>
    <mergeCell ref="K644:M644"/>
    <mergeCell ref="B646:J646"/>
    <mergeCell ref="K646:M646"/>
    <mergeCell ref="B636:J636"/>
    <mergeCell ref="K636:M636"/>
    <mergeCell ref="B638:J638"/>
    <mergeCell ref="K638:M638"/>
    <mergeCell ref="B640:J640"/>
    <mergeCell ref="K640:M640"/>
    <mergeCell ref="F629:I629"/>
    <mergeCell ref="F630:I630"/>
    <mergeCell ref="K630:M630"/>
    <mergeCell ref="B632:J632"/>
    <mergeCell ref="K632:M632"/>
    <mergeCell ref="B634:J634"/>
    <mergeCell ref="K634:M634"/>
    <mergeCell ref="E619:L619"/>
    <mergeCell ref="B621:M621"/>
    <mergeCell ref="B622:M622"/>
    <mergeCell ref="B625:E625"/>
    <mergeCell ref="F625:I625"/>
    <mergeCell ref="J625:M625"/>
    <mergeCell ref="B615:M615"/>
    <mergeCell ref="B616:D616"/>
    <mergeCell ref="E616:H616"/>
    <mergeCell ref="I616:M616"/>
    <mergeCell ref="E617:H617"/>
    <mergeCell ref="I617:M617"/>
    <mergeCell ref="B607:J607"/>
    <mergeCell ref="K607:M607"/>
    <mergeCell ref="B609:J609"/>
    <mergeCell ref="K609:M609"/>
    <mergeCell ref="B611:M611"/>
    <mergeCell ref="B614:M614"/>
    <mergeCell ref="B601:J601"/>
    <mergeCell ref="K601:M601"/>
    <mergeCell ref="B603:J603"/>
    <mergeCell ref="K603:M603"/>
    <mergeCell ref="B605:J605"/>
    <mergeCell ref="K605:M605"/>
    <mergeCell ref="B595:J595"/>
    <mergeCell ref="K595:M595"/>
    <mergeCell ref="B597:J597"/>
    <mergeCell ref="K597:M597"/>
    <mergeCell ref="B599:J599"/>
    <mergeCell ref="K599:M599"/>
    <mergeCell ref="F588:I588"/>
    <mergeCell ref="F589:I589"/>
    <mergeCell ref="K589:M589"/>
    <mergeCell ref="B591:J591"/>
    <mergeCell ref="K591:M591"/>
    <mergeCell ref="B593:J593"/>
    <mergeCell ref="K593:M593"/>
    <mergeCell ref="E578:L578"/>
    <mergeCell ref="B580:M580"/>
    <mergeCell ref="B581:M581"/>
    <mergeCell ref="B584:E584"/>
    <mergeCell ref="F584:I584"/>
    <mergeCell ref="J584:M584"/>
    <mergeCell ref="B574:M574"/>
    <mergeCell ref="B575:D575"/>
    <mergeCell ref="E575:H575"/>
    <mergeCell ref="I575:M575"/>
    <mergeCell ref="E576:H576"/>
    <mergeCell ref="I576:M576"/>
    <mergeCell ref="B566:J566"/>
    <mergeCell ref="K566:M566"/>
    <mergeCell ref="B568:J568"/>
    <mergeCell ref="K568:M568"/>
    <mergeCell ref="B570:M570"/>
    <mergeCell ref="B573:M573"/>
    <mergeCell ref="B560:J560"/>
    <mergeCell ref="K560:M560"/>
    <mergeCell ref="B562:J562"/>
    <mergeCell ref="K562:M562"/>
    <mergeCell ref="B564:J564"/>
    <mergeCell ref="K564:M564"/>
    <mergeCell ref="B554:J554"/>
    <mergeCell ref="K554:M554"/>
    <mergeCell ref="B556:J556"/>
    <mergeCell ref="K556:M556"/>
    <mergeCell ref="B558:J558"/>
    <mergeCell ref="K558:M558"/>
    <mergeCell ref="F547:I547"/>
    <mergeCell ref="F548:I548"/>
    <mergeCell ref="K548:M548"/>
    <mergeCell ref="B550:J550"/>
    <mergeCell ref="K550:M550"/>
    <mergeCell ref="B552:J552"/>
    <mergeCell ref="K552:M552"/>
    <mergeCell ref="E537:L537"/>
    <mergeCell ref="B539:M539"/>
    <mergeCell ref="B540:M540"/>
    <mergeCell ref="B543:E543"/>
    <mergeCell ref="F543:I543"/>
    <mergeCell ref="J543:M543"/>
    <mergeCell ref="B533:M533"/>
    <mergeCell ref="B534:D534"/>
    <mergeCell ref="E534:H534"/>
    <mergeCell ref="I534:M534"/>
    <mergeCell ref="E535:H535"/>
    <mergeCell ref="I535:M535"/>
    <mergeCell ref="B525:J525"/>
    <mergeCell ref="K525:M525"/>
    <mergeCell ref="B527:J527"/>
    <mergeCell ref="K527:M527"/>
    <mergeCell ref="B529:M529"/>
    <mergeCell ref="B532:M532"/>
    <mergeCell ref="B519:J519"/>
    <mergeCell ref="K519:M519"/>
    <mergeCell ref="B521:J521"/>
    <mergeCell ref="K521:M521"/>
    <mergeCell ref="B523:J523"/>
    <mergeCell ref="K523:M523"/>
    <mergeCell ref="B513:J513"/>
    <mergeCell ref="K513:M513"/>
    <mergeCell ref="B515:J515"/>
    <mergeCell ref="K515:M515"/>
    <mergeCell ref="B517:J517"/>
    <mergeCell ref="K517:M517"/>
    <mergeCell ref="F506:I506"/>
    <mergeCell ref="F507:I507"/>
    <mergeCell ref="K507:M507"/>
    <mergeCell ref="B509:J509"/>
    <mergeCell ref="K509:M509"/>
    <mergeCell ref="B511:J511"/>
    <mergeCell ref="K511:M511"/>
    <mergeCell ref="E496:L496"/>
    <mergeCell ref="B498:M498"/>
    <mergeCell ref="B499:M499"/>
    <mergeCell ref="B502:E502"/>
    <mergeCell ref="F502:I502"/>
    <mergeCell ref="J502:M502"/>
    <mergeCell ref="B492:M492"/>
    <mergeCell ref="B493:D493"/>
    <mergeCell ref="E493:H493"/>
    <mergeCell ref="I493:M493"/>
    <mergeCell ref="E494:H494"/>
    <mergeCell ref="I494:M494"/>
    <mergeCell ref="B484:J484"/>
    <mergeCell ref="K484:M484"/>
    <mergeCell ref="B486:J486"/>
    <mergeCell ref="K486:M486"/>
    <mergeCell ref="B488:M488"/>
    <mergeCell ref="B491:M491"/>
    <mergeCell ref="B478:J478"/>
    <mergeCell ref="K478:M478"/>
    <mergeCell ref="B480:J480"/>
    <mergeCell ref="K480:M480"/>
    <mergeCell ref="B482:J482"/>
    <mergeCell ref="K482:M482"/>
    <mergeCell ref="B472:J472"/>
    <mergeCell ref="K472:M472"/>
    <mergeCell ref="B474:J474"/>
    <mergeCell ref="K474:M474"/>
    <mergeCell ref="B476:J476"/>
    <mergeCell ref="K476:M476"/>
    <mergeCell ref="F465:I465"/>
    <mergeCell ref="F466:I466"/>
    <mergeCell ref="K466:M466"/>
    <mergeCell ref="B468:J468"/>
    <mergeCell ref="K468:M468"/>
    <mergeCell ref="B470:J470"/>
    <mergeCell ref="K470:M470"/>
    <mergeCell ref="E455:L455"/>
    <mergeCell ref="B457:M457"/>
    <mergeCell ref="B458:M458"/>
    <mergeCell ref="B461:E461"/>
    <mergeCell ref="F461:I461"/>
    <mergeCell ref="J461:M461"/>
    <mergeCell ref="B451:M451"/>
    <mergeCell ref="B452:D452"/>
    <mergeCell ref="E452:H452"/>
    <mergeCell ref="I452:M452"/>
    <mergeCell ref="E453:H453"/>
    <mergeCell ref="I453:M453"/>
    <mergeCell ref="B443:J443"/>
    <mergeCell ref="K443:M443"/>
    <mergeCell ref="B445:J445"/>
    <mergeCell ref="K445:M445"/>
    <mergeCell ref="B447:M447"/>
    <mergeCell ref="B450:M450"/>
    <mergeCell ref="B437:J437"/>
    <mergeCell ref="K437:M437"/>
    <mergeCell ref="B439:J439"/>
    <mergeCell ref="K439:M439"/>
    <mergeCell ref="B441:J441"/>
    <mergeCell ref="K441:M441"/>
    <mergeCell ref="B431:J431"/>
    <mergeCell ref="K431:M431"/>
    <mergeCell ref="B433:J433"/>
    <mergeCell ref="K433:M433"/>
    <mergeCell ref="B435:J435"/>
    <mergeCell ref="K435:M435"/>
    <mergeCell ref="F424:I424"/>
    <mergeCell ref="F425:I425"/>
    <mergeCell ref="K425:M425"/>
    <mergeCell ref="B427:J427"/>
    <mergeCell ref="K427:M427"/>
    <mergeCell ref="B429:J429"/>
    <mergeCell ref="K429:M429"/>
    <mergeCell ref="E414:L414"/>
    <mergeCell ref="B416:M416"/>
    <mergeCell ref="B417:M417"/>
    <mergeCell ref="B420:E420"/>
    <mergeCell ref="F420:I420"/>
    <mergeCell ref="J420:M420"/>
    <mergeCell ref="B410:M410"/>
    <mergeCell ref="B411:D411"/>
    <mergeCell ref="E411:H411"/>
    <mergeCell ref="I411:M411"/>
    <mergeCell ref="E412:H412"/>
    <mergeCell ref="I412:M412"/>
    <mergeCell ref="B402:J402"/>
    <mergeCell ref="K402:M402"/>
    <mergeCell ref="B404:J404"/>
    <mergeCell ref="K404:M404"/>
    <mergeCell ref="B406:M406"/>
    <mergeCell ref="B409:M409"/>
    <mergeCell ref="B396:J396"/>
    <mergeCell ref="K396:M396"/>
    <mergeCell ref="B398:J398"/>
    <mergeCell ref="K398:M398"/>
    <mergeCell ref="B400:J400"/>
    <mergeCell ref="K400:M400"/>
    <mergeCell ref="B390:J390"/>
    <mergeCell ref="K390:M390"/>
    <mergeCell ref="B392:J392"/>
    <mergeCell ref="K392:M392"/>
    <mergeCell ref="B394:J394"/>
    <mergeCell ref="K394:M394"/>
    <mergeCell ref="F383:I383"/>
    <mergeCell ref="F384:I384"/>
    <mergeCell ref="K384:M384"/>
    <mergeCell ref="B386:J386"/>
    <mergeCell ref="K386:M386"/>
    <mergeCell ref="B388:J388"/>
    <mergeCell ref="K388:M388"/>
    <mergeCell ref="E373:L373"/>
    <mergeCell ref="B375:M375"/>
    <mergeCell ref="B376:M376"/>
    <mergeCell ref="B379:E379"/>
    <mergeCell ref="F379:I379"/>
    <mergeCell ref="J379:M379"/>
    <mergeCell ref="B369:M369"/>
    <mergeCell ref="B370:D370"/>
    <mergeCell ref="E370:H370"/>
    <mergeCell ref="I370:M370"/>
    <mergeCell ref="E371:H371"/>
    <mergeCell ref="I371:M371"/>
    <mergeCell ref="B361:J361"/>
    <mergeCell ref="K361:M361"/>
    <mergeCell ref="B363:J363"/>
    <mergeCell ref="K363:M363"/>
    <mergeCell ref="B365:M365"/>
    <mergeCell ref="B368:M368"/>
    <mergeCell ref="B355:J355"/>
    <mergeCell ref="K355:M355"/>
    <mergeCell ref="B357:J357"/>
    <mergeCell ref="K357:M357"/>
    <mergeCell ref="B359:J359"/>
    <mergeCell ref="K359:M359"/>
    <mergeCell ref="B349:J349"/>
    <mergeCell ref="K349:M349"/>
    <mergeCell ref="B351:J351"/>
    <mergeCell ref="K351:M351"/>
    <mergeCell ref="B353:J353"/>
    <mergeCell ref="K353:M353"/>
    <mergeCell ref="F342:I342"/>
    <mergeCell ref="F343:I343"/>
    <mergeCell ref="K343:M343"/>
    <mergeCell ref="B345:J345"/>
    <mergeCell ref="K345:M345"/>
    <mergeCell ref="B347:J347"/>
    <mergeCell ref="K347:M347"/>
    <mergeCell ref="E332:L332"/>
    <mergeCell ref="B334:M334"/>
    <mergeCell ref="B335:M335"/>
    <mergeCell ref="B338:E338"/>
    <mergeCell ref="F338:I338"/>
    <mergeCell ref="J338:M338"/>
    <mergeCell ref="B328:M328"/>
    <mergeCell ref="B329:D329"/>
    <mergeCell ref="E329:H329"/>
    <mergeCell ref="I329:M329"/>
    <mergeCell ref="E330:H330"/>
    <mergeCell ref="I330:M330"/>
    <mergeCell ref="B320:J320"/>
    <mergeCell ref="K320:M320"/>
    <mergeCell ref="B322:J322"/>
    <mergeCell ref="K322:M322"/>
    <mergeCell ref="B324:M324"/>
    <mergeCell ref="B327:M327"/>
    <mergeCell ref="B314:J314"/>
    <mergeCell ref="K314:M314"/>
    <mergeCell ref="B316:J316"/>
    <mergeCell ref="K316:M316"/>
    <mergeCell ref="B318:J318"/>
    <mergeCell ref="K318:M318"/>
    <mergeCell ref="B308:J308"/>
    <mergeCell ref="K308:M308"/>
    <mergeCell ref="B310:J310"/>
    <mergeCell ref="K310:M310"/>
    <mergeCell ref="B312:J312"/>
    <mergeCell ref="K312:M312"/>
    <mergeCell ref="F301:I301"/>
    <mergeCell ref="F302:I302"/>
    <mergeCell ref="K302:M302"/>
    <mergeCell ref="B304:J304"/>
    <mergeCell ref="K304:M304"/>
    <mergeCell ref="B306:J306"/>
    <mergeCell ref="K306:M306"/>
    <mergeCell ref="E291:L291"/>
    <mergeCell ref="B293:M293"/>
    <mergeCell ref="B294:M294"/>
    <mergeCell ref="B297:E297"/>
    <mergeCell ref="F297:I297"/>
    <mergeCell ref="J297:M297"/>
    <mergeCell ref="B287:M287"/>
    <mergeCell ref="B288:D288"/>
    <mergeCell ref="E288:H288"/>
    <mergeCell ref="I288:M288"/>
    <mergeCell ref="E289:H289"/>
    <mergeCell ref="I289:M289"/>
    <mergeCell ref="B279:J279"/>
    <mergeCell ref="K279:M279"/>
    <mergeCell ref="B281:J281"/>
    <mergeCell ref="K281:M281"/>
    <mergeCell ref="B283:M283"/>
    <mergeCell ref="B286:M286"/>
    <mergeCell ref="B273:J273"/>
    <mergeCell ref="K273:M273"/>
    <mergeCell ref="B275:J275"/>
    <mergeCell ref="K275:M275"/>
    <mergeCell ref="B277:J277"/>
    <mergeCell ref="K277:M277"/>
    <mergeCell ref="B267:J267"/>
    <mergeCell ref="K267:M267"/>
    <mergeCell ref="B269:J269"/>
    <mergeCell ref="K269:M269"/>
    <mergeCell ref="B271:J271"/>
    <mergeCell ref="K271:M271"/>
    <mergeCell ref="F260:I260"/>
    <mergeCell ref="F261:I261"/>
    <mergeCell ref="K261:M261"/>
    <mergeCell ref="B263:J263"/>
    <mergeCell ref="K263:M263"/>
    <mergeCell ref="B265:J265"/>
    <mergeCell ref="K265:M265"/>
    <mergeCell ref="E250:L250"/>
    <mergeCell ref="B252:M252"/>
    <mergeCell ref="B253:M253"/>
    <mergeCell ref="B256:E256"/>
    <mergeCell ref="F256:I256"/>
    <mergeCell ref="J256:M256"/>
    <mergeCell ref="B246:M246"/>
    <mergeCell ref="B247:D247"/>
    <mergeCell ref="E247:H247"/>
    <mergeCell ref="I247:M247"/>
    <mergeCell ref="E248:H248"/>
    <mergeCell ref="I248:M248"/>
    <mergeCell ref="B238:J238"/>
    <mergeCell ref="K238:M238"/>
    <mergeCell ref="B240:J240"/>
    <mergeCell ref="K240:M240"/>
    <mergeCell ref="B242:M242"/>
    <mergeCell ref="B245:M245"/>
    <mergeCell ref="B232:J232"/>
    <mergeCell ref="K232:M232"/>
    <mergeCell ref="B234:J234"/>
    <mergeCell ref="K234:M234"/>
    <mergeCell ref="B236:J236"/>
    <mergeCell ref="K236:M236"/>
    <mergeCell ref="B226:J226"/>
    <mergeCell ref="K226:M226"/>
    <mergeCell ref="B228:J228"/>
    <mergeCell ref="K228:M228"/>
    <mergeCell ref="B230:J230"/>
    <mergeCell ref="K230:M230"/>
    <mergeCell ref="F219:I219"/>
    <mergeCell ref="F220:I220"/>
    <mergeCell ref="K220:M220"/>
    <mergeCell ref="B222:J222"/>
    <mergeCell ref="K222:M222"/>
    <mergeCell ref="B224:J224"/>
    <mergeCell ref="K224:M224"/>
    <mergeCell ref="E209:L209"/>
    <mergeCell ref="B211:M211"/>
    <mergeCell ref="B212:M212"/>
    <mergeCell ref="B215:E215"/>
    <mergeCell ref="F215:I215"/>
    <mergeCell ref="J215:M215"/>
    <mergeCell ref="B205:M205"/>
    <mergeCell ref="B206:D206"/>
    <mergeCell ref="E206:H206"/>
    <mergeCell ref="I206:M206"/>
    <mergeCell ref="E207:H207"/>
    <mergeCell ref="I207:M207"/>
    <mergeCell ref="B197:J197"/>
    <mergeCell ref="K197:M197"/>
    <mergeCell ref="B199:J199"/>
    <mergeCell ref="K199:M199"/>
    <mergeCell ref="B201:M201"/>
    <mergeCell ref="B204:M204"/>
    <mergeCell ref="B191:J191"/>
    <mergeCell ref="K191:M191"/>
    <mergeCell ref="B193:J193"/>
    <mergeCell ref="K193:M193"/>
    <mergeCell ref="B195:J195"/>
    <mergeCell ref="K195:M195"/>
    <mergeCell ref="B185:J185"/>
    <mergeCell ref="K185:M185"/>
    <mergeCell ref="B187:J187"/>
    <mergeCell ref="K187:M187"/>
    <mergeCell ref="B189:J189"/>
    <mergeCell ref="K189:M189"/>
    <mergeCell ref="F178:I178"/>
    <mergeCell ref="F179:I179"/>
    <mergeCell ref="K179:M179"/>
    <mergeCell ref="B181:J181"/>
    <mergeCell ref="K181:M181"/>
    <mergeCell ref="B183:J183"/>
    <mergeCell ref="K183:M183"/>
    <mergeCell ref="E168:L168"/>
    <mergeCell ref="B170:M170"/>
    <mergeCell ref="B171:M171"/>
    <mergeCell ref="B174:E174"/>
    <mergeCell ref="F174:I174"/>
    <mergeCell ref="J174:M174"/>
    <mergeCell ref="B164:M164"/>
    <mergeCell ref="B165:D165"/>
    <mergeCell ref="E165:H165"/>
    <mergeCell ref="I165:M165"/>
    <mergeCell ref="E166:H166"/>
    <mergeCell ref="I166:M166"/>
    <mergeCell ref="B156:J156"/>
    <mergeCell ref="K156:M156"/>
    <mergeCell ref="B158:J158"/>
    <mergeCell ref="K158:M158"/>
    <mergeCell ref="B160:M160"/>
    <mergeCell ref="B163:M163"/>
    <mergeCell ref="B150:J150"/>
    <mergeCell ref="K150:M150"/>
    <mergeCell ref="B152:J152"/>
    <mergeCell ref="K152:M152"/>
    <mergeCell ref="B154:J154"/>
    <mergeCell ref="K154:M154"/>
    <mergeCell ref="B144:J144"/>
    <mergeCell ref="K144:M144"/>
    <mergeCell ref="B146:J146"/>
    <mergeCell ref="K146:M146"/>
    <mergeCell ref="B148:J148"/>
    <mergeCell ref="K148:M148"/>
    <mergeCell ref="F137:I137"/>
    <mergeCell ref="F138:I138"/>
    <mergeCell ref="K138:M138"/>
    <mergeCell ref="B140:J140"/>
    <mergeCell ref="K140:M140"/>
    <mergeCell ref="B142:J142"/>
    <mergeCell ref="K142:M142"/>
    <mergeCell ref="E126:L126"/>
    <mergeCell ref="B128:M128"/>
    <mergeCell ref="B129:M129"/>
    <mergeCell ref="B133:E133"/>
    <mergeCell ref="F133:I133"/>
    <mergeCell ref="J133:M133"/>
    <mergeCell ref="B122:M122"/>
    <mergeCell ref="B123:D123"/>
    <mergeCell ref="E123:H123"/>
    <mergeCell ref="I123:M123"/>
    <mergeCell ref="E124:H124"/>
    <mergeCell ref="I124:M124"/>
    <mergeCell ref="B114:J114"/>
    <mergeCell ref="K114:M114"/>
    <mergeCell ref="B116:J116"/>
    <mergeCell ref="K116:M116"/>
    <mergeCell ref="B118:M118"/>
    <mergeCell ref="B121:M121"/>
    <mergeCell ref="B108:J108"/>
    <mergeCell ref="K108:M108"/>
    <mergeCell ref="B110:J110"/>
    <mergeCell ref="K110:M110"/>
    <mergeCell ref="B112:J112"/>
    <mergeCell ref="K112:M112"/>
    <mergeCell ref="B102:J102"/>
    <mergeCell ref="K102:M102"/>
    <mergeCell ref="B104:J104"/>
    <mergeCell ref="K104:M104"/>
    <mergeCell ref="B106:J106"/>
    <mergeCell ref="K106:M106"/>
    <mergeCell ref="F95:I95"/>
    <mergeCell ref="F96:I96"/>
    <mergeCell ref="K96:M96"/>
    <mergeCell ref="B98:J98"/>
    <mergeCell ref="K98:M98"/>
    <mergeCell ref="B100:J100"/>
    <mergeCell ref="K100:M100"/>
    <mergeCell ref="B82:M82"/>
    <mergeCell ref="B84:M84"/>
    <mergeCell ref="B86:M86"/>
    <mergeCell ref="B87:M87"/>
    <mergeCell ref="B91:E91"/>
    <mergeCell ref="F91:I91"/>
    <mergeCell ref="J91:M91"/>
    <mergeCell ref="B74:J74"/>
    <mergeCell ref="K74:M74"/>
    <mergeCell ref="B76:J76"/>
    <mergeCell ref="K76:M76"/>
    <mergeCell ref="B78:M78"/>
    <mergeCell ref="B81:M81"/>
    <mergeCell ref="B68:J68"/>
    <mergeCell ref="K68:M68"/>
    <mergeCell ref="B70:J70"/>
    <mergeCell ref="K70:M70"/>
    <mergeCell ref="B72:J72"/>
    <mergeCell ref="K72:M72"/>
    <mergeCell ref="B62:J62"/>
    <mergeCell ref="K62:M62"/>
    <mergeCell ref="B64:J64"/>
    <mergeCell ref="K64:M64"/>
    <mergeCell ref="B66:J66"/>
    <mergeCell ref="K66:M66"/>
    <mergeCell ref="F56:I56"/>
    <mergeCell ref="K56:M56"/>
    <mergeCell ref="B58:J58"/>
    <mergeCell ref="K58:M58"/>
    <mergeCell ref="B60:J60"/>
    <mergeCell ref="K60:M60"/>
    <mergeCell ref="C34:I34"/>
    <mergeCell ref="C35:I35"/>
    <mergeCell ref="B51:E51"/>
    <mergeCell ref="F51:I51"/>
    <mergeCell ref="J51:M51"/>
    <mergeCell ref="F55:I55"/>
    <mergeCell ref="C28:I28"/>
    <mergeCell ref="C29:I29"/>
    <mergeCell ref="C30:I30"/>
    <mergeCell ref="C31:I31"/>
    <mergeCell ref="C32:I32"/>
    <mergeCell ref="C33:I33"/>
    <mergeCell ref="C22:I22"/>
    <mergeCell ref="C23:I23"/>
    <mergeCell ref="C24:I24"/>
    <mergeCell ref="C25:I25"/>
    <mergeCell ref="C26:I26"/>
    <mergeCell ref="C27:I27"/>
    <mergeCell ref="B10:M10"/>
    <mergeCell ref="B11:M11"/>
    <mergeCell ref="B12:M12"/>
    <mergeCell ref="B15:M15"/>
    <mergeCell ref="C20:I20"/>
    <mergeCell ref="C21:I21"/>
    <mergeCell ref="B2:M2"/>
    <mergeCell ref="B3:M5"/>
    <mergeCell ref="B6:M6"/>
    <mergeCell ref="B7:M7"/>
    <mergeCell ref="B8:M8"/>
    <mergeCell ref="B9:M9"/>
  </mergeCells>
  <conditionalFormatting sqref="B109:M109 B111:M111 B113:M113 B115:M115 B117:M117 B118">
    <cfRule type="containsText" dxfId="147" priority="94" operator="containsText" text="SELECT">
      <formula>NOT(ISERROR(SEARCH("SELECT",B109)))</formula>
    </cfRule>
  </conditionalFormatting>
  <conditionalFormatting sqref="B119:M120">
    <cfRule type="containsText" dxfId="146" priority="79" operator="containsText" text="SELECT">
      <formula>NOT(ISERROR(SEARCH("SELECT",B119)))</formula>
    </cfRule>
  </conditionalFormatting>
  <conditionalFormatting sqref="B151:M151 B153:M153 B155:M155 B157:M157 B159:M159 B160">
    <cfRule type="containsText" dxfId="145" priority="93" operator="containsText" text="SELECT">
      <formula>NOT(ISERROR(SEARCH("SELECT",B151)))</formula>
    </cfRule>
  </conditionalFormatting>
  <conditionalFormatting sqref="B161:M162">
    <cfRule type="containsText" dxfId="144" priority="78" operator="containsText" text="SELECT">
      <formula>NOT(ISERROR(SEARCH("SELECT",B161)))</formula>
    </cfRule>
  </conditionalFormatting>
  <conditionalFormatting sqref="B192:M192 B194:M194 B196:M196 B198:M198 B200:M200 B201">
    <cfRule type="containsText" dxfId="143" priority="92" operator="containsText" text="SELECT">
      <formula>NOT(ISERROR(SEARCH("SELECT",B192)))</formula>
    </cfRule>
  </conditionalFormatting>
  <conditionalFormatting sqref="B202:M203">
    <cfRule type="containsText" dxfId="142" priority="77" operator="containsText" text="SELECT">
      <formula>NOT(ISERROR(SEARCH("SELECT",B202)))</formula>
    </cfRule>
  </conditionalFormatting>
  <conditionalFormatting sqref="B233:M233 B235:M235 B237:M237 B239:M239 B241:M241 B242">
    <cfRule type="containsText" dxfId="141" priority="91" operator="containsText" text="SELECT">
      <formula>NOT(ISERROR(SEARCH("SELECT",B233)))</formula>
    </cfRule>
  </conditionalFormatting>
  <conditionalFormatting sqref="B243:M244">
    <cfRule type="containsText" dxfId="140" priority="76" operator="containsText" text="SELECT">
      <formula>NOT(ISERROR(SEARCH("SELECT",B243)))</formula>
    </cfRule>
  </conditionalFormatting>
  <conditionalFormatting sqref="B274:M274 B276:M276 B278:M278 B280:M280 B282:M282 B283">
    <cfRule type="containsText" dxfId="139" priority="90" operator="containsText" text="SELECT">
      <formula>NOT(ISERROR(SEARCH("SELECT",B274)))</formula>
    </cfRule>
  </conditionalFormatting>
  <conditionalFormatting sqref="B284:M285">
    <cfRule type="containsText" dxfId="138" priority="75" operator="containsText" text="SELECT">
      <formula>NOT(ISERROR(SEARCH("SELECT",B284)))</formula>
    </cfRule>
  </conditionalFormatting>
  <conditionalFormatting sqref="B315:M315 B317:M317 B319:M319 B321:M321 B323:M323 B324">
    <cfRule type="containsText" dxfId="137" priority="89" operator="containsText" text="SELECT">
      <formula>NOT(ISERROR(SEARCH("SELECT",B315)))</formula>
    </cfRule>
  </conditionalFormatting>
  <conditionalFormatting sqref="B325:M326">
    <cfRule type="containsText" dxfId="136" priority="74" operator="containsText" text="SELECT">
      <formula>NOT(ISERROR(SEARCH("SELECT",B325)))</formula>
    </cfRule>
  </conditionalFormatting>
  <conditionalFormatting sqref="B356:M356 B358:M358 B360:M360 B362:M362 B364:M364 B365">
    <cfRule type="containsText" dxfId="135" priority="88" operator="containsText" text="SELECT">
      <formula>NOT(ISERROR(SEARCH("SELECT",B356)))</formula>
    </cfRule>
  </conditionalFormatting>
  <conditionalFormatting sqref="B366:M367">
    <cfRule type="containsText" dxfId="134" priority="73" operator="containsText" text="SELECT">
      <formula>NOT(ISERROR(SEARCH("SELECT",B366)))</formula>
    </cfRule>
  </conditionalFormatting>
  <conditionalFormatting sqref="B397:M397 B399:M399 B401:M401 B403:M403 B405:M405 B406">
    <cfRule type="containsText" dxfId="133" priority="87" operator="containsText" text="SELECT">
      <formula>NOT(ISERROR(SEARCH("SELECT",B397)))</formula>
    </cfRule>
  </conditionalFormatting>
  <conditionalFormatting sqref="B407:M408">
    <cfRule type="containsText" dxfId="132" priority="72" operator="containsText" text="SELECT">
      <formula>NOT(ISERROR(SEARCH("SELECT",B407)))</formula>
    </cfRule>
  </conditionalFormatting>
  <conditionalFormatting sqref="B438:M438 B440:M440 B442:M442 B444:M444 B446:M446 B447">
    <cfRule type="containsText" dxfId="131" priority="86" operator="containsText" text="SELECT">
      <formula>NOT(ISERROR(SEARCH("SELECT",B438)))</formula>
    </cfRule>
  </conditionalFormatting>
  <conditionalFormatting sqref="B448:M449">
    <cfRule type="containsText" dxfId="130" priority="71" operator="containsText" text="SELECT">
      <formula>NOT(ISERROR(SEARCH("SELECT",B448)))</formula>
    </cfRule>
  </conditionalFormatting>
  <conditionalFormatting sqref="B479:M479 B481:M481 B483:M483 B485:M485 B487:M487 B488">
    <cfRule type="containsText" dxfId="129" priority="85" operator="containsText" text="SELECT">
      <formula>NOT(ISERROR(SEARCH("SELECT",B479)))</formula>
    </cfRule>
  </conditionalFormatting>
  <conditionalFormatting sqref="B489:M490">
    <cfRule type="containsText" dxfId="128" priority="70" operator="containsText" text="SELECT">
      <formula>NOT(ISERROR(SEARCH("SELECT",B489)))</formula>
    </cfRule>
  </conditionalFormatting>
  <conditionalFormatting sqref="B520:M520 B522:M522 B524:M524 B526:M526 B528:M528 B529">
    <cfRule type="containsText" dxfId="127" priority="84" operator="containsText" text="SELECT">
      <formula>NOT(ISERROR(SEARCH("SELECT",B520)))</formula>
    </cfRule>
  </conditionalFormatting>
  <conditionalFormatting sqref="B530:M531">
    <cfRule type="containsText" dxfId="126" priority="69" operator="containsText" text="SELECT">
      <formula>NOT(ISERROR(SEARCH("SELECT",B530)))</formula>
    </cfRule>
  </conditionalFormatting>
  <conditionalFormatting sqref="B561:M561 B563:M563 B565:M565 B567:M567 B569:M569 B570">
    <cfRule type="containsText" dxfId="125" priority="83" operator="containsText" text="SELECT">
      <formula>NOT(ISERROR(SEARCH("SELECT",B561)))</formula>
    </cfRule>
  </conditionalFormatting>
  <conditionalFormatting sqref="B571:M572">
    <cfRule type="containsText" dxfId="124" priority="68" operator="containsText" text="SELECT">
      <formula>NOT(ISERROR(SEARCH("SELECT",B571)))</formula>
    </cfRule>
  </conditionalFormatting>
  <conditionalFormatting sqref="B602:M602 B604:M604 B606:M606 B608:M608 B610:M610 B611">
    <cfRule type="containsText" dxfId="123" priority="82" operator="containsText" text="SELECT">
      <formula>NOT(ISERROR(SEARCH("SELECT",B602)))</formula>
    </cfRule>
  </conditionalFormatting>
  <conditionalFormatting sqref="B612:M613">
    <cfRule type="containsText" dxfId="122" priority="67" operator="containsText" text="SELECT">
      <formula>NOT(ISERROR(SEARCH("SELECT",B612)))</formula>
    </cfRule>
  </conditionalFormatting>
  <conditionalFormatting sqref="B643:M643 B645:M645 B647:M647 B649:M649 B651:M651 B652">
    <cfRule type="containsText" dxfId="121" priority="81" operator="containsText" text="SELECT">
      <formula>NOT(ISERROR(SEARCH("SELECT",B643)))</formula>
    </cfRule>
  </conditionalFormatting>
  <conditionalFormatting sqref="B653:M654">
    <cfRule type="containsText" dxfId="120" priority="66" operator="containsText" text="SELECT">
      <formula>NOT(ISERROR(SEARCH("SELECT",B653)))</formula>
    </cfRule>
  </conditionalFormatting>
  <conditionalFormatting sqref="B684:M684 B686:M686 B688:M688 B690:M690 B692:M692 B693">
    <cfRule type="containsText" dxfId="119" priority="80" operator="containsText" text="SELECT">
      <formula>NOT(ISERROR(SEARCH("SELECT",B684)))</formula>
    </cfRule>
  </conditionalFormatting>
  <conditionalFormatting sqref="B694:M695">
    <cfRule type="containsText" dxfId="118" priority="65" operator="containsText" text="SELECT">
      <formula>NOT(ISERROR(SEARCH("SELECT",B694)))</formula>
    </cfRule>
  </conditionalFormatting>
  <conditionalFormatting sqref="F95:I95">
    <cfRule type="cellIs" dxfId="117" priority="16" operator="equal">
      <formula>0</formula>
    </cfRule>
  </conditionalFormatting>
  <conditionalFormatting sqref="F96:I96">
    <cfRule type="cellIs" dxfId="116" priority="15" operator="equal">
      <formula>0</formula>
    </cfRule>
  </conditionalFormatting>
  <conditionalFormatting sqref="F137:I138">
    <cfRule type="cellIs" dxfId="115" priority="14" operator="equal">
      <formula>0</formula>
    </cfRule>
  </conditionalFormatting>
  <conditionalFormatting sqref="F178:I179">
    <cfRule type="cellIs" dxfId="114" priority="13" operator="equal">
      <formula>0</formula>
    </cfRule>
  </conditionalFormatting>
  <conditionalFormatting sqref="F219:I220">
    <cfRule type="cellIs" dxfId="113" priority="12" operator="equal">
      <formula>0</formula>
    </cfRule>
  </conditionalFormatting>
  <conditionalFormatting sqref="F260:I261">
    <cfRule type="cellIs" dxfId="112" priority="11" operator="equal">
      <formula>0</formula>
    </cfRule>
  </conditionalFormatting>
  <conditionalFormatting sqref="F301:I302">
    <cfRule type="cellIs" dxfId="111" priority="10" operator="equal">
      <formula>0</formula>
    </cfRule>
  </conditionalFormatting>
  <conditionalFormatting sqref="F342:I343">
    <cfRule type="cellIs" dxfId="110" priority="9" operator="equal">
      <formula>0</formula>
    </cfRule>
  </conditionalFormatting>
  <conditionalFormatting sqref="F383:I384">
    <cfRule type="cellIs" dxfId="109" priority="8" operator="equal">
      <formula>0</formula>
    </cfRule>
  </conditionalFormatting>
  <conditionalFormatting sqref="F424:I425">
    <cfRule type="cellIs" dxfId="108" priority="7" operator="equal">
      <formula>0</formula>
    </cfRule>
  </conditionalFormatting>
  <conditionalFormatting sqref="F465:I466">
    <cfRule type="cellIs" dxfId="107" priority="6" operator="equal">
      <formula>0</formula>
    </cfRule>
  </conditionalFormatting>
  <conditionalFormatting sqref="F506:I507">
    <cfRule type="cellIs" dxfId="106" priority="5" operator="equal">
      <formula>0</formula>
    </cfRule>
  </conditionalFormatting>
  <conditionalFormatting sqref="F547:I548">
    <cfRule type="cellIs" dxfId="105" priority="4" operator="equal">
      <formula>0</formula>
    </cfRule>
  </conditionalFormatting>
  <conditionalFormatting sqref="F588:I589">
    <cfRule type="cellIs" dxfId="104" priority="3" operator="equal">
      <formula>0</formula>
    </cfRule>
  </conditionalFormatting>
  <conditionalFormatting sqref="F629:I630">
    <cfRule type="cellIs" dxfId="103" priority="2" operator="equal">
      <formula>0</formula>
    </cfRule>
  </conditionalFormatting>
  <conditionalFormatting sqref="F670:I671">
    <cfRule type="cellIs" dxfId="102" priority="1" operator="equal">
      <formula>0</formula>
    </cfRule>
  </conditionalFormatting>
  <conditionalFormatting sqref="K56:M56">
    <cfRule type="cellIs" dxfId="101" priority="62" operator="greaterThan">
      <formula>9</formula>
    </cfRule>
    <cfRule type="cellIs" dxfId="100" priority="63" operator="between">
      <formula>3</formula>
      <formula>9</formula>
    </cfRule>
    <cfRule type="cellIs" dxfId="99" priority="64" operator="between">
      <formula>0.1</formula>
      <formula>3</formula>
    </cfRule>
  </conditionalFormatting>
  <conditionalFormatting sqref="K96:M96">
    <cfRule type="cellIs" dxfId="98" priority="59" operator="greaterThan">
      <formula>9</formula>
    </cfRule>
    <cfRule type="cellIs" dxfId="97" priority="60" operator="between">
      <formula>3</formula>
      <formula>9</formula>
    </cfRule>
    <cfRule type="cellIs" dxfId="96" priority="61" operator="between">
      <formula>0.1</formula>
      <formula>3</formula>
    </cfRule>
  </conditionalFormatting>
  <conditionalFormatting sqref="K138:M138">
    <cfRule type="cellIs" dxfId="95" priority="56" operator="greaterThan">
      <formula>9</formula>
    </cfRule>
    <cfRule type="cellIs" dxfId="94" priority="57" operator="between">
      <formula>3</formula>
      <formula>9</formula>
    </cfRule>
    <cfRule type="cellIs" dxfId="93" priority="58" operator="between">
      <formula>0.1</formula>
      <formula>3</formula>
    </cfRule>
  </conditionalFormatting>
  <conditionalFormatting sqref="K179:M179">
    <cfRule type="cellIs" dxfId="92" priority="53" operator="greaterThan">
      <formula>9</formula>
    </cfRule>
    <cfRule type="cellIs" dxfId="91" priority="54" operator="between">
      <formula>3</formula>
      <formula>9</formula>
    </cfRule>
    <cfRule type="cellIs" dxfId="90" priority="55" operator="between">
      <formula>0.1</formula>
      <formula>3</formula>
    </cfRule>
  </conditionalFormatting>
  <conditionalFormatting sqref="K220:M220">
    <cfRule type="cellIs" dxfId="89" priority="50" operator="greaterThan">
      <formula>9</formula>
    </cfRule>
    <cfRule type="cellIs" dxfId="88" priority="51" operator="between">
      <formula>3</formula>
      <formula>9</formula>
    </cfRule>
    <cfRule type="cellIs" dxfId="87" priority="52" operator="between">
      <formula>0.1</formula>
      <formula>3</formula>
    </cfRule>
  </conditionalFormatting>
  <conditionalFormatting sqref="K261:M261">
    <cfRule type="cellIs" dxfId="86" priority="47" operator="greaterThan">
      <formula>9</formula>
    </cfRule>
    <cfRule type="cellIs" dxfId="85" priority="48" operator="between">
      <formula>3</formula>
      <formula>9</formula>
    </cfRule>
    <cfRule type="cellIs" dxfId="84" priority="49" operator="between">
      <formula>0.1</formula>
      <formula>3</formula>
    </cfRule>
  </conditionalFormatting>
  <conditionalFormatting sqref="K302:M302">
    <cfRule type="cellIs" dxfId="83" priority="44" operator="greaterThan">
      <formula>9</formula>
    </cfRule>
    <cfRule type="cellIs" dxfId="82" priority="45" operator="between">
      <formula>3</formula>
      <formula>9</formula>
    </cfRule>
    <cfRule type="cellIs" dxfId="81" priority="46" operator="between">
      <formula>0.1</formula>
      <formula>3</formula>
    </cfRule>
  </conditionalFormatting>
  <conditionalFormatting sqref="K343:M343">
    <cfRule type="cellIs" dxfId="80" priority="41" operator="greaterThan">
      <formula>9</formula>
    </cfRule>
    <cfRule type="cellIs" dxfId="79" priority="42" operator="between">
      <formula>3</formula>
      <formula>9</formula>
    </cfRule>
    <cfRule type="cellIs" dxfId="78" priority="43" operator="between">
      <formula>0.1</formula>
      <formula>3</formula>
    </cfRule>
  </conditionalFormatting>
  <conditionalFormatting sqref="K384:M384">
    <cfRule type="cellIs" dxfId="77" priority="38" operator="greaterThan">
      <formula>9</formula>
    </cfRule>
    <cfRule type="cellIs" dxfId="76" priority="39" operator="between">
      <formula>3</formula>
      <formula>9</formula>
    </cfRule>
    <cfRule type="cellIs" dxfId="75" priority="40" operator="between">
      <formula>0.1</formula>
      <formula>3</formula>
    </cfRule>
  </conditionalFormatting>
  <conditionalFormatting sqref="K425:M425">
    <cfRule type="cellIs" dxfId="74" priority="35" operator="greaterThan">
      <formula>9</formula>
    </cfRule>
    <cfRule type="cellIs" dxfId="73" priority="36" operator="between">
      <formula>3</formula>
      <formula>9</formula>
    </cfRule>
    <cfRule type="cellIs" dxfId="72" priority="37" operator="between">
      <formula>0.1</formula>
      <formula>3</formula>
    </cfRule>
  </conditionalFormatting>
  <conditionalFormatting sqref="K466:M466">
    <cfRule type="cellIs" dxfId="71" priority="32" operator="greaterThan">
      <formula>9</formula>
    </cfRule>
    <cfRule type="cellIs" dxfId="70" priority="33" operator="between">
      <formula>3</formula>
      <formula>9</formula>
    </cfRule>
    <cfRule type="cellIs" dxfId="69" priority="34" operator="between">
      <formula>0.1</formula>
      <formula>3</formula>
    </cfRule>
  </conditionalFormatting>
  <conditionalFormatting sqref="K507:M507">
    <cfRule type="cellIs" dxfId="68" priority="29" operator="greaterThan">
      <formula>9</formula>
    </cfRule>
    <cfRule type="cellIs" dxfId="67" priority="30" operator="between">
      <formula>3</formula>
      <formula>9</formula>
    </cfRule>
    <cfRule type="cellIs" dxfId="66" priority="31" operator="between">
      <formula>0.1</formula>
      <formula>3</formula>
    </cfRule>
  </conditionalFormatting>
  <conditionalFormatting sqref="K548:M548">
    <cfRule type="cellIs" dxfId="65" priority="26" operator="greaterThan">
      <formula>9</formula>
    </cfRule>
    <cfRule type="cellIs" dxfId="64" priority="27" operator="between">
      <formula>3</formula>
      <formula>9</formula>
    </cfRule>
    <cfRule type="cellIs" dxfId="63" priority="28" operator="between">
      <formula>0.1</formula>
      <formula>3</formula>
    </cfRule>
  </conditionalFormatting>
  <conditionalFormatting sqref="K589:M589">
    <cfRule type="cellIs" dxfId="62" priority="23" operator="greaterThan">
      <formula>9</formula>
    </cfRule>
    <cfRule type="cellIs" dxfId="61" priority="24" operator="between">
      <formula>3</formula>
      <formula>9</formula>
    </cfRule>
    <cfRule type="cellIs" dxfId="60" priority="25" operator="between">
      <formula>0.1</formula>
      <formula>3</formula>
    </cfRule>
  </conditionalFormatting>
  <conditionalFormatting sqref="K630:M630">
    <cfRule type="cellIs" dxfId="59" priority="20" operator="greaterThan">
      <formula>9</formula>
    </cfRule>
    <cfRule type="cellIs" dxfId="58" priority="21" operator="between">
      <formula>3</formula>
      <formula>9</formula>
    </cfRule>
    <cfRule type="cellIs" dxfId="57" priority="22" operator="between">
      <formula>0.1</formula>
      <formula>3</formula>
    </cfRule>
  </conditionalFormatting>
  <conditionalFormatting sqref="K671:M671">
    <cfRule type="cellIs" dxfId="56" priority="17" operator="greaterThan">
      <formula>9</formula>
    </cfRule>
    <cfRule type="cellIs" dxfId="55" priority="18" operator="between">
      <formula>3</formula>
      <formula>9</formula>
    </cfRule>
    <cfRule type="cellIs" dxfId="54" priority="19" operator="between">
      <formula>0.1</formula>
      <formula>3</formula>
    </cfRule>
  </conditionalFormatting>
  <dataValidations count="5">
    <dataValidation type="decimal" errorStyle="warning" allowBlank="1" showInputMessage="1" showErrorMessage="1" error="Select a ALI score between 0 and 12" sqref="K56:M56 K96:M96 K138:M138 K179:M179 K220:M220 K261:M261 K302:M302 K343:M343 K384:M384 K425:M425 K466:M466 K507:M507 K548:M548 K589:M589 K630:M630 K671:M671" xr:uid="{EB85BBEC-8ACE-47F1-8E2D-3535C90814D0}">
      <formula1>0</formula1>
      <formula2>12</formula2>
    </dataValidation>
    <dataValidation type="list" errorStyle="warning" allowBlank="1" showInputMessage="1" showErrorMessage="1" error="Select an option from the dropdown list" sqref="E126:L126 E701:L701 E660:L660 E619:L619 E578:L578 E537:L537 E496:L496 E455:L455 E414:L414 E373:L373 E332:L332 E291:L291 E250:L250 E209:L209 E168:L168" xr:uid="{E7AD27CB-8FEC-4F37-82DE-9A981E77F08E}">
      <formula1>$C$1164:$C$1169</formula1>
    </dataValidation>
    <dataValidation type="list" errorStyle="warning" allowBlank="1" showInputMessage="1" showErrorMessage="1" error="Select an option from the dropdown list" sqref="J51:M51 J91:M91 J133:M133 J174:M174 J215:M215 J256:M256 J297:M297 J338:M338 J379:M379 J420:M420 J461:M461 J502:M502 J543:M543 J584:M584 J625:M625 J666:M666" xr:uid="{913DF18F-EC68-4641-A8E4-CC132E48007F}">
      <formula1>$I$1103:$I$1109</formula1>
    </dataValidation>
    <dataValidation type="list" errorStyle="warning" allowBlank="1" showInputMessage="1" showErrorMessage="1" error="Select an option from the dropdown list" sqref="F51 F91 F133 F174 F215 F256 F297 F338 F379 F420 F461 F502 F543 F584 F625 F666" xr:uid="{213FD331-8624-4430-A34F-A2B0D13513C8}">
      <formula1>$C$1103:$C$1105</formula1>
    </dataValidation>
    <dataValidation type="list" errorStyle="warning" allowBlank="1" showInputMessage="1" showErrorMessage="1" error="Please select an option from the dropdown list" sqref="K58 K62 K60 K64 K66 K68 K70 K72 K74 K76 K98 K102 K100 K104 K106 K108 K110 K112 K114 K116 K140 K144 K142 K146 K148 K150 K152 K154 K156 K158 K181 K185 K183 K187 K189 K191 K193 K195 K197 K199 K222 K226 K224 K228 K230 K232 K234 K236 K238 K240 K263 K267 K265 K269 K271 K273 K275 K277 K279 K281 K304 K308 K306 K310 K312 K314 K316 K318 K320 K322 K345 K349 K347 K351 K353 K355 K357 K359 K361 K363 K386 K390 K388 K392 K394 K396 K398 K400 K402 K404 K427 K431 K429 K433 K435 K437 K439 K441 K443 K445 K468 K472 K470 K474 K476 K478 K480 K482 K484 K486 K509 K513 K511 K515 K517 K519 K521 K523 K525 K527 K550 K554 K552 K556 K558 K560 K562 K564 K566 K568 K591 K595 K593 K597 K599 K601 K603 K605 K607 K609 K632 K636 K634 K638 K640 K642 K644 K646 K648 K650 K673 K677 K675 K679 K681 K683 K685 K687 K689 K691" xr:uid="{7A2257DC-D34B-47E2-80AB-548E2B9A6830}">
      <formula1>$F$1107:$F$1111</formula1>
    </dataValidation>
  </dataValidations>
  <hyperlinks>
    <hyperlink ref="A91" location="'CCB-1'!A51:N89" tooltip="previous page header" display="#" xr:uid="{5B50058C-2371-4F98-93E5-1610BB72F35C}"/>
    <hyperlink ref="N15" location="'CCB-1'!A51:N89" tooltip="go to next page" display="$" xr:uid="{C4D12D96-6D9F-452F-A7C9-53CDDEF3DC75}"/>
    <hyperlink ref="A15" location="'CCB-1'!A1:N13" tooltip="to the top" display="#" xr:uid="{5C8C2064-77A5-4DC4-BE66-F901552B132A}"/>
    <hyperlink ref="A174" location="'CCB-1'!A132:N173" tooltip="previous page header" display="#" xr:uid="{7C3500B1-E775-49E7-B240-ADE6A460135B}"/>
    <hyperlink ref="N174" location="'CCB-1'!A214:N254" tooltip="to next page" display="$" xr:uid="{3AC82D62-1C87-41BD-AD27-ED6D9C6F4984}"/>
    <hyperlink ref="A133" location="'CCB-1'!A90:N131" tooltip="previous page header" display="#" xr:uid="{378B38F1-423C-4159-BB1A-BCA6E464F855}"/>
    <hyperlink ref="N133" location="'CCB-1'!A173:N213" tooltip="to next page" display="$" xr:uid="{70164723-B8BE-4728-8E01-BEB8B3751BA8}"/>
    <hyperlink ref="A51" location="'CCB-1'!A14:N50" tooltip="previous page header" display="#" xr:uid="{1837FF96-1684-420E-856E-5E76BA88C6BE}"/>
    <hyperlink ref="N51" location="'CCB-1'!A90:N131" tooltip="to next page" display="$" xr:uid="{59A71544-586C-4657-8DB5-0635572A0947}"/>
    <hyperlink ref="A215" location="'CCB-1'!A173:N213" tooltip="previous page header" display="#" xr:uid="{F0630589-D1EA-49A8-B6CD-C58927B3D119}"/>
    <hyperlink ref="N215" location="'CCB-1'!A255:N295" tooltip="to next page" display="$" xr:uid="{817D3C1E-4B8B-4A0D-8EF9-810EDC32B8D2}"/>
    <hyperlink ref="A256" location="'CCB-1'!A214:N254" tooltip="previous page header" display="#" xr:uid="{7FE78174-EA00-4C75-AC8E-BE2A89FD5D29}"/>
    <hyperlink ref="N256" location="'CCB-1'!A296:N336" tooltip="to next page" display="$" xr:uid="{0BDC4292-EF40-475C-9E69-BB4C9619F431}"/>
    <hyperlink ref="A297" location="'CCB-1'!A255:N295" tooltip="previous page header" display="#" xr:uid="{0F14884C-1A73-40CE-8D6C-51DA8404E583}"/>
    <hyperlink ref="N297" location="'CCB-1'!A337:N377" tooltip="to next page" display="$" xr:uid="{44413240-F889-4188-9965-3AB345396FA1}"/>
    <hyperlink ref="A338" location="'CCB-1'!A296:N336" tooltip="previous page header" display="#" xr:uid="{CEAFF659-3855-4585-8640-C6D333433AF6}"/>
    <hyperlink ref="N338" location="'CCB-1'!A338:N418" tooltip="to next page" display="$" xr:uid="{7A89B251-A684-41AB-BC73-D4C194488C90}"/>
    <hyperlink ref="A379" location="'CCB-1'!A337:N377" tooltip="previous page header" display="#" xr:uid="{A9D841D0-A868-4649-9521-D197BD80D218}"/>
    <hyperlink ref="N379" location="'CCB-1'!A419:N459" tooltip="to next page" display="$" xr:uid="{1ECFBDFE-5AA8-4887-AA88-1C747847B42E}"/>
    <hyperlink ref="A420" location="'CCB-1'!A338:N418" tooltip="previous page header" display="#" xr:uid="{F013F00C-E89B-4581-B62B-716224CFEA0F}"/>
    <hyperlink ref="N420" location="'CCB-1'!A460:N500" tooltip="to next page" display="$" xr:uid="{66CFADDA-77B0-438B-98A8-6009C452F55E}"/>
    <hyperlink ref="A461" location="'CCB-1'!A419:N459" tooltip="previous page header" display="#" xr:uid="{DCC692C0-D2C9-4DDD-92C1-26CAF3DEC083}"/>
    <hyperlink ref="N461" location="'CCB-1'!A501:N541" tooltip="to next page" display="$" xr:uid="{FA811C3D-065C-4793-9F57-AC91CDAE8FB9}"/>
    <hyperlink ref="A502" location="'CCB-1'!A460:N500" tooltip="previous page header" display="#" xr:uid="{5046DD0F-2E9A-46B0-A121-53D96BC9EF47}"/>
    <hyperlink ref="N502" location="'CCB-1'!A542:N582" tooltip="to next page" display="$" xr:uid="{1825F42C-9429-4576-94AC-10D3CE4A389D}"/>
    <hyperlink ref="A543" location="'CCB-1'!A501:N541" tooltip="previous page header" display="#" xr:uid="{9D40A74D-A87E-487D-8A13-FEC270CD24A7}"/>
    <hyperlink ref="N543" location="'CCB-1'!A583:N623" tooltip="to next page" display="$" xr:uid="{5FB0FB41-95BF-425F-B136-D9F34901936D}"/>
    <hyperlink ref="A584" location="'CCB-1'!A542:N582" tooltip="previous page header" display="#" xr:uid="{B6DD461B-233E-48DF-A9D8-7301465DB7E5}"/>
    <hyperlink ref="N584" location="'CCB-1'!A624:N664" tooltip="to next page" display="$" xr:uid="{1EC01956-9105-49AF-8C3A-873C29203BE4}"/>
    <hyperlink ref="A625" location="'CCB-1'!A583:N623" tooltip="previous page header" display="#" xr:uid="{AFE9220C-8634-471B-B20B-E80AFAF274B8}"/>
    <hyperlink ref="A666" location="'CCB-1'!A624:N664" tooltip="previous page header" display="#" xr:uid="{EE4B36A1-5EC0-4485-960D-80786A799DCE}"/>
    <hyperlink ref="N666" location="'CCB-1'!A705:N705" tooltip="to bottom" display="$" xr:uid="{B4461233-3D7C-4628-9FE5-72B2CB6AA8A8}"/>
    <hyperlink ref="N91" location="'CCB-1'!A132:N173" tooltip="to next page" display="$" xr:uid="{E7BA1858-C50F-41E3-B8DB-143FA8D0DF68}"/>
    <hyperlink ref="C20:I20" location="'CCB-1'!A50:N89" tooltip="to 1st visit survey" display="'CCB-1'!A50:N89" xr:uid="{F5423D8F-DF39-4DB5-9A84-9656B0EEF596}"/>
    <hyperlink ref="B51:E51" location="'CCB-1'!B15" tooltip="return to list of visits" display="1st visit" xr:uid="{3B224252-8B47-4E92-91CD-82F4B5087442}"/>
    <hyperlink ref="C21:I21" location="'CCB-1'!A90:N131" tooltip="to 2nd visit survey" display="'CCB-1'!A90:N131" xr:uid="{FDB7D8D5-2D05-4DAE-ACE9-677A1C1A8FE4}"/>
    <hyperlink ref="C22:I22" location="'CCB-1'!A132:N173" tooltip="to 3rd visit survey" display="'CCB-1'!A132:N173" xr:uid="{F7C33992-A741-4A35-8D63-BBB0F6CC6F6D}"/>
    <hyperlink ref="C23:I23" location="'CCB-1'!A173:N213" tooltip="to 4th visit survey" display="'CCB-1'!A173:N213" xr:uid="{68F55A56-5531-4CFF-8F41-ADDAE8AD467A}"/>
    <hyperlink ref="C24:I24" location="'CCB-1'!A214:N254" tooltip="to 5th visit survey" display="'CCB-1'!A214:N254" xr:uid="{12BFBD3E-A2AD-45B2-8500-04EED3EF5418}"/>
    <hyperlink ref="C25:I25" location="'CCB-1'!A255:N295" tooltip="to 6th visit" display="'CCB-1'!A255:N295" xr:uid="{EA5934FE-349A-4960-B364-88C376167CDD}"/>
    <hyperlink ref="C26:I26" location="'CCB-1'!A296:N336" tooltip="to 7th visit survey" display="'CCB-1'!A296:N336" xr:uid="{1CD19B6B-79C9-4F14-AAAE-2DB098A8BB92}"/>
    <hyperlink ref="V1190" r:id="rId1" xr:uid="{40340531-A652-43BE-94BC-9B1241227D53}"/>
    <hyperlink ref="B91:E91" location="'CCB-1'!B15" tooltip="return to list of visits" display="2nd visit" xr:uid="{54B90846-510F-4C4F-8E1B-C2E7E7A937BB}"/>
    <hyperlink ref="B133:E133" location="'CCB-1'!B15" tooltip="return to list of visits" display="3rd visit" xr:uid="{DB2593B7-B3B6-4749-963D-FCFD0009CDF4}"/>
    <hyperlink ref="B174:E174" location="'CCB-1'!B15" tooltip="return to list of visits" display="4th visit" xr:uid="{77B9E11C-41D2-43F5-89D5-875F317FC6DD}"/>
    <hyperlink ref="B215:E215" location="'CCB-1'!B15" tooltip="return to list of visits" display="5th visit" xr:uid="{468C68F2-408D-460B-9586-94B02109D337}"/>
    <hyperlink ref="B256:E256" location="'CCB-1'!B15" tooltip="return to list of visits" display="6th visit" xr:uid="{81FF1A06-8EE2-4061-973F-CE3B0C83F66B}"/>
    <hyperlink ref="B297:E297" location="'CCB-1'!B15" tooltip="return to list of visits" display="7th visit" xr:uid="{296A7A93-4AE9-4BC6-AE5D-200FCC85729A}"/>
    <hyperlink ref="B338:E338" location="'CCB-1'!B15" tooltip="return to list of visits" display="8th visit" xr:uid="{C53B1BE9-6CC7-4192-BDA6-4968E547D7F8}"/>
    <hyperlink ref="B379:E379" location="'CCB-1'!B15" tooltip="return to list of visits" display="9th visit" xr:uid="{D397987A-BBA2-4A2E-8955-7579B7615487}"/>
    <hyperlink ref="B420:E420" location="'CCB-1'!B15" tooltip="return to list of visits" display="10th visit" xr:uid="{6256D3CF-A644-4A5C-9936-CC4ABC8BBBD3}"/>
    <hyperlink ref="B461:E461" location="'CCB-1'!B15" tooltip="return to list of visits" display="11th visit" xr:uid="{E3A15195-557A-45DC-A338-947CAE9914D3}"/>
    <hyperlink ref="B502:E502" location="'CCB-1'!B15" tooltip="return to list of visits" display="12th visit" xr:uid="{1D0DE500-FCFB-4938-A3D0-B484B8DEF68D}"/>
    <hyperlink ref="B543:E543" location="'CCB-1'!B15" tooltip="return to list of visits" display="13th visit" xr:uid="{5AE724F4-031F-4EB1-91AD-3818F173A273}"/>
    <hyperlink ref="B584:E584" location="'CCB-1'!B15" tooltip="return to list of visits" display="14th visit" xr:uid="{82896C5D-88D2-423B-9E32-6ABA726F1A35}"/>
    <hyperlink ref="B625:E625" location="'CCB-1'!B15" tooltip="return to list of visits" display="15th visit" xr:uid="{A9294249-E59A-4979-A1A1-7EA3E4EEEC59}"/>
    <hyperlink ref="B666:E666" location="'CCB-1'!B15" tooltip="return to list of visits" display="16th visit" xr:uid="{9FB4261E-FA6F-4C9B-8376-942896229AAF}"/>
    <hyperlink ref="C35:I35" location="'CCB-1'!A665:N705" tooltip="to 16th visit survey" display="'CCB-1'!A665:N705" xr:uid="{859A50AD-3245-4526-81AE-28C0B439BF3F}"/>
    <hyperlink ref="C34:I34" location="'CCB-1'!A624:N664" tooltip="to 15th visit survey" display="'CCB-1'!A624:N664" xr:uid="{02E6DF40-30D8-46B7-A29C-CA4E4D81C99E}"/>
    <hyperlink ref="C33:I33" location="'CCB-1'!A583:N623" tooltip="to 14th visit survey" display="'CCB-1'!A583:N623" xr:uid="{08ECC897-70AB-410E-BFE9-3F4B244F28A0}"/>
    <hyperlink ref="C32:I32" location="'CCB-1'!A542:N582" tooltip="to 13th visit survey" display="'CCB-1'!A542:N582" xr:uid="{96DA0511-C9BC-4E37-BCB2-B187EBD0A7C7}"/>
    <hyperlink ref="C31:I31" location="'CCB-1'!A501:N541" tooltip="to 12th visit survey" display="'CCB-1'!A501:N541" xr:uid="{F5B7B7C9-E832-45C0-A111-0BA73D37703E}"/>
    <hyperlink ref="C30:I30" location="'CCB-1'!A460:N500" tooltip="to 11th visit survey" display="'CCB-1'!A460:N500" xr:uid="{DDD8890E-B7E5-48D0-BE83-A160D06A5CF2}"/>
    <hyperlink ref="C29:I29" location="'CCB-1'!A419:N459" tooltip="to 10th visit survey" display="'CCB-1'!A419:N459" xr:uid="{49EF2E86-7952-408D-8296-CA1D26617FDE}"/>
    <hyperlink ref="C28:I28" location="'CCB-1'!A338:N418" tooltip="to 9th visit survey" display="'CCB-1'!A338:N418" xr:uid="{E4EEBD51-EC78-413B-8D39-5E7F78BB71DD}"/>
    <hyperlink ref="C27:I27" location="'CCB-1'!A337:N377" tooltip="to 8th visit survey" display="'CCB-1'!A337:N377" xr:uid="{A8CCC673-5426-4F8F-B28C-04A7186FF8DB}"/>
    <hyperlink ref="N625" location="'CCB-1'!A665:N705" tooltip="to next page" display="$" xr:uid="{7A0A31AA-2B7A-4D97-997B-BCD9434F756C}"/>
  </hyperlinks>
  <printOptions horizontalCentered="1"/>
  <pageMargins left="0.5" right="0.5" top="0.6" bottom="0.55000000000000004" header="0.3" footer="0.3"/>
  <pageSetup orientation="portrait" r:id="rId2"/>
  <headerFooter differentFirst="1">
    <oddHeader>&amp;C&amp;"Arial Black,Regular"&amp;16&amp;K66FF66Steph&amp;K004623 &amp;KD78CFFTurner</oddHeader>
    <oddFooter>&amp;L&amp;D&amp;CPage &amp;P&amp;R&amp;F, &amp;A</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E6E17-7A99-48F6-9EAF-8E0919582FCB}">
  <dimension ref="B1:AP1375"/>
  <sheetViews>
    <sheetView tabSelected="1" zoomScaleNormal="100" workbookViewId="0">
      <selection activeCell="B1191" sqref="B1191:N1191"/>
    </sheetView>
  </sheetViews>
  <sheetFormatPr defaultRowHeight="14" x14ac:dyDescent="0.3"/>
  <cols>
    <col min="1" max="1" width="1.6328125" style="92" customWidth="1"/>
    <col min="2" max="2" width="4.6328125" style="92" customWidth="1"/>
    <col min="3" max="3" width="18.6328125" style="92" customWidth="1"/>
    <col min="4" max="8" width="8.6328125" style="92" customWidth="1"/>
    <col min="9" max="14" width="8.7265625" style="92"/>
    <col min="15" max="15" width="1.6328125" style="92" customWidth="1"/>
    <col min="16" max="16384" width="8.7265625" style="92"/>
  </cols>
  <sheetData>
    <row r="1" spans="2:14" s="91" customFormat="1" ht="63" x14ac:dyDescent="1.1000000000000001">
      <c r="B1" s="101" t="s">
        <v>172</v>
      </c>
    </row>
    <row r="3" spans="2:14" ht="75" customHeight="1" x14ac:dyDescent="0.3"/>
    <row r="6" spans="2:14" ht="45" customHeight="1" x14ac:dyDescent="0.3"/>
    <row r="8" spans="2:14" ht="37" x14ac:dyDescent="1.05">
      <c r="B8" s="95" t="s">
        <v>178</v>
      </c>
      <c r="C8" s="96"/>
      <c r="D8" s="96"/>
      <c r="E8" s="96"/>
      <c r="F8" s="96"/>
      <c r="G8" s="96"/>
      <c r="H8" s="96"/>
      <c r="I8" s="96"/>
      <c r="J8" s="200" t="s">
        <v>261</v>
      </c>
      <c r="K8" s="200"/>
      <c r="L8" s="200"/>
      <c r="M8" s="200"/>
      <c r="N8" s="200"/>
    </row>
    <row r="10" spans="2:14" ht="16.5" x14ac:dyDescent="0.35">
      <c r="D10" s="98" t="s">
        <v>175</v>
      </c>
      <c r="E10" s="99"/>
      <c r="F10" s="98" t="s">
        <v>176</v>
      </c>
      <c r="G10" s="100"/>
      <c r="H10" s="106" t="s">
        <v>181</v>
      </c>
      <c r="I10" s="102"/>
    </row>
    <row r="11" spans="2:14" ht="16" thickBot="1" x14ac:dyDescent="0.4">
      <c r="D11" s="93" t="s">
        <v>174</v>
      </c>
      <c r="E11" s="94" t="s">
        <v>173</v>
      </c>
      <c r="F11" s="93" t="s">
        <v>174</v>
      </c>
      <c r="G11" s="94" t="s">
        <v>173</v>
      </c>
      <c r="I11" s="104" t="s">
        <v>185</v>
      </c>
      <c r="J11" s="105"/>
      <c r="K11" s="105"/>
      <c r="L11" s="105"/>
      <c r="M11" s="105"/>
      <c r="N11" s="105"/>
    </row>
    <row r="12" spans="2:14" ht="15.5" x14ac:dyDescent="0.35">
      <c r="B12" s="92">
        <v>1</v>
      </c>
      <c r="C12" s="239" t="str">
        <f>'CCB-1'!$F$56</f>
        <v>Dr. Singh</v>
      </c>
      <c r="D12" s="140" t="str">
        <f>P1196</f>
        <v>yes</v>
      </c>
      <c r="E12" s="141" t="str">
        <f>Q1196</f>
        <v>yes</v>
      </c>
      <c r="F12" s="140" t="str">
        <f>R1196</f>
        <v>yes</v>
      </c>
      <c r="G12" s="141" t="str">
        <f>S1196</f>
        <v>yes</v>
      </c>
      <c r="J12" s="102" t="s">
        <v>189</v>
      </c>
      <c r="K12" s="102"/>
      <c r="L12" s="102" t="s">
        <v>187</v>
      </c>
      <c r="M12" s="102"/>
      <c r="N12" s="102" t="s">
        <v>188</v>
      </c>
    </row>
    <row r="13" spans="2:14" ht="15.5" x14ac:dyDescent="0.35">
      <c r="B13" s="92">
        <v>2</v>
      </c>
      <c r="C13" s="239" t="str">
        <f>'CCB-2'!$F$56</f>
        <v>Dr. Simmons</v>
      </c>
      <c r="D13" s="140" t="str">
        <f t="shared" ref="D13:G20" si="0">P1197</f>
        <v>no</v>
      </c>
      <c r="E13" s="141" t="str">
        <f t="shared" si="0"/>
        <v>no</v>
      </c>
      <c r="F13" s="140" t="str">
        <f t="shared" si="0"/>
        <v>no</v>
      </c>
      <c r="G13" s="141" t="str">
        <f t="shared" si="0"/>
        <v>no</v>
      </c>
      <c r="I13" s="254" t="s">
        <v>174</v>
      </c>
      <c r="J13" s="114">
        <f>H1206</f>
        <v>6</v>
      </c>
      <c r="K13" s="120" t="s">
        <v>246</v>
      </c>
      <c r="L13" s="117">
        <f>AJ1225</f>
        <v>2</v>
      </c>
      <c r="M13" s="120" t="s">
        <v>210</v>
      </c>
      <c r="N13" s="107">
        <f>AJ1245</f>
        <v>3</v>
      </c>
    </row>
    <row r="14" spans="2:14" ht="15.5" x14ac:dyDescent="0.35">
      <c r="B14" s="92">
        <v>3</v>
      </c>
      <c r="C14" s="239" t="str">
        <f>'CCB-3'!$F$56</f>
        <v>Dr. Said</v>
      </c>
      <c r="D14" s="140" t="str">
        <f t="shared" si="0"/>
        <v>yes</v>
      </c>
      <c r="E14" s="141" t="str">
        <f t="shared" si="0"/>
        <v>yes</v>
      </c>
      <c r="F14" s="140" t="str">
        <f t="shared" si="0"/>
        <v>no</v>
      </c>
      <c r="G14" s="141" t="str">
        <f t="shared" si="0"/>
        <v>no</v>
      </c>
      <c r="I14" s="254" t="s">
        <v>254</v>
      </c>
      <c r="J14" s="115">
        <f>I1206</f>
        <v>4</v>
      </c>
      <c r="K14" s="120" t="s">
        <v>190</v>
      </c>
      <c r="L14" s="118">
        <f>AK1225</f>
        <v>1</v>
      </c>
      <c r="M14" s="120" t="s">
        <v>209</v>
      </c>
      <c r="N14" s="108">
        <f>AK1245</f>
        <v>0</v>
      </c>
    </row>
    <row r="15" spans="2:14" ht="15.5" x14ac:dyDescent="0.35">
      <c r="B15" s="92">
        <v>4</v>
      </c>
      <c r="C15" s="239" t="str">
        <f>'CCB-4'!$F$56</f>
        <v>Tanner</v>
      </c>
      <c r="D15" s="140" t="str">
        <f t="shared" si="0"/>
        <v>yes</v>
      </c>
      <c r="E15" s="141" t="str">
        <f t="shared" si="0"/>
        <v>no</v>
      </c>
      <c r="F15" s="140" t="str">
        <f t="shared" si="0"/>
        <v>no</v>
      </c>
      <c r="G15" s="141" t="str">
        <f t="shared" si="0"/>
        <v>no</v>
      </c>
      <c r="I15" s="254" t="s">
        <v>173</v>
      </c>
      <c r="J15" s="116">
        <f>J1206</f>
        <v>4</v>
      </c>
      <c r="K15" s="121" t="s">
        <v>247</v>
      </c>
      <c r="L15" s="119">
        <f>AL1225</f>
        <v>4</v>
      </c>
      <c r="M15" s="120" t="s">
        <v>208</v>
      </c>
      <c r="N15" s="109">
        <f>AL1245</f>
        <v>1</v>
      </c>
    </row>
    <row r="16" spans="2:14" ht="15.5" x14ac:dyDescent="0.35">
      <c r="B16" s="92">
        <v>5</v>
      </c>
      <c r="C16" s="239" t="str">
        <f>'CCB-5'!$F$56</f>
        <v>Cooper</v>
      </c>
      <c r="D16" s="140" t="str">
        <f t="shared" si="0"/>
        <v>yes</v>
      </c>
      <c r="E16" s="141" t="str">
        <f t="shared" si="0"/>
        <v>yes</v>
      </c>
      <c r="F16" s="140" t="str">
        <f t="shared" si="0"/>
        <v>yes</v>
      </c>
      <c r="G16" s="141" t="str">
        <f t="shared" si="0"/>
        <v>no</v>
      </c>
    </row>
    <row r="17" spans="2:14" ht="16" thickBot="1" x14ac:dyDescent="0.4">
      <c r="B17" s="92">
        <v>6</v>
      </c>
      <c r="C17" s="239" t="str">
        <f>'CCB-6'!$F$56</f>
        <v>Dr. Willson</v>
      </c>
      <c r="D17" s="140" t="str">
        <f t="shared" si="0"/>
        <v>no</v>
      </c>
      <c r="E17" s="141" t="str">
        <f t="shared" si="0"/>
        <v>no</v>
      </c>
      <c r="F17" s="140" t="str">
        <f t="shared" si="0"/>
        <v>no</v>
      </c>
      <c r="G17" s="141" t="str">
        <f t="shared" si="0"/>
        <v>no</v>
      </c>
      <c r="I17" s="104" t="s">
        <v>186</v>
      </c>
      <c r="J17" s="105"/>
      <c r="K17" s="105"/>
      <c r="L17" s="105"/>
      <c r="M17" s="105"/>
      <c r="N17" s="105"/>
    </row>
    <row r="18" spans="2:14" ht="15.5" x14ac:dyDescent="0.35">
      <c r="B18" s="92">
        <v>7</v>
      </c>
      <c r="C18" s="239" t="str">
        <f>'CCB-7'!$F$56</f>
        <v>Marion</v>
      </c>
      <c r="D18" s="140" t="str">
        <f t="shared" si="0"/>
        <v>yes</v>
      </c>
      <c r="E18" s="141" t="str">
        <f t="shared" si="0"/>
        <v>no</v>
      </c>
      <c r="F18" s="140" t="str">
        <f t="shared" si="0"/>
        <v>no</v>
      </c>
      <c r="G18" s="141" t="str">
        <f t="shared" si="0"/>
        <v>no</v>
      </c>
      <c r="J18" s="102" t="s">
        <v>189</v>
      </c>
      <c r="K18" s="102"/>
      <c r="L18" s="102" t="s">
        <v>187</v>
      </c>
      <c r="M18" s="102"/>
      <c r="N18" s="102" t="s">
        <v>188</v>
      </c>
    </row>
    <row r="19" spans="2:14" ht="15.5" x14ac:dyDescent="0.35">
      <c r="B19" s="92">
        <v>8</v>
      </c>
      <c r="C19" s="239" t="str">
        <f>'CCB-8'!$F$56</f>
        <v>Dr. Waterson</v>
      </c>
      <c r="D19" s="140" t="str">
        <f t="shared" si="0"/>
        <v>no</v>
      </c>
      <c r="E19" s="141" t="str">
        <f t="shared" si="0"/>
        <v>no</v>
      </c>
      <c r="F19" s="140" t="str">
        <f t="shared" si="0"/>
        <v>no</v>
      </c>
      <c r="G19" s="141" t="str">
        <f t="shared" si="0"/>
        <v>no</v>
      </c>
      <c r="I19" s="103" t="s">
        <v>183</v>
      </c>
      <c r="J19" s="114">
        <f>K1206</f>
        <v>2</v>
      </c>
      <c r="K19" s="120" t="s">
        <v>246</v>
      </c>
      <c r="L19" s="117">
        <f>AM1225</f>
        <v>1</v>
      </c>
      <c r="M19" s="120" t="s">
        <v>210</v>
      </c>
      <c r="N19" s="107">
        <f>AM1245</f>
        <v>0</v>
      </c>
    </row>
    <row r="20" spans="2:14" ht="15.5" x14ac:dyDescent="0.35">
      <c r="B20" s="92">
        <v>9</v>
      </c>
      <c r="C20" s="239" t="str">
        <f>'CCB-9'!$F$56</f>
        <v>Juanita</v>
      </c>
      <c r="D20" s="140" t="str">
        <f t="shared" si="0"/>
        <v>yes</v>
      </c>
      <c r="E20" s="141" t="str">
        <f t="shared" si="0"/>
        <v>yes</v>
      </c>
      <c r="F20" s="140" t="str">
        <f t="shared" si="0"/>
        <v>no</v>
      </c>
      <c r="G20" s="141" t="str">
        <f t="shared" si="0"/>
        <v>no</v>
      </c>
      <c r="I20" s="103" t="s">
        <v>184</v>
      </c>
      <c r="J20" s="115">
        <f>L1206</f>
        <v>1</v>
      </c>
      <c r="K20" s="120" t="s">
        <v>190</v>
      </c>
      <c r="L20" s="118">
        <f>AN1225</f>
        <v>0</v>
      </c>
      <c r="M20" s="120" t="s">
        <v>209</v>
      </c>
      <c r="N20" s="108">
        <f>AN1245</f>
        <v>0</v>
      </c>
    </row>
    <row r="21" spans="2:14" ht="15.5" x14ac:dyDescent="0.35">
      <c r="C21" s="239">
        <f>'CCB-10'!$F$56</f>
        <v>0</v>
      </c>
      <c r="D21" s="140"/>
      <c r="E21" s="141"/>
      <c r="F21" s="140"/>
      <c r="G21" s="141"/>
      <c r="I21" s="103" t="s">
        <v>182</v>
      </c>
      <c r="J21" s="116">
        <f>M1206</f>
        <v>1</v>
      </c>
      <c r="K21" s="121" t="s">
        <v>247</v>
      </c>
      <c r="L21" s="119">
        <f>AO1225</f>
        <v>1</v>
      </c>
      <c r="M21" s="120" t="s">
        <v>208</v>
      </c>
      <c r="N21" s="109">
        <f>AO1245</f>
        <v>1</v>
      </c>
    </row>
    <row r="23" spans="2:14" ht="37" x14ac:dyDescent="1.05">
      <c r="B23" s="95" t="s">
        <v>179</v>
      </c>
      <c r="C23" s="96"/>
      <c r="D23" s="96"/>
      <c r="E23" s="96"/>
      <c r="F23" s="96"/>
      <c r="G23" s="96"/>
      <c r="H23" s="96"/>
      <c r="I23" s="96"/>
      <c r="J23" s="199" t="s">
        <v>260</v>
      </c>
      <c r="K23" s="199"/>
      <c r="L23" s="199"/>
      <c r="M23" s="199"/>
      <c r="N23" s="199"/>
    </row>
    <row r="25" spans="2:14" x14ac:dyDescent="0.3">
      <c r="B25" s="244" t="s">
        <v>248</v>
      </c>
    </row>
    <row r="26" spans="2:14" ht="16.5" x14ac:dyDescent="0.3">
      <c r="M26" s="243" t="s">
        <v>203</v>
      </c>
      <c r="N26" s="243" t="s">
        <v>9</v>
      </c>
    </row>
    <row r="27" spans="2:14" ht="15.5" x14ac:dyDescent="0.35">
      <c r="B27" s="92">
        <v>1</v>
      </c>
      <c r="C27" s="239" t="str">
        <f>'CCB-1'!$F$55</f>
        <v>Mika</v>
      </c>
      <c r="D27" s="227" t="str">
        <f>S1216</f>
        <v>Mika experienced significant improvement in trust as provider finished CC</v>
      </c>
      <c r="E27" s="228"/>
      <c r="F27" s="229"/>
      <c r="G27" s="228"/>
      <c r="H27" s="230"/>
      <c r="I27" s="230"/>
      <c r="J27" s="230"/>
      <c r="K27" s="230"/>
      <c r="L27" s="230"/>
      <c r="M27" s="242">
        <f>D1196</f>
        <v>1</v>
      </c>
      <c r="N27" s="241" t="str">
        <f>AG1216</f>
        <v>low</v>
      </c>
    </row>
    <row r="28" spans="2:14" ht="15.5" x14ac:dyDescent="0.35">
      <c r="B28" s="92">
        <v>2</v>
      </c>
      <c r="C28" s="239" t="str">
        <f>'CCB-2'!$F$55</f>
        <v>Tamela</v>
      </c>
      <c r="D28" s="227" t="str">
        <f t="shared" ref="D28:D35" si="1">S1217</f>
        <v>Tamela experienced no significant difference in trust as provider pre-enrollment</v>
      </c>
      <c r="E28" s="228"/>
      <c r="F28" s="229"/>
      <c r="G28" s="228"/>
      <c r="H28" s="230"/>
      <c r="I28" s="230"/>
      <c r="J28" s="230"/>
      <c r="K28" s="230"/>
      <c r="L28" s="230"/>
      <c r="M28" s="242">
        <f t="shared" ref="M28:M35" si="2">D1197</f>
        <v>0</v>
      </c>
      <c r="N28" s="241" t="str">
        <f t="shared" ref="N28:N35" si="3">AG1217</f>
        <v>same</v>
      </c>
    </row>
    <row r="29" spans="2:14" ht="15.5" x14ac:dyDescent="0.35">
      <c r="B29" s="92">
        <v>3</v>
      </c>
      <c r="C29" s="239" t="str">
        <f>'CCB-3'!$F$55</f>
        <v>Ashanti</v>
      </c>
      <c r="D29" s="227" t="str">
        <f t="shared" si="1"/>
        <v>Ashanti experienced significant improvement in trust as provider finished SC</v>
      </c>
      <c r="E29" s="228"/>
      <c r="F29" s="229"/>
      <c r="G29" s="228"/>
      <c r="H29" s="230"/>
      <c r="I29" s="230"/>
      <c r="J29" s="230"/>
      <c r="K29" s="230"/>
      <c r="L29" s="230"/>
      <c r="M29" s="242">
        <f t="shared" si="2"/>
        <v>0.5</v>
      </c>
      <c r="N29" s="241" t="str">
        <f t="shared" si="3"/>
        <v>low</v>
      </c>
    </row>
    <row r="30" spans="2:14" ht="15.5" x14ac:dyDescent="0.35">
      <c r="B30" s="92">
        <v>4</v>
      </c>
      <c r="C30" s="239" t="str">
        <f>'CCB-4'!$F$55</f>
        <v>Zuri</v>
      </c>
      <c r="D30" s="227" t="str">
        <f t="shared" si="1"/>
        <v>Zuri experienced significant improvement in trust as provider enrolling in SC</v>
      </c>
      <c r="E30" s="228"/>
      <c r="F30" s="229"/>
      <c r="G30" s="228"/>
      <c r="H30" s="230"/>
      <c r="I30" s="230"/>
      <c r="J30" s="230"/>
      <c r="K30" s="230"/>
      <c r="L30" s="230"/>
      <c r="M30" s="242">
        <f t="shared" si="2"/>
        <v>0.16666666666666666</v>
      </c>
      <c r="N30" s="241" t="str">
        <f t="shared" si="3"/>
        <v>low</v>
      </c>
    </row>
    <row r="31" spans="2:14" ht="15.5" x14ac:dyDescent="0.35">
      <c r="B31" s="92">
        <v>5</v>
      </c>
      <c r="C31" s="239" t="str">
        <f>'CCB-5'!$F$55</f>
        <v>Ayana</v>
      </c>
      <c r="D31" s="227" t="str">
        <f t="shared" si="1"/>
        <v>Ayana experienced moderate decline in trust as provider enrolling in CC</v>
      </c>
      <c r="E31" s="228"/>
      <c r="F31" s="229"/>
      <c r="G31" s="228"/>
      <c r="H31" s="230"/>
      <c r="I31" s="230"/>
      <c r="J31" s="230"/>
      <c r="K31" s="230"/>
      <c r="L31" s="230"/>
      <c r="M31" s="242">
        <f t="shared" si="2"/>
        <v>0.66666666666666663</v>
      </c>
      <c r="N31" s="241" t="str">
        <f t="shared" si="3"/>
        <v>high</v>
      </c>
    </row>
    <row r="32" spans="2:14" ht="15.5" x14ac:dyDescent="0.35">
      <c r="B32" s="92">
        <v>6</v>
      </c>
      <c r="C32" s="239" t="str">
        <f>'CCB-6'!$F$55</f>
        <v>Maya</v>
      </c>
      <c r="D32" s="227" t="str">
        <f t="shared" si="1"/>
        <v>Maya experienced no significant difference in trust as provider pre-enrollment</v>
      </c>
      <c r="E32" s="228"/>
      <c r="F32" s="229"/>
      <c r="G32" s="228"/>
      <c r="H32" s="230"/>
      <c r="I32" s="230"/>
      <c r="J32" s="230"/>
      <c r="K32" s="230"/>
      <c r="L32" s="230"/>
      <c r="M32" s="242">
        <f t="shared" si="2"/>
        <v>0</v>
      </c>
      <c r="N32" s="241" t="str">
        <f t="shared" si="3"/>
        <v>same</v>
      </c>
    </row>
    <row r="33" spans="2:14" ht="15.5" x14ac:dyDescent="0.35">
      <c r="B33" s="92">
        <v>7</v>
      </c>
      <c r="C33" s="239" t="str">
        <f>'CCB-7'!$F$55</f>
        <v>Janelle</v>
      </c>
      <c r="D33" s="227" t="str">
        <f t="shared" si="1"/>
        <v>Janelle experienced no significant difference in trust as provider enrolling in SC</v>
      </c>
      <c r="E33" s="228"/>
      <c r="F33" s="229"/>
      <c r="G33" s="228"/>
      <c r="H33" s="230"/>
      <c r="I33" s="230"/>
      <c r="J33" s="230"/>
      <c r="K33" s="230"/>
      <c r="L33" s="230"/>
      <c r="M33" s="242">
        <f t="shared" si="2"/>
        <v>0.16666666666666666</v>
      </c>
      <c r="N33" s="241" t="str">
        <f t="shared" si="3"/>
        <v>same</v>
      </c>
    </row>
    <row r="34" spans="2:14" ht="15.5" x14ac:dyDescent="0.35">
      <c r="B34" s="92">
        <v>8</v>
      </c>
      <c r="C34" s="239" t="str">
        <f>'CCB-8'!$F$55</f>
        <v>Letisha</v>
      </c>
      <c r="D34" s="227" t="str">
        <f t="shared" si="1"/>
        <v>Letisha experienced moderate improvement in trust as provider pre-enrollment</v>
      </c>
      <c r="E34" s="228"/>
      <c r="F34" s="229"/>
      <c r="G34" s="228"/>
      <c r="H34" s="230"/>
      <c r="I34" s="230"/>
      <c r="J34" s="230"/>
      <c r="K34" s="230"/>
      <c r="L34" s="230"/>
      <c r="M34" s="242">
        <f t="shared" si="2"/>
        <v>0</v>
      </c>
      <c r="N34" s="241" t="str">
        <f t="shared" si="3"/>
        <v>low</v>
      </c>
    </row>
    <row r="35" spans="2:14" ht="15.5" x14ac:dyDescent="0.35">
      <c r="B35" s="92">
        <v>9</v>
      </c>
      <c r="C35" s="239" t="str">
        <f>'CCB-9'!$F$55</f>
        <v>Maria</v>
      </c>
      <c r="D35" s="227" t="str">
        <f t="shared" si="1"/>
        <v>Maria experienced no significant difference in trust as provider finished SC</v>
      </c>
      <c r="E35" s="228"/>
      <c r="F35" s="229"/>
      <c r="G35" s="228"/>
      <c r="H35" s="230"/>
      <c r="I35" s="230"/>
      <c r="J35" s="230"/>
      <c r="K35" s="230"/>
      <c r="L35" s="230"/>
      <c r="M35" s="242">
        <f t="shared" si="2"/>
        <v>0.5</v>
      </c>
      <c r="N35" s="241" t="str">
        <f t="shared" si="3"/>
        <v>same</v>
      </c>
    </row>
    <row r="36" spans="2:14" ht="15.5" x14ac:dyDescent="0.35">
      <c r="C36" s="97"/>
    </row>
    <row r="37" spans="2:14" ht="15.5" x14ac:dyDescent="0.35">
      <c r="C37" s="97"/>
    </row>
    <row r="38" spans="2:14" ht="37" x14ac:dyDescent="1.05">
      <c r="B38" s="95" t="s">
        <v>180</v>
      </c>
      <c r="C38" s="96"/>
      <c r="D38" s="96"/>
      <c r="E38" s="96"/>
      <c r="F38" s="96"/>
      <c r="G38" s="96"/>
      <c r="H38" s="96"/>
      <c r="I38" s="96"/>
      <c r="J38" s="200" t="s">
        <v>177</v>
      </c>
      <c r="K38" s="200"/>
      <c r="L38" s="200"/>
      <c r="M38" s="200"/>
      <c r="N38" s="200"/>
    </row>
    <row r="40" spans="2:14" x14ac:dyDescent="0.3">
      <c r="C40" s="240" t="s">
        <v>238</v>
      </c>
      <c r="D40" s="102" t="s">
        <v>239</v>
      </c>
      <c r="J40" s="102" t="s">
        <v>237</v>
      </c>
      <c r="L40" s="102" t="s">
        <v>240</v>
      </c>
    </row>
    <row r="42" spans="2:14" ht="15.5" x14ac:dyDescent="0.35">
      <c r="B42" s="92">
        <v>1</v>
      </c>
      <c r="C42" s="239" t="str">
        <f>'CCB-1'!$F$55</f>
        <v>Mika</v>
      </c>
      <c r="D42" s="231" t="str">
        <f>R1236</f>
        <v>Mika experienced moderate improvement in health</v>
      </c>
      <c r="E42" s="232"/>
      <c r="F42" s="232"/>
      <c r="G42" s="232"/>
      <c r="H42" s="232"/>
      <c r="I42" s="232"/>
      <c r="J42" s="233" t="str">
        <f>AE1216</f>
        <v>trust increased</v>
      </c>
      <c r="K42" s="233"/>
      <c r="L42" s="237" t="str">
        <f>E1196</f>
        <v>provider finished CC</v>
      </c>
      <c r="M42" s="237"/>
      <c r="N42" s="238"/>
    </row>
    <row r="43" spans="2:14" ht="15.5" x14ac:dyDescent="0.35">
      <c r="B43" s="92">
        <v>2</v>
      </c>
      <c r="C43" s="239" t="str">
        <f>'CCB-2'!$F$55</f>
        <v>Tamela</v>
      </c>
      <c r="D43" s="231" t="str">
        <f t="shared" ref="D43:D50" si="4">R1237</f>
        <v>Tamela experienced no significant difference in health</v>
      </c>
      <c r="E43" s="232"/>
      <c r="F43" s="232"/>
      <c r="G43" s="232"/>
      <c r="H43" s="232"/>
      <c r="I43" s="232"/>
      <c r="J43" s="233" t="str">
        <f t="shared" ref="J43:J50" si="5">AE1217</f>
        <v>trust fell flat</v>
      </c>
      <c r="K43" s="233"/>
      <c r="L43" s="237" t="str">
        <f t="shared" ref="L43:L50" si="6">E1197</f>
        <v>provider pre-enrollment</v>
      </c>
      <c r="M43" s="237"/>
      <c r="N43" s="238"/>
    </row>
    <row r="44" spans="2:14" ht="15.5" x14ac:dyDescent="0.35">
      <c r="B44" s="92">
        <v>3</v>
      </c>
      <c r="C44" s="239" t="str">
        <f>'CCB-3'!$F$55</f>
        <v>Ashanti</v>
      </c>
      <c r="D44" s="231" t="str">
        <f t="shared" si="4"/>
        <v>Ashanti experienced moderate improvement in health</v>
      </c>
      <c r="E44" s="232"/>
      <c r="F44" s="232"/>
      <c r="G44" s="232"/>
      <c r="H44" s="232"/>
      <c r="I44" s="232"/>
      <c r="J44" s="233" t="str">
        <f t="shared" si="5"/>
        <v>trust increased</v>
      </c>
      <c r="K44" s="233"/>
      <c r="L44" s="237" t="str">
        <f t="shared" si="6"/>
        <v>provider finished SC</v>
      </c>
      <c r="M44" s="237"/>
      <c r="N44" s="238"/>
    </row>
    <row r="45" spans="2:14" ht="15.5" x14ac:dyDescent="0.35">
      <c r="B45" s="92">
        <v>4</v>
      </c>
      <c r="C45" s="239" t="str">
        <f>'CCB-4'!$F$55</f>
        <v>Zuri</v>
      </c>
      <c r="D45" s="231" t="str">
        <f t="shared" si="4"/>
        <v>Zuri did not have health data</v>
      </c>
      <c r="E45" s="232"/>
      <c r="F45" s="232"/>
      <c r="G45" s="232"/>
      <c r="H45" s="232"/>
      <c r="I45" s="232"/>
      <c r="J45" s="233" t="str">
        <f t="shared" si="5"/>
        <v>trust increased</v>
      </c>
      <c r="K45" s="233"/>
      <c r="L45" s="237" t="str">
        <f t="shared" si="6"/>
        <v>provider enrolling in SC</v>
      </c>
      <c r="M45" s="237"/>
      <c r="N45" s="238"/>
    </row>
    <row r="46" spans="2:14" ht="15.5" x14ac:dyDescent="0.35">
      <c r="B46" s="92">
        <v>5</v>
      </c>
      <c r="C46" s="239" t="str">
        <f>'CCB-5'!$F$55</f>
        <v>Ayana</v>
      </c>
      <c r="D46" s="231" t="str">
        <f t="shared" si="4"/>
        <v>Ayana experienced moderate improvement in health</v>
      </c>
      <c r="E46" s="232"/>
      <c r="F46" s="232"/>
      <c r="G46" s="232"/>
      <c r="H46" s="232"/>
      <c r="I46" s="232"/>
      <c r="J46" s="233" t="str">
        <f t="shared" si="5"/>
        <v>trust declined</v>
      </c>
      <c r="K46" s="233"/>
      <c r="L46" s="237" t="str">
        <f t="shared" si="6"/>
        <v>provider enrolling in CC</v>
      </c>
      <c r="M46" s="237"/>
      <c r="N46" s="238"/>
    </row>
    <row r="47" spans="2:14" ht="15.5" x14ac:dyDescent="0.35">
      <c r="B47" s="92">
        <v>6</v>
      </c>
      <c r="C47" s="239" t="str">
        <f>'CCB-6'!$F$55</f>
        <v>Maya</v>
      </c>
      <c r="D47" s="231" t="str">
        <f t="shared" si="4"/>
        <v>Maya experienced significant decline in health</v>
      </c>
      <c r="E47" s="232"/>
      <c r="F47" s="232"/>
      <c r="G47" s="232"/>
      <c r="H47" s="232"/>
      <c r="I47" s="232"/>
      <c r="J47" s="233" t="str">
        <f t="shared" si="5"/>
        <v>trust fell flat</v>
      </c>
      <c r="K47" s="233"/>
      <c r="L47" s="237" t="str">
        <f t="shared" si="6"/>
        <v>provider pre-enrollment</v>
      </c>
      <c r="M47" s="237"/>
      <c r="N47" s="238"/>
    </row>
    <row r="48" spans="2:14" ht="15.5" x14ac:dyDescent="0.35">
      <c r="B48" s="92">
        <v>7</v>
      </c>
      <c r="C48" s="239" t="str">
        <f>'CCB-7'!$F$55</f>
        <v>Janelle</v>
      </c>
      <c r="D48" s="231" t="str">
        <f t="shared" si="4"/>
        <v>Janelle experienced no significant difference in health</v>
      </c>
      <c r="E48" s="232"/>
      <c r="F48" s="232"/>
      <c r="G48" s="232"/>
      <c r="H48" s="232"/>
      <c r="I48" s="232"/>
      <c r="J48" s="233" t="str">
        <f t="shared" si="5"/>
        <v>trust fell flat</v>
      </c>
      <c r="K48" s="233"/>
      <c r="L48" s="237" t="str">
        <f t="shared" si="6"/>
        <v>provider enrolling in SC</v>
      </c>
      <c r="M48" s="237"/>
      <c r="N48" s="238"/>
    </row>
    <row r="49" spans="2:14" ht="15.5" x14ac:dyDescent="0.35">
      <c r="B49" s="92">
        <v>8</v>
      </c>
      <c r="C49" s="239" t="str">
        <f>'CCB-8'!$F$55</f>
        <v>Letisha</v>
      </c>
      <c r="D49" s="231" t="str">
        <f t="shared" si="4"/>
        <v>Letisha experienced moderate improvement in health</v>
      </c>
      <c r="E49" s="232"/>
      <c r="F49" s="232"/>
      <c r="G49" s="232"/>
      <c r="H49" s="232"/>
      <c r="I49" s="232"/>
      <c r="J49" s="233" t="str">
        <f t="shared" si="5"/>
        <v>trust increased</v>
      </c>
      <c r="K49" s="233"/>
      <c r="L49" s="237" t="str">
        <f t="shared" si="6"/>
        <v>provider pre-enrollment</v>
      </c>
      <c r="M49" s="237"/>
      <c r="N49" s="238"/>
    </row>
    <row r="50" spans="2:14" ht="15.5" x14ac:dyDescent="0.35">
      <c r="B50" s="92">
        <v>9</v>
      </c>
      <c r="C50" s="239" t="str">
        <f>'CCB-9'!$F$55</f>
        <v>Maria</v>
      </c>
      <c r="D50" s="231" t="str">
        <f t="shared" si="4"/>
        <v>Maria experienced no significant difference in health</v>
      </c>
      <c r="E50" s="232"/>
      <c r="F50" s="232"/>
      <c r="G50" s="232"/>
      <c r="H50" s="232"/>
      <c r="I50" s="232"/>
      <c r="J50" s="233" t="str">
        <f t="shared" si="5"/>
        <v>trust fell flat</v>
      </c>
      <c r="K50" s="233"/>
      <c r="L50" s="233" t="str">
        <f t="shared" si="6"/>
        <v>provider finished SC</v>
      </c>
      <c r="M50" s="233"/>
      <c r="N50" s="234"/>
    </row>
    <row r="51" spans="2:14" ht="15.5" x14ac:dyDescent="0.35">
      <c r="C51" s="239">
        <f>'CCB-10'!$F$55</f>
        <v>0</v>
      </c>
      <c r="D51" s="223"/>
      <c r="E51" s="223"/>
      <c r="F51" s="223"/>
      <c r="G51" s="223"/>
    </row>
    <row r="54" spans="2:14" ht="37" x14ac:dyDescent="1.05">
      <c r="B54" s="95" t="s">
        <v>249</v>
      </c>
      <c r="C54" s="96"/>
      <c r="D54" s="96"/>
      <c r="E54" s="96"/>
      <c r="F54" s="96"/>
      <c r="G54" s="96"/>
      <c r="H54" s="96"/>
      <c r="I54" s="96"/>
      <c r="J54" s="200" t="s">
        <v>262</v>
      </c>
      <c r="K54" s="200"/>
      <c r="L54" s="200"/>
      <c r="M54" s="200"/>
      <c r="N54" s="200"/>
    </row>
    <row r="55" spans="2:14" ht="5" customHeight="1" x14ac:dyDescent="0.3"/>
    <row r="56" spans="2:14" x14ac:dyDescent="0.3">
      <c r="E56" s="250" t="s">
        <v>206</v>
      </c>
      <c r="F56" s="250" t="s">
        <v>205</v>
      </c>
      <c r="G56" s="251"/>
      <c r="H56" s="250" t="s">
        <v>206</v>
      </c>
      <c r="I56" s="250" t="s">
        <v>207</v>
      </c>
      <c r="J56" s="251"/>
      <c r="K56" s="250" t="s">
        <v>205</v>
      </c>
      <c r="L56" s="250" t="s">
        <v>207</v>
      </c>
    </row>
    <row r="57" spans="2:14" ht="10" customHeight="1" x14ac:dyDescent="0.3">
      <c r="C57" s="240"/>
      <c r="E57" s="253" t="s">
        <v>203</v>
      </c>
      <c r="F57" s="253" t="s">
        <v>250</v>
      </c>
      <c r="G57" s="254"/>
      <c r="H57" s="253" t="s">
        <v>203</v>
      </c>
      <c r="I57" s="253" t="s">
        <v>253</v>
      </c>
      <c r="J57" s="254"/>
      <c r="K57" s="253" t="s">
        <v>250</v>
      </c>
      <c r="L57" s="253" t="s">
        <v>253</v>
      </c>
    </row>
    <row r="58" spans="2:14" x14ac:dyDescent="0.3">
      <c r="E58" s="252" t="s">
        <v>251</v>
      </c>
      <c r="F58" s="252" t="s">
        <v>9</v>
      </c>
      <c r="G58" s="251"/>
      <c r="H58" s="252" t="s">
        <v>251</v>
      </c>
      <c r="I58" s="252" t="s">
        <v>202</v>
      </c>
      <c r="J58" s="251"/>
      <c r="K58" s="252" t="s">
        <v>9</v>
      </c>
      <c r="L58" s="252" t="s">
        <v>202</v>
      </c>
    </row>
    <row r="59" spans="2:14" ht="15.5" x14ac:dyDescent="0.35">
      <c r="B59" s="248" t="str">
        <f>CONCATENATE(B42,". ",C42," with ",C12)</f>
        <v>1. Mika with Dr. Singh</v>
      </c>
      <c r="C59" s="248"/>
      <c r="D59" s="248"/>
      <c r="E59" s="249">
        <f>D1216</f>
        <v>0.88</v>
      </c>
      <c r="F59" s="249">
        <f>D1196</f>
        <v>1</v>
      </c>
      <c r="G59" s="245"/>
      <c r="H59" s="249">
        <f>D1216</f>
        <v>0.88</v>
      </c>
      <c r="I59" s="249">
        <f>D1236</f>
        <v>0.65833333333333344</v>
      </c>
      <c r="J59" s="246"/>
      <c r="K59" s="249">
        <f>D1196</f>
        <v>1</v>
      </c>
      <c r="L59" s="249">
        <f>D1236</f>
        <v>0.65833333333333344</v>
      </c>
      <c r="M59" s="246"/>
      <c r="N59" s="247"/>
    </row>
    <row r="60" spans="2:14" ht="15.5" x14ac:dyDescent="0.35">
      <c r="B60" s="248" t="str">
        <f t="shared" ref="B60:B67" si="7">CONCATENATE(B43,". ",C43," with ",C13)</f>
        <v>2. Tamela with Dr. Simmons</v>
      </c>
      <c r="C60" s="248"/>
      <c r="D60" s="248"/>
      <c r="E60" s="249">
        <f t="shared" ref="E60:E67" si="8">D1217</f>
        <v>0.48</v>
      </c>
      <c r="F60" s="249">
        <f t="shared" ref="F60:F67" si="9">D1197</f>
        <v>0</v>
      </c>
      <c r="G60" s="245"/>
      <c r="H60" s="249">
        <f t="shared" ref="H60:H67" si="10">D1217</f>
        <v>0.48</v>
      </c>
      <c r="I60" s="249">
        <f t="shared" ref="I60:I67" si="11">D1237</f>
        <v>0.21666666666666667</v>
      </c>
      <c r="J60" s="246"/>
      <c r="K60" s="249">
        <f t="shared" ref="K60:K67" si="12">D1197</f>
        <v>0</v>
      </c>
      <c r="L60" s="249">
        <f t="shared" ref="L60:L67" si="13">D1237</f>
        <v>0.21666666666666667</v>
      </c>
      <c r="M60" s="246"/>
      <c r="N60" s="247"/>
    </row>
    <row r="61" spans="2:14" ht="15.5" x14ac:dyDescent="0.35">
      <c r="B61" s="248" t="str">
        <f t="shared" si="7"/>
        <v>3. Ashanti with Dr. Said</v>
      </c>
      <c r="C61" s="248"/>
      <c r="D61" s="248"/>
      <c r="E61" s="249">
        <f t="shared" si="8"/>
        <v>0.75</v>
      </c>
      <c r="F61" s="249">
        <f t="shared" si="9"/>
        <v>0.5</v>
      </c>
      <c r="G61" s="245"/>
      <c r="H61" s="249">
        <f t="shared" si="10"/>
        <v>0.75</v>
      </c>
      <c r="I61" s="249">
        <f t="shared" si="11"/>
        <v>0.42499999999999993</v>
      </c>
      <c r="J61" s="246"/>
      <c r="K61" s="249">
        <f t="shared" si="12"/>
        <v>0.5</v>
      </c>
      <c r="L61" s="249">
        <f t="shared" si="13"/>
        <v>0.42499999999999993</v>
      </c>
      <c r="M61" s="246"/>
      <c r="N61" s="247"/>
    </row>
    <row r="62" spans="2:14" ht="15.5" x14ac:dyDescent="0.35">
      <c r="B62" s="248" t="str">
        <f t="shared" si="7"/>
        <v>4. Zuri with Tanner</v>
      </c>
      <c r="C62" s="248"/>
      <c r="D62" s="248"/>
      <c r="E62" s="249">
        <f t="shared" si="8"/>
        <v>0.78</v>
      </c>
      <c r="F62" s="249">
        <f t="shared" si="9"/>
        <v>0.16666666666666666</v>
      </c>
      <c r="G62" s="245"/>
      <c r="H62" s="249">
        <f t="shared" si="10"/>
        <v>0.78</v>
      </c>
      <c r="I62" s="249">
        <f t="shared" si="11"/>
        <v>0</v>
      </c>
      <c r="J62" s="246"/>
      <c r="K62" s="249">
        <f t="shared" si="12"/>
        <v>0.16666666666666666</v>
      </c>
      <c r="L62" s="249">
        <f t="shared" si="13"/>
        <v>0</v>
      </c>
      <c r="M62" s="246"/>
      <c r="N62" s="247"/>
    </row>
    <row r="63" spans="2:14" ht="15.5" x14ac:dyDescent="0.35">
      <c r="B63" s="248" t="str">
        <f t="shared" si="7"/>
        <v>5. Ayana with Cooper</v>
      </c>
      <c r="C63" s="248"/>
      <c r="D63" s="248"/>
      <c r="E63" s="249">
        <f t="shared" si="8"/>
        <v>0.88</v>
      </c>
      <c r="F63" s="249">
        <f t="shared" si="9"/>
        <v>0.66666666666666663</v>
      </c>
      <c r="G63" s="245"/>
      <c r="H63" s="249">
        <f t="shared" si="10"/>
        <v>0.88</v>
      </c>
      <c r="I63" s="249">
        <f t="shared" si="11"/>
        <v>0.45000000000000007</v>
      </c>
      <c r="J63" s="246"/>
      <c r="K63" s="249">
        <f t="shared" si="12"/>
        <v>0.66666666666666663</v>
      </c>
      <c r="L63" s="249">
        <f t="shared" si="13"/>
        <v>0.45000000000000007</v>
      </c>
      <c r="M63" s="246"/>
      <c r="N63" s="247"/>
    </row>
    <row r="64" spans="2:14" ht="15.5" x14ac:dyDescent="0.35">
      <c r="B64" s="248" t="str">
        <f t="shared" si="7"/>
        <v>6. Maya with Dr. Willson</v>
      </c>
      <c r="C64" s="248"/>
      <c r="D64" s="248"/>
      <c r="E64" s="249">
        <f t="shared" si="8"/>
        <v>0.78</v>
      </c>
      <c r="F64" s="249">
        <f t="shared" si="9"/>
        <v>0</v>
      </c>
      <c r="G64" s="245"/>
      <c r="H64" s="249">
        <f t="shared" si="10"/>
        <v>0.78</v>
      </c>
      <c r="I64" s="249">
        <f t="shared" si="11"/>
        <v>0.7</v>
      </c>
      <c r="J64" s="246"/>
      <c r="K64" s="249">
        <f t="shared" si="12"/>
        <v>0</v>
      </c>
      <c r="L64" s="249">
        <f t="shared" si="13"/>
        <v>0.7</v>
      </c>
      <c r="M64" s="246"/>
      <c r="N64" s="247"/>
    </row>
    <row r="65" spans="2:14" ht="15.5" x14ac:dyDescent="0.35">
      <c r="B65" s="248" t="str">
        <f t="shared" si="7"/>
        <v>7. Janelle with Marion</v>
      </c>
      <c r="C65" s="248"/>
      <c r="D65" s="248"/>
      <c r="E65" s="249">
        <f t="shared" si="8"/>
        <v>0.4</v>
      </c>
      <c r="F65" s="249">
        <f t="shared" si="9"/>
        <v>0.16666666666666666</v>
      </c>
      <c r="G65" s="245"/>
      <c r="H65" s="249">
        <f t="shared" si="10"/>
        <v>0.4</v>
      </c>
      <c r="I65" s="249">
        <f t="shared" si="11"/>
        <v>0.60833333333333339</v>
      </c>
      <c r="J65" s="246"/>
      <c r="K65" s="249">
        <f t="shared" si="12"/>
        <v>0.16666666666666666</v>
      </c>
      <c r="L65" s="249">
        <f t="shared" si="13"/>
        <v>0.60833333333333339</v>
      </c>
      <c r="M65" s="246"/>
      <c r="N65" s="247"/>
    </row>
    <row r="66" spans="2:14" ht="15.5" x14ac:dyDescent="0.35">
      <c r="B66" s="248" t="str">
        <f t="shared" si="7"/>
        <v>8. Letisha with Dr. Waterson</v>
      </c>
      <c r="C66" s="248"/>
      <c r="D66" s="248"/>
      <c r="E66" s="249">
        <f t="shared" si="8"/>
        <v>0.93</v>
      </c>
      <c r="F66" s="249">
        <f t="shared" si="9"/>
        <v>0</v>
      </c>
      <c r="G66" s="245"/>
      <c r="H66" s="249">
        <f t="shared" si="10"/>
        <v>0.93</v>
      </c>
      <c r="I66" s="249">
        <f t="shared" si="11"/>
        <v>0.78</v>
      </c>
      <c r="J66" s="246"/>
      <c r="K66" s="249">
        <f t="shared" si="12"/>
        <v>0</v>
      </c>
      <c r="L66" s="249">
        <f t="shared" si="13"/>
        <v>0.78</v>
      </c>
      <c r="M66" s="246"/>
      <c r="N66" s="247"/>
    </row>
    <row r="67" spans="2:14" ht="16" thickBot="1" x14ac:dyDescent="0.4">
      <c r="B67" s="248" t="str">
        <f t="shared" si="7"/>
        <v>9. Maria with Juanita</v>
      </c>
      <c r="C67" s="248"/>
      <c r="D67" s="248"/>
      <c r="E67" s="255">
        <f t="shared" si="8"/>
        <v>0.55000000000000004</v>
      </c>
      <c r="F67" s="255">
        <f t="shared" si="9"/>
        <v>0.5</v>
      </c>
      <c r="G67" s="256"/>
      <c r="H67" s="255">
        <f t="shared" si="10"/>
        <v>0.55000000000000004</v>
      </c>
      <c r="I67" s="255">
        <f t="shared" si="11"/>
        <v>0.40833333333333333</v>
      </c>
      <c r="J67" s="257"/>
      <c r="K67" s="255">
        <f t="shared" si="12"/>
        <v>0.5</v>
      </c>
      <c r="L67" s="255">
        <f t="shared" si="13"/>
        <v>0.40833333333333333</v>
      </c>
      <c r="M67" s="257"/>
      <c r="N67" s="247"/>
    </row>
    <row r="68" spans="2:14" ht="25" customHeight="1" x14ac:dyDescent="0.35">
      <c r="C68" s="239">
        <f>'CCB-10'!$F$55</f>
        <v>0</v>
      </c>
      <c r="D68" s="223"/>
      <c r="E68" s="261">
        <f>CORREL(E59:E67,F59:F67)</f>
        <v>0.31458714397024917</v>
      </c>
      <c r="F68" s="258" t="str">
        <f>CONCATENATE("correlation between '",E58,"' and '",F58,"'")</f>
        <v>correlation between 'learn' and 'trust'</v>
      </c>
      <c r="G68" s="259"/>
      <c r="H68" s="261">
        <f>CORREL(H59:H67,I59:I67)</f>
        <v>0.27197652155222418</v>
      </c>
      <c r="I68" s="258" t="str">
        <f>CONCATENATE("correlation between '",H58,"' and '",I58,"'")</f>
        <v>correlation between 'learn' and 'health'</v>
      </c>
      <c r="J68" s="259"/>
      <c r="K68" s="261">
        <f>CORREL(K59:K67,L59:L67)</f>
        <v>8.6475195873518318E-2</v>
      </c>
      <c r="L68" s="258" t="str">
        <f>CONCATENATE("correlation between '",K58,"' and '",L58,"'")</f>
        <v>correlation between 'trust' and 'health'</v>
      </c>
      <c r="M68" s="259"/>
    </row>
    <row r="69" spans="2:14" ht="14.5" thickBot="1" x14ac:dyDescent="0.35">
      <c r="E69" s="266">
        <f>1-E68</f>
        <v>0.68541285602975077</v>
      </c>
      <c r="F69" s="267" t="s">
        <v>252</v>
      </c>
      <c r="G69" s="260"/>
      <c r="H69" s="266">
        <f>1-H68</f>
        <v>0.72802347844777582</v>
      </c>
      <c r="I69" s="267" t="s">
        <v>252</v>
      </c>
      <c r="J69" s="260"/>
      <c r="K69" s="266">
        <f>1-K68</f>
        <v>0.91352480412648163</v>
      </c>
      <c r="L69" s="267" t="s">
        <v>252</v>
      </c>
      <c r="M69" s="260"/>
    </row>
    <row r="70" spans="2:14" ht="5" customHeight="1" x14ac:dyDescent="0.3">
      <c r="E70" s="268"/>
      <c r="F70" s="268"/>
      <c r="G70" s="268"/>
      <c r="H70" s="268"/>
      <c r="I70" s="268"/>
      <c r="J70" s="268"/>
      <c r="K70" s="268"/>
      <c r="L70" s="268"/>
      <c r="M70" s="268"/>
    </row>
    <row r="71" spans="2:14" hidden="1" x14ac:dyDescent="0.3"/>
    <row r="72" spans="2:14" hidden="1" x14ac:dyDescent="0.3"/>
    <row r="73" spans="2:14" hidden="1" x14ac:dyDescent="0.3"/>
    <row r="74" spans="2:14" hidden="1" x14ac:dyDescent="0.3"/>
    <row r="75" spans="2:14" hidden="1" x14ac:dyDescent="0.3"/>
    <row r="76" spans="2:14" hidden="1" x14ac:dyDescent="0.3"/>
    <row r="77" spans="2:14" hidden="1" x14ac:dyDescent="0.3"/>
    <row r="78" spans="2:14" hidden="1" x14ac:dyDescent="0.3"/>
    <row r="79" spans="2:14" hidden="1" x14ac:dyDescent="0.3"/>
    <row r="80" spans="2:14"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t="14" hidden="1" customHeight="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row r="551" hidden="1" x14ac:dyDescent="0.3"/>
    <row r="552" hidden="1" x14ac:dyDescent="0.3"/>
    <row r="553" hidden="1" x14ac:dyDescent="0.3"/>
    <row r="554" hidden="1" x14ac:dyDescent="0.3"/>
    <row r="555" hidden="1" x14ac:dyDescent="0.3"/>
    <row r="556" hidden="1" x14ac:dyDescent="0.3"/>
    <row r="557" hidden="1" x14ac:dyDescent="0.3"/>
    <row r="558" hidden="1" x14ac:dyDescent="0.3"/>
    <row r="559" hidden="1" x14ac:dyDescent="0.3"/>
    <row r="560" hidden="1" x14ac:dyDescent="0.3"/>
    <row r="561" hidden="1" x14ac:dyDescent="0.3"/>
    <row r="562" hidden="1" x14ac:dyDescent="0.3"/>
    <row r="563" hidden="1" x14ac:dyDescent="0.3"/>
    <row r="564" hidden="1" x14ac:dyDescent="0.3"/>
    <row r="565" hidden="1" x14ac:dyDescent="0.3"/>
    <row r="566" hidden="1" x14ac:dyDescent="0.3"/>
    <row r="567" hidden="1" x14ac:dyDescent="0.3"/>
    <row r="568" hidden="1" x14ac:dyDescent="0.3"/>
    <row r="569" hidden="1" x14ac:dyDescent="0.3"/>
    <row r="570" hidden="1" x14ac:dyDescent="0.3"/>
    <row r="571" hidden="1" x14ac:dyDescent="0.3"/>
    <row r="572" hidden="1" x14ac:dyDescent="0.3"/>
    <row r="573" hidden="1" x14ac:dyDescent="0.3"/>
    <row r="574" hidden="1" x14ac:dyDescent="0.3"/>
    <row r="575" hidden="1" x14ac:dyDescent="0.3"/>
    <row r="576" hidden="1" x14ac:dyDescent="0.3"/>
    <row r="577" hidden="1" x14ac:dyDescent="0.3"/>
    <row r="578" hidden="1" x14ac:dyDescent="0.3"/>
    <row r="579" hidden="1" x14ac:dyDescent="0.3"/>
    <row r="580" hidden="1" x14ac:dyDescent="0.3"/>
    <row r="581" hidden="1" x14ac:dyDescent="0.3"/>
    <row r="582" hidden="1" x14ac:dyDescent="0.3"/>
    <row r="583" hidden="1" x14ac:dyDescent="0.3"/>
    <row r="584" hidden="1" x14ac:dyDescent="0.3"/>
    <row r="585" hidden="1" x14ac:dyDescent="0.3"/>
    <row r="586" hidden="1" x14ac:dyDescent="0.3"/>
    <row r="587" hidden="1" x14ac:dyDescent="0.3"/>
    <row r="588" hidden="1" x14ac:dyDescent="0.3"/>
    <row r="589" hidden="1" x14ac:dyDescent="0.3"/>
    <row r="590" hidden="1" x14ac:dyDescent="0.3"/>
    <row r="591" hidden="1" x14ac:dyDescent="0.3"/>
    <row r="592" hidden="1" x14ac:dyDescent="0.3"/>
    <row r="593" hidden="1" x14ac:dyDescent="0.3"/>
    <row r="594" hidden="1" x14ac:dyDescent="0.3"/>
    <row r="595" hidden="1" x14ac:dyDescent="0.3"/>
    <row r="596" hidden="1" x14ac:dyDescent="0.3"/>
    <row r="597" hidden="1" x14ac:dyDescent="0.3"/>
    <row r="598" hidden="1" x14ac:dyDescent="0.3"/>
    <row r="599" hidden="1" x14ac:dyDescent="0.3"/>
    <row r="600" hidden="1" x14ac:dyDescent="0.3"/>
    <row r="601" hidden="1" x14ac:dyDescent="0.3"/>
    <row r="602" hidden="1" x14ac:dyDescent="0.3"/>
    <row r="603" hidden="1" x14ac:dyDescent="0.3"/>
    <row r="604" hidden="1" x14ac:dyDescent="0.3"/>
    <row r="605" hidden="1" x14ac:dyDescent="0.3"/>
    <row r="606" hidden="1" x14ac:dyDescent="0.3"/>
    <row r="607" hidden="1" x14ac:dyDescent="0.3"/>
    <row r="608" hidden="1" x14ac:dyDescent="0.3"/>
    <row r="609" hidden="1" x14ac:dyDescent="0.3"/>
    <row r="610" hidden="1" x14ac:dyDescent="0.3"/>
    <row r="611" hidden="1" x14ac:dyDescent="0.3"/>
    <row r="612" hidden="1" x14ac:dyDescent="0.3"/>
    <row r="613" hidden="1" x14ac:dyDescent="0.3"/>
    <row r="614" hidden="1" x14ac:dyDescent="0.3"/>
    <row r="615" hidden="1" x14ac:dyDescent="0.3"/>
    <row r="616" hidden="1" x14ac:dyDescent="0.3"/>
    <row r="617" hidden="1" x14ac:dyDescent="0.3"/>
    <row r="618" hidden="1" x14ac:dyDescent="0.3"/>
    <row r="619" hidden="1" x14ac:dyDescent="0.3"/>
    <row r="620" hidden="1" x14ac:dyDescent="0.3"/>
    <row r="621" hidden="1" x14ac:dyDescent="0.3"/>
    <row r="622" hidden="1" x14ac:dyDescent="0.3"/>
    <row r="623" hidden="1" x14ac:dyDescent="0.3"/>
    <row r="624" hidden="1" x14ac:dyDescent="0.3"/>
    <row r="625" hidden="1" x14ac:dyDescent="0.3"/>
    <row r="626" hidden="1" x14ac:dyDescent="0.3"/>
    <row r="627" hidden="1" x14ac:dyDescent="0.3"/>
    <row r="628" hidden="1" x14ac:dyDescent="0.3"/>
    <row r="629" hidden="1" x14ac:dyDescent="0.3"/>
    <row r="630" hidden="1" x14ac:dyDescent="0.3"/>
    <row r="631" hidden="1" x14ac:dyDescent="0.3"/>
    <row r="632" hidden="1" x14ac:dyDescent="0.3"/>
    <row r="633" hidden="1" x14ac:dyDescent="0.3"/>
    <row r="634" hidden="1" x14ac:dyDescent="0.3"/>
    <row r="635" hidden="1" x14ac:dyDescent="0.3"/>
    <row r="636" hidden="1" x14ac:dyDescent="0.3"/>
    <row r="637" hidden="1" x14ac:dyDescent="0.3"/>
    <row r="638" hidden="1" x14ac:dyDescent="0.3"/>
    <row r="639" hidden="1" x14ac:dyDescent="0.3"/>
    <row r="640" hidden="1" x14ac:dyDescent="0.3"/>
    <row r="641" hidden="1" x14ac:dyDescent="0.3"/>
    <row r="642" hidden="1" x14ac:dyDescent="0.3"/>
    <row r="643" hidden="1" x14ac:dyDescent="0.3"/>
    <row r="644" hidden="1" x14ac:dyDescent="0.3"/>
    <row r="645" hidden="1" x14ac:dyDescent="0.3"/>
    <row r="646" hidden="1" x14ac:dyDescent="0.3"/>
    <row r="647" hidden="1" x14ac:dyDescent="0.3"/>
    <row r="648" hidden="1" x14ac:dyDescent="0.3"/>
    <row r="649" hidden="1" x14ac:dyDescent="0.3"/>
    <row r="650" hidden="1" x14ac:dyDescent="0.3"/>
    <row r="651" hidden="1" x14ac:dyDescent="0.3"/>
    <row r="652" hidden="1" x14ac:dyDescent="0.3"/>
    <row r="653" hidden="1" x14ac:dyDescent="0.3"/>
    <row r="654" hidden="1" x14ac:dyDescent="0.3"/>
    <row r="655" hidden="1" x14ac:dyDescent="0.3"/>
    <row r="656" hidden="1" x14ac:dyDescent="0.3"/>
    <row r="657" hidden="1" x14ac:dyDescent="0.3"/>
    <row r="658" hidden="1" x14ac:dyDescent="0.3"/>
    <row r="659" hidden="1" x14ac:dyDescent="0.3"/>
    <row r="660" hidden="1" x14ac:dyDescent="0.3"/>
    <row r="661" hidden="1" x14ac:dyDescent="0.3"/>
    <row r="662" hidden="1" x14ac:dyDescent="0.3"/>
    <row r="663" hidden="1" x14ac:dyDescent="0.3"/>
    <row r="664" hidden="1" x14ac:dyDescent="0.3"/>
    <row r="665" hidden="1" x14ac:dyDescent="0.3"/>
    <row r="666" hidden="1" x14ac:dyDescent="0.3"/>
    <row r="667" hidden="1" x14ac:dyDescent="0.3"/>
    <row r="668" hidden="1" x14ac:dyDescent="0.3"/>
    <row r="669" hidden="1" x14ac:dyDescent="0.3"/>
    <row r="670" hidden="1" x14ac:dyDescent="0.3"/>
    <row r="671" hidden="1" x14ac:dyDescent="0.3"/>
    <row r="672" hidden="1" x14ac:dyDescent="0.3"/>
    <row r="673" hidden="1" x14ac:dyDescent="0.3"/>
    <row r="674" hidden="1" x14ac:dyDescent="0.3"/>
    <row r="675" hidden="1" x14ac:dyDescent="0.3"/>
    <row r="676" hidden="1" x14ac:dyDescent="0.3"/>
    <row r="677" hidden="1" x14ac:dyDescent="0.3"/>
    <row r="678" hidden="1" x14ac:dyDescent="0.3"/>
    <row r="679" hidden="1" x14ac:dyDescent="0.3"/>
    <row r="680" hidden="1" x14ac:dyDescent="0.3"/>
    <row r="681" hidden="1" x14ac:dyDescent="0.3"/>
    <row r="682" hidden="1" x14ac:dyDescent="0.3"/>
    <row r="683" hidden="1" x14ac:dyDescent="0.3"/>
    <row r="684" hidden="1" x14ac:dyDescent="0.3"/>
    <row r="685" hidden="1" x14ac:dyDescent="0.3"/>
    <row r="686" hidden="1" x14ac:dyDescent="0.3"/>
    <row r="687" hidden="1" x14ac:dyDescent="0.3"/>
    <row r="688" hidden="1" x14ac:dyDescent="0.3"/>
    <row r="689" hidden="1" x14ac:dyDescent="0.3"/>
    <row r="690" hidden="1" x14ac:dyDescent="0.3"/>
    <row r="691" hidden="1" x14ac:dyDescent="0.3"/>
    <row r="692" hidden="1" x14ac:dyDescent="0.3"/>
    <row r="693" hidden="1" x14ac:dyDescent="0.3"/>
    <row r="694" hidden="1" x14ac:dyDescent="0.3"/>
    <row r="695" hidden="1" x14ac:dyDescent="0.3"/>
    <row r="696" hidden="1" x14ac:dyDescent="0.3"/>
    <row r="697" hidden="1" x14ac:dyDescent="0.3"/>
    <row r="698" hidden="1" x14ac:dyDescent="0.3"/>
    <row r="699" hidden="1" x14ac:dyDescent="0.3"/>
    <row r="700" hidden="1" x14ac:dyDescent="0.3"/>
    <row r="701" hidden="1" x14ac:dyDescent="0.3"/>
    <row r="702" hidden="1" x14ac:dyDescent="0.3"/>
    <row r="703" hidden="1" x14ac:dyDescent="0.3"/>
    <row r="704" hidden="1" x14ac:dyDescent="0.3"/>
    <row r="705" hidden="1" x14ac:dyDescent="0.3"/>
    <row r="706" hidden="1" x14ac:dyDescent="0.3"/>
    <row r="707" hidden="1" x14ac:dyDescent="0.3"/>
    <row r="708" hidden="1" x14ac:dyDescent="0.3"/>
    <row r="709" hidden="1" x14ac:dyDescent="0.3"/>
    <row r="710" hidden="1" x14ac:dyDescent="0.3"/>
    <row r="711" hidden="1" x14ac:dyDescent="0.3"/>
    <row r="712" hidden="1" x14ac:dyDescent="0.3"/>
    <row r="713" hidden="1" x14ac:dyDescent="0.3"/>
    <row r="714" hidden="1" x14ac:dyDescent="0.3"/>
    <row r="715" hidden="1" x14ac:dyDescent="0.3"/>
    <row r="716" hidden="1" x14ac:dyDescent="0.3"/>
    <row r="717" hidden="1" x14ac:dyDescent="0.3"/>
    <row r="718" hidden="1" x14ac:dyDescent="0.3"/>
    <row r="719" hidden="1" x14ac:dyDescent="0.3"/>
    <row r="720" hidden="1" x14ac:dyDescent="0.3"/>
    <row r="721" hidden="1" x14ac:dyDescent="0.3"/>
    <row r="722" hidden="1" x14ac:dyDescent="0.3"/>
    <row r="723" hidden="1" x14ac:dyDescent="0.3"/>
    <row r="724" hidden="1" x14ac:dyDescent="0.3"/>
    <row r="725" hidden="1" x14ac:dyDescent="0.3"/>
    <row r="726" hidden="1" x14ac:dyDescent="0.3"/>
    <row r="727" hidden="1" x14ac:dyDescent="0.3"/>
    <row r="728" hidden="1" x14ac:dyDescent="0.3"/>
    <row r="729" hidden="1" x14ac:dyDescent="0.3"/>
    <row r="730" hidden="1" x14ac:dyDescent="0.3"/>
    <row r="731" hidden="1" x14ac:dyDescent="0.3"/>
    <row r="732" hidden="1" x14ac:dyDescent="0.3"/>
    <row r="733" hidden="1" x14ac:dyDescent="0.3"/>
    <row r="734" hidden="1" x14ac:dyDescent="0.3"/>
    <row r="735" hidden="1" x14ac:dyDescent="0.3"/>
    <row r="736" hidden="1" x14ac:dyDescent="0.3"/>
    <row r="737" hidden="1" x14ac:dyDescent="0.3"/>
    <row r="738" hidden="1" x14ac:dyDescent="0.3"/>
    <row r="739" hidden="1" x14ac:dyDescent="0.3"/>
    <row r="740" hidden="1" x14ac:dyDescent="0.3"/>
    <row r="741" hidden="1" x14ac:dyDescent="0.3"/>
    <row r="742" hidden="1" x14ac:dyDescent="0.3"/>
    <row r="743" hidden="1" x14ac:dyDescent="0.3"/>
    <row r="744" hidden="1" x14ac:dyDescent="0.3"/>
    <row r="745" hidden="1" x14ac:dyDescent="0.3"/>
    <row r="746" hidden="1" x14ac:dyDescent="0.3"/>
    <row r="747" hidden="1" x14ac:dyDescent="0.3"/>
    <row r="748" hidden="1" x14ac:dyDescent="0.3"/>
    <row r="749" hidden="1" x14ac:dyDescent="0.3"/>
    <row r="750" hidden="1" x14ac:dyDescent="0.3"/>
    <row r="751" hidden="1" x14ac:dyDescent="0.3"/>
    <row r="752" hidden="1" x14ac:dyDescent="0.3"/>
    <row r="753" hidden="1" x14ac:dyDescent="0.3"/>
    <row r="754" hidden="1" x14ac:dyDescent="0.3"/>
    <row r="755" hidden="1" x14ac:dyDescent="0.3"/>
    <row r="756" hidden="1" x14ac:dyDescent="0.3"/>
    <row r="757" hidden="1" x14ac:dyDescent="0.3"/>
    <row r="758" hidden="1" x14ac:dyDescent="0.3"/>
    <row r="759" hidden="1" x14ac:dyDescent="0.3"/>
    <row r="760" hidden="1" x14ac:dyDescent="0.3"/>
    <row r="761" hidden="1" x14ac:dyDescent="0.3"/>
    <row r="762" hidden="1" x14ac:dyDescent="0.3"/>
    <row r="763" hidden="1" x14ac:dyDescent="0.3"/>
    <row r="764" hidden="1" x14ac:dyDescent="0.3"/>
    <row r="765" hidden="1" x14ac:dyDescent="0.3"/>
    <row r="766" hidden="1" x14ac:dyDescent="0.3"/>
    <row r="767" hidden="1" x14ac:dyDescent="0.3"/>
    <row r="768" hidden="1" x14ac:dyDescent="0.3"/>
    <row r="769" hidden="1" x14ac:dyDescent="0.3"/>
    <row r="770" hidden="1" x14ac:dyDescent="0.3"/>
    <row r="771" hidden="1" x14ac:dyDescent="0.3"/>
    <row r="772" hidden="1" x14ac:dyDescent="0.3"/>
    <row r="773" hidden="1" x14ac:dyDescent="0.3"/>
    <row r="774" hidden="1" x14ac:dyDescent="0.3"/>
    <row r="775" hidden="1" x14ac:dyDescent="0.3"/>
    <row r="776" hidden="1" x14ac:dyDescent="0.3"/>
    <row r="777" hidden="1" x14ac:dyDescent="0.3"/>
    <row r="778" hidden="1" x14ac:dyDescent="0.3"/>
    <row r="779" hidden="1" x14ac:dyDescent="0.3"/>
    <row r="780" hidden="1" x14ac:dyDescent="0.3"/>
    <row r="781" hidden="1" x14ac:dyDescent="0.3"/>
    <row r="782" hidden="1" x14ac:dyDescent="0.3"/>
    <row r="783" hidden="1" x14ac:dyDescent="0.3"/>
    <row r="784" hidden="1" x14ac:dyDescent="0.3"/>
    <row r="785" hidden="1" x14ac:dyDescent="0.3"/>
    <row r="786" hidden="1" x14ac:dyDescent="0.3"/>
    <row r="787" hidden="1" x14ac:dyDescent="0.3"/>
    <row r="788" hidden="1" x14ac:dyDescent="0.3"/>
    <row r="789" hidden="1" x14ac:dyDescent="0.3"/>
    <row r="790" hidden="1" x14ac:dyDescent="0.3"/>
    <row r="791" hidden="1" x14ac:dyDescent="0.3"/>
    <row r="792" hidden="1" x14ac:dyDescent="0.3"/>
    <row r="793" hidden="1" x14ac:dyDescent="0.3"/>
    <row r="794" hidden="1" x14ac:dyDescent="0.3"/>
    <row r="795" hidden="1" x14ac:dyDescent="0.3"/>
    <row r="796" hidden="1" x14ac:dyDescent="0.3"/>
    <row r="797" hidden="1" x14ac:dyDescent="0.3"/>
    <row r="798" hidden="1" x14ac:dyDescent="0.3"/>
    <row r="799" hidden="1" x14ac:dyDescent="0.3"/>
    <row r="800" hidden="1" x14ac:dyDescent="0.3"/>
    <row r="801" hidden="1" x14ac:dyDescent="0.3"/>
    <row r="802" hidden="1" x14ac:dyDescent="0.3"/>
    <row r="803" hidden="1" x14ac:dyDescent="0.3"/>
    <row r="804" hidden="1" x14ac:dyDescent="0.3"/>
    <row r="805" hidden="1" x14ac:dyDescent="0.3"/>
    <row r="806" hidden="1" x14ac:dyDescent="0.3"/>
    <row r="807" hidden="1" x14ac:dyDescent="0.3"/>
    <row r="808" hidden="1" x14ac:dyDescent="0.3"/>
    <row r="809" hidden="1" x14ac:dyDescent="0.3"/>
    <row r="810" hidden="1" x14ac:dyDescent="0.3"/>
    <row r="811" hidden="1" x14ac:dyDescent="0.3"/>
    <row r="812" hidden="1" x14ac:dyDescent="0.3"/>
    <row r="813" hidden="1" x14ac:dyDescent="0.3"/>
    <row r="814" hidden="1" x14ac:dyDescent="0.3"/>
    <row r="815" hidden="1" x14ac:dyDescent="0.3"/>
    <row r="816" hidden="1" x14ac:dyDescent="0.3"/>
    <row r="817" hidden="1" x14ac:dyDescent="0.3"/>
    <row r="818" hidden="1" x14ac:dyDescent="0.3"/>
    <row r="819" hidden="1" x14ac:dyDescent="0.3"/>
    <row r="820" hidden="1" x14ac:dyDescent="0.3"/>
    <row r="821" hidden="1" x14ac:dyDescent="0.3"/>
    <row r="822" hidden="1" x14ac:dyDescent="0.3"/>
    <row r="823" hidden="1" x14ac:dyDescent="0.3"/>
    <row r="824" hidden="1" x14ac:dyDescent="0.3"/>
    <row r="825" hidden="1" x14ac:dyDescent="0.3"/>
    <row r="826" hidden="1" x14ac:dyDescent="0.3"/>
    <row r="827" hidden="1" x14ac:dyDescent="0.3"/>
    <row r="828" hidden="1" x14ac:dyDescent="0.3"/>
    <row r="829" hidden="1" x14ac:dyDescent="0.3"/>
    <row r="830" hidden="1" x14ac:dyDescent="0.3"/>
    <row r="831" hidden="1" x14ac:dyDescent="0.3"/>
    <row r="832" hidden="1" x14ac:dyDescent="0.3"/>
    <row r="833" hidden="1" x14ac:dyDescent="0.3"/>
    <row r="834" hidden="1" x14ac:dyDescent="0.3"/>
    <row r="835" hidden="1" x14ac:dyDescent="0.3"/>
    <row r="836" hidden="1" x14ac:dyDescent="0.3"/>
    <row r="837" hidden="1" x14ac:dyDescent="0.3"/>
    <row r="838" hidden="1" x14ac:dyDescent="0.3"/>
    <row r="839" hidden="1" x14ac:dyDescent="0.3"/>
    <row r="840" hidden="1" x14ac:dyDescent="0.3"/>
    <row r="841" hidden="1" x14ac:dyDescent="0.3"/>
    <row r="842" hidden="1" x14ac:dyDescent="0.3"/>
    <row r="843" hidden="1" x14ac:dyDescent="0.3"/>
    <row r="844" hidden="1" x14ac:dyDescent="0.3"/>
    <row r="845" hidden="1" x14ac:dyDescent="0.3"/>
    <row r="846" hidden="1" x14ac:dyDescent="0.3"/>
    <row r="847" hidden="1" x14ac:dyDescent="0.3"/>
    <row r="848" hidden="1" x14ac:dyDescent="0.3"/>
    <row r="849" hidden="1" x14ac:dyDescent="0.3"/>
    <row r="850" hidden="1" x14ac:dyDescent="0.3"/>
    <row r="851" hidden="1" x14ac:dyDescent="0.3"/>
    <row r="852" hidden="1" x14ac:dyDescent="0.3"/>
    <row r="853" hidden="1" x14ac:dyDescent="0.3"/>
    <row r="854" hidden="1" x14ac:dyDescent="0.3"/>
    <row r="855" hidden="1" x14ac:dyDescent="0.3"/>
    <row r="856" hidden="1" x14ac:dyDescent="0.3"/>
    <row r="857" hidden="1" x14ac:dyDescent="0.3"/>
    <row r="858" hidden="1" x14ac:dyDescent="0.3"/>
    <row r="859" hidden="1" x14ac:dyDescent="0.3"/>
    <row r="860" hidden="1" x14ac:dyDescent="0.3"/>
    <row r="861" hidden="1" x14ac:dyDescent="0.3"/>
    <row r="862" hidden="1" x14ac:dyDescent="0.3"/>
    <row r="863" hidden="1" x14ac:dyDescent="0.3"/>
    <row r="864" hidden="1" x14ac:dyDescent="0.3"/>
    <row r="865" hidden="1" x14ac:dyDescent="0.3"/>
    <row r="866" hidden="1" x14ac:dyDescent="0.3"/>
    <row r="867" hidden="1" x14ac:dyDescent="0.3"/>
    <row r="868" hidden="1" x14ac:dyDescent="0.3"/>
    <row r="869" hidden="1" x14ac:dyDescent="0.3"/>
    <row r="870" hidden="1" x14ac:dyDescent="0.3"/>
    <row r="871" hidden="1" x14ac:dyDescent="0.3"/>
    <row r="872" hidden="1" x14ac:dyDescent="0.3"/>
    <row r="873" hidden="1" x14ac:dyDescent="0.3"/>
    <row r="874" hidden="1" x14ac:dyDescent="0.3"/>
    <row r="875" hidden="1" x14ac:dyDescent="0.3"/>
    <row r="876" hidden="1" x14ac:dyDescent="0.3"/>
    <row r="877" hidden="1" x14ac:dyDescent="0.3"/>
    <row r="878" hidden="1" x14ac:dyDescent="0.3"/>
    <row r="879" hidden="1" x14ac:dyDescent="0.3"/>
    <row r="880" hidden="1" x14ac:dyDescent="0.3"/>
    <row r="881" hidden="1" x14ac:dyDescent="0.3"/>
    <row r="882" hidden="1" x14ac:dyDescent="0.3"/>
    <row r="883" hidden="1" x14ac:dyDescent="0.3"/>
    <row r="884" hidden="1" x14ac:dyDescent="0.3"/>
    <row r="885" hidden="1" x14ac:dyDescent="0.3"/>
    <row r="886" hidden="1" x14ac:dyDescent="0.3"/>
    <row r="887" hidden="1" x14ac:dyDescent="0.3"/>
    <row r="888" hidden="1" x14ac:dyDescent="0.3"/>
    <row r="889" hidden="1" x14ac:dyDescent="0.3"/>
    <row r="890" hidden="1" x14ac:dyDescent="0.3"/>
    <row r="891" hidden="1" x14ac:dyDescent="0.3"/>
    <row r="892" hidden="1" x14ac:dyDescent="0.3"/>
    <row r="893" hidden="1" x14ac:dyDescent="0.3"/>
    <row r="894" hidden="1" x14ac:dyDescent="0.3"/>
    <row r="895" hidden="1" x14ac:dyDescent="0.3"/>
    <row r="896" hidden="1" x14ac:dyDescent="0.3"/>
    <row r="897" hidden="1" x14ac:dyDescent="0.3"/>
    <row r="898" hidden="1" x14ac:dyDescent="0.3"/>
    <row r="899" hidden="1" x14ac:dyDescent="0.3"/>
    <row r="900" hidden="1" x14ac:dyDescent="0.3"/>
    <row r="901" hidden="1" x14ac:dyDescent="0.3"/>
    <row r="902" hidden="1" x14ac:dyDescent="0.3"/>
    <row r="903" hidden="1" x14ac:dyDescent="0.3"/>
    <row r="904" hidden="1" x14ac:dyDescent="0.3"/>
    <row r="905" hidden="1" x14ac:dyDescent="0.3"/>
    <row r="906" hidden="1" x14ac:dyDescent="0.3"/>
    <row r="907" hidden="1" x14ac:dyDescent="0.3"/>
    <row r="908" hidden="1" x14ac:dyDescent="0.3"/>
    <row r="909" hidden="1" x14ac:dyDescent="0.3"/>
    <row r="910" hidden="1" x14ac:dyDescent="0.3"/>
    <row r="911" hidden="1" x14ac:dyDescent="0.3"/>
    <row r="912" hidden="1" x14ac:dyDescent="0.3"/>
    <row r="913" hidden="1" x14ac:dyDescent="0.3"/>
    <row r="914" hidden="1" x14ac:dyDescent="0.3"/>
    <row r="915" hidden="1" x14ac:dyDescent="0.3"/>
    <row r="916" hidden="1" x14ac:dyDescent="0.3"/>
    <row r="917" hidden="1" x14ac:dyDescent="0.3"/>
    <row r="918" hidden="1" x14ac:dyDescent="0.3"/>
    <row r="919" hidden="1" x14ac:dyDescent="0.3"/>
    <row r="920" hidden="1" x14ac:dyDescent="0.3"/>
    <row r="921" hidden="1" x14ac:dyDescent="0.3"/>
    <row r="922" hidden="1" x14ac:dyDescent="0.3"/>
    <row r="923" hidden="1" x14ac:dyDescent="0.3"/>
    <row r="924" hidden="1" x14ac:dyDescent="0.3"/>
    <row r="925" hidden="1" x14ac:dyDescent="0.3"/>
    <row r="926" hidden="1" x14ac:dyDescent="0.3"/>
    <row r="927" hidden="1" x14ac:dyDescent="0.3"/>
    <row r="928" hidden="1" x14ac:dyDescent="0.3"/>
    <row r="929" hidden="1" x14ac:dyDescent="0.3"/>
    <row r="930" hidden="1" x14ac:dyDescent="0.3"/>
    <row r="931" hidden="1" x14ac:dyDescent="0.3"/>
    <row r="932" hidden="1" x14ac:dyDescent="0.3"/>
    <row r="933" hidden="1" x14ac:dyDescent="0.3"/>
    <row r="934" hidden="1" x14ac:dyDescent="0.3"/>
    <row r="935" hidden="1" x14ac:dyDescent="0.3"/>
    <row r="936" hidden="1" x14ac:dyDescent="0.3"/>
    <row r="937" hidden="1" x14ac:dyDescent="0.3"/>
    <row r="938" hidden="1" x14ac:dyDescent="0.3"/>
    <row r="939" hidden="1" x14ac:dyDescent="0.3"/>
    <row r="940" hidden="1" x14ac:dyDescent="0.3"/>
    <row r="941" hidden="1" x14ac:dyDescent="0.3"/>
    <row r="942" hidden="1" x14ac:dyDescent="0.3"/>
    <row r="943" hidden="1" x14ac:dyDescent="0.3"/>
    <row r="944" hidden="1" x14ac:dyDescent="0.3"/>
    <row r="945" hidden="1" x14ac:dyDescent="0.3"/>
    <row r="946" hidden="1" x14ac:dyDescent="0.3"/>
    <row r="947" hidden="1" x14ac:dyDescent="0.3"/>
    <row r="948" hidden="1" x14ac:dyDescent="0.3"/>
    <row r="949" hidden="1" x14ac:dyDescent="0.3"/>
    <row r="950" hidden="1" x14ac:dyDescent="0.3"/>
    <row r="951" hidden="1" x14ac:dyDescent="0.3"/>
    <row r="952" hidden="1" x14ac:dyDescent="0.3"/>
    <row r="953" hidden="1" x14ac:dyDescent="0.3"/>
    <row r="954" hidden="1" x14ac:dyDescent="0.3"/>
    <row r="955" hidden="1" x14ac:dyDescent="0.3"/>
    <row r="956" hidden="1" x14ac:dyDescent="0.3"/>
    <row r="957" hidden="1" x14ac:dyDescent="0.3"/>
    <row r="958" hidden="1" x14ac:dyDescent="0.3"/>
    <row r="959" hidden="1" x14ac:dyDescent="0.3"/>
    <row r="960" hidden="1" x14ac:dyDescent="0.3"/>
    <row r="961" hidden="1" x14ac:dyDescent="0.3"/>
    <row r="962" hidden="1" x14ac:dyDescent="0.3"/>
    <row r="963" hidden="1" x14ac:dyDescent="0.3"/>
    <row r="964" hidden="1" x14ac:dyDescent="0.3"/>
    <row r="965" hidden="1" x14ac:dyDescent="0.3"/>
    <row r="966" hidden="1" x14ac:dyDescent="0.3"/>
    <row r="967" hidden="1" x14ac:dyDescent="0.3"/>
    <row r="968" hidden="1" x14ac:dyDescent="0.3"/>
    <row r="969" hidden="1" x14ac:dyDescent="0.3"/>
    <row r="970" hidden="1" x14ac:dyDescent="0.3"/>
    <row r="971" hidden="1" x14ac:dyDescent="0.3"/>
    <row r="972" hidden="1" x14ac:dyDescent="0.3"/>
    <row r="973" hidden="1" x14ac:dyDescent="0.3"/>
    <row r="974" hidden="1" x14ac:dyDescent="0.3"/>
    <row r="975" hidden="1" x14ac:dyDescent="0.3"/>
    <row r="976" hidden="1" x14ac:dyDescent="0.3"/>
    <row r="977" hidden="1" x14ac:dyDescent="0.3"/>
    <row r="978" hidden="1" x14ac:dyDescent="0.3"/>
    <row r="979" hidden="1" x14ac:dyDescent="0.3"/>
    <row r="980" hidden="1" x14ac:dyDescent="0.3"/>
    <row r="981" hidden="1" x14ac:dyDescent="0.3"/>
    <row r="982" hidden="1" x14ac:dyDescent="0.3"/>
    <row r="983" hidden="1" x14ac:dyDescent="0.3"/>
    <row r="984" hidden="1" x14ac:dyDescent="0.3"/>
    <row r="985" hidden="1" x14ac:dyDescent="0.3"/>
    <row r="986" hidden="1" x14ac:dyDescent="0.3"/>
    <row r="987" hidden="1" x14ac:dyDescent="0.3"/>
    <row r="988" hidden="1" x14ac:dyDescent="0.3"/>
    <row r="989" hidden="1" x14ac:dyDescent="0.3"/>
    <row r="990" hidden="1" x14ac:dyDescent="0.3"/>
    <row r="991" hidden="1" x14ac:dyDescent="0.3"/>
    <row r="992" hidden="1" x14ac:dyDescent="0.3"/>
    <row r="993" hidden="1" x14ac:dyDescent="0.3"/>
    <row r="994" hidden="1" x14ac:dyDescent="0.3"/>
    <row r="995" hidden="1" x14ac:dyDescent="0.3"/>
    <row r="996" hidden="1" x14ac:dyDescent="0.3"/>
    <row r="997" hidden="1" x14ac:dyDescent="0.3"/>
    <row r="998" hidden="1" x14ac:dyDescent="0.3"/>
    <row r="999" hidden="1" x14ac:dyDescent="0.3"/>
    <row r="1000" hidden="1" x14ac:dyDescent="0.3"/>
    <row r="1001" hidden="1" x14ac:dyDescent="0.3"/>
    <row r="1002" hidden="1" x14ac:dyDescent="0.3"/>
    <row r="1003" hidden="1" x14ac:dyDescent="0.3"/>
    <row r="1004" hidden="1" x14ac:dyDescent="0.3"/>
    <row r="1005" hidden="1" x14ac:dyDescent="0.3"/>
    <row r="1006" hidden="1" x14ac:dyDescent="0.3"/>
    <row r="1007" hidden="1" x14ac:dyDescent="0.3"/>
    <row r="1008" hidden="1" x14ac:dyDescent="0.3"/>
    <row r="1009" hidden="1" x14ac:dyDescent="0.3"/>
    <row r="1010" hidden="1" x14ac:dyDescent="0.3"/>
    <row r="1011" hidden="1" x14ac:dyDescent="0.3"/>
    <row r="1012" hidden="1" x14ac:dyDescent="0.3"/>
    <row r="1013" hidden="1" x14ac:dyDescent="0.3"/>
    <row r="1014" hidden="1" x14ac:dyDescent="0.3"/>
    <row r="1015" hidden="1" x14ac:dyDescent="0.3"/>
    <row r="1016" hidden="1" x14ac:dyDescent="0.3"/>
    <row r="1017" hidden="1" x14ac:dyDescent="0.3"/>
    <row r="1018" hidden="1" x14ac:dyDescent="0.3"/>
    <row r="1019" hidden="1" x14ac:dyDescent="0.3"/>
    <row r="1020" hidden="1" x14ac:dyDescent="0.3"/>
    <row r="1021" hidden="1" x14ac:dyDescent="0.3"/>
    <row r="1022" hidden="1" x14ac:dyDescent="0.3"/>
    <row r="1023" hidden="1" x14ac:dyDescent="0.3"/>
    <row r="1024" hidden="1" x14ac:dyDescent="0.3"/>
    <row r="1025" hidden="1" x14ac:dyDescent="0.3"/>
    <row r="1026" hidden="1" x14ac:dyDescent="0.3"/>
    <row r="1027" hidden="1" x14ac:dyDescent="0.3"/>
    <row r="1028" hidden="1" x14ac:dyDescent="0.3"/>
    <row r="1029" hidden="1" x14ac:dyDescent="0.3"/>
    <row r="1030" hidden="1" x14ac:dyDescent="0.3"/>
    <row r="1031" hidden="1" x14ac:dyDescent="0.3"/>
    <row r="1032" hidden="1" x14ac:dyDescent="0.3"/>
    <row r="1033" hidden="1" x14ac:dyDescent="0.3"/>
    <row r="1034" hidden="1" x14ac:dyDescent="0.3"/>
    <row r="1035" hidden="1" x14ac:dyDescent="0.3"/>
    <row r="1036" hidden="1" x14ac:dyDescent="0.3"/>
    <row r="1037" hidden="1" x14ac:dyDescent="0.3"/>
    <row r="1038" hidden="1" x14ac:dyDescent="0.3"/>
    <row r="1039" hidden="1" x14ac:dyDescent="0.3"/>
    <row r="1040" hidden="1" x14ac:dyDescent="0.3"/>
    <row r="1041" hidden="1" x14ac:dyDescent="0.3"/>
    <row r="1042" hidden="1" x14ac:dyDescent="0.3"/>
    <row r="1043" hidden="1" x14ac:dyDescent="0.3"/>
    <row r="1044" hidden="1" x14ac:dyDescent="0.3"/>
    <row r="1045" hidden="1" x14ac:dyDescent="0.3"/>
    <row r="1046" hidden="1" x14ac:dyDescent="0.3"/>
    <row r="1047" hidden="1" x14ac:dyDescent="0.3"/>
    <row r="1048" hidden="1" x14ac:dyDescent="0.3"/>
    <row r="1049" hidden="1" x14ac:dyDescent="0.3"/>
    <row r="1050" hidden="1" x14ac:dyDescent="0.3"/>
    <row r="1051" hidden="1" x14ac:dyDescent="0.3"/>
    <row r="1052" hidden="1" x14ac:dyDescent="0.3"/>
    <row r="1053" hidden="1" x14ac:dyDescent="0.3"/>
    <row r="1054" hidden="1" x14ac:dyDescent="0.3"/>
    <row r="1055" hidden="1" x14ac:dyDescent="0.3"/>
    <row r="1056" hidden="1" x14ac:dyDescent="0.3"/>
    <row r="1057" hidden="1" x14ac:dyDescent="0.3"/>
    <row r="1058" hidden="1" x14ac:dyDescent="0.3"/>
    <row r="1059" hidden="1" x14ac:dyDescent="0.3"/>
    <row r="1060" hidden="1" x14ac:dyDescent="0.3"/>
    <row r="1061" hidden="1" x14ac:dyDescent="0.3"/>
    <row r="1062" hidden="1" x14ac:dyDescent="0.3"/>
    <row r="1063" hidden="1" x14ac:dyDescent="0.3"/>
    <row r="1064" hidden="1" x14ac:dyDescent="0.3"/>
    <row r="1065" hidden="1" x14ac:dyDescent="0.3"/>
    <row r="1066" hidden="1" x14ac:dyDescent="0.3"/>
    <row r="1067" hidden="1" x14ac:dyDescent="0.3"/>
    <row r="1068" hidden="1" x14ac:dyDescent="0.3"/>
    <row r="1069" hidden="1" x14ac:dyDescent="0.3"/>
    <row r="1070" hidden="1" x14ac:dyDescent="0.3"/>
    <row r="1071" hidden="1" x14ac:dyDescent="0.3"/>
    <row r="1072" hidden="1" x14ac:dyDescent="0.3"/>
    <row r="1073" hidden="1" x14ac:dyDescent="0.3"/>
    <row r="1074" hidden="1" x14ac:dyDescent="0.3"/>
    <row r="1075" hidden="1" x14ac:dyDescent="0.3"/>
    <row r="1076" hidden="1" x14ac:dyDescent="0.3"/>
    <row r="1077" hidden="1" x14ac:dyDescent="0.3"/>
    <row r="1078" hidden="1" x14ac:dyDescent="0.3"/>
    <row r="1079" hidden="1" x14ac:dyDescent="0.3"/>
    <row r="1080" hidden="1" x14ac:dyDescent="0.3"/>
    <row r="1081" hidden="1" x14ac:dyDescent="0.3"/>
    <row r="1082" hidden="1" x14ac:dyDescent="0.3"/>
    <row r="1083" hidden="1" x14ac:dyDescent="0.3"/>
    <row r="1084" hidden="1" x14ac:dyDescent="0.3"/>
    <row r="1085" hidden="1" x14ac:dyDescent="0.3"/>
    <row r="1086" hidden="1" x14ac:dyDescent="0.3"/>
    <row r="1087" hidden="1" x14ac:dyDescent="0.3"/>
    <row r="1088" hidden="1" x14ac:dyDescent="0.3"/>
    <row r="1089" hidden="1" x14ac:dyDescent="0.3"/>
    <row r="1090" hidden="1" x14ac:dyDescent="0.3"/>
    <row r="1091" hidden="1" x14ac:dyDescent="0.3"/>
    <row r="1092" hidden="1" x14ac:dyDescent="0.3"/>
    <row r="1093" hidden="1" x14ac:dyDescent="0.3"/>
    <row r="1094" hidden="1" x14ac:dyDescent="0.3"/>
    <row r="1095" hidden="1" x14ac:dyDescent="0.3"/>
    <row r="1096" hidden="1" x14ac:dyDescent="0.3"/>
    <row r="1097" hidden="1" x14ac:dyDescent="0.3"/>
    <row r="1098" hidden="1" x14ac:dyDescent="0.3"/>
    <row r="1099" hidden="1" x14ac:dyDescent="0.3"/>
    <row r="1100" hidden="1" x14ac:dyDescent="0.3"/>
    <row r="1101" hidden="1" x14ac:dyDescent="0.3"/>
    <row r="1102" hidden="1" x14ac:dyDescent="0.3"/>
    <row r="1103" hidden="1" x14ac:dyDescent="0.3"/>
    <row r="1104" hidden="1" x14ac:dyDescent="0.3"/>
    <row r="1105" hidden="1" x14ac:dyDescent="0.3"/>
    <row r="1106" hidden="1" x14ac:dyDescent="0.3"/>
    <row r="1107" hidden="1" x14ac:dyDescent="0.3"/>
    <row r="1108" hidden="1" x14ac:dyDescent="0.3"/>
    <row r="1109" hidden="1" x14ac:dyDescent="0.3"/>
    <row r="1110" hidden="1" x14ac:dyDescent="0.3"/>
    <row r="1111" hidden="1" x14ac:dyDescent="0.3"/>
    <row r="1112" hidden="1" x14ac:dyDescent="0.3"/>
    <row r="1113" hidden="1" x14ac:dyDescent="0.3"/>
    <row r="1114" hidden="1" x14ac:dyDescent="0.3"/>
    <row r="1115" hidden="1" x14ac:dyDescent="0.3"/>
    <row r="1116" hidden="1" x14ac:dyDescent="0.3"/>
    <row r="1117" hidden="1" x14ac:dyDescent="0.3"/>
    <row r="1118" hidden="1" x14ac:dyDescent="0.3"/>
    <row r="1119" hidden="1" x14ac:dyDescent="0.3"/>
    <row r="1120" hidden="1" x14ac:dyDescent="0.3"/>
    <row r="1121" hidden="1" x14ac:dyDescent="0.3"/>
    <row r="1122" hidden="1" x14ac:dyDescent="0.3"/>
    <row r="1123" hidden="1" x14ac:dyDescent="0.3"/>
    <row r="1124" hidden="1" x14ac:dyDescent="0.3"/>
    <row r="1125" hidden="1" x14ac:dyDescent="0.3"/>
    <row r="1126" hidden="1" x14ac:dyDescent="0.3"/>
    <row r="1127" hidden="1" x14ac:dyDescent="0.3"/>
    <row r="1128" hidden="1" x14ac:dyDescent="0.3"/>
    <row r="1129" hidden="1" x14ac:dyDescent="0.3"/>
    <row r="1130" hidden="1" x14ac:dyDescent="0.3"/>
    <row r="1131" hidden="1" x14ac:dyDescent="0.3"/>
    <row r="1132" hidden="1" x14ac:dyDescent="0.3"/>
    <row r="1133" hidden="1" x14ac:dyDescent="0.3"/>
    <row r="1134" hidden="1" x14ac:dyDescent="0.3"/>
    <row r="1135" hidden="1" x14ac:dyDescent="0.3"/>
    <row r="1136" hidden="1" x14ac:dyDescent="0.3"/>
    <row r="1137" hidden="1" x14ac:dyDescent="0.3"/>
    <row r="1138" hidden="1" x14ac:dyDescent="0.3"/>
    <row r="1139" hidden="1" x14ac:dyDescent="0.3"/>
    <row r="1140" hidden="1" x14ac:dyDescent="0.3"/>
    <row r="1141" hidden="1" x14ac:dyDescent="0.3"/>
    <row r="1142" hidden="1" x14ac:dyDescent="0.3"/>
    <row r="1143" hidden="1" x14ac:dyDescent="0.3"/>
    <row r="1144" hidden="1" x14ac:dyDescent="0.3"/>
    <row r="1145" hidden="1" x14ac:dyDescent="0.3"/>
    <row r="1146" hidden="1" x14ac:dyDescent="0.3"/>
    <row r="1147" hidden="1" x14ac:dyDescent="0.3"/>
    <row r="1148" hidden="1" x14ac:dyDescent="0.3"/>
    <row r="1149" hidden="1" x14ac:dyDescent="0.3"/>
    <row r="1150" hidden="1" x14ac:dyDescent="0.3"/>
    <row r="1151" hidden="1" x14ac:dyDescent="0.3"/>
    <row r="1152" hidden="1" x14ac:dyDescent="0.3"/>
    <row r="1153" hidden="1" x14ac:dyDescent="0.3"/>
    <row r="1154" hidden="1" x14ac:dyDescent="0.3"/>
    <row r="1155" hidden="1" x14ac:dyDescent="0.3"/>
    <row r="1156" hidden="1" x14ac:dyDescent="0.3"/>
    <row r="1157" hidden="1" x14ac:dyDescent="0.3"/>
    <row r="1158" hidden="1" x14ac:dyDescent="0.3"/>
    <row r="1159" hidden="1" x14ac:dyDescent="0.3"/>
    <row r="1160" hidden="1" x14ac:dyDescent="0.3"/>
    <row r="1161" hidden="1" x14ac:dyDescent="0.3"/>
    <row r="1162" hidden="1" x14ac:dyDescent="0.3"/>
    <row r="1163" hidden="1" x14ac:dyDescent="0.3"/>
    <row r="1164" hidden="1" x14ac:dyDescent="0.3"/>
    <row r="1165" hidden="1" x14ac:dyDescent="0.3"/>
    <row r="1166" hidden="1" x14ac:dyDescent="0.3"/>
    <row r="1167" hidden="1" x14ac:dyDescent="0.3"/>
    <row r="1168" hidden="1" x14ac:dyDescent="0.3"/>
    <row r="1169" hidden="1" x14ac:dyDescent="0.3"/>
    <row r="1170" hidden="1" x14ac:dyDescent="0.3"/>
    <row r="1171" hidden="1" x14ac:dyDescent="0.3"/>
    <row r="1172" hidden="1" x14ac:dyDescent="0.3"/>
    <row r="1173" hidden="1" x14ac:dyDescent="0.3"/>
    <row r="1174" hidden="1" x14ac:dyDescent="0.3"/>
    <row r="1175" hidden="1" x14ac:dyDescent="0.3"/>
    <row r="1176" hidden="1" x14ac:dyDescent="0.3"/>
    <row r="1177" hidden="1" x14ac:dyDescent="0.3"/>
    <row r="1178" hidden="1" x14ac:dyDescent="0.3"/>
    <row r="1179" hidden="1" x14ac:dyDescent="0.3"/>
    <row r="1180" hidden="1" x14ac:dyDescent="0.3"/>
    <row r="1181" hidden="1" x14ac:dyDescent="0.3"/>
    <row r="1182" hidden="1" x14ac:dyDescent="0.3"/>
    <row r="1183" hidden="1" x14ac:dyDescent="0.3"/>
    <row r="1184" ht="14.5" hidden="1" thickBot="1" x14ac:dyDescent="0.35"/>
    <row r="1185" spans="2:19" ht="14.5" hidden="1" thickTop="1" x14ac:dyDescent="0.3">
      <c r="B1185" s="122" t="s">
        <v>39</v>
      </c>
      <c r="C1185" s="122"/>
      <c r="D1185" s="122"/>
      <c r="E1185" s="122"/>
      <c r="F1185" s="122"/>
      <c r="G1185" s="122"/>
      <c r="H1185" s="122"/>
      <c r="I1185" s="122"/>
      <c r="J1185" s="122"/>
      <c r="K1185" s="122"/>
      <c r="L1185" s="122"/>
      <c r="M1185" s="122"/>
      <c r="N1185" s="122"/>
    </row>
    <row r="1186" spans="2:19" hidden="1" x14ac:dyDescent="0.3"/>
    <row r="1187" spans="2:19" hidden="1" x14ac:dyDescent="0.3"/>
    <row r="1188" spans="2:19" hidden="1" x14ac:dyDescent="0.3"/>
    <row r="1191" spans="2:19" ht="37" x14ac:dyDescent="1.05">
      <c r="B1191" s="279" t="s">
        <v>234</v>
      </c>
      <c r="C1191" s="279"/>
      <c r="D1191" s="279"/>
      <c r="E1191" s="279"/>
      <c r="F1191" s="279"/>
      <c r="G1191" s="279"/>
      <c r="H1191" s="279"/>
      <c r="I1191" s="279"/>
      <c r="J1191" s="279"/>
      <c r="K1191" s="279"/>
      <c r="L1191" s="279"/>
      <c r="M1191" s="279"/>
      <c r="N1191" s="279"/>
    </row>
    <row r="1192" spans="2:19" x14ac:dyDescent="0.3">
      <c r="B1192" s="92" t="s">
        <v>236</v>
      </c>
    </row>
    <row r="1193" spans="2:19" x14ac:dyDescent="0.3">
      <c r="B1193" s="92" t="s">
        <v>235</v>
      </c>
    </row>
    <row r="1194" spans="2:19" x14ac:dyDescent="0.3">
      <c r="P1194" s="139" t="s">
        <v>175</v>
      </c>
      <c r="Q1194" s="99"/>
      <c r="R1194" s="139" t="s">
        <v>176</v>
      </c>
      <c r="S1194" s="100"/>
    </row>
    <row r="1195" spans="2:19" ht="17" x14ac:dyDescent="0.5">
      <c r="B1195" s="124" t="s">
        <v>201</v>
      </c>
      <c r="H1195" s="138">
        <v>1.6666666666666666E-3</v>
      </c>
      <c r="I1195" s="138">
        <f>2/6</f>
        <v>0.33333333333333331</v>
      </c>
      <c r="J1195" s="138">
        <f>3/6</f>
        <v>0.5</v>
      </c>
      <c r="K1195" s="138">
        <f>4/6</f>
        <v>0.66666666666666663</v>
      </c>
      <c r="L1195" s="138">
        <f>5/6</f>
        <v>0.83333333333333337</v>
      </c>
      <c r="M1195" s="138">
        <f>6/6</f>
        <v>1</v>
      </c>
      <c r="P1195" s="93" t="s">
        <v>174</v>
      </c>
      <c r="Q1195" s="94" t="s">
        <v>173</v>
      </c>
      <c r="R1195" s="93" t="s">
        <v>174</v>
      </c>
      <c r="S1195" s="94" t="s">
        <v>173</v>
      </c>
    </row>
    <row r="1196" spans="2:19" x14ac:dyDescent="0.3">
      <c r="B1196" s="125" t="s">
        <v>191</v>
      </c>
      <c r="C1196" s="126" t="str">
        <f>IF('CCB-1'!$F$56="","",'CCB-1'!$F$56)</f>
        <v>Dr. Singh</v>
      </c>
      <c r="D1196" s="137">
        <f>'CCB-1'!$C$1747</f>
        <v>1</v>
      </c>
      <c r="E1196" s="92" t="str">
        <f>'CCB-1'!$D$1747</f>
        <v>provider finished CC</v>
      </c>
      <c r="H1196" s="92">
        <f t="shared" ref="H1196:M1205" si="14">IF($D1196&gt;=H$1195,1,0)</f>
        <v>1</v>
      </c>
      <c r="I1196" s="92">
        <f t="shared" si="14"/>
        <v>1</v>
      </c>
      <c r="J1196" s="92">
        <f t="shared" si="14"/>
        <v>1</v>
      </c>
      <c r="K1196" s="92">
        <f t="shared" si="14"/>
        <v>1</v>
      </c>
      <c r="L1196" s="92">
        <f t="shared" si="14"/>
        <v>1</v>
      </c>
      <c r="M1196" s="92">
        <f t="shared" si="14"/>
        <v>1</v>
      </c>
      <c r="N1196" s="235">
        <f>SUM(H1196:M1196)</f>
        <v>6</v>
      </c>
      <c r="P1196" s="92" t="str">
        <f>IF(H1196&gt;=H$1195,"yes","no")</f>
        <v>yes</v>
      </c>
      <c r="Q1196" s="92" t="str">
        <f>IF(J1196&gt;=J$1195,"yes","no")</f>
        <v>yes</v>
      </c>
      <c r="R1196" s="92" t="str">
        <f>IF(K1196&gt;=K$1195,"yes","no")</f>
        <v>yes</v>
      </c>
      <c r="S1196" s="92" t="str">
        <f>IF(M1196&gt;=M$1195,"yes","no")</f>
        <v>yes</v>
      </c>
    </row>
    <row r="1197" spans="2:19" x14ac:dyDescent="0.3">
      <c r="B1197" s="125" t="s">
        <v>192</v>
      </c>
      <c r="C1197" s="126" t="str">
        <f>IF('CCB-2'!$F$56="","",'CCB-2'!$F$56)</f>
        <v>Dr. Simmons</v>
      </c>
      <c r="D1197" s="137">
        <f>'CCB-2'!$C$1747</f>
        <v>0</v>
      </c>
      <c r="E1197" s="92" t="str">
        <f>'CCB-2'!$D$1747</f>
        <v>provider pre-enrollment</v>
      </c>
      <c r="H1197" s="92">
        <f t="shared" si="14"/>
        <v>0</v>
      </c>
      <c r="I1197" s="92">
        <f t="shared" si="14"/>
        <v>0</v>
      </c>
      <c r="J1197" s="92">
        <f t="shared" si="14"/>
        <v>0</v>
      </c>
      <c r="K1197" s="92">
        <f t="shared" si="14"/>
        <v>0</v>
      </c>
      <c r="L1197" s="92">
        <f t="shared" si="14"/>
        <v>0</v>
      </c>
      <c r="M1197" s="92">
        <f t="shared" si="14"/>
        <v>0</v>
      </c>
      <c r="N1197" s="235">
        <f t="shared" ref="N1197:N1212" si="15">SUM(H1197:M1197)</f>
        <v>0</v>
      </c>
      <c r="P1197" s="92" t="str">
        <f t="shared" ref="P1197:P1205" si="16">IF(H1197&gt;=H$1195,"yes","no")</f>
        <v>no</v>
      </c>
      <c r="Q1197" s="92" t="str">
        <f t="shared" ref="Q1197:Q1205" si="17">IF(J1197&gt;=J$1195,"yes","no")</f>
        <v>no</v>
      </c>
      <c r="R1197" s="92" t="str">
        <f t="shared" ref="R1197:R1205" si="18">IF(K1197&gt;=K$1195,"yes","no")</f>
        <v>no</v>
      </c>
      <c r="S1197" s="92" t="str">
        <f t="shared" ref="S1197:S1205" si="19">IF(M1197&gt;=M$1195,"yes","no")</f>
        <v>no</v>
      </c>
    </row>
    <row r="1198" spans="2:19" x14ac:dyDescent="0.3">
      <c r="B1198" s="125" t="s">
        <v>193</v>
      </c>
      <c r="C1198" s="126" t="str">
        <f>IF('CCB-3'!$F$56="","",'CCB-3'!$F$56)</f>
        <v>Dr. Said</v>
      </c>
      <c r="D1198" s="137">
        <f>'CCB-3'!$C$1747</f>
        <v>0.5</v>
      </c>
      <c r="E1198" s="92" t="str">
        <f>'CCB-3'!$D$1747</f>
        <v>provider finished SC</v>
      </c>
      <c r="H1198" s="92">
        <f t="shared" si="14"/>
        <v>1</v>
      </c>
      <c r="I1198" s="92">
        <f t="shared" si="14"/>
        <v>1</v>
      </c>
      <c r="J1198" s="92">
        <f t="shared" si="14"/>
        <v>1</v>
      </c>
      <c r="K1198" s="92">
        <f t="shared" si="14"/>
        <v>0</v>
      </c>
      <c r="L1198" s="92">
        <f t="shared" si="14"/>
        <v>0</v>
      </c>
      <c r="M1198" s="92">
        <f t="shared" si="14"/>
        <v>0</v>
      </c>
      <c r="N1198" s="235">
        <f t="shared" si="15"/>
        <v>3</v>
      </c>
      <c r="P1198" s="92" t="str">
        <f t="shared" si="16"/>
        <v>yes</v>
      </c>
      <c r="Q1198" s="92" t="str">
        <f t="shared" si="17"/>
        <v>yes</v>
      </c>
      <c r="R1198" s="92" t="str">
        <f t="shared" si="18"/>
        <v>no</v>
      </c>
      <c r="S1198" s="92" t="str">
        <f t="shared" si="19"/>
        <v>no</v>
      </c>
    </row>
    <row r="1199" spans="2:19" x14ac:dyDescent="0.3">
      <c r="B1199" s="125" t="s">
        <v>194</v>
      </c>
      <c r="C1199" s="126" t="str">
        <f>IF('CCB-4'!$F$56="","",'CCB-4'!$F$56)</f>
        <v>Tanner</v>
      </c>
      <c r="D1199" s="137">
        <f>'CCB-4'!$C$1747</f>
        <v>0.16666666666666666</v>
      </c>
      <c r="E1199" s="92" t="str">
        <f>'CCB-4'!$D$1747</f>
        <v>provider enrolling in SC</v>
      </c>
      <c r="H1199" s="92">
        <f t="shared" si="14"/>
        <v>1</v>
      </c>
      <c r="I1199" s="92">
        <f t="shared" si="14"/>
        <v>0</v>
      </c>
      <c r="J1199" s="92">
        <f t="shared" si="14"/>
        <v>0</v>
      </c>
      <c r="K1199" s="92">
        <f t="shared" si="14"/>
        <v>0</v>
      </c>
      <c r="L1199" s="92">
        <f t="shared" si="14"/>
        <v>0</v>
      </c>
      <c r="M1199" s="92">
        <f t="shared" si="14"/>
        <v>0</v>
      </c>
      <c r="N1199" s="235">
        <f t="shared" si="15"/>
        <v>1</v>
      </c>
      <c r="P1199" s="92" t="str">
        <f t="shared" si="16"/>
        <v>yes</v>
      </c>
      <c r="Q1199" s="92" t="str">
        <f t="shared" si="17"/>
        <v>no</v>
      </c>
      <c r="R1199" s="92" t="str">
        <f t="shared" si="18"/>
        <v>no</v>
      </c>
      <c r="S1199" s="92" t="str">
        <f t="shared" si="19"/>
        <v>no</v>
      </c>
    </row>
    <row r="1200" spans="2:19" x14ac:dyDescent="0.3">
      <c r="B1200" s="125" t="s">
        <v>195</v>
      </c>
      <c r="C1200" s="126" t="str">
        <f>IF('CCB-5'!$F$56="","",'CCB-5'!$F$56)</f>
        <v>Cooper</v>
      </c>
      <c r="D1200" s="137">
        <f>'CCB-5'!$C$1747</f>
        <v>0.66666666666666663</v>
      </c>
      <c r="E1200" s="92" t="str">
        <f>'CCB-5'!$D$1747</f>
        <v>provider enrolling in CC</v>
      </c>
      <c r="H1200" s="92">
        <f t="shared" si="14"/>
        <v>1</v>
      </c>
      <c r="I1200" s="92">
        <f t="shared" si="14"/>
        <v>1</v>
      </c>
      <c r="J1200" s="92">
        <f t="shared" si="14"/>
        <v>1</v>
      </c>
      <c r="K1200" s="92">
        <f t="shared" si="14"/>
        <v>1</v>
      </c>
      <c r="L1200" s="92">
        <f t="shared" si="14"/>
        <v>0</v>
      </c>
      <c r="M1200" s="92">
        <f t="shared" si="14"/>
        <v>0</v>
      </c>
      <c r="N1200" s="235">
        <f t="shared" si="15"/>
        <v>4</v>
      </c>
      <c r="P1200" s="92" t="str">
        <f t="shared" si="16"/>
        <v>yes</v>
      </c>
      <c r="Q1200" s="92" t="str">
        <f t="shared" si="17"/>
        <v>yes</v>
      </c>
      <c r="R1200" s="92" t="str">
        <f t="shared" si="18"/>
        <v>yes</v>
      </c>
      <c r="S1200" s="92" t="str">
        <f t="shared" si="19"/>
        <v>no</v>
      </c>
    </row>
    <row r="1201" spans="2:42" x14ac:dyDescent="0.3">
      <c r="B1201" s="125" t="s">
        <v>196</v>
      </c>
      <c r="C1201" s="126" t="str">
        <f>IF('CCB-6'!$F$56="","",'CCB-6'!$F$56)</f>
        <v>Dr. Willson</v>
      </c>
      <c r="D1201" s="137">
        <f>'CCB-6'!$C$1747</f>
        <v>0</v>
      </c>
      <c r="E1201" s="92" t="str">
        <f>'CCB-6'!$D$1747</f>
        <v>provider pre-enrollment</v>
      </c>
      <c r="H1201" s="92">
        <f t="shared" si="14"/>
        <v>0</v>
      </c>
      <c r="I1201" s="92">
        <f t="shared" si="14"/>
        <v>0</v>
      </c>
      <c r="J1201" s="92">
        <f t="shared" si="14"/>
        <v>0</v>
      </c>
      <c r="K1201" s="92">
        <f t="shared" si="14"/>
        <v>0</v>
      </c>
      <c r="L1201" s="92">
        <f t="shared" si="14"/>
        <v>0</v>
      </c>
      <c r="M1201" s="92">
        <f t="shared" si="14"/>
        <v>0</v>
      </c>
      <c r="N1201" s="235">
        <f t="shared" si="15"/>
        <v>0</v>
      </c>
      <c r="P1201" s="92" t="str">
        <f t="shared" si="16"/>
        <v>no</v>
      </c>
      <c r="Q1201" s="92" t="str">
        <f t="shared" si="17"/>
        <v>no</v>
      </c>
      <c r="R1201" s="92" t="str">
        <f t="shared" si="18"/>
        <v>no</v>
      </c>
      <c r="S1201" s="92" t="str">
        <f t="shared" si="19"/>
        <v>no</v>
      </c>
    </row>
    <row r="1202" spans="2:42" x14ac:dyDescent="0.3">
      <c r="B1202" s="125" t="s">
        <v>197</v>
      </c>
      <c r="C1202" s="126" t="str">
        <f>IF('CCB-7'!$F$56="","",'CCB-7'!$F$56)</f>
        <v>Marion</v>
      </c>
      <c r="D1202" s="137">
        <f>'CCB-7'!$C$1747</f>
        <v>0.16666666666666666</v>
      </c>
      <c r="E1202" s="92" t="str">
        <f>'CCB-7'!$D$1747</f>
        <v>provider enrolling in SC</v>
      </c>
      <c r="H1202" s="92">
        <f t="shared" si="14"/>
        <v>1</v>
      </c>
      <c r="I1202" s="92">
        <f t="shared" si="14"/>
        <v>0</v>
      </c>
      <c r="J1202" s="92">
        <f t="shared" si="14"/>
        <v>0</v>
      </c>
      <c r="K1202" s="92">
        <f t="shared" si="14"/>
        <v>0</v>
      </c>
      <c r="L1202" s="92">
        <f t="shared" si="14"/>
        <v>0</v>
      </c>
      <c r="M1202" s="92">
        <f t="shared" si="14"/>
        <v>0</v>
      </c>
      <c r="N1202" s="235">
        <f t="shared" si="15"/>
        <v>1</v>
      </c>
      <c r="P1202" s="92" t="str">
        <f t="shared" si="16"/>
        <v>yes</v>
      </c>
      <c r="Q1202" s="92" t="str">
        <f t="shared" si="17"/>
        <v>no</v>
      </c>
      <c r="R1202" s="92" t="str">
        <f t="shared" si="18"/>
        <v>no</v>
      </c>
      <c r="S1202" s="92" t="str">
        <f t="shared" si="19"/>
        <v>no</v>
      </c>
    </row>
    <row r="1203" spans="2:42" x14ac:dyDescent="0.3">
      <c r="B1203" s="125" t="s">
        <v>198</v>
      </c>
      <c r="C1203" s="126" t="str">
        <f>IF('CCB-8'!$F$56="","",'CCB-8'!$F$56)</f>
        <v>Dr. Waterson</v>
      </c>
      <c r="D1203" s="137">
        <f>'CCB-8'!$C$1747</f>
        <v>0</v>
      </c>
      <c r="E1203" s="92" t="str">
        <f>'CCB-8'!$D$1747</f>
        <v>provider pre-enrollment</v>
      </c>
      <c r="H1203" s="92">
        <f t="shared" si="14"/>
        <v>0</v>
      </c>
      <c r="I1203" s="92">
        <f t="shared" si="14"/>
        <v>0</v>
      </c>
      <c r="J1203" s="92">
        <f t="shared" si="14"/>
        <v>0</v>
      </c>
      <c r="K1203" s="92">
        <f t="shared" si="14"/>
        <v>0</v>
      </c>
      <c r="L1203" s="92">
        <f t="shared" si="14"/>
        <v>0</v>
      </c>
      <c r="M1203" s="92">
        <f t="shared" si="14"/>
        <v>0</v>
      </c>
      <c r="N1203" s="235">
        <f t="shared" si="15"/>
        <v>0</v>
      </c>
      <c r="P1203" s="92" t="str">
        <f t="shared" si="16"/>
        <v>no</v>
      </c>
      <c r="Q1203" s="92" t="str">
        <f t="shared" si="17"/>
        <v>no</v>
      </c>
      <c r="R1203" s="92" t="str">
        <f t="shared" si="18"/>
        <v>no</v>
      </c>
      <c r="S1203" s="92" t="str">
        <f t="shared" si="19"/>
        <v>no</v>
      </c>
    </row>
    <row r="1204" spans="2:42" x14ac:dyDescent="0.3">
      <c r="B1204" s="125" t="s">
        <v>199</v>
      </c>
      <c r="C1204" s="126" t="str">
        <f>IF('CCB-9'!$F$56="","",'CCB-9'!$F$56)</f>
        <v>Juanita</v>
      </c>
      <c r="D1204" s="137">
        <f>'CCB-9'!$C$1747</f>
        <v>0.5</v>
      </c>
      <c r="E1204" s="92" t="str">
        <f>'CCB-9'!$D$1747</f>
        <v>provider finished SC</v>
      </c>
      <c r="H1204" s="92">
        <f t="shared" si="14"/>
        <v>1</v>
      </c>
      <c r="I1204" s="92">
        <f t="shared" si="14"/>
        <v>1</v>
      </c>
      <c r="J1204" s="92">
        <f t="shared" si="14"/>
        <v>1</v>
      </c>
      <c r="K1204" s="92">
        <f t="shared" si="14"/>
        <v>0</v>
      </c>
      <c r="L1204" s="92">
        <f t="shared" si="14"/>
        <v>0</v>
      </c>
      <c r="M1204" s="92">
        <f t="shared" si="14"/>
        <v>0</v>
      </c>
      <c r="N1204" s="235">
        <f t="shared" si="15"/>
        <v>3</v>
      </c>
      <c r="P1204" s="92" t="str">
        <f t="shared" si="16"/>
        <v>yes</v>
      </c>
      <c r="Q1204" s="92" t="str">
        <f t="shared" si="17"/>
        <v>yes</v>
      </c>
      <c r="R1204" s="92" t="str">
        <f t="shared" si="18"/>
        <v>no</v>
      </c>
      <c r="S1204" s="92" t="str">
        <f t="shared" si="19"/>
        <v>no</v>
      </c>
    </row>
    <row r="1205" spans="2:42" x14ac:dyDescent="0.3">
      <c r="B1205" s="125" t="s">
        <v>200</v>
      </c>
      <c r="C1205" s="126" t="str">
        <f>IF('CCB-10'!$F$56="","",'CCB-10'!$F$56)</f>
        <v/>
      </c>
      <c r="D1205" s="137">
        <f>'CCB-10'!$C$1747</f>
        <v>0</v>
      </c>
      <c r="E1205" s="92" t="str">
        <f>'CCB-10'!$D$1747</f>
        <v>provider pre-enrollment</v>
      </c>
      <c r="H1205" s="92">
        <f t="shared" si="14"/>
        <v>0</v>
      </c>
      <c r="I1205" s="92">
        <f t="shared" si="14"/>
        <v>0</v>
      </c>
      <c r="J1205" s="92">
        <f t="shared" si="14"/>
        <v>0</v>
      </c>
      <c r="K1205" s="92">
        <f t="shared" si="14"/>
        <v>0</v>
      </c>
      <c r="L1205" s="92">
        <f t="shared" si="14"/>
        <v>0</v>
      </c>
      <c r="M1205" s="92">
        <f t="shared" si="14"/>
        <v>0</v>
      </c>
      <c r="N1205" s="235">
        <f t="shared" si="15"/>
        <v>0</v>
      </c>
      <c r="P1205" s="92" t="str">
        <f t="shared" si="16"/>
        <v>no</v>
      </c>
      <c r="Q1205" s="92" t="str">
        <f t="shared" si="17"/>
        <v>no</v>
      </c>
      <c r="R1205" s="92" t="str">
        <f t="shared" si="18"/>
        <v>no</v>
      </c>
      <c r="S1205" s="92" t="str">
        <f t="shared" si="19"/>
        <v>no</v>
      </c>
    </row>
    <row r="1206" spans="2:42" x14ac:dyDescent="0.3">
      <c r="H1206" s="102">
        <f t="shared" ref="H1206:M1206" si="20">SUM(H1196:H1205)</f>
        <v>6</v>
      </c>
      <c r="I1206" s="102">
        <f t="shared" si="20"/>
        <v>4</v>
      </c>
      <c r="J1206" s="102">
        <f t="shared" si="20"/>
        <v>4</v>
      </c>
      <c r="K1206" s="102">
        <f t="shared" si="20"/>
        <v>2</v>
      </c>
      <c r="L1206" s="102">
        <f t="shared" si="20"/>
        <v>1</v>
      </c>
      <c r="M1206" s="102">
        <f t="shared" si="20"/>
        <v>1</v>
      </c>
      <c r="N1206" s="235">
        <f t="shared" si="15"/>
        <v>18</v>
      </c>
    </row>
    <row r="1207" spans="2:42" ht="14.5" thickBot="1" x14ac:dyDescent="0.35">
      <c r="J1207" s="235" t="s">
        <v>227</v>
      </c>
      <c r="K1207" s="236" t="s">
        <v>48</v>
      </c>
      <c r="N1207" s="235">
        <f t="shared" si="15"/>
        <v>0</v>
      </c>
    </row>
    <row r="1208" spans="2:42" ht="17" thickTop="1" thickBot="1" x14ac:dyDescent="0.45">
      <c r="C1208" s="201" t="s">
        <v>217</v>
      </c>
      <c r="D1208" s="202"/>
      <c r="F1208" s="92" t="s">
        <v>230</v>
      </c>
      <c r="G1208" s="210">
        <v>-1</v>
      </c>
      <c r="H1208" s="210">
        <f>G1209</f>
        <v>-0.5</v>
      </c>
      <c r="J1208" s="92" t="s">
        <v>233</v>
      </c>
      <c r="L1208" s="92" t="s">
        <v>245</v>
      </c>
      <c r="N1208" s="235">
        <f t="shared" si="15"/>
        <v>-0.5</v>
      </c>
    </row>
    <row r="1209" spans="2:42" ht="17" thickTop="1" thickBot="1" x14ac:dyDescent="0.45">
      <c r="C1209" s="203" t="s">
        <v>216</v>
      </c>
      <c r="D1209" s="202"/>
      <c r="F1209" s="92" t="s">
        <v>230</v>
      </c>
      <c r="G1209" s="210">
        <v>-0.5</v>
      </c>
      <c r="H1209" s="210">
        <f>G1210</f>
        <v>-0.25</v>
      </c>
      <c r="J1209" s="92" t="str">
        <f>J1208</f>
        <v>trust declined</v>
      </c>
      <c r="L1209" s="92" t="s">
        <v>245</v>
      </c>
      <c r="N1209" s="235">
        <f t="shared" si="15"/>
        <v>-0.25</v>
      </c>
    </row>
    <row r="1210" spans="2:42" ht="17" thickTop="1" thickBot="1" x14ac:dyDescent="0.45">
      <c r="C1210" s="204" t="s">
        <v>218</v>
      </c>
      <c r="D1210" s="202"/>
      <c r="F1210" s="92" t="s">
        <v>230</v>
      </c>
      <c r="G1210" s="210">
        <v>-0.25</v>
      </c>
      <c r="H1210" s="210">
        <v>0.25</v>
      </c>
      <c r="J1210" s="92" t="s">
        <v>232</v>
      </c>
      <c r="L1210" s="92" t="s">
        <v>242</v>
      </c>
      <c r="N1210" s="235">
        <f t="shared" si="15"/>
        <v>0.25</v>
      </c>
    </row>
    <row r="1211" spans="2:42" ht="17" thickTop="1" thickBot="1" x14ac:dyDescent="0.45">
      <c r="C1211" s="213" t="s">
        <v>214</v>
      </c>
      <c r="D1211" s="202"/>
      <c r="F1211" s="92" t="s">
        <v>230</v>
      </c>
      <c r="G1211" s="210">
        <f>H1210</f>
        <v>0.25</v>
      </c>
      <c r="H1211" s="210">
        <v>0.5</v>
      </c>
      <c r="J1211" s="92" t="str">
        <f>J1212</f>
        <v>trust increased</v>
      </c>
      <c r="L1211" s="92" t="s">
        <v>244</v>
      </c>
      <c r="N1211" s="235">
        <f t="shared" si="15"/>
        <v>0.5</v>
      </c>
    </row>
    <row r="1212" spans="2:42" ht="17" thickTop="1" thickBot="1" x14ac:dyDescent="0.45">
      <c r="C1212" s="205" t="s">
        <v>215</v>
      </c>
      <c r="D1212" s="202"/>
      <c r="F1212" s="92" t="s">
        <v>230</v>
      </c>
      <c r="G1212" s="210">
        <f>H1211</f>
        <v>0.5</v>
      </c>
      <c r="H1212" s="210">
        <v>1</v>
      </c>
      <c r="J1212" s="92" t="s">
        <v>231</v>
      </c>
      <c r="L1212" s="92" t="s">
        <v>244</v>
      </c>
      <c r="N1212" s="235">
        <f t="shared" si="15"/>
        <v>1</v>
      </c>
    </row>
    <row r="1213" spans="2:42" ht="14.5" thickTop="1" x14ac:dyDescent="0.3"/>
    <row r="1214" spans="2:42" x14ac:dyDescent="0.3">
      <c r="AJ1214" s="265" t="s">
        <v>255</v>
      </c>
      <c r="AK1214" s="265"/>
      <c r="AL1214" s="265"/>
      <c r="AM1214" s="265" t="s">
        <v>256</v>
      </c>
      <c r="AN1214" s="265"/>
      <c r="AO1214" s="265"/>
    </row>
    <row r="1215" spans="2:42" ht="17" x14ac:dyDescent="0.5">
      <c r="B1215" s="124" t="s">
        <v>211</v>
      </c>
      <c r="F1215" s="145" t="s">
        <v>219</v>
      </c>
      <c r="G1215" s="145" t="s">
        <v>220</v>
      </c>
      <c r="H1215" s="208" t="s">
        <v>223</v>
      </c>
      <c r="I1215" s="208" t="s">
        <v>221</v>
      </c>
      <c r="J1215" s="211"/>
      <c r="K1215" s="212"/>
      <c r="P1215" s="92" t="s">
        <v>229</v>
      </c>
      <c r="AC1215" s="212" t="s">
        <v>222</v>
      </c>
      <c r="AI1215" s="264" t="s">
        <v>203</v>
      </c>
      <c r="AJ1215" s="263" t="s">
        <v>244</v>
      </c>
      <c r="AK1215" s="263" t="s">
        <v>242</v>
      </c>
      <c r="AL1215" s="263" t="s">
        <v>245</v>
      </c>
      <c r="AM1215" s="263" t="s">
        <v>244</v>
      </c>
      <c r="AN1215" s="263" t="s">
        <v>242</v>
      </c>
      <c r="AO1215" s="263" t="s">
        <v>245</v>
      </c>
      <c r="AP1215" s="146"/>
    </row>
    <row r="1216" spans="2:42" x14ac:dyDescent="0.3">
      <c r="B1216" s="125" t="s">
        <v>191</v>
      </c>
      <c r="C1216" s="126" t="str">
        <f>IF('CCB-1'!$F$55="","",'CCB-1'!$F$55)</f>
        <v>Mika</v>
      </c>
      <c r="D1216" s="143">
        <f>'CCB-1'!F1747</f>
        <v>0.88</v>
      </c>
      <c r="F1216" s="144">
        <f>'CCB-1'!$P$1146</f>
        <v>0.28000000000000003</v>
      </c>
      <c r="G1216" s="144">
        <f>'CCB-1'!$F$1750</f>
        <v>0.88</v>
      </c>
      <c r="H1216" s="209">
        <f>'CCB-1'!F1748</f>
        <v>0.22034064536530751</v>
      </c>
      <c r="I1216" s="209">
        <f>1-F1216/G1216</f>
        <v>0.68181818181818177</v>
      </c>
      <c r="J1216" s="143">
        <f>G1216-F1216</f>
        <v>0.6</v>
      </c>
      <c r="K1216" s="126" t="str">
        <f>IF(AND($J$1216&gt;=$G$1208,$J$1216&lt;$H$1208),$C$1208,IF(AND($J$1216&gt;=$G$1209,$J$1216&lt;$H$1209),$C$1209,IF(AND($J$1216&gt;=$G$1210,$J$1216&lt;$H$1210),$C$1210,IF(AND($J$1216&gt;=$G$1211,$J$1216&lt;$H$1211),$C$1211,IF(AND($J$1216&gt;=$G$1212,$J$1216,$J$1216&lt;$H$1212),$C$1212)))))</f>
        <v>significant improvement</v>
      </c>
      <c r="N1216" s="224" cm="1">
        <f t="array" ref="N1216:O1216">D1196:E1196</f>
        <v>1</v>
      </c>
      <c r="O1216" s="225" t="str">
        <v>provider finished CC</v>
      </c>
      <c r="P1216" s="225"/>
      <c r="Q1216" s="226"/>
      <c r="S1216" s="92" t="str">
        <f>CONCATENATE(C1216," ",$P$1236,K1216,F$1208,$P$1215,E1196)</f>
        <v>Mika experienced significant improvement in trust as provider finished CC</v>
      </c>
      <c r="AC1216" s="143">
        <f>D1236</f>
        <v>0.65833333333333344</v>
      </c>
      <c r="AE1216" s="126" t="str">
        <f>IF(AND($J1216&gt;=$G$1208,$J1216&lt;$H$1208),$J$1208,IF(AND($J1216&gt;=$G$1209,$J1216&lt;$H$1209),$J$1209,IF(AND($J1216&gt;=$G$1210,$J1216&lt;$H$1210),$J$1210,IF(AND($J1216&gt;=$G$1211,$J1216&lt;$H$1211),$J$1211,IF(AND($J1216&gt;=$G$1212,$J1216,$J1216&lt;$H$1212),$J$1212)))))</f>
        <v>trust increased</v>
      </c>
      <c r="AG1216" s="126" t="str">
        <f>IF(AND($J1216&gt;=$G$1208,$J1216&lt;$H$1208),$L$1208,IF(AND($J1216&gt;=$G$1209,$J1216&lt;$H$1209),$L$1209,IF(AND($J1216&gt;=$G$1210,$J1216&lt;$H$1210),$L$1210,IF(AND($J1216&gt;=$G$1211,$J1216&lt;$H$1211),$L$1211,IF(AND($J1216&gt;=$G$1212,$J1216,$J1216&lt;$H$1212),$L$1212)))))</f>
        <v>low</v>
      </c>
      <c r="AI1216" s="262">
        <f>N1196</f>
        <v>6</v>
      </c>
      <c r="AJ1216" s="92">
        <f>IF(AND($AI1216&lt;=3,$I1216&lt;0),1,0)</f>
        <v>0</v>
      </c>
      <c r="AK1216" s="92">
        <f>IF(AND($AI1216&lt;=3,$I1216=0),1,0)</f>
        <v>0</v>
      </c>
      <c r="AL1216" s="92">
        <f>IF(AND($AI1216&lt;=3,$I1216&gt;0),1,0)</f>
        <v>0</v>
      </c>
      <c r="AM1216" s="92">
        <f>IF(AND($AI1216&gt;3,$I1216&lt;0),1,0)</f>
        <v>0</v>
      </c>
      <c r="AN1216" s="92">
        <f>IF(AND($AI1216&gt;3,$I1216=0),1,0)</f>
        <v>0</v>
      </c>
      <c r="AO1216" s="92">
        <f>IF(AND($AI1216&gt;3,$I1216&gt;0),1,0)</f>
        <v>1</v>
      </c>
    </row>
    <row r="1217" spans="2:41" x14ac:dyDescent="0.3">
      <c r="B1217" s="125" t="s">
        <v>192</v>
      </c>
      <c r="C1217" s="126" t="str">
        <f>IF('CCB-2'!$F$55="","",'CCB-2'!$F$55)</f>
        <v>Tamela</v>
      </c>
      <c r="D1217" s="143">
        <f>'CCB-2'!F1747</f>
        <v>0.48</v>
      </c>
      <c r="F1217" s="144">
        <f>'CCB-2'!$P$1146</f>
        <v>0.28000000000000003</v>
      </c>
      <c r="G1217" s="144">
        <f>'CCB-2'!$F$1750</f>
        <v>0.28000000000000003</v>
      </c>
      <c r="H1217" s="209">
        <f>'CCB-2'!F1748</f>
        <v>7.1501748230375209E-2</v>
      </c>
      <c r="I1217" s="209">
        <f>1-F1217/G1217</f>
        <v>0</v>
      </c>
      <c r="J1217" s="143">
        <f t="shared" ref="J1217:J1224" si="21">G1217-F1217</f>
        <v>0</v>
      </c>
      <c r="K1217" s="126" t="str">
        <f>IF(AND($J$1217&gt;=$G$1208,$J$1217&lt;$H$1208),$C$1208,IF(AND($J$1217&gt;=$G$1209,$J$1217&lt;$H$1209),$C$1209,IF(AND($J$1217&gt;=$G$1210,$J$1217&lt;$H$1210),$C$1210,IF(AND($J$1217&gt;=$G$1211,$J$1217&lt;$H$1211),$C$1211,IF(AND($J$1217&gt;=$G$1212,$J$1217,$J$1217&lt;$H$1212),$C$1212)))))</f>
        <v>no significant difference</v>
      </c>
      <c r="N1217" s="224" cm="1">
        <f t="array" ref="N1217:O1217">D1197:E1197</f>
        <v>0</v>
      </c>
      <c r="O1217" s="225" t="str">
        <v>provider pre-enrollment</v>
      </c>
      <c r="P1217" s="225"/>
      <c r="Q1217" s="226"/>
      <c r="S1217" s="92" t="str">
        <f t="shared" ref="S1217:S1224" si="22">CONCATENATE(C1217," ",$P$1236,K1217,F$1208,$P$1215,E1197)</f>
        <v>Tamela experienced no significant difference in trust as provider pre-enrollment</v>
      </c>
      <c r="AC1217" s="143">
        <f>D1237</f>
        <v>0.21666666666666667</v>
      </c>
      <c r="AE1217" s="126" t="str">
        <f t="shared" ref="AE1217:AG1224" si="23">IF(AND($J1217&gt;=$G$1208,$J1217&lt;$H$1208),$J$1208,IF(AND($J1217&gt;=$G$1209,$J1217&lt;$H$1209),$J$1209,IF(AND($J1217&gt;=$G$1210,$J1217&lt;$H$1210),$J$1210,IF(AND($J1217&gt;=$G$1211,$J1217&lt;$H$1211),$J$1211,IF(AND($J1217&gt;=$G$1212,$J1217,$J1217&lt;$H$1212),$J$1212)))))</f>
        <v>trust fell flat</v>
      </c>
      <c r="AG1217" s="126" t="str">
        <f t="shared" ref="AG1217:AG1224" si="24">IF(AND($J1217&gt;=$G$1208,$J1217&lt;$H$1208),$L$1208,IF(AND($J1217&gt;=$G$1209,$J1217&lt;$H$1209),$L$1209,IF(AND($J1217&gt;=$G$1210,$J1217&lt;$H$1210),$L$1210,IF(AND($J1217&gt;=$G$1211,$J1217&lt;$H$1211),$L$1211,IF(AND($J1217&gt;=$G$1212,$J1217,$J1217&lt;$H$1212),$L$1212)))))</f>
        <v>same</v>
      </c>
      <c r="AI1217" s="262">
        <f t="shared" ref="AI1217:AI1224" si="25">N1197</f>
        <v>0</v>
      </c>
      <c r="AJ1217" s="92">
        <f t="shared" ref="AJ1217:AJ1224" si="26">IF(AND($AI1217&lt;=3,$I1217&lt;0),1,0)</f>
        <v>0</v>
      </c>
      <c r="AK1217" s="92">
        <f t="shared" ref="AK1217:AK1224" si="27">IF(AND($AI1217&lt;=3,$I1217=0),1,0)</f>
        <v>1</v>
      </c>
      <c r="AL1217" s="92">
        <f t="shared" ref="AL1217:AL1224" si="28">IF(AND($AI1217&lt;=3,$I1217&gt;0),1,0)</f>
        <v>0</v>
      </c>
      <c r="AM1217" s="92">
        <f t="shared" ref="AM1217:AM1224" si="29">IF(AND($AI1217&gt;3,$I1217&lt;0),1,0)</f>
        <v>0</v>
      </c>
      <c r="AN1217" s="92">
        <f t="shared" ref="AN1217:AN1224" si="30">IF(AND($AI1217&gt;3,$I1217=0),1,0)</f>
        <v>0</v>
      </c>
      <c r="AO1217" s="92">
        <f t="shared" ref="AO1217:AO1224" si="31">IF(AND($AI1217&gt;3,$I1217&gt;0),1,0)</f>
        <v>0</v>
      </c>
    </row>
    <row r="1218" spans="2:41" x14ac:dyDescent="0.3">
      <c r="B1218" s="125" t="s">
        <v>193</v>
      </c>
      <c r="C1218" s="126" t="str">
        <f>IF('CCB-3'!$F$55="","",'CCB-3'!$F$55)</f>
        <v>Ashanti</v>
      </c>
      <c r="D1218" s="143">
        <f>'CCB-3'!F1747</f>
        <v>0.75</v>
      </c>
      <c r="F1218" s="144">
        <f>'CCB-3'!$P$1146</f>
        <v>0.2</v>
      </c>
      <c r="G1218" s="144">
        <f>'CCB-3'!$F$1750</f>
        <v>0.75</v>
      </c>
      <c r="H1218" s="209">
        <f>'CCB-3'!F1748</f>
        <v>0.27838821814150111</v>
      </c>
      <c r="I1218" s="209">
        <f>1-F1218/G1218</f>
        <v>0.73333333333333339</v>
      </c>
      <c r="J1218" s="143">
        <f t="shared" si="21"/>
        <v>0.55000000000000004</v>
      </c>
      <c r="K1218" s="126" t="str">
        <f>IF(AND($J$1218&gt;=$G$1208,$J$1218&lt;$H$1208),$C$1208,IF(AND($J$1218&gt;=$G$1209,$J$1218&lt;$H$1209),$C$1209,IF(AND($J$1218&gt;=$G$1210,$J$1218&lt;$H$1210),$C$1210,IF(AND($J$1218&gt;=$G$1211,$J$1218&lt;$H$1211),$C$1211,IF(AND($J$1218&gt;=$G$1212,$J$1218,$J$1218&lt;$H$1212),$C$1212)))))</f>
        <v>significant improvement</v>
      </c>
      <c r="N1218" s="224" cm="1">
        <f t="array" ref="N1218:O1218">D1198:E1198</f>
        <v>0.5</v>
      </c>
      <c r="O1218" s="225" t="str">
        <v>provider finished SC</v>
      </c>
      <c r="P1218" s="225"/>
      <c r="Q1218" s="226"/>
      <c r="S1218" s="92" t="str">
        <f t="shared" si="22"/>
        <v>Ashanti experienced significant improvement in trust as provider finished SC</v>
      </c>
      <c r="AC1218" s="143">
        <f>D1238</f>
        <v>0.42499999999999993</v>
      </c>
      <c r="AE1218" s="126" t="str">
        <f t="shared" si="23"/>
        <v>trust increased</v>
      </c>
      <c r="AG1218" s="126" t="str">
        <f t="shared" si="24"/>
        <v>low</v>
      </c>
      <c r="AI1218" s="262">
        <f t="shared" si="25"/>
        <v>3</v>
      </c>
      <c r="AJ1218" s="92">
        <f t="shared" si="26"/>
        <v>0</v>
      </c>
      <c r="AK1218" s="92">
        <f t="shared" si="27"/>
        <v>0</v>
      </c>
      <c r="AL1218" s="92">
        <f t="shared" si="28"/>
        <v>1</v>
      </c>
      <c r="AM1218" s="92">
        <f t="shared" si="29"/>
        <v>0</v>
      </c>
      <c r="AN1218" s="92">
        <f t="shared" si="30"/>
        <v>0</v>
      </c>
      <c r="AO1218" s="92">
        <f t="shared" si="31"/>
        <v>0</v>
      </c>
    </row>
    <row r="1219" spans="2:41" x14ac:dyDescent="0.3">
      <c r="B1219" s="125" t="s">
        <v>194</v>
      </c>
      <c r="C1219" s="126" t="str">
        <f>IF('CCB-4'!$F$55="","",'CCB-4'!$F$55)</f>
        <v>Zuri</v>
      </c>
      <c r="D1219" s="143">
        <f>'CCB-4'!F1747</f>
        <v>0.78</v>
      </c>
      <c r="F1219" s="144">
        <f>'CCB-4'!$P$1146</f>
        <v>0.28000000000000003</v>
      </c>
      <c r="G1219" s="144">
        <f>'CCB-4'!$F$1750</f>
        <v>0.78</v>
      </c>
      <c r="H1219" s="209">
        <f>'CCB-4'!F1748</f>
        <v>0.20175893206167284</v>
      </c>
      <c r="I1219" s="209">
        <f>1-F1219/G1219</f>
        <v>0.64102564102564097</v>
      </c>
      <c r="J1219" s="143">
        <f t="shared" si="21"/>
        <v>0.5</v>
      </c>
      <c r="K1219" s="126" t="str">
        <f>IF(AND($J$1219&gt;=$G$1208,$J$1219&lt;$H$1208),$C$1208,IF(AND($J$1219&gt;=$G$1209,$J$1219&lt;$H$1209),$C$1209,IF(AND($J$1219&gt;=$G$1210,$J$1219&lt;$H$1210),$C$1210,IF(AND($J$1219&gt;=$G$1211,$J$1219&lt;$H$1211),$C$1211,IF(AND($J$1219&gt;=$G$1212,$J$1219,$J$1219&lt;$H$1212),$C$1212)))))</f>
        <v>significant improvement</v>
      </c>
      <c r="N1219" s="224" cm="1">
        <f t="array" ref="N1219:O1219">D1199:E1199</f>
        <v>0.16666666666666666</v>
      </c>
      <c r="O1219" s="225" t="str">
        <v>provider enrolling in SC</v>
      </c>
      <c r="P1219" s="225"/>
      <c r="Q1219" s="226"/>
      <c r="S1219" s="92" t="str">
        <f t="shared" si="22"/>
        <v>Zuri experienced significant improvement in trust as provider enrolling in SC</v>
      </c>
      <c r="AC1219" s="143">
        <f>D1239</f>
        <v>0</v>
      </c>
      <c r="AE1219" s="126" t="str">
        <f t="shared" si="23"/>
        <v>trust increased</v>
      </c>
      <c r="AG1219" s="126" t="str">
        <f t="shared" si="24"/>
        <v>low</v>
      </c>
      <c r="AI1219" s="262">
        <f t="shared" si="25"/>
        <v>1</v>
      </c>
      <c r="AJ1219" s="92">
        <f t="shared" si="26"/>
        <v>0</v>
      </c>
      <c r="AK1219" s="92">
        <f t="shared" si="27"/>
        <v>0</v>
      </c>
      <c r="AL1219" s="92">
        <f t="shared" si="28"/>
        <v>1</v>
      </c>
      <c r="AM1219" s="92">
        <f t="shared" si="29"/>
        <v>0</v>
      </c>
      <c r="AN1219" s="92">
        <f t="shared" si="30"/>
        <v>0</v>
      </c>
      <c r="AO1219" s="92">
        <f t="shared" si="31"/>
        <v>0</v>
      </c>
    </row>
    <row r="1220" spans="2:41" x14ac:dyDescent="0.3">
      <c r="B1220" s="125" t="s">
        <v>195</v>
      </c>
      <c r="C1220" s="126" t="str">
        <f>IF('CCB-5'!$F$55="","",'CCB-5'!$F$55)</f>
        <v>Ayana</v>
      </c>
      <c r="D1220" s="143">
        <f>'CCB-5'!F1747</f>
        <v>0.88</v>
      </c>
      <c r="F1220" s="144">
        <f>'CCB-5'!$P$1146</f>
        <v>0.68</v>
      </c>
      <c r="G1220" s="144">
        <f>'CCB-5'!$F$1750</f>
        <v>0.18</v>
      </c>
      <c r="H1220" s="209">
        <f>'CCB-5'!F1748</f>
        <v>0.21589606552948404</v>
      </c>
      <c r="I1220" s="209">
        <f>1-F1220/G1220</f>
        <v>-2.7777777777777781</v>
      </c>
      <c r="J1220" s="143">
        <f t="shared" si="21"/>
        <v>-0.5</v>
      </c>
      <c r="K1220" s="126" t="str">
        <f>IF(AND($J$1220&gt;=$G$1208,$J$1220&lt;$H$1208),$C$1208,IF(AND($J$1220&gt;=$G$1209,$J$1220&lt;$H$1209),$C$1209,IF(AND($J$1220&gt;=$G$1210,$J$1220&lt;$H$1210),$C$1210,IF(AND($J$1220&gt;=$G$1211,$J$1220&lt;$H$1211),$C$1211,IF(AND($J$1220&gt;=$G$1212,$J$1220,$J$1220&lt;$H$1212),$C$1212)))))</f>
        <v>moderate decline</v>
      </c>
      <c r="N1220" s="224" cm="1">
        <f t="array" ref="N1220:O1220">D1200:E1200</f>
        <v>0.66666666666666663</v>
      </c>
      <c r="O1220" s="225" t="str">
        <v>provider enrolling in CC</v>
      </c>
      <c r="P1220" s="225"/>
      <c r="Q1220" s="226"/>
      <c r="S1220" s="92" t="str">
        <f t="shared" si="22"/>
        <v>Ayana experienced moderate decline in trust as provider enrolling in CC</v>
      </c>
      <c r="AC1220" s="143">
        <f>D1240</f>
        <v>0.45000000000000007</v>
      </c>
      <c r="AE1220" s="126" t="str">
        <f t="shared" si="23"/>
        <v>trust declined</v>
      </c>
      <c r="AG1220" s="126" t="str">
        <f t="shared" si="24"/>
        <v>high</v>
      </c>
      <c r="AI1220" s="262">
        <f t="shared" si="25"/>
        <v>4</v>
      </c>
      <c r="AJ1220" s="92">
        <f t="shared" si="26"/>
        <v>0</v>
      </c>
      <c r="AK1220" s="92">
        <f t="shared" si="27"/>
        <v>0</v>
      </c>
      <c r="AL1220" s="92">
        <f t="shared" si="28"/>
        <v>0</v>
      </c>
      <c r="AM1220" s="92">
        <f t="shared" si="29"/>
        <v>1</v>
      </c>
      <c r="AN1220" s="92">
        <f t="shared" si="30"/>
        <v>0</v>
      </c>
      <c r="AO1220" s="92">
        <f t="shared" si="31"/>
        <v>0</v>
      </c>
    </row>
    <row r="1221" spans="2:41" x14ac:dyDescent="0.3">
      <c r="B1221" s="125" t="s">
        <v>196</v>
      </c>
      <c r="C1221" s="126" t="str">
        <f>IF('CCB-6'!$F$55="","",'CCB-6'!$F$55)</f>
        <v>Maya</v>
      </c>
      <c r="D1221" s="143">
        <f>'CCB-6'!F1747</f>
        <v>0.78</v>
      </c>
      <c r="F1221" s="144">
        <f>'CCB-6'!$P$1146</f>
        <v>0.63</v>
      </c>
      <c r="G1221" s="144">
        <f>'CCB-6'!$F$1750</f>
        <v>0.48</v>
      </c>
      <c r="H1221" s="209">
        <f>'CCB-6'!F1748</f>
        <v>0.10701765171119088</v>
      </c>
      <c r="I1221" s="209">
        <f>1-F1221/G1221</f>
        <v>-0.3125</v>
      </c>
      <c r="J1221" s="143">
        <f t="shared" si="21"/>
        <v>-0.15000000000000002</v>
      </c>
      <c r="K1221" s="126" t="str">
        <f>IF(AND($J$1221&gt;=$G$1208,$J$1221&lt;$H$1208),$C$1208,IF(AND($J$1221&gt;=$G$1209,$J$1221&lt;$H$1209),$C$1209,IF(AND($J$1221&gt;=$G$1210,$J$1221&lt;$H$1210),$C$1210,IF(AND($J$1221&gt;=$G$1211,$J$1221&lt;$H$1211),$C$1211,IF(AND($J$1221&gt;=$G$1212,$J$1221,$J$1221&lt;$H$1212),$C$1212)))))</f>
        <v>no significant difference</v>
      </c>
      <c r="N1221" s="224" cm="1">
        <f t="array" ref="N1221:O1221">D1201:E1201</f>
        <v>0</v>
      </c>
      <c r="O1221" s="225" t="str">
        <v>provider pre-enrollment</v>
      </c>
      <c r="P1221" s="225"/>
      <c r="Q1221" s="226"/>
      <c r="S1221" s="92" t="str">
        <f t="shared" si="22"/>
        <v>Maya experienced no significant difference in trust as provider pre-enrollment</v>
      </c>
      <c r="AC1221" s="143">
        <f>D1241</f>
        <v>0.7</v>
      </c>
      <c r="AE1221" s="126" t="str">
        <f t="shared" si="23"/>
        <v>trust fell flat</v>
      </c>
      <c r="AG1221" s="126" t="str">
        <f t="shared" si="24"/>
        <v>same</v>
      </c>
      <c r="AI1221" s="262">
        <f t="shared" si="25"/>
        <v>0</v>
      </c>
      <c r="AJ1221" s="92">
        <f t="shared" si="26"/>
        <v>1</v>
      </c>
      <c r="AK1221" s="92">
        <f t="shared" si="27"/>
        <v>0</v>
      </c>
      <c r="AL1221" s="92">
        <f t="shared" si="28"/>
        <v>0</v>
      </c>
      <c r="AM1221" s="92">
        <f t="shared" si="29"/>
        <v>0</v>
      </c>
      <c r="AN1221" s="92">
        <f t="shared" si="30"/>
        <v>0</v>
      </c>
      <c r="AO1221" s="92">
        <f t="shared" si="31"/>
        <v>0</v>
      </c>
    </row>
    <row r="1222" spans="2:41" x14ac:dyDescent="0.3">
      <c r="B1222" s="125" t="s">
        <v>197</v>
      </c>
      <c r="C1222" s="126" t="str">
        <f>IF('CCB-7'!$F$55="","",'CCB-7'!$F$55)</f>
        <v>Janelle</v>
      </c>
      <c r="D1222" s="143">
        <f>'CCB-7'!F1747</f>
        <v>0.4</v>
      </c>
      <c r="F1222" s="144">
        <f>'CCB-7'!$P$1146</f>
        <v>0.28000000000000003</v>
      </c>
      <c r="G1222" s="144">
        <f>'CCB-7'!$F$1750</f>
        <v>0.4</v>
      </c>
      <c r="H1222" s="209">
        <f>'CCB-7'!F1748</f>
        <v>8.4852813742385777E-2</v>
      </c>
      <c r="I1222" s="209">
        <f>1-F1222/G1222</f>
        <v>0.29999999999999993</v>
      </c>
      <c r="J1222" s="143">
        <f t="shared" si="21"/>
        <v>0.12</v>
      </c>
      <c r="K1222" s="126" t="str">
        <f>IF(AND($J$1222&gt;=$G$1208,$J$1222&lt;$H$1208),$C$1208,IF(AND($J$1222&gt;=$G$1209,$J$1222&lt;$H$1209),$C$1209,IF(AND($J$1222&gt;=$G$1210,$J$1222&lt;$H$1210),$C$1210,IF(AND($J$1222&gt;=$G$1211,$J$1222&lt;$H$1211),$C$1211,IF(AND($J$1222&gt;=$G$1212,$J$1222,$J$1222&lt;$H$1212),$C$1212)))))</f>
        <v>no significant difference</v>
      </c>
      <c r="N1222" s="224" cm="1">
        <f t="array" ref="N1222:O1222">D1202:E1202</f>
        <v>0.16666666666666666</v>
      </c>
      <c r="O1222" s="225" t="str">
        <v>provider enrolling in SC</v>
      </c>
      <c r="P1222" s="225"/>
      <c r="Q1222" s="226"/>
      <c r="S1222" s="92" t="str">
        <f t="shared" si="22"/>
        <v>Janelle experienced no significant difference in trust as provider enrolling in SC</v>
      </c>
      <c r="AC1222" s="143">
        <f>D1242</f>
        <v>0.60833333333333339</v>
      </c>
      <c r="AE1222" s="126" t="str">
        <f t="shared" si="23"/>
        <v>trust fell flat</v>
      </c>
      <c r="AG1222" s="126" t="str">
        <f t="shared" si="24"/>
        <v>same</v>
      </c>
      <c r="AI1222" s="262">
        <f t="shared" si="25"/>
        <v>1</v>
      </c>
      <c r="AJ1222" s="92">
        <f t="shared" si="26"/>
        <v>0</v>
      </c>
      <c r="AK1222" s="92">
        <f t="shared" si="27"/>
        <v>0</v>
      </c>
      <c r="AL1222" s="92">
        <f t="shared" si="28"/>
        <v>1</v>
      </c>
      <c r="AM1222" s="92">
        <f t="shared" si="29"/>
        <v>0</v>
      </c>
      <c r="AN1222" s="92">
        <f t="shared" si="30"/>
        <v>0</v>
      </c>
      <c r="AO1222" s="92">
        <f t="shared" si="31"/>
        <v>0</v>
      </c>
    </row>
    <row r="1223" spans="2:41" x14ac:dyDescent="0.3">
      <c r="B1223" s="125" t="s">
        <v>198</v>
      </c>
      <c r="C1223" s="126" t="str">
        <f>IF('CCB-8'!$F$55="","",'CCB-8'!$F$55)</f>
        <v>Letisha</v>
      </c>
      <c r="D1223" s="143">
        <f>'CCB-8'!F1747</f>
        <v>0.93</v>
      </c>
      <c r="F1223" s="144">
        <f>'CCB-8'!$P$1146</f>
        <v>0.6</v>
      </c>
      <c r="G1223" s="144">
        <f>'CCB-8'!$F$1750</f>
        <v>0.85</v>
      </c>
      <c r="H1223" s="209">
        <f>'CCB-8'!F1748</f>
        <v>9.0738726481676246E-2</v>
      </c>
      <c r="I1223" s="209">
        <f>1-F1223/G1223</f>
        <v>0.29411764705882348</v>
      </c>
      <c r="J1223" s="143">
        <f t="shared" si="21"/>
        <v>0.25</v>
      </c>
      <c r="K1223" s="126" t="str">
        <f>IF(AND($J$1223&gt;=$G$1208,$J$1223&lt;$H$1208),$C$1208,IF(AND($J$1223&gt;=$G$1209,$J$1223&lt;$H$1209),$C$1209,IF(AND($J$1223&gt;=$G$1210,$J$1223&lt;$H$1210),$C$1210,IF(AND($J$1223&gt;=$G$1211,$J$1223&lt;$H$1211),$C$1211,IF(AND($J$1223&gt;=$G$1212,$J$1223,$J$1223&lt;$H$1212),$C$1212)))))</f>
        <v>moderate improvement</v>
      </c>
      <c r="N1223" s="224" cm="1">
        <f t="array" ref="N1223:O1223">D1203:E1203</f>
        <v>0</v>
      </c>
      <c r="O1223" s="225" t="str">
        <v>provider pre-enrollment</v>
      </c>
      <c r="P1223" s="225"/>
      <c r="Q1223" s="226"/>
      <c r="S1223" s="92" t="str">
        <f t="shared" si="22"/>
        <v>Letisha experienced moderate improvement in trust as provider pre-enrollment</v>
      </c>
      <c r="AC1223" s="143">
        <f>D1243</f>
        <v>0.78</v>
      </c>
      <c r="AE1223" s="126" t="str">
        <f t="shared" si="23"/>
        <v>trust increased</v>
      </c>
      <c r="AG1223" s="126" t="str">
        <f t="shared" si="24"/>
        <v>low</v>
      </c>
      <c r="AI1223" s="262">
        <f t="shared" si="25"/>
        <v>0</v>
      </c>
      <c r="AJ1223" s="92">
        <f t="shared" si="26"/>
        <v>0</v>
      </c>
      <c r="AK1223" s="92">
        <f t="shared" si="27"/>
        <v>0</v>
      </c>
      <c r="AL1223" s="92">
        <f t="shared" si="28"/>
        <v>1</v>
      </c>
      <c r="AM1223" s="92">
        <f t="shared" si="29"/>
        <v>0</v>
      </c>
      <c r="AN1223" s="92">
        <f t="shared" si="30"/>
        <v>0</v>
      </c>
      <c r="AO1223" s="92">
        <f t="shared" si="31"/>
        <v>0</v>
      </c>
    </row>
    <row r="1224" spans="2:41" x14ac:dyDescent="0.3">
      <c r="B1224" s="125" t="s">
        <v>199</v>
      </c>
      <c r="C1224" s="126" t="str">
        <f>IF('CCB-9'!$F$55="","",'CCB-9'!$F$55)</f>
        <v>Maria</v>
      </c>
      <c r="D1224" s="143">
        <f>'CCB-9'!F1747</f>
        <v>0.55000000000000004</v>
      </c>
      <c r="F1224" s="144">
        <f>'CCB-9'!$P$1146</f>
        <v>0.55000000000000004</v>
      </c>
      <c r="G1224" s="144">
        <f>'CCB-9'!$F$1750</f>
        <v>0.43</v>
      </c>
      <c r="H1224" s="209">
        <f>'CCB-9'!F1748</f>
        <v>6.4961527075647216E-2</v>
      </c>
      <c r="I1224" s="209">
        <f>1-F1224/G1224</f>
        <v>-0.27906976744186052</v>
      </c>
      <c r="J1224" s="143">
        <f t="shared" si="21"/>
        <v>-0.12000000000000005</v>
      </c>
      <c r="K1224" s="126" t="str">
        <f>IF(AND($J$1224&gt;=$G$1208,$J$1224&lt;$H$1208),$C$1208,IF(AND($J$1224&gt;=$G$1209,$J$1224&lt;$H$1209),$C$1209,IF(AND($J$1224&gt;=$G$1210,$J$1224&lt;$H$1210),$C$1210,IF(AND($J$1224&gt;=$G$1211,$J$1224&lt;$H$1211),$C$1211,IF(AND($J$1224&gt;=$G$1212,$J$1224,$J$1224&lt;$H$1212),$C$1212)))))</f>
        <v>no significant difference</v>
      </c>
      <c r="N1224" s="224" cm="1">
        <f t="array" ref="N1224:O1224">D1204:E1204</f>
        <v>0.5</v>
      </c>
      <c r="O1224" s="225" t="str">
        <v>provider finished SC</v>
      </c>
      <c r="P1224" s="225"/>
      <c r="Q1224" s="226"/>
      <c r="S1224" s="92" t="str">
        <f t="shared" si="22"/>
        <v>Maria experienced no significant difference in trust as provider finished SC</v>
      </c>
      <c r="AC1224" s="143">
        <f>D1244</f>
        <v>0.40833333333333333</v>
      </c>
      <c r="AE1224" s="126" t="str">
        <f t="shared" si="23"/>
        <v>trust fell flat</v>
      </c>
      <c r="AG1224" s="126" t="str">
        <f t="shared" si="24"/>
        <v>same</v>
      </c>
      <c r="AI1224" s="262">
        <f t="shared" si="25"/>
        <v>3</v>
      </c>
      <c r="AJ1224" s="92">
        <f t="shared" si="26"/>
        <v>1</v>
      </c>
      <c r="AK1224" s="92">
        <f t="shared" si="27"/>
        <v>0</v>
      </c>
      <c r="AL1224" s="92">
        <f t="shared" si="28"/>
        <v>0</v>
      </c>
      <c r="AM1224" s="92">
        <f t="shared" si="29"/>
        <v>0</v>
      </c>
      <c r="AN1224" s="92">
        <f t="shared" si="30"/>
        <v>0</v>
      </c>
      <c r="AO1224" s="92">
        <f t="shared" si="31"/>
        <v>0</v>
      </c>
    </row>
    <row r="1225" spans="2:41" x14ac:dyDescent="0.3">
      <c r="B1225" s="125" t="s">
        <v>200</v>
      </c>
      <c r="C1225" s="126" t="str">
        <f>IF('CCB-10'!$F$55="","",'CCB-10'!$F$55)</f>
        <v/>
      </c>
      <c r="D1225" s="143">
        <f>'CCB-10'!F1747</f>
        <v>0</v>
      </c>
      <c r="F1225" s="144"/>
      <c r="G1225" s="144"/>
      <c r="H1225" s="209"/>
      <c r="I1225" s="209"/>
      <c r="N1225" s="224" cm="1">
        <f t="array" ref="N1225:O1225">D1205:E1205</f>
        <v>0</v>
      </c>
      <c r="O1225" s="225" t="str">
        <v>provider pre-enrollment</v>
      </c>
      <c r="P1225" s="225"/>
      <c r="Q1225" s="226"/>
      <c r="AC1225" s="143">
        <f>D1245</f>
        <v>0</v>
      </c>
      <c r="AJ1225" s="102">
        <f>SUM(AJ1216:AJ1224)</f>
        <v>2</v>
      </c>
      <c r="AK1225" s="102">
        <f t="shared" ref="AK1225:AL1225" si="32">SUM(AK1216:AK1224)</f>
        <v>1</v>
      </c>
      <c r="AL1225" s="102">
        <f t="shared" si="32"/>
        <v>4</v>
      </c>
      <c r="AM1225" s="102">
        <f>SUM(AM1216:AM1224)</f>
        <v>1</v>
      </c>
      <c r="AN1225" s="102">
        <f t="shared" ref="AN1225" si="33">SUM(AN1216:AN1224)</f>
        <v>0</v>
      </c>
      <c r="AO1225" s="102">
        <f t="shared" ref="AO1225" si="34">SUM(AO1216:AO1224)</f>
        <v>1</v>
      </c>
    </row>
    <row r="1226" spans="2:41" x14ac:dyDescent="0.3">
      <c r="H1226" s="210"/>
      <c r="AC1226" s="211">
        <f>PEARSON(D1216:D1224,AC1216:AC1224)</f>
        <v>0.27197652155222418</v>
      </c>
    </row>
    <row r="1227" spans="2:41" ht="14.5" thickBot="1" x14ac:dyDescent="0.35"/>
    <row r="1228" spans="2:41" ht="17" thickTop="1" thickBot="1" x14ac:dyDescent="0.45">
      <c r="C1228" s="201" t="s">
        <v>217</v>
      </c>
      <c r="D1228" s="202"/>
      <c r="F1228" s="92" t="s">
        <v>225</v>
      </c>
      <c r="G1228" s="210">
        <v>-0.25</v>
      </c>
      <c r="H1228" s="210">
        <f>G1229</f>
        <v>-0.15</v>
      </c>
    </row>
    <row r="1229" spans="2:41" ht="17" thickTop="1" thickBot="1" x14ac:dyDescent="0.45">
      <c r="C1229" s="203" t="s">
        <v>216</v>
      </c>
      <c r="D1229" s="202"/>
      <c r="F1229" s="92" t="s">
        <v>225</v>
      </c>
      <c r="G1229" s="210">
        <v>-0.15</v>
      </c>
      <c r="H1229" s="210">
        <f>G1230</f>
        <v>-0.05</v>
      </c>
    </row>
    <row r="1230" spans="2:41" ht="17" thickTop="1" thickBot="1" x14ac:dyDescent="0.45">
      <c r="C1230" s="204" t="s">
        <v>218</v>
      </c>
      <c r="D1230" s="202"/>
      <c r="F1230" s="92" t="s">
        <v>225</v>
      </c>
      <c r="G1230" s="210">
        <v>-0.05</v>
      </c>
      <c r="H1230" s="210">
        <v>0.05</v>
      </c>
    </row>
    <row r="1231" spans="2:41" ht="17" thickTop="1" thickBot="1" x14ac:dyDescent="0.45">
      <c r="C1231" s="213" t="s">
        <v>214</v>
      </c>
      <c r="D1231" s="202"/>
      <c r="F1231" s="92" t="s">
        <v>225</v>
      </c>
      <c r="G1231" s="210">
        <f>H1230</f>
        <v>0.05</v>
      </c>
      <c r="H1231" s="210">
        <v>0.15</v>
      </c>
    </row>
    <row r="1232" spans="2:41" ht="17" thickTop="1" thickBot="1" x14ac:dyDescent="0.45">
      <c r="C1232" s="205" t="s">
        <v>215</v>
      </c>
      <c r="D1232" s="202"/>
      <c r="F1232" s="92" t="s">
        <v>225</v>
      </c>
      <c r="G1232" s="210">
        <f>H1231</f>
        <v>0.15</v>
      </c>
      <c r="H1232" s="210">
        <v>0.25</v>
      </c>
    </row>
    <row r="1233" spans="2:41" ht="14.5" thickTop="1" x14ac:dyDescent="0.3"/>
    <row r="1234" spans="2:41" x14ac:dyDescent="0.3">
      <c r="AJ1234" s="265" t="s">
        <v>257</v>
      </c>
      <c r="AK1234" s="265"/>
      <c r="AL1234" s="265"/>
      <c r="AM1234" s="265" t="s">
        <v>258</v>
      </c>
      <c r="AN1234" s="265"/>
      <c r="AO1234" s="265"/>
    </row>
    <row r="1235" spans="2:41" ht="17" x14ac:dyDescent="0.5">
      <c r="B1235" s="124" t="s">
        <v>226</v>
      </c>
      <c r="F1235" s="214" t="s">
        <v>219</v>
      </c>
      <c r="G1235" s="214" t="s">
        <v>220</v>
      </c>
      <c r="H1235" s="214" t="s">
        <v>223</v>
      </c>
      <c r="AI1235" s="264" t="s">
        <v>203</v>
      </c>
      <c r="AJ1235" s="263" t="s">
        <v>241</v>
      </c>
      <c r="AK1235" s="263" t="s">
        <v>242</v>
      </c>
      <c r="AL1235" s="263" t="s">
        <v>243</v>
      </c>
      <c r="AM1235" s="263" t="s">
        <v>241</v>
      </c>
      <c r="AN1235" s="263" t="s">
        <v>242</v>
      </c>
      <c r="AO1235" s="263" t="s">
        <v>243</v>
      </c>
    </row>
    <row r="1236" spans="2:41" x14ac:dyDescent="0.3">
      <c r="B1236" s="125" t="s">
        <v>191</v>
      </c>
      <c r="C1236" s="126" t="str">
        <f>IF('CCB-1'!$F$55="","",'CCB-1'!$F$55)</f>
        <v>Mika</v>
      </c>
      <c r="D1236" s="143">
        <f>'CCB-1'!I1747</f>
        <v>0.65833333333333344</v>
      </c>
      <c r="F1236" s="137">
        <f>'CCB-1'!$P$1147</f>
        <v>0.60000000000000009</v>
      </c>
      <c r="G1236" s="137">
        <f>'CCB-1'!$I$1750</f>
        <v>0.65833333333333344</v>
      </c>
      <c r="H1236" s="215">
        <f>'CCB-1'!$I$1748</f>
        <v>3.3362255970734223E-2</v>
      </c>
      <c r="I1236" s="222">
        <f>N1216</f>
        <v>1</v>
      </c>
      <c r="J1236" s="143">
        <f>G1236-F1236</f>
        <v>5.8333333333333348E-2</v>
      </c>
      <c r="K1236" s="126" t="str">
        <f>IF(AND(J1236&gt;=G$1228,J1236&lt;H$1228),C$1228,IF(AND(J1236&gt;=G$1229,J1236&lt;H$1229),C$1229,IF(AND(J1236&gt;=G$1230,J1236&lt;H$1230),C$1230,IF(AND(J1236&gt;=G$1231,J1236&lt;H$1231),C$1231,IF(AND(J1236&gt;=G$1232,J1236,J1236&lt;H$1232),C$1232)))))</f>
        <v>moderate improvement</v>
      </c>
      <c r="N1236" s="92" t="str">
        <f>F1228</f>
        <v>in health</v>
      </c>
      <c r="P1236" s="92" t="s">
        <v>228</v>
      </c>
      <c r="R1236" s="92" t="str">
        <f t="shared" ref="R1236:R1238" si="35">IF(F1236="",CONCATENATE(C1236," did not have health data"),CONCATENATE(C1236," ",P1236,K1236," ",N1236))</f>
        <v>Mika experienced moderate improvement in health</v>
      </c>
      <c r="AI1236" s="262">
        <f>N1196</f>
        <v>6</v>
      </c>
      <c r="AJ1236" s="92">
        <f>IF(AND($AI1236&lt;=3,$J1236&lt;0),1,0)</f>
        <v>0</v>
      </c>
      <c r="AK1236" s="92">
        <f>IF(AND($AI1236&lt;=3,$J1236=0),1,0)</f>
        <v>0</v>
      </c>
      <c r="AL1236" s="92">
        <f>IF(AND($AI1236&lt;=3,$J1236&gt;0),1,0)</f>
        <v>0</v>
      </c>
      <c r="AM1236" s="92">
        <f>IF(AND($AI1236&gt;3,$J1236&lt;0),1,0)</f>
        <v>0</v>
      </c>
      <c r="AN1236" s="92">
        <f>IF(AND($AI1236&gt;3,$J1236=0),1,0)</f>
        <v>0</v>
      </c>
      <c r="AO1236" s="92">
        <f>IF(AND($AI1236&gt;3,$J1236&gt;0),1,0)</f>
        <v>1</v>
      </c>
    </row>
    <row r="1237" spans="2:41" x14ac:dyDescent="0.3">
      <c r="B1237" s="125" t="s">
        <v>192</v>
      </c>
      <c r="C1237" s="126" t="str">
        <f>IF('CCB-2'!$F$55="","",'CCB-2'!$F$55)</f>
        <v>Tamela</v>
      </c>
      <c r="D1237" s="143">
        <f>'CCB-2'!I1747</f>
        <v>0.21666666666666667</v>
      </c>
      <c r="F1237" s="137">
        <f>'CCB-2'!I1737</f>
        <v>0.20833333333333337</v>
      </c>
      <c r="G1237" s="137">
        <f>'CCB-2'!$I$1750</f>
        <v>0.21666666666666667</v>
      </c>
      <c r="H1237" s="215">
        <f>'CCB-2'!$I$1748</f>
        <v>5.8925565098878752E-3</v>
      </c>
      <c r="I1237" s="222">
        <f>N1217</f>
        <v>0</v>
      </c>
      <c r="J1237" s="143">
        <f t="shared" ref="J1237:J1244" si="36">G1237-F1237</f>
        <v>8.3333333333333037E-3</v>
      </c>
      <c r="K1237" s="126" t="str">
        <f>IF(AND(J1237&gt;=G$1228,J1237&lt;H$1228),C$1228,IF(AND(J1237&gt;=G$1229,J1237&lt;H$1229),C$1229,IF(AND(J1237&gt;=G$1230,J1237&lt;H$1230),C$1230,IF(AND(J1237&gt;=G$1231,J1237&lt;H$1231),C$1231,IF(AND(J1237&gt;=G$1232,J1237,J1237&lt;H$1232),C$1232)))))</f>
        <v>no significant difference</v>
      </c>
      <c r="N1237" s="92" t="str">
        <f>N1236</f>
        <v>in health</v>
      </c>
      <c r="P1237" s="92" t="s">
        <v>228</v>
      </c>
      <c r="R1237" s="92" t="str">
        <f t="shared" si="35"/>
        <v>Tamela experienced no significant difference in health</v>
      </c>
      <c r="AI1237" s="262">
        <f>N1197</f>
        <v>0</v>
      </c>
      <c r="AJ1237" s="92">
        <f t="shared" ref="AJ1237:AJ1244" si="37">IF(AND($AI1237&lt;=3,$J1237&lt;0),1,0)</f>
        <v>0</v>
      </c>
      <c r="AK1237" s="92">
        <f t="shared" ref="AK1237:AK1244" si="38">IF(AND($AI1237&lt;=3,$J1237=0),1,0)</f>
        <v>0</v>
      </c>
      <c r="AL1237" s="92">
        <f t="shared" ref="AL1237:AL1244" si="39">IF(AND($AI1237&lt;=3,$J1237&gt;0),1,0)</f>
        <v>1</v>
      </c>
      <c r="AM1237" s="92">
        <f t="shared" ref="AM1237:AM1244" si="40">IF(AND($AI1237&gt;3,$J1237&lt;0),1,0)</f>
        <v>0</v>
      </c>
      <c r="AN1237" s="92">
        <f t="shared" ref="AN1237:AN1244" si="41">IF(AND($AI1237&gt;3,$J1237=0),1,0)</f>
        <v>0</v>
      </c>
      <c r="AO1237" s="92">
        <f t="shared" ref="AO1237:AO1244" si="42">IF(AND($AI1237&gt;3,$J1237&gt;0),1,0)</f>
        <v>0</v>
      </c>
    </row>
    <row r="1238" spans="2:41" x14ac:dyDescent="0.3">
      <c r="B1238" s="125" t="s">
        <v>193</v>
      </c>
      <c r="C1238" s="126" t="str">
        <f>IF('CCB-3'!$F$55="","",'CCB-3'!$F$55)</f>
        <v>Ashanti</v>
      </c>
      <c r="D1238" s="143">
        <f>'CCB-3'!I1747</f>
        <v>0.42499999999999993</v>
      </c>
      <c r="F1238" s="137">
        <f>'CCB-3'!$P$1147</f>
        <v>0.35</v>
      </c>
      <c r="G1238" s="137">
        <f>'CCB-3'!$I$1750</f>
        <v>0.42499999999999993</v>
      </c>
      <c r="H1238" s="215">
        <f>'CCB-3'!$I$1748</f>
        <v>3.7577081273524097E-2</v>
      </c>
      <c r="I1238" s="222">
        <f>N1218</f>
        <v>0.5</v>
      </c>
      <c r="J1238" s="143">
        <f t="shared" si="36"/>
        <v>7.4999999999999956E-2</v>
      </c>
      <c r="K1238" s="126" t="str">
        <f>IF(AND(J1238&gt;=G$1228,J1238&lt;H$1228),C$1228,IF(AND(J1238&gt;=G$1229,J1238&lt;H$1229),C$1229,IF(AND(J1238&gt;=G$1230,J1238&lt;H$1230),C$1230,IF(AND(J1238&gt;=G$1231,J1238&lt;H$1231),C$1231,IF(AND(J1238&gt;=G$1232,J1238,J1238&lt;H$1232),C$1232)))))</f>
        <v>moderate improvement</v>
      </c>
      <c r="N1238" s="92" t="str">
        <f t="shared" ref="N1238:N1244" si="43">N1237</f>
        <v>in health</v>
      </c>
      <c r="P1238" s="92" t="s">
        <v>228</v>
      </c>
      <c r="R1238" s="92" t="str">
        <f t="shared" si="35"/>
        <v>Ashanti experienced moderate improvement in health</v>
      </c>
      <c r="AI1238" s="262">
        <f>N1198</f>
        <v>3</v>
      </c>
      <c r="AJ1238" s="92">
        <f t="shared" si="37"/>
        <v>0</v>
      </c>
      <c r="AK1238" s="92">
        <f t="shared" si="38"/>
        <v>0</v>
      </c>
      <c r="AL1238" s="92">
        <f t="shared" si="39"/>
        <v>1</v>
      </c>
      <c r="AM1238" s="92">
        <f t="shared" si="40"/>
        <v>0</v>
      </c>
      <c r="AN1238" s="92">
        <f t="shared" si="41"/>
        <v>0</v>
      </c>
      <c r="AO1238" s="92">
        <f t="shared" si="42"/>
        <v>0</v>
      </c>
    </row>
    <row r="1239" spans="2:41" ht="14.5" x14ac:dyDescent="0.35">
      <c r="B1239" s="216" t="s">
        <v>194</v>
      </c>
      <c r="C1239" s="217" t="str">
        <f>IF('CCB-4'!$F$55="","",'CCB-4'!$F$55)</f>
        <v>Zuri</v>
      </c>
      <c r="D1239" s="218">
        <f>'CCB-4'!I1747</f>
        <v>0</v>
      </c>
      <c r="E1239" s="219"/>
      <c r="F1239" s="220" t="str">
        <f>'CCB-4'!$P$1147</f>
        <v/>
      </c>
      <c r="G1239" s="220" t="e">
        <f>'CCB-4'!$I$1750</f>
        <v>#N/A</v>
      </c>
      <c r="H1239" s="221" t="e">
        <f>'CCB-4'!$I$1748</f>
        <v>#DIV/0!</v>
      </c>
      <c r="I1239" s="222">
        <f>N1219</f>
        <v>0.16666666666666666</v>
      </c>
      <c r="J1239" s="143" t="e">
        <f t="shared" si="36"/>
        <v>#N/A</v>
      </c>
      <c r="K1239" s="126" t="e">
        <f>IF(AND(J1239&gt;=G$1228,J1239&lt;H$1228),C$1228,IF(AND(J1239&gt;=G$1229,J1239&lt;H$1229),C$1229,IF(AND(J1239&gt;=G$1230,J1239&lt;H$1230),C$1230,IF(AND(J1239&gt;=G$1231,J1239&lt;H$1231),C$1231,IF(AND(J1239&gt;=G$1232,J1239,J1239&lt;H$1232),C$1232)))))</f>
        <v>#N/A</v>
      </c>
      <c r="N1239" s="92" t="str">
        <f t="shared" si="43"/>
        <v>in health</v>
      </c>
      <c r="P1239" s="92" t="s">
        <v>228</v>
      </c>
      <c r="R1239" s="92" t="str">
        <f>IF(F1239="",CONCATENATE(C1239," did not have health data"),CONCATENATE(C1239," ",P1239,K1239," ",N1239))</f>
        <v>Zuri did not have health data</v>
      </c>
      <c r="AI1239" s="262">
        <f>N1199</f>
        <v>1</v>
      </c>
      <c r="AJ1239" s="92" t="e">
        <f t="shared" si="37"/>
        <v>#N/A</v>
      </c>
      <c r="AK1239" s="92" t="e">
        <f t="shared" si="38"/>
        <v>#N/A</v>
      </c>
      <c r="AL1239" s="92" t="e">
        <f t="shared" si="39"/>
        <v>#N/A</v>
      </c>
      <c r="AM1239" s="92" t="e">
        <f t="shared" si="40"/>
        <v>#N/A</v>
      </c>
      <c r="AN1239" s="92" t="e">
        <f t="shared" si="41"/>
        <v>#N/A</v>
      </c>
      <c r="AO1239" s="92" t="e">
        <f t="shared" si="42"/>
        <v>#N/A</v>
      </c>
    </row>
    <row r="1240" spans="2:41" x14ac:dyDescent="0.3">
      <c r="B1240" s="125" t="s">
        <v>195</v>
      </c>
      <c r="C1240" s="126" t="str">
        <f>IF('CCB-5'!$F$55="","",'CCB-5'!$F$55)</f>
        <v>Ayana</v>
      </c>
      <c r="D1240" s="143">
        <f>'CCB-5'!I1747</f>
        <v>0.45000000000000007</v>
      </c>
      <c r="F1240" s="137">
        <f>'CCB-5'!$P$1147</f>
        <v>0.29999999999999993</v>
      </c>
      <c r="G1240" s="137">
        <f>'CCB-5'!$I$1750</f>
        <v>0.35833333333333328</v>
      </c>
      <c r="H1240" s="215">
        <f>'CCB-5'!$I$1748</f>
        <v>4.8769582961331312E-2</v>
      </c>
      <c r="I1240" s="222">
        <f>N1220</f>
        <v>0.66666666666666663</v>
      </c>
      <c r="J1240" s="143">
        <f t="shared" si="36"/>
        <v>5.8333333333333348E-2</v>
      </c>
      <c r="K1240" s="126" t="str">
        <f>IF(AND(J1240&gt;=G$1228,J1240&lt;H$1228),C$1228,IF(AND(J1240&gt;=G$1229,J1240&lt;H$1229),C$1229,IF(AND(J1240&gt;=G$1230,J1240&lt;H$1230),C$1230,IF(AND(J1240&gt;=G$1231,J1240&lt;H$1231),C$1231,IF(AND(J1240&gt;=G$1232,J1240,J1240&lt;H$1232),C$1232)))))</f>
        <v>moderate improvement</v>
      </c>
      <c r="N1240" s="92" t="str">
        <f t="shared" si="43"/>
        <v>in health</v>
      </c>
      <c r="P1240" s="92" t="s">
        <v>228</v>
      </c>
      <c r="R1240" s="92" t="str">
        <f t="shared" ref="R1240:R1244" si="44">IF(F1240="",CONCATENATE(C1240," did not have health data"),CONCATENATE(C1240," ",P1240,K1240," ",N1240))</f>
        <v>Ayana experienced moderate improvement in health</v>
      </c>
      <c r="AI1240" s="262">
        <f>N1200</f>
        <v>4</v>
      </c>
      <c r="AJ1240" s="92">
        <f t="shared" si="37"/>
        <v>0</v>
      </c>
      <c r="AK1240" s="92">
        <f t="shared" si="38"/>
        <v>0</v>
      </c>
      <c r="AL1240" s="92">
        <f t="shared" si="39"/>
        <v>0</v>
      </c>
      <c r="AM1240" s="92">
        <f t="shared" si="40"/>
        <v>0</v>
      </c>
      <c r="AN1240" s="92">
        <f t="shared" si="41"/>
        <v>0</v>
      </c>
      <c r="AO1240" s="92">
        <f t="shared" si="42"/>
        <v>1</v>
      </c>
    </row>
    <row r="1241" spans="2:41" x14ac:dyDescent="0.3">
      <c r="B1241" s="125" t="s">
        <v>196</v>
      </c>
      <c r="C1241" s="126" t="str">
        <f>IF('CCB-6'!$F$55="","",'CCB-6'!$F$55)</f>
        <v>Maya</v>
      </c>
      <c r="D1241" s="143">
        <f>'CCB-6'!I1747</f>
        <v>0.7</v>
      </c>
      <c r="F1241" s="137">
        <f>'CCB-6'!$P$1147</f>
        <v>0.69166666666666665</v>
      </c>
      <c r="G1241" s="137">
        <f>'CCB-6'!$I$1750</f>
        <v>0.5083333333333333</v>
      </c>
      <c r="H1241" s="215">
        <f>'CCB-6'!$I$1748</f>
        <v>7.8173595997056519E-2</v>
      </c>
      <c r="I1241" s="222">
        <f>N1221</f>
        <v>0</v>
      </c>
      <c r="J1241" s="143">
        <f t="shared" si="36"/>
        <v>-0.18333333333333335</v>
      </c>
      <c r="K1241" s="126" t="str">
        <f>IF(AND(J1241&gt;=G$1228,J1241&lt;H$1228),C$1228,IF(AND(J1241&gt;=G$1229,J1241&lt;H$1229),C$1229,IF(AND(J1241&gt;=G$1230,J1241&lt;H$1230),C$1230,IF(AND(J1241&gt;=G$1231,J1241&lt;H$1231),C$1231,IF(AND(J1241&gt;=G$1232,J1241,J1241&lt;H$1232),C$1232)))))</f>
        <v>significant decline</v>
      </c>
      <c r="N1241" s="92" t="str">
        <f t="shared" si="43"/>
        <v>in health</v>
      </c>
      <c r="P1241" s="92" t="s">
        <v>228</v>
      </c>
      <c r="R1241" s="92" t="str">
        <f t="shared" si="44"/>
        <v>Maya experienced significant decline in health</v>
      </c>
      <c r="AI1241" s="262">
        <f>N1201</f>
        <v>0</v>
      </c>
      <c r="AJ1241" s="92">
        <f t="shared" si="37"/>
        <v>1</v>
      </c>
      <c r="AK1241" s="92">
        <f t="shared" si="38"/>
        <v>0</v>
      </c>
      <c r="AL1241" s="92">
        <f t="shared" si="39"/>
        <v>0</v>
      </c>
      <c r="AM1241" s="92">
        <f t="shared" si="40"/>
        <v>0</v>
      </c>
      <c r="AN1241" s="92">
        <f t="shared" si="41"/>
        <v>0</v>
      </c>
      <c r="AO1241" s="92">
        <f t="shared" si="42"/>
        <v>0</v>
      </c>
    </row>
    <row r="1242" spans="2:41" x14ac:dyDescent="0.3">
      <c r="B1242" s="125" t="s">
        <v>197</v>
      </c>
      <c r="C1242" s="126" t="str">
        <f>IF('CCB-7'!$F$55="","",'CCB-7'!$F$55)</f>
        <v>Janelle</v>
      </c>
      <c r="D1242" s="143">
        <f>'CCB-7'!I1747</f>
        <v>0.60833333333333339</v>
      </c>
      <c r="F1242" s="137">
        <f>'CCB-7'!$P$1147</f>
        <v>0.60833333333333339</v>
      </c>
      <c r="G1242" s="137">
        <f>'CCB-7'!$I$1750</f>
        <v>0.59166666666666656</v>
      </c>
      <c r="H1242" s="215">
        <f>'CCB-7'!$I$1748</f>
        <v>1.1785113019775906E-2</v>
      </c>
      <c r="I1242" s="222">
        <f>N1222</f>
        <v>0.16666666666666666</v>
      </c>
      <c r="J1242" s="143">
        <f t="shared" si="36"/>
        <v>-1.6666666666666829E-2</v>
      </c>
      <c r="K1242" s="126" t="str">
        <f>IF(AND(J1242&gt;=G$1228,J1242&lt;H$1228),C$1228,IF(AND(J1242&gt;=G$1229,J1242&lt;H$1229),C$1229,IF(AND(J1242&gt;=G$1230,J1242&lt;H$1230),C$1230,IF(AND(J1242&gt;=G$1231,J1242&lt;H$1231),C$1231,IF(AND(J1242&gt;=G$1232,J1242,J1242&lt;H$1232),C$1232)))))</f>
        <v>no significant difference</v>
      </c>
      <c r="N1242" s="92" t="str">
        <f t="shared" si="43"/>
        <v>in health</v>
      </c>
      <c r="P1242" s="92" t="s">
        <v>228</v>
      </c>
      <c r="R1242" s="92" t="str">
        <f t="shared" si="44"/>
        <v>Janelle experienced no significant difference in health</v>
      </c>
      <c r="AI1242" s="262">
        <f>N1202</f>
        <v>1</v>
      </c>
      <c r="AJ1242" s="92">
        <f t="shared" si="37"/>
        <v>1</v>
      </c>
      <c r="AK1242" s="92">
        <f t="shared" si="38"/>
        <v>0</v>
      </c>
      <c r="AL1242" s="92">
        <f t="shared" si="39"/>
        <v>0</v>
      </c>
      <c r="AM1242" s="92">
        <f t="shared" si="40"/>
        <v>0</v>
      </c>
      <c r="AN1242" s="92">
        <f t="shared" si="41"/>
        <v>0</v>
      </c>
      <c r="AO1242" s="92">
        <f t="shared" si="42"/>
        <v>0</v>
      </c>
    </row>
    <row r="1243" spans="2:41" x14ac:dyDescent="0.3">
      <c r="B1243" s="125" t="s">
        <v>198</v>
      </c>
      <c r="C1243" s="126" t="str">
        <f>IF('CCB-8'!$F$55="","",'CCB-8'!$F$55)</f>
        <v>Letisha</v>
      </c>
      <c r="D1243" s="143">
        <f>'CCB-8'!I1747</f>
        <v>0.78</v>
      </c>
      <c r="F1243" s="137">
        <f>'CCB-8'!$P$1147</f>
        <v>0.51666666666666661</v>
      </c>
      <c r="G1243" s="137">
        <f>'CCB-8'!$I$1750</f>
        <v>0.6333333333333333</v>
      </c>
      <c r="H1243" s="215">
        <f>'CCB-8'!$I$1748</f>
        <v>7.2855691407409037E-2</v>
      </c>
      <c r="I1243" s="222">
        <f>N1223</f>
        <v>0</v>
      </c>
      <c r="J1243" s="143">
        <f t="shared" si="36"/>
        <v>0.1166666666666667</v>
      </c>
      <c r="K1243" s="126" t="str">
        <f>IF(AND(J1243&gt;=G$1228,J1243&lt;H$1228),C$1228,IF(AND(J1243&gt;=G$1229,J1243&lt;H$1229),C$1229,IF(AND(J1243&gt;=G$1230,J1243&lt;H$1230),C$1230,IF(AND(J1243&gt;=G$1231,J1243&lt;H$1231),C$1231,IF(AND(J1243&gt;=G$1232,J1243,J1243&lt;H$1232),C$1232)))))</f>
        <v>moderate improvement</v>
      </c>
      <c r="N1243" s="92" t="str">
        <f t="shared" si="43"/>
        <v>in health</v>
      </c>
      <c r="P1243" s="92" t="s">
        <v>228</v>
      </c>
      <c r="R1243" s="92" t="str">
        <f t="shared" si="44"/>
        <v>Letisha experienced moderate improvement in health</v>
      </c>
      <c r="AI1243" s="262">
        <f>N1203</f>
        <v>0</v>
      </c>
      <c r="AJ1243" s="92">
        <f t="shared" si="37"/>
        <v>0</v>
      </c>
      <c r="AK1243" s="92">
        <f t="shared" si="38"/>
        <v>0</v>
      </c>
      <c r="AL1243" s="92">
        <f t="shared" si="39"/>
        <v>1</v>
      </c>
      <c r="AM1243" s="92">
        <f t="shared" si="40"/>
        <v>0</v>
      </c>
      <c r="AN1243" s="92">
        <f t="shared" si="41"/>
        <v>0</v>
      </c>
      <c r="AO1243" s="92">
        <f t="shared" si="42"/>
        <v>0</v>
      </c>
    </row>
    <row r="1244" spans="2:41" x14ac:dyDescent="0.3">
      <c r="B1244" s="125" t="s">
        <v>199</v>
      </c>
      <c r="C1244" s="126" t="str">
        <f>IF('CCB-9'!$F$55="","",'CCB-9'!$F$55)</f>
        <v>Maria</v>
      </c>
      <c r="D1244" s="143">
        <f>'CCB-9'!I1747</f>
        <v>0.40833333333333333</v>
      </c>
      <c r="F1244" s="137">
        <f>'CCB-9'!$P$1147</f>
        <v>0.35833333333333328</v>
      </c>
      <c r="G1244" s="137">
        <f>'CCB-9'!$I$1750</f>
        <v>0.32500000000000007</v>
      </c>
      <c r="H1244" s="215">
        <f>'CCB-9'!$I$1748</f>
        <v>2.6208179770229895E-2</v>
      </c>
      <c r="I1244" s="222">
        <f>N1224</f>
        <v>0.5</v>
      </c>
      <c r="J1244" s="143">
        <f t="shared" si="36"/>
        <v>-3.3333333333333215E-2</v>
      </c>
      <c r="K1244" s="126" t="str">
        <f>IF(AND(J1244&gt;=G$1228,J1244&lt;H$1228),C$1228,IF(AND(J1244&gt;=G$1229,J1244&lt;H$1229),C$1229,IF(AND(J1244&gt;=G$1230,J1244&lt;H$1230),C$1230,IF(AND(J1244&gt;=G$1231,J1244&lt;H$1231),C$1231,IF(AND(J1244&gt;=G$1232,J1244,J1244&lt;H$1232),C$1232)))))</f>
        <v>no significant difference</v>
      </c>
      <c r="N1244" s="92" t="str">
        <f t="shared" si="43"/>
        <v>in health</v>
      </c>
      <c r="P1244" s="92" t="s">
        <v>228</v>
      </c>
      <c r="R1244" s="92" t="str">
        <f t="shared" si="44"/>
        <v>Maria experienced no significant difference in health</v>
      </c>
      <c r="AI1244" s="262">
        <f>N1204</f>
        <v>3</v>
      </c>
      <c r="AJ1244" s="92">
        <f t="shared" si="37"/>
        <v>1</v>
      </c>
      <c r="AK1244" s="92">
        <f t="shared" si="38"/>
        <v>0</v>
      </c>
      <c r="AL1244" s="92">
        <f t="shared" si="39"/>
        <v>0</v>
      </c>
      <c r="AM1244" s="92">
        <f t="shared" si="40"/>
        <v>0</v>
      </c>
      <c r="AN1244" s="92">
        <f t="shared" si="41"/>
        <v>0</v>
      </c>
      <c r="AO1244" s="92">
        <f t="shared" si="42"/>
        <v>0</v>
      </c>
    </row>
    <row r="1245" spans="2:41" x14ac:dyDescent="0.3">
      <c r="B1245" s="125" t="s">
        <v>200</v>
      </c>
      <c r="C1245" s="126" t="str">
        <f>IF('CCB-10'!$F$55="","",'CCB-10'!$F$55)</f>
        <v/>
      </c>
      <c r="D1245" s="143">
        <f>'CCB-10'!I1747</f>
        <v>0</v>
      </c>
      <c r="F1245" s="210"/>
      <c r="G1245" s="210"/>
      <c r="H1245" s="210"/>
      <c r="AJ1245" s="102">
        <f>SUM(AJ1240:AJ1244)</f>
        <v>3</v>
      </c>
      <c r="AK1245" s="102">
        <f t="shared" ref="AK1245:AO1245" si="45">SUM(AK1240:AK1244)</f>
        <v>0</v>
      </c>
      <c r="AL1245" s="102">
        <f t="shared" si="45"/>
        <v>1</v>
      </c>
      <c r="AM1245" s="102">
        <f t="shared" si="45"/>
        <v>0</v>
      </c>
      <c r="AN1245" s="102">
        <f t="shared" si="45"/>
        <v>0</v>
      </c>
      <c r="AO1245" s="102">
        <f t="shared" si="45"/>
        <v>1</v>
      </c>
    </row>
    <row r="1247" spans="2:41" ht="14.5" thickBot="1" x14ac:dyDescent="0.35"/>
    <row r="1248" spans="2:41" ht="18" x14ac:dyDescent="0.4">
      <c r="B1248" s="269" t="s">
        <v>259</v>
      </c>
      <c r="E1248" s="270" t="s">
        <v>206</v>
      </c>
      <c r="F1248" s="270" t="s">
        <v>205</v>
      </c>
      <c r="G1248" s="270" t="s">
        <v>207</v>
      </c>
      <c r="I1248" s="272"/>
      <c r="J1248" s="272" t="s">
        <v>203</v>
      </c>
      <c r="K1248" s="272" t="s">
        <v>9</v>
      </c>
      <c r="L1248" s="272" t="s">
        <v>202</v>
      </c>
    </row>
    <row r="1249" spans="2:12" ht="14.5" x14ac:dyDescent="0.35">
      <c r="E1249" s="277" t="s">
        <v>203</v>
      </c>
      <c r="F1249" s="277" t="s">
        <v>9</v>
      </c>
      <c r="G1249" s="277" t="s">
        <v>202</v>
      </c>
      <c r="I1249" s="275" t="s">
        <v>203</v>
      </c>
      <c r="J1249" s="273">
        <v>1</v>
      </c>
      <c r="K1249" s="273"/>
      <c r="L1249" s="273"/>
    </row>
    <row r="1250" spans="2:12" ht="14.5" x14ac:dyDescent="0.35">
      <c r="B1250" s="92" t="str">
        <f>B59</f>
        <v>1. Mika with Dr. Singh</v>
      </c>
      <c r="E1250" s="271">
        <f>D1216</f>
        <v>0.88</v>
      </c>
      <c r="F1250" s="271">
        <f>D1196</f>
        <v>1</v>
      </c>
      <c r="G1250" s="271">
        <f>D1236</f>
        <v>0.65833333333333344</v>
      </c>
      <c r="I1250" s="275" t="s">
        <v>9</v>
      </c>
      <c r="J1250" s="273">
        <v>0.31458714397024917</v>
      </c>
      <c r="K1250" s="273">
        <v>1</v>
      </c>
      <c r="L1250" s="273"/>
    </row>
    <row r="1251" spans="2:12" ht="15" thickBot="1" x14ac:dyDescent="0.4">
      <c r="B1251" s="92" t="str">
        <f t="shared" ref="B1251:B1258" si="46">B60</f>
        <v>2. Tamela with Dr. Simmons</v>
      </c>
      <c r="E1251" s="271">
        <f t="shared" ref="E1251:E1258" si="47">D1217</f>
        <v>0.48</v>
      </c>
      <c r="F1251" s="271">
        <f t="shared" ref="F1251:F1258" si="48">D1197</f>
        <v>0</v>
      </c>
      <c r="G1251" s="271">
        <f t="shared" ref="G1251:G1258" si="49">D1237</f>
        <v>0.21666666666666667</v>
      </c>
      <c r="I1251" s="276" t="s">
        <v>202</v>
      </c>
      <c r="J1251" s="274">
        <v>0.27197652155222418</v>
      </c>
      <c r="K1251" s="274">
        <v>8.6475195873518318E-2</v>
      </c>
      <c r="L1251" s="274">
        <v>1</v>
      </c>
    </row>
    <row r="1252" spans="2:12" x14ac:dyDescent="0.3">
      <c r="B1252" s="92" t="str">
        <f t="shared" si="46"/>
        <v>3. Ashanti with Dr. Said</v>
      </c>
      <c r="E1252" s="271">
        <f t="shared" si="47"/>
        <v>0.75</v>
      </c>
      <c r="F1252" s="271">
        <f t="shared" si="48"/>
        <v>0.5</v>
      </c>
      <c r="G1252" s="271">
        <f t="shared" si="49"/>
        <v>0.42499999999999993</v>
      </c>
    </row>
    <row r="1253" spans="2:12" x14ac:dyDescent="0.3">
      <c r="B1253" s="92" t="str">
        <f t="shared" si="46"/>
        <v>4. Zuri with Tanner</v>
      </c>
      <c r="E1253" s="271">
        <f t="shared" si="47"/>
        <v>0.78</v>
      </c>
      <c r="F1253" s="271">
        <f t="shared" si="48"/>
        <v>0.16666666666666666</v>
      </c>
      <c r="G1253" s="271">
        <f t="shared" si="49"/>
        <v>0</v>
      </c>
    </row>
    <row r="1254" spans="2:12" x14ac:dyDescent="0.3">
      <c r="B1254" s="92" t="str">
        <f t="shared" si="46"/>
        <v>5. Ayana with Cooper</v>
      </c>
      <c r="E1254" s="271">
        <f t="shared" si="47"/>
        <v>0.88</v>
      </c>
      <c r="F1254" s="271">
        <f t="shared" si="48"/>
        <v>0.66666666666666663</v>
      </c>
      <c r="G1254" s="271">
        <f t="shared" si="49"/>
        <v>0.45000000000000007</v>
      </c>
    </row>
    <row r="1255" spans="2:12" x14ac:dyDescent="0.3">
      <c r="B1255" s="92" t="str">
        <f t="shared" si="46"/>
        <v>6. Maya with Dr. Willson</v>
      </c>
      <c r="E1255" s="271">
        <f t="shared" si="47"/>
        <v>0.78</v>
      </c>
      <c r="F1255" s="271">
        <f t="shared" si="48"/>
        <v>0</v>
      </c>
      <c r="G1255" s="271">
        <f t="shared" si="49"/>
        <v>0.7</v>
      </c>
    </row>
    <row r="1256" spans="2:12" x14ac:dyDescent="0.3">
      <c r="B1256" s="92" t="str">
        <f t="shared" si="46"/>
        <v>7. Janelle with Marion</v>
      </c>
      <c r="E1256" s="271">
        <f t="shared" si="47"/>
        <v>0.4</v>
      </c>
      <c r="F1256" s="271">
        <f t="shared" si="48"/>
        <v>0.16666666666666666</v>
      </c>
      <c r="G1256" s="271">
        <f t="shared" si="49"/>
        <v>0.60833333333333339</v>
      </c>
    </row>
    <row r="1257" spans="2:12" x14ac:dyDescent="0.3">
      <c r="B1257" s="92" t="str">
        <f t="shared" si="46"/>
        <v>8. Letisha with Dr. Waterson</v>
      </c>
      <c r="E1257" s="271">
        <f t="shared" si="47"/>
        <v>0.93</v>
      </c>
      <c r="F1257" s="271">
        <f t="shared" si="48"/>
        <v>0</v>
      </c>
      <c r="G1257" s="271">
        <f t="shared" si="49"/>
        <v>0.78</v>
      </c>
    </row>
    <row r="1258" spans="2:12" x14ac:dyDescent="0.3">
      <c r="B1258" s="92" t="str">
        <f t="shared" si="46"/>
        <v>9. Maria with Juanita</v>
      </c>
      <c r="E1258" s="271">
        <f t="shared" si="47"/>
        <v>0.55000000000000004</v>
      </c>
      <c r="F1258" s="271">
        <f t="shared" si="48"/>
        <v>0.5</v>
      </c>
      <c r="G1258" s="271">
        <f t="shared" si="49"/>
        <v>0.40833333333333333</v>
      </c>
    </row>
    <row r="1375" spans="2:14" ht="14.5" hidden="1" thickBot="1" x14ac:dyDescent="0.35">
      <c r="B1375" s="123" t="s">
        <v>151</v>
      </c>
      <c r="C1375" s="123"/>
      <c r="D1375" s="123"/>
      <c r="E1375" s="123"/>
      <c r="F1375" s="123"/>
      <c r="G1375" s="123"/>
      <c r="H1375" s="123"/>
      <c r="I1375" s="123"/>
      <c r="J1375" s="123"/>
      <c r="K1375" s="123"/>
      <c r="L1375" s="123"/>
      <c r="M1375" s="123"/>
      <c r="N1375" s="123"/>
    </row>
  </sheetData>
  <mergeCells count="44">
    <mergeCell ref="B1191:N1191"/>
    <mergeCell ref="F68:G68"/>
    <mergeCell ref="I68:J68"/>
    <mergeCell ref="L68:M68"/>
    <mergeCell ref="B59:D59"/>
    <mergeCell ref="B60:D60"/>
    <mergeCell ref="B61:D61"/>
    <mergeCell ref="B62:D62"/>
    <mergeCell ref="B63:D63"/>
    <mergeCell ref="B64:D64"/>
    <mergeCell ref="B65:D65"/>
    <mergeCell ref="B66:D66"/>
    <mergeCell ref="B67:D67"/>
    <mergeCell ref="J50:K50"/>
    <mergeCell ref="J54:N54"/>
    <mergeCell ref="J45:K45"/>
    <mergeCell ref="J46:K46"/>
    <mergeCell ref="J47:K47"/>
    <mergeCell ref="J48:K48"/>
    <mergeCell ref="J49:K49"/>
    <mergeCell ref="D49:I49"/>
    <mergeCell ref="D50:I50"/>
    <mergeCell ref="J42:K42"/>
    <mergeCell ref="L42:N42"/>
    <mergeCell ref="L43:N43"/>
    <mergeCell ref="L44:N44"/>
    <mergeCell ref="L45:N45"/>
    <mergeCell ref="L46:N46"/>
    <mergeCell ref="L47:N47"/>
    <mergeCell ref="L48:N48"/>
    <mergeCell ref="L49:N49"/>
    <mergeCell ref="L50:N50"/>
    <mergeCell ref="J43:K43"/>
    <mergeCell ref="J44:K44"/>
    <mergeCell ref="D44:I44"/>
    <mergeCell ref="D45:I45"/>
    <mergeCell ref="D46:I46"/>
    <mergeCell ref="D47:I47"/>
    <mergeCell ref="D48:I48"/>
    <mergeCell ref="J23:N23"/>
    <mergeCell ref="J38:N38"/>
    <mergeCell ref="J8:N8"/>
    <mergeCell ref="D43:I43"/>
    <mergeCell ref="D42:I42"/>
  </mergeCells>
  <phoneticPr fontId="59" type="noConversion"/>
  <conditionalFormatting sqref="C12:C21 C27:C37 C68 B59:B67">
    <cfRule type="cellIs" dxfId="53" priority="61" operator="equal">
      <formula>0</formula>
    </cfRule>
  </conditionalFormatting>
  <conditionalFormatting sqref="C42:C51">
    <cfRule type="cellIs" dxfId="52" priority="59" operator="equal">
      <formula>0</formula>
    </cfRule>
  </conditionalFormatting>
  <conditionalFormatting sqref="D12:G21">
    <cfRule type="containsText" dxfId="51" priority="57" operator="containsText" text="no">
      <formula>NOT(ISERROR(SEARCH("no",D12)))</formula>
    </cfRule>
    <cfRule type="containsText" dxfId="50" priority="58" operator="containsText" text="yes">
      <formula>NOT(ISERROR(SEARCH("yes",D12)))</formula>
    </cfRule>
  </conditionalFormatting>
  <conditionalFormatting sqref="N1216:N1225">
    <cfRule type="cellIs" dxfId="49" priority="54" operator="equal">
      <formula>1</formula>
    </cfRule>
    <cfRule type="cellIs" dxfId="48" priority="56" operator="equal">
      <formula>0</formula>
    </cfRule>
  </conditionalFormatting>
  <conditionalFormatting sqref="O1216:O1225">
    <cfRule type="containsText" dxfId="47" priority="53" operator="containsText" text="finished CC">
      <formula>NOT(ISERROR(SEARCH("finished CC",O1216)))</formula>
    </cfRule>
    <cfRule type="containsText" dxfId="46" priority="55" operator="containsText" text="pre-">
      <formula>NOT(ISERROR(SEARCH("pre-",O1216)))</formula>
    </cfRule>
  </conditionalFormatting>
  <conditionalFormatting sqref="D27:L35 N27:N35">
    <cfRule type="containsText" dxfId="30" priority="35" operator="containsText" text="improvement">
      <formula>NOT(ISERROR(SEARCH("improvement",D27)))</formula>
    </cfRule>
    <cfRule type="containsText" dxfId="29" priority="36" operator="containsText" text="difference">
      <formula>NOT(ISERROR(SEARCH("difference",D27)))</formula>
    </cfRule>
    <cfRule type="containsText" dxfId="28" priority="37" operator="containsText" text="decline">
      <formula>NOT(ISERROR(SEARCH("decline",D27)))</formula>
    </cfRule>
  </conditionalFormatting>
  <conditionalFormatting sqref="J42:K50">
    <cfRule type="containsText" dxfId="22" priority="27" operator="containsText" text="increased">
      <formula>NOT(ISERROR(SEARCH("increased",J42)))</formula>
    </cfRule>
    <cfRule type="containsText" dxfId="21" priority="28" operator="containsText" text="flat">
      <formula>NOT(ISERROR(SEARCH("flat",J42)))</formula>
    </cfRule>
    <cfRule type="containsText" dxfId="20" priority="29" operator="containsText" text="declined">
      <formula>NOT(ISERROR(SEARCH("declined",J42)))</formula>
    </cfRule>
  </conditionalFormatting>
  <conditionalFormatting sqref="L42:N49">
    <cfRule type="containsText" dxfId="19" priority="26" operator="containsText" text="pre">
      <formula>NOT(ISERROR(SEARCH("pre",L42)))</formula>
    </cfRule>
  </conditionalFormatting>
  <conditionalFormatting sqref="L42:N50">
    <cfRule type="containsText" dxfId="18" priority="24" operator="containsText" text="CC">
      <formula>NOT(ISERROR(SEARCH("CC",L42)))</formula>
    </cfRule>
    <cfRule type="containsText" dxfId="17" priority="25" operator="containsText" text="SC">
      <formula>NOT(ISERROR(SEARCH("SC",L42)))</formula>
    </cfRule>
  </conditionalFormatting>
  <conditionalFormatting sqref="M27:M35">
    <cfRule type="cellIs" dxfId="11" priority="16" operator="between">
      <formula>0.55</formula>
      <formula>1</formula>
    </cfRule>
    <cfRule type="cellIs" dxfId="10" priority="17" operator="between">
      <formula>0.45</formula>
      <formula>0.55</formula>
    </cfRule>
    <cfRule type="cellIs" dxfId="9" priority="18" operator="between">
      <formula>0</formula>
      <formula>0.45</formula>
    </cfRule>
  </conditionalFormatting>
  <conditionalFormatting sqref="N27:N35">
    <cfRule type="containsText" dxfId="8" priority="13" operator="containsText" text="high">
      <formula>NOT(ISERROR(SEARCH("high",N27)))</formula>
    </cfRule>
    <cfRule type="containsText" dxfId="7" priority="14" operator="containsText" text="same">
      <formula>NOT(ISERROR(SEARCH("same",N27)))</formula>
    </cfRule>
    <cfRule type="cellIs" dxfId="6" priority="15" operator="equal">
      <formula>"low"</formula>
    </cfRule>
  </conditionalFormatting>
  <conditionalFormatting sqref="J59:K67">
    <cfRule type="containsText" dxfId="5" priority="4" operator="containsText" text="increased">
      <formula>NOT(ISERROR(SEARCH("increased",J59)))</formula>
    </cfRule>
    <cfRule type="containsText" dxfId="4" priority="5" operator="containsText" text="flat">
      <formula>NOT(ISERROR(SEARCH("flat",J59)))</formula>
    </cfRule>
    <cfRule type="containsText" dxfId="3" priority="6" operator="containsText" text="declined">
      <formula>NOT(ISERROR(SEARCH("declined",J59)))</formula>
    </cfRule>
  </conditionalFormatting>
  <conditionalFormatting sqref="L59:N59 M65:N65 M60:N63 L60:L67">
    <cfRule type="containsText" dxfId="2" priority="3" operator="containsText" text="pre">
      <formula>NOT(ISERROR(SEARCH("pre",L59)))</formula>
    </cfRule>
  </conditionalFormatting>
  <conditionalFormatting sqref="L59:N59 M65:N65 M67:N67 M60:N63 L60:L67">
    <cfRule type="containsText" dxfId="1" priority="1" operator="containsText" text="CC">
      <formula>NOT(ISERROR(SEARCH("CC",L59)))</formula>
    </cfRule>
    <cfRule type="containsText" dxfId="0" priority="2" operator="containsText" text="SC">
      <formula>NOT(ISERROR(SEARCH("SC",L59)))</formula>
    </cfRule>
  </conditionalFormatting>
  <dataValidations disablePrompts="1" count="1">
    <dataValidation type="list" allowBlank="1" showInputMessage="1" showErrorMessage="1" sqref="K1207" xr:uid="{EA6FB648-DD37-42BC-8C5D-21D4BD0DB1EB}">
      <formula1>$O$1216:$O$1225</formula1>
    </dataValidation>
  </dataValidations>
  <pageMargins left="0.7" right="0.7" top="0.75" bottom="0.75" header="0.3" footer="0.3"/>
  <pageSetup orientation="landscape" horizontalDpi="4294967293" verticalDpi="0" r:id="rId1"/>
  <headerFooter>
    <oddFooter>&amp;C&amp;"Aptos,Bold"&amp;12&amp;K01+034pilot program: proof-of-concept testing</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72" operator="containsText" id="{F958ED1C-5277-4436-BE46-9D421AB66EFE}">
            <xm:f>NOT(ISERROR(SEARCH($C$1232,K1236)))</xm:f>
            <xm:f>$C$1232</xm:f>
            <x14:dxf>
              <font>
                <color rgb="FF006100"/>
              </font>
              <fill>
                <patternFill>
                  <bgColor rgb="FFC6EFCE"/>
                </patternFill>
              </fill>
            </x14:dxf>
          </x14:cfRule>
          <x14:cfRule type="containsText" priority="173" operator="containsText" id="{A5B28E1D-5FB6-4FBD-BCEA-572DEB0AD3F0}">
            <xm:f>NOT(ISERROR(SEARCH($C$1231,K1236)))</xm:f>
            <xm:f>$C$1231</xm:f>
            <x14:dxf>
              <font>
                <color rgb="FF7DBE32"/>
              </font>
              <fill>
                <patternFill>
                  <bgColor theme="9" tint="0.79998168889431442"/>
                </patternFill>
              </fill>
            </x14:dxf>
          </x14:cfRule>
          <x14:cfRule type="containsText" priority="174" operator="containsText" id="{AEBE3001-EF4E-4D18-92E0-9E9351982A7B}">
            <xm:f>NOT(ISERROR(SEARCH($C$1230,K1236)))</xm:f>
            <xm:f>$C$1230</xm:f>
            <x14:dxf>
              <font>
                <color rgb="FF9C5700"/>
              </font>
              <fill>
                <patternFill>
                  <bgColor rgb="FFFFEB9C"/>
                </patternFill>
              </fill>
            </x14:dxf>
          </x14:cfRule>
          <x14:cfRule type="containsText" priority="175" operator="containsText" id="{58D165AF-9A6B-40AD-ADC9-856E77BF8530}">
            <xm:f>NOT(ISERROR(SEARCH($C$1229,K1236)))</xm:f>
            <xm:f>$C$1229</xm:f>
            <x14:dxf>
              <font>
                <color theme="7" tint="-0.24994659260841701"/>
              </font>
              <fill>
                <patternFill>
                  <bgColor theme="7" tint="0.59996337778862885"/>
                </patternFill>
              </fill>
            </x14:dxf>
          </x14:cfRule>
          <x14:cfRule type="containsText" priority="176" operator="containsText" id="{A0C93EB9-96BA-4732-A45D-91BF667527EC}">
            <xm:f>NOT(ISERROR(SEARCH($C$1228,K1236)))</xm:f>
            <xm:f>$C$1228</xm:f>
            <x14:dxf>
              <font>
                <color rgb="FF9C0006"/>
              </font>
              <fill>
                <patternFill>
                  <bgColor rgb="FFFFC7CE"/>
                </patternFill>
              </fill>
            </x14:dxf>
          </x14:cfRule>
          <xm:sqref>K1236:K1244</xm:sqref>
        </x14:conditionalFormatting>
        <x14:conditionalFormatting xmlns:xm="http://schemas.microsoft.com/office/excel/2006/main">
          <x14:cfRule type="containsText" priority="177" operator="containsText" id="{80283BDF-9FDB-4545-8ACA-6C30582BA96B}">
            <xm:f>NOT(ISERROR(SEARCH($C$1232,D42)))</xm:f>
            <xm:f>$C$1232</xm:f>
            <x14:dxf>
              <font>
                <color rgb="FF006100"/>
              </font>
              <fill>
                <patternFill>
                  <bgColor rgb="FFC6EFCE"/>
                </patternFill>
              </fill>
            </x14:dxf>
          </x14:cfRule>
          <x14:cfRule type="containsText" priority="178" operator="containsText" id="{2600447D-DD96-48FF-B46B-D21AE25A79E3}">
            <xm:f>NOT(ISERROR(SEARCH($C$1231,D42)))</xm:f>
            <xm:f>$C$1231</xm:f>
            <x14:dxf>
              <font>
                <color rgb="FF69A028"/>
              </font>
              <fill>
                <patternFill>
                  <bgColor theme="9" tint="0.79998168889431442"/>
                </patternFill>
              </fill>
            </x14:dxf>
          </x14:cfRule>
          <x14:cfRule type="containsText" priority="179" operator="containsText" id="{1519DC90-F441-415A-A157-35BF9CE30370}">
            <xm:f>NOT(ISERROR(SEARCH($C$1230,D42)))</xm:f>
            <xm:f>$C$1230</xm:f>
            <x14:dxf>
              <font>
                <color rgb="FF9C5700"/>
              </font>
              <fill>
                <patternFill>
                  <bgColor rgb="FFFFEB9C"/>
                </patternFill>
              </fill>
            </x14:dxf>
          </x14:cfRule>
          <x14:cfRule type="containsText" priority="180" operator="containsText" id="{5E549F65-38E9-4CF9-9B48-A1CD3424CF58}">
            <xm:f>NOT(ISERROR(SEARCH($C$1229,D42)))</xm:f>
            <xm:f>$C$1229</xm:f>
            <x14:dxf>
              <font>
                <color theme="7" tint="-0.24994659260841701"/>
              </font>
              <fill>
                <patternFill>
                  <bgColor theme="7" tint="0.59996337778862885"/>
                </patternFill>
              </fill>
            </x14:dxf>
          </x14:cfRule>
          <x14:cfRule type="containsText" priority="181" operator="containsText" id="{A55D0393-B53F-4137-821D-A74E4E2F2118}">
            <xm:f>NOT(ISERROR(SEARCH($C$1228,D42)))</xm:f>
            <xm:f>$C$1228</xm:f>
            <x14:dxf>
              <font>
                <color rgb="FF9C0006"/>
              </font>
              <fill>
                <patternFill>
                  <bgColor rgb="FFFFC7CE"/>
                </patternFill>
              </fill>
            </x14:dxf>
          </x14:cfRule>
          <xm:sqref>D42:D50</xm:sqref>
        </x14:conditionalFormatting>
        <x14:conditionalFormatting xmlns:xm="http://schemas.microsoft.com/office/excel/2006/main">
          <x14:cfRule type="containsText" priority="38" operator="containsText" id="{119228A8-D785-4FA6-A460-A8F5529A23F6}">
            <xm:f>NOT(ISERROR(SEARCH($C$1232,K1216)))</xm:f>
            <xm:f>$C$1232</xm:f>
            <x14:dxf>
              <font>
                <color rgb="FF006100"/>
              </font>
              <fill>
                <patternFill>
                  <bgColor rgb="FFC6EFCE"/>
                </patternFill>
              </fill>
            </x14:dxf>
          </x14:cfRule>
          <x14:cfRule type="containsText" priority="39" operator="containsText" id="{63EFAEBF-C261-4785-8B0C-6BF74953F548}">
            <xm:f>NOT(ISERROR(SEARCH($C$1231,K1216)))</xm:f>
            <xm:f>$C$1231</xm:f>
            <x14:dxf>
              <font>
                <color rgb="FF7DBE32"/>
              </font>
              <fill>
                <patternFill>
                  <bgColor theme="9" tint="0.79998168889431442"/>
                </patternFill>
              </fill>
            </x14:dxf>
          </x14:cfRule>
          <x14:cfRule type="containsText" priority="40" operator="containsText" id="{65A1D113-FD99-44E4-A26E-4404BAEA301F}">
            <xm:f>NOT(ISERROR(SEARCH($C$1230,K1216)))</xm:f>
            <xm:f>$C$1230</xm:f>
            <x14:dxf>
              <font>
                <color rgb="FF9C5700"/>
              </font>
              <fill>
                <patternFill>
                  <bgColor rgb="FFFFEB9C"/>
                </patternFill>
              </fill>
            </x14:dxf>
          </x14:cfRule>
          <x14:cfRule type="containsText" priority="41" operator="containsText" id="{A1A6F0AD-0E58-4BD8-BBA3-74657BB39C66}">
            <xm:f>NOT(ISERROR(SEARCH($C$1229,K1216)))</xm:f>
            <xm:f>$C$1229</xm:f>
            <x14:dxf>
              <font>
                <color theme="7" tint="-0.24994659260841701"/>
              </font>
              <fill>
                <patternFill>
                  <bgColor theme="7" tint="0.59996337778862885"/>
                </patternFill>
              </fill>
            </x14:dxf>
          </x14:cfRule>
          <x14:cfRule type="containsText" priority="42" operator="containsText" id="{F48C9352-F60B-4831-AF91-BAE0B2A61B96}">
            <xm:f>NOT(ISERROR(SEARCH($C$1228,K1216)))</xm:f>
            <xm:f>$C$1228</xm:f>
            <x14:dxf>
              <font>
                <color rgb="FF9C0006"/>
              </font>
              <fill>
                <patternFill>
                  <bgColor rgb="FFFFC7CE"/>
                </patternFill>
              </fill>
            </x14:dxf>
          </x14:cfRule>
          <xm:sqref>K1216:K1224</xm:sqref>
        </x14:conditionalFormatting>
        <x14:conditionalFormatting xmlns:xm="http://schemas.microsoft.com/office/excel/2006/main">
          <x14:cfRule type="containsText" priority="30" operator="containsText" id="{7FE7A7A1-83CB-4288-BC85-53958D763F21}">
            <xm:f>NOT(ISERROR(SEARCH($C$1232,AE1216)))</xm:f>
            <xm:f>$C$1232</xm:f>
            <x14:dxf>
              <font>
                <color rgb="FF006100"/>
              </font>
              <fill>
                <patternFill>
                  <bgColor rgb="FFC6EFCE"/>
                </patternFill>
              </fill>
            </x14:dxf>
          </x14:cfRule>
          <x14:cfRule type="containsText" priority="31" operator="containsText" id="{34022BA4-ACEB-42D8-805B-4DE4E7A6791F}">
            <xm:f>NOT(ISERROR(SEARCH($C$1231,AE1216)))</xm:f>
            <xm:f>$C$1231</xm:f>
            <x14:dxf>
              <font>
                <color rgb="FF7DBE32"/>
              </font>
              <fill>
                <patternFill>
                  <bgColor theme="9" tint="0.79998168889431442"/>
                </patternFill>
              </fill>
            </x14:dxf>
          </x14:cfRule>
          <x14:cfRule type="containsText" priority="32" operator="containsText" id="{472E7E79-8C3A-4978-ACAC-9A6DD1D9E39F}">
            <xm:f>NOT(ISERROR(SEARCH($C$1230,AE1216)))</xm:f>
            <xm:f>$C$1230</xm:f>
            <x14:dxf>
              <font>
                <color rgb="FF9C5700"/>
              </font>
              <fill>
                <patternFill>
                  <bgColor rgb="FFFFEB9C"/>
                </patternFill>
              </fill>
            </x14:dxf>
          </x14:cfRule>
          <x14:cfRule type="containsText" priority="33" operator="containsText" id="{12D646E7-2444-40D4-9C29-66AF92AFF29A}">
            <xm:f>NOT(ISERROR(SEARCH($C$1229,AE1216)))</xm:f>
            <xm:f>$C$1229</xm:f>
            <x14:dxf>
              <font>
                <color theme="7" tint="-0.24994659260841701"/>
              </font>
              <fill>
                <patternFill>
                  <bgColor theme="7" tint="0.59996337778862885"/>
                </patternFill>
              </fill>
            </x14:dxf>
          </x14:cfRule>
          <x14:cfRule type="containsText" priority="34" operator="containsText" id="{4B5E42D4-E689-4BCD-9557-CEA7EE65BE20}">
            <xm:f>NOT(ISERROR(SEARCH($C$1228,AE1216)))</xm:f>
            <xm:f>$C$1228</xm:f>
            <x14:dxf>
              <font>
                <color rgb="FF9C0006"/>
              </font>
              <fill>
                <patternFill>
                  <bgColor rgb="FFFFC7CE"/>
                </patternFill>
              </fill>
            </x14:dxf>
          </x14:cfRule>
          <xm:sqref>AE1216:AE1224</xm:sqref>
        </x14:conditionalFormatting>
        <x14:conditionalFormatting xmlns:xm="http://schemas.microsoft.com/office/excel/2006/main">
          <x14:cfRule type="containsText" priority="19" operator="containsText" id="{1E047ACF-DC7A-4B41-97F7-27E9E533E00F}">
            <xm:f>NOT(ISERROR(SEARCH($C$1232,AG1216)))</xm:f>
            <xm:f>$C$1232</xm:f>
            <x14:dxf>
              <font>
                <color rgb="FF006100"/>
              </font>
              <fill>
                <patternFill>
                  <bgColor rgb="FFC6EFCE"/>
                </patternFill>
              </fill>
            </x14:dxf>
          </x14:cfRule>
          <x14:cfRule type="containsText" priority="20" operator="containsText" id="{4937455C-4033-41B1-9F3B-3A54E01A2B9A}">
            <xm:f>NOT(ISERROR(SEARCH($C$1231,AG1216)))</xm:f>
            <xm:f>$C$1231</xm:f>
            <x14:dxf>
              <font>
                <color rgb="FF7DBE32"/>
              </font>
              <fill>
                <patternFill>
                  <bgColor theme="9" tint="0.79998168889431442"/>
                </patternFill>
              </fill>
            </x14:dxf>
          </x14:cfRule>
          <x14:cfRule type="containsText" priority="21" operator="containsText" id="{1A885A5E-64E2-4E42-B557-A273AE06B404}">
            <xm:f>NOT(ISERROR(SEARCH($C$1230,AG1216)))</xm:f>
            <xm:f>$C$1230</xm:f>
            <x14:dxf>
              <font>
                <color rgb="FF9C5700"/>
              </font>
              <fill>
                <patternFill>
                  <bgColor rgb="FFFFEB9C"/>
                </patternFill>
              </fill>
            </x14:dxf>
          </x14:cfRule>
          <x14:cfRule type="containsText" priority="22" operator="containsText" id="{69988A8B-AAFE-464F-A5B8-AFD6171E743B}">
            <xm:f>NOT(ISERROR(SEARCH($C$1229,AG1216)))</xm:f>
            <xm:f>$C$1229</xm:f>
            <x14:dxf>
              <font>
                <color theme="7" tint="-0.24994659260841701"/>
              </font>
              <fill>
                <patternFill>
                  <bgColor theme="7" tint="0.59996337778862885"/>
                </patternFill>
              </fill>
            </x14:dxf>
          </x14:cfRule>
          <x14:cfRule type="containsText" priority="23" operator="containsText" id="{87471C40-8F83-4B24-9781-A1816683FE07}">
            <xm:f>NOT(ISERROR(SEARCH($C$1228,AG1216)))</xm:f>
            <xm:f>$C$1228</xm:f>
            <x14:dxf>
              <font>
                <color rgb="FF9C0006"/>
              </font>
              <fill>
                <patternFill>
                  <bgColor rgb="FFFFC7CE"/>
                </patternFill>
              </fill>
            </x14:dxf>
          </x14:cfRule>
          <xm:sqref>AG1216:AG1224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6E880-98A3-40AB-AC2C-EC1BD9BBB231}">
  <dimension ref="A1:BB1800"/>
  <sheetViews>
    <sheetView zoomScaleNormal="100" zoomScaleSheetLayoutView="100" workbookViewId="0">
      <selection activeCell="B15" sqref="B15:M15"/>
    </sheetView>
  </sheetViews>
  <sheetFormatPr defaultColWidth="8.81640625" defaultRowHeight="13" x14ac:dyDescent="0.3"/>
  <cols>
    <col min="1" max="1" width="1.54296875" style="60" customWidth="1"/>
    <col min="2" max="7" width="7.453125" style="4" customWidth="1"/>
    <col min="8" max="8" width="7.453125" style="61" customWidth="1"/>
    <col min="9" max="13" width="7.453125" style="4" customWidth="1"/>
    <col min="14" max="14" width="1.54296875" style="60" customWidth="1"/>
    <col min="15" max="15" width="1.54296875" style="4" customWidth="1"/>
    <col min="16" max="27" width="7.453125" style="4" customWidth="1"/>
    <col min="28" max="29" width="1.54296875" style="4" customWidth="1"/>
    <col min="30" max="71" width="8.81640625" style="4" customWidth="1"/>
    <col min="72" max="73" width="15.54296875" style="4" customWidth="1"/>
    <col min="74" max="123" width="8.81640625" style="4" customWidth="1"/>
    <col min="124" max="16384" width="8.81640625" style="4"/>
  </cols>
  <sheetData>
    <row r="1" spans="1:14" ht="15" customHeight="1" x14ac:dyDescent="0.3">
      <c r="A1" s="1"/>
      <c r="B1" s="2"/>
      <c r="C1" s="2"/>
      <c r="D1" s="2"/>
      <c r="E1" s="2"/>
      <c r="F1" s="2"/>
      <c r="G1" s="2"/>
      <c r="H1" s="2"/>
      <c r="I1" s="2"/>
      <c r="J1" s="2"/>
      <c r="K1" s="2"/>
      <c r="L1" s="2"/>
      <c r="M1" s="2"/>
      <c r="N1" s="3"/>
    </row>
    <row r="2" spans="1:14" ht="30" customHeight="1" x14ac:dyDescent="0.3">
      <c r="A2" s="5"/>
      <c r="B2" s="197"/>
      <c r="C2" s="197"/>
      <c r="D2" s="197"/>
      <c r="E2" s="197"/>
      <c r="F2" s="197"/>
      <c r="G2" s="197"/>
      <c r="H2" s="197"/>
      <c r="I2" s="197"/>
      <c r="J2" s="197"/>
      <c r="K2" s="197"/>
      <c r="L2" s="197"/>
      <c r="M2" s="197"/>
      <c r="N2" s="6"/>
    </row>
    <row r="3" spans="1:14" ht="60" customHeight="1" x14ac:dyDescent="0.3">
      <c r="A3" s="5"/>
      <c r="B3" s="198" t="s">
        <v>0</v>
      </c>
      <c r="C3" s="198"/>
      <c r="D3" s="198"/>
      <c r="E3" s="198"/>
      <c r="F3" s="198"/>
      <c r="G3" s="198"/>
      <c r="H3" s="198"/>
      <c r="I3" s="198"/>
      <c r="J3" s="198"/>
      <c r="K3" s="198"/>
      <c r="L3" s="198"/>
      <c r="M3" s="198"/>
      <c r="N3" s="6"/>
    </row>
    <row r="4" spans="1:14" ht="60" customHeight="1" x14ac:dyDescent="0.3">
      <c r="A4" s="5"/>
      <c r="B4" s="198"/>
      <c r="C4" s="198"/>
      <c r="D4" s="198"/>
      <c r="E4" s="198"/>
      <c r="F4" s="198"/>
      <c r="G4" s="198"/>
      <c r="H4" s="198"/>
      <c r="I4" s="198"/>
      <c r="J4" s="198"/>
      <c r="K4" s="198"/>
      <c r="L4" s="198"/>
      <c r="M4" s="198"/>
      <c r="N4" s="6"/>
    </row>
    <row r="5" spans="1:14" ht="60" customHeight="1" x14ac:dyDescent="0.3">
      <c r="A5" s="5"/>
      <c r="B5" s="198"/>
      <c r="C5" s="198"/>
      <c r="D5" s="198"/>
      <c r="E5" s="198"/>
      <c r="F5" s="198"/>
      <c r="G5" s="198"/>
      <c r="H5" s="198"/>
      <c r="I5" s="198"/>
      <c r="J5" s="198"/>
      <c r="K5" s="198"/>
      <c r="L5" s="198"/>
      <c r="M5" s="198"/>
      <c r="N5" s="6"/>
    </row>
    <row r="6" spans="1:14" ht="60" customHeight="1" x14ac:dyDescent="0.3">
      <c r="A6" s="5"/>
      <c r="B6" s="197"/>
      <c r="C6" s="197"/>
      <c r="D6" s="197"/>
      <c r="E6" s="197"/>
      <c r="F6" s="197"/>
      <c r="G6" s="197"/>
      <c r="H6" s="197"/>
      <c r="I6" s="197"/>
      <c r="J6" s="197"/>
      <c r="K6" s="197"/>
      <c r="L6" s="197"/>
      <c r="M6" s="197"/>
      <c r="N6" s="6"/>
    </row>
    <row r="7" spans="1:14" ht="95.15" customHeight="1" x14ac:dyDescent="0.3">
      <c r="A7" s="5"/>
      <c r="B7" s="194"/>
      <c r="C7" s="194"/>
      <c r="D7" s="194"/>
      <c r="E7" s="194"/>
      <c r="F7" s="194"/>
      <c r="G7" s="194"/>
      <c r="H7" s="194"/>
      <c r="I7" s="194"/>
      <c r="J7" s="194"/>
      <c r="K7" s="194"/>
      <c r="L7" s="194"/>
      <c r="M7" s="194"/>
      <c r="N7" s="6"/>
    </row>
    <row r="8" spans="1:14" ht="40" customHeight="1" x14ac:dyDescent="0.3">
      <c r="A8" s="5"/>
      <c r="B8" s="194" t="s">
        <v>1</v>
      </c>
      <c r="C8" s="194"/>
      <c r="D8" s="194"/>
      <c r="E8" s="194"/>
      <c r="F8" s="194"/>
      <c r="G8" s="194"/>
      <c r="H8" s="194"/>
      <c r="I8" s="194"/>
      <c r="J8" s="194"/>
      <c r="K8" s="194"/>
      <c r="L8" s="194"/>
      <c r="M8" s="194"/>
      <c r="N8" s="6"/>
    </row>
    <row r="9" spans="1:14" ht="40" customHeight="1" x14ac:dyDescent="0.3">
      <c r="A9" s="5"/>
      <c r="B9" s="194" t="s">
        <v>2</v>
      </c>
      <c r="C9" s="194"/>
      <c r="D9" s="194"/>
      <c r="E9" s="194"/>
      <c r="F9" s="194"/>
      <c r="G9" s="194"/>
      <c r="H9" s="194"/>
      <c r="I9" s="194"/>
      <c r="J9" s="194"/>
      <c r="K9" s="194"/>
      <c r="L9" s="194"/>
      <c r="M9" s="194"/>
      <c r="N9" s="6"/>
    </row>
    <row r="10" spans="1:14" ht="40" customHeight="1" x14ac:dyDescent="0.3">
      <c r="A10" s="5"/>
      <c r="B10" s="194" t="s">
        <v>3</v>
      </c>
      <c r="C10" s="194"/>
      <c r="D10" s="194"/>
      <c r="E10" s="194"/>
      <c r="F10" s="194"/>
      <c r="G10" s="194"/>
      <c r="H10" s="194"/>
      <c r="I10" s="194"/>
      <c r="J10" s="194"/>
      <c r="K10" s="194"/>
      <c r="L10" s="194"/>
      <c r="M10" s="194"/>
      <c r="N10" s="6"/>
    </row>
    <row r="11" spans="1:14" ht="40" customHeight="1" x14ac:dyDescent="0.3">
      <c r="A11" s="5"/>
      <c r="B11" s="194" t="s">
        <v>4</v>
      </c>
      <c r="C11" s="194"/>
      <c r="D11" s="194"/>
      <c r="E11" s="194"/>
      <c r="F11" s="194"/>
      <c r="G11" s="194"/>
      <c r="H11" s="194"/>
      <c r="I11" s="194"/>
      <c r="J11" s="194"/>
      <c r="K11" s="194"/>
      <c r="L11" s="194"/>
      <c r="M11" s="194"/>
      <c r="N11" s="6"/>
    </row>
    <row r="12" spans="1:14" ht="160" customHeight="1" x14ac:dyDescent="0.3">
      <c r="A12" s="5"/>
      <c r="B12" s="195" t="s">
        <v>152</v>
      </c>
      <c r="C12" s="195"/>
      <c r="D12" s="195"/>
      <c r="E12" s="195"/>
      <c r="F12" s="195"/>
      <c r="G12" s="195"/>
      <c r="H12" s="195"/>
      <c r="I12" s="195"/>
      <c r="J12" s="195"/>
      <c r="K12" s="195"/>
      <c r="L12" s="195"/>
      <c r="M12" s="195"/>
      <c r="N12" s="6"/>
    </row>
    <row r="13" spans="1:14" ht="5.15" customHeight="1" x14ac:dyDescent="0.3">
      <c r="A13" s="7"/>
      <c r="B13" s="8"/>
      <c r="C13" s="8"/>
      <c r="D13" s="8"/>
      <c r="E13" s="8"/>
      <c r="F13" s="8"/>
      <c r="G13" s="8"/>
      <c r="H13" s="9"/>
      <c r="I13" s="8"/>
      <c r="J13" s="8"/>
      <c r="K13" s="8"/>
      <c r="L13" s="8"/>
      <c r="M13" s="8"/>
      <c r="N13" s="10"/>
    </row>
    <row r="14" spans="1:14" ht="5.15" customHeight="1" x14ac:dyDescent="0.3">
      <c r="A14" s="11"/>
      <c r="B14" s="12"/>
      <c r="C14" s="12"/>
      <c r="D14" s="12"/>
      <c r="E14" s="12"/>
      <c r="F14" s="12"/>
      <c r="G14" s="12"/>
      <c r="H14" s="13"/>
      <c r="I14" s="12"/>
      <c r="J14" s="12"/>
      <c r="K14" s="12"/>
      <c r="L14" s="12"/>
      <c r="M14" s="12"/>
      <c r="N14" s="14"/>
    </row>
    <row r="15" spans="1:14" ht="55" customHeight="1" x14ac:dyDescent="0.3">
      <c r="A15" s="30" t="s">
        <v>5</v>
      </c>
      <c r="B15" s="196" t="s">
        <v>6</v>
      </c>
      <c r="C15" s="196"/>
      <c r="D15" s="196"/>
      <c r="E15" s="196"/>
      <c r="F15" s="196"/>
      <c r="G15" s="196"/>
      <c r="H15" s="196"/>
      <c r="I15" s="196"/>
      <c r="J15" s="196"/>
      <c r="K15" s="196"/>
      <c r="L15" s="196"/>
      <c r="M15" s="196"/>
      <c r="N15" s="31" t="s">
        <v>7</v>
      </c>
    </row>
    <row r="16" spans="1:14" ht="5.15" customHeight="1" x14ac:dyDescent="0.3">
      <c r="A16" s="11"/>
      <c r="B16" s="15"/>
      <c r="C16" s="15"/>
      <c r="D16" s="15"/>
      <c r="E16" s="15"/>
      <c r="F16" s="15"/>
      <c r="G16" s="15"/>
      <c r="H16" s="15"/>
      <c r="I16" s="15"/>
      <c r="J16" s="15"/>
      <c r="K16" s="15"/>
      <c r="L16" s="15"/>
      <c r="M16" s="15"/>
      <c r="N16" s="14"/>
    </row>
    <row r="17" spans="1:14" ht="15" customHeight="1" x14ac:dyDescent="0.3">
      <c r="A17" s="16"/>
      <c r="B17" s="17"/>
      <c r="C17" s="17"/>
      <c r="D17" s="17"/>
      <c r="E17" s="17"/>
      <c r="F17" s="17"/>
      <c r="G17" s="17"/>
      <c r="H17" s="18"/>
      <c r="I17" s="17"/>
      <c r="J17" s="17"/>
      <c r="K17" s="17"/>
      <c r="L17" s="17"/>
      <c r="M17" s="17"/>
      <c r="N17" s="19"/>
    </row>
    <row r="18" spans="1:14" ht="20.149999999999999" customHeight="1" x14ac:dyDescent="0.3">
      <c r="A18" s="16"/>
      <c r="B18" s="20"/>
      <c r="C18" s="20"/>
      <c r="D18" s="20"/>
      <c r="E18" s="20"/>
      <c r="F18" s="20"/>
      <c r="G18" s="20"/>
      <c r="H18" s="20"/>
      <c r="I18" s="20"/>
      <c r="J18" s="20"/>
      <c r="K18" s="136" t="s">
        <v>206</v>
      </c>
      <c r="L18" s="136" t="s">
        <v>205</v>
      </c>
      <c r="M18" s="136" t="s">
        <v>207</v>
      </c>
      <c r="N18" s="19"/>
    </row>
    <row r="19" spans="1:14" ht="20.149999999999999" customHeight="1" x14ac:dyDescent="0.3">
      <c r="A19" s="16"/>
      <c r="B19" s="21"/>
      <c r="C19" s="21"/>
      <c r="D19" s="21"/>
      <c r="E19" s="21"/>
      <c r="F19" s="21"/>
      <c r="G19" s="21"/>
      <c r="H19" s="21"/>
      <c r="I19" s="21"/>
      <c r="J19" s="22" t="s">
        <v>8</v>
      </c>
      <c r="K19" s="22" t="s">
        <v>203</v>
      </c>
      <c r="L19" s="22" t="s">
        <v>9</v>
      </c>
      <c r="M19" s="22" t="s">
        <v>202</v>
      </c>
      <c r="N19" s="19"/>
    </row>
    <row r="20" spans="1:14" ht="20.149999999999999" customHeight="1" x14ac:dyDescent="0.3">
      <c r="A20" s="16"/>
      <c r="B20" s="23">
        <v>1</v>
      </c>
      <c r="C20" s="193" t="str">
        <f>B1131</f>
        <v>1st visit: prenatal, provider pre-enrollment</v>
      </c>
      <c r="D20" s="193"/>
      <c r="E20" s="193"/>
      <c r="F20" s="193"/>
      <c r="G20" s="193"/>
      <c r="H20" s="193"/>
      <c r="I20" s="193"/>
      <c r="J20" s="24">
        <f>B20</f>
        <v>1</v>
      </c>
      <c r="K20" s="128">
        <f>M1131</f>
        <v>0</v>
      </c>
      <c r="L20" s="128">
        <f>P1146</f>
        <v>0.28000000000000003</v>
      </c>
      <c r="M20" s="128" t="str">
        <f>P1147</f>
        <v/>
      </c>
      <c r="N20" s="19"/>
    </row>
    <row r="21" spans="1:14" ht="20.149999999999999" customHeight="1" x14ac:dyDescent="0.3">
      <c r="A21" s="16"/>
      <c r="B21" s="23">
        <v>2</v>
      </c>
      <c r="C21" s="193" t="str">
        <f>B1171</f>
        <v>2nd visit: prenatal, provider pre-enrollment</v>
      </c>
      <c r="D21" s="193"/>
      <c r="E21" s="193"/>
      <c r="F21" s="193"/>
      <c r="G21" s="193"/>
      <c r="H21" s="193"/>
      <c r="I21" s="193"/>
      <c r="J21" s="24">
        <f t="shared" ref="J21:J35" si="0">B21</f>
        <v>2</v>
      </c>
      <c r="K21" s="128">
        <f>M1171</f>
        <v>0</v>
      </c>
      <c r="L21" s="128">
        <f>P1186</f>
        <v>0.28000000000000003</v>
      </c>
      <c r="M21" s="128" t="str">
        <f>P1187</f>
        <v/>
      </c>
      <c r="N21" s="19"/>
    </row>
    <row r="22" spans="1:14" ht="20.149999999999999" customHeight="1" x14ac:dyDescent="0.3">
      <c r="A22" s="16"/>
      <c r="B22" s="23">
        <v>3</v>
      </c>
      <c r="C22" s="193" t="str">
        <f>B1208</f>
        <v>3rd visit: prenatal, provider pre-enrollment</v>
      </c>
      <c r="D22" s="193"/>
      <c r="E22" s="193"/>
      <c r="F22" s="193"/>
      <c r="G22" s="193"/>
      <c r="H22" s="193"/>
      <c r="I22" s="193"/>
      <c r="J22" s="24">
        <f t="shared" si="0"/>
        <v>3</v>
      </c>
      <c r="K22" s="128">
        <f>M1208</f>
        <v>0</v>
      </c>
      <c r="L22" s="128">
        <f>P1223</f>
        <v>0.35000000000000003</v>
      </c>
      <c r="M22" s="128" t="str">
        <f>P1224</f>
        <v/>
      </c>
      <c r="N22" s="19"/>
    </row>
    <row r="23" spans="1:14" ht="20.149999999999999" customHeight="1" x14ac:dyDescent="0.3">
      <c r="A23" s="16"/>
      <c r="B23" s="23">
        <v>4</v>
      </c>
      <c r="C23" s="193" t="str">
        <f>B1245</f>
        <v>4th visit: prenatal, provider pre-enrollment</v>
      </c>
      <c r="D23" s="193"/>
      <c r="E23" s="193"/>
      <c r="F23" s="193"/>
      <c r="G23" s="193"/>
      <c r="H23" s="193"/>
      <c r="I23" s="193"/>
      <c r="J23" s="24">
        <f t="shared" si="0"/>
        <v>4</v>
      </c>
      <c r="K23" s="128">
        <f>M1245</f>
        <v>0</v>
      </c>
      <c r="L23" s="128">
        <f>P1260</f>
        <v>0.28000000000000003</v>
      </c>
      <c r="M23" s="128" t="str">
        <f>P1261</f>
        <v/>
      </c>
      <c r="N23" s="19"/>
    </row>
    <row r="24" spans="1:14" ht="20.149999999999999" customHeight="1" x14ac:dyDescent="0.3">
      <c r="A24" s="16"/>
      <c r="B24" s="23">
        <v>5</v>
      </c>
      <c r="C24" s="193" t="str">
        <f>B1282</f>
        <v>5th visit: prenatal, provider pre-enrollment</v>
      </c>
      <c r="D24" s="193"/>
      <c r="E24" s="193"/>
      <c r="F24" s="193"/>
      <c r="G24" s="193"/>
      <c r="H24" s="193"/>
      <c r="I24" s="193"/>
      <c r="J24" s="24">
        <f t="shared" si="0"/>
        <v>5</v>
      </c>
      <c r="K24" s="128">
        <f>M1282</f>
        <v>0</v>
      </c>
      <c r="L24" s="128">
        <f>P1297</f>
        <v>0.28000000000000003</v>
      </c>
      <c r="M24" s="128" t="str">
        <f>P1298</f>
        <v/>
      </c>
      <c r="N24" s="19"/>
    </row>
    <row r="25" spans="1:14" ht="20.149999999999999" customHeight="1" x14ac:dyDescent="0.3">
      <c r="A25" s="16"/>
      <c r="B25" s="23">
        <v>6</v>
      </c>
      <c r="C25" s="193" t="str">
        <f>B1319</f>
        <v>6th visit: delivery, provider pre-enrollment</v>
      </c>
      <c r="D25" s="193"/>
      <c r="E25" s="193"/>
      <c r="F25" s="193"/>
      <c r="G25" s="193"/>
      <c r="H25" s="193"/>
      <c r="I25" s="193"/>
      <c r="J25" s="24">
        <f t="shared" si="0"/>
        <v>6</v>
      </c>
      <c r="K25" s="128">
        <f>M1319</f>
        <v>0</v>
      </c>
      <c r="L25" s="128">
        <f>P1334</f>
        <v>0.48</v>
      </c>
      <c r="M25" s="128" t="str">
        <f>P1335</f>
        <v/>
      </c>
      <c r="N25" s="19"/>
    </row>
    <row r="26" spans="1:14" ht="20.149999999999999" customHeight="1" x14ac:dyDescent="0.3">
      <c r="A26" s="16"/>
      <c r="B26" s="23">
        <v>7</v>
      </c>
      <c r="C26" s="193" t="str">
        <f>B1356</f>
        <v>7th visit: postpartum, provider pre-enrollment</v>
      </c>
      <c r="D26" s="193"/>
      <c r="E26" s="193"/>
      <c r="F26" s="193"/>
      <c r="G26" s="193"/>
      <c r="H26" s="193"/>
      <c r="I26" s="193"/>
      <c r="J26" s="24">
        <f t="shared" si="0"/>
        <v>7</v>
      </c>
      <c r="K26" s="128">
        <f>M1356</f>
        <v>0</v>
      </c>
      <c r="L26" s="128">
        <f>P1371</f>
        <v>0.28000000000000003</v>
      </c>
      <c r="M26" s="128">
        <f>P1372</f>
        <v>0.20833333333333337</v>
      </c>
      <c r="N26" s="19"/>
    </row>
    <row r="27" spans="1:14" ht="20.149999999999999" customHeight="1" x14ac:dyDescent="0.3">
      <c r="A27" s="16"/>
      <c r="B27" s="23">
        <v>8</v>
      </c>
      <c r="C27" s="193" t="str">
        <f>B1393</f>
        <v>8th visit: postpartum, provider pre-enrollment</v>
      </c>
      <c r="D27" s="193"/>
      <c r="E27" s="193"/>
      <c r="F27" s="193"/>
      <c r="G27" s="193"/>
      <c r="H27" s="193"/>
      <c r="I27" s="193"/>
      <c r="J27" s="24">
        <f t="shared" si="0"/>
        <v>8</v>
      </c>
      <c r="K27" s="128">
        <f>M1393</f>
        <v>0</v>
      </c>
      <c r="L27" s="128">
        <f>P1408</f>
        <v>0.28000000000000003</v>
      </c>
      <c r="M27" s="128">
        <f>P1409</f>
        <v>0.21666666666666667</v>
      </c>
      <c r="N27" s="19"/>
    </row>
    <row r="28" spans="1:14" ht="20.149999999999999" customHeight="1" x14ac:dyDescent="0.3">
      <c r="A28" s="16"/>
      <c r="B28" s="89">
        <v>9</v>
      </c>
      <c r="C28" s="192" t="str">
        <f>B1430</f>
        <v>9th visit</v>
      </c>
      <c r="D28" s="192"/>
      <c r="E28" s="192"/>
      <c r="F28" s="192"/>
      <c r="G28" s="192"/>
      <c r="H28" s="192"/>
      <c r="I28" s="192"/>
      <c r="J28" s="88">
        <f t="shared" si="0"/>
        <v>9</v>
      </c>
      <c r="K28" s="129">
        <f>M1430</f>
        <v>0</v>
      </c>
      <c r="L28" s="25" t="str">
        <f>M1445</f>
        <v/>
      </c>
      <c r="M28" s="25" t="str">
        <f>M1446</f>
        <v/>
      </c>
      <c r="N28" s="19"/>
    </row>
    <row r="29" spans="1:14" ht="20.149999999999999" customHeight="1" x14ac:dyDescent="0.3">
      <c r="A29" s="16"/>
      <c r="B29" s="89">
        <v>10</v>
      </c>
      <c r="C29" s="192" t="str">
        <f>B1467</f>
        <v>10th visit</v>
      </c>
      <c r="D29" s="192"/>
      <c r="E29" s="192"/>
      <c r="F29" s="192"/>
      <c r="G29" s="192"/>
      <c r="H29" s="192"/>
      <c r="I29" s="192"/>
      <c r="J29" s="88">
        <f t="shared" si="0"/>
        <v>10</v>
      </c>
      <c r="K29" s="129">
        <f>M1467</f>
        <v>0</v>
      </c>
      <c r="L29" s="25" t="str">
        <f>M1482</f>
        <v/>
      </c>
      <c r="M29" s="25" t="str">
        <f>M1483</f>
        <v/>
      </c>
      <c r="N29" s="19"/>
    </row>
    <row r="30" spans="1:14" ht="20.149999999999999" customHeight="1" x14ac:dyDescent="0.3">
      <c r="A30" s="16"/>
      <c r="B30" s="89">
        <v>11</v>
      </c>
      <c r="C30" s="192" t="str">
        <f>B1504</f>
        <v>11th visit</v>
      </c>
      <c r="D30" s="192"/>
      <c r="E30" s="192"/>
      <c r="F30" s="192"/>
      <c r="G30" s="192"/>
      <c r="H30" s="192"/>
      <c r="I30" s="192"/>
      <c r="J30" s="88">
        <f t="shared" si="0"/>
        <v>11</v>
      </c>
      <c r="K30" s="129">
        <f>M1504</f>
        <v>0</v>
      </c>
      <c r="L30" s="25" t="str">
        <f>M1519</f>
        <v/>
      </c>
      <c r="M30" s="25" t="str">
        <f>M1520</f>
        <v/>
      </c>
      <c r="N30" s="19"/>
    </row>
    <row r="31" spans="1:14" ht="20.149999999999999" customHeight="1" x14ac:dyDescent="0.3">
      <c r="A31" s="16"/>
      <c r="B31" s="89">
        <v>12</v>
      </c>
      <c r="C31" s="192" t="str">
        <f>B1541</f>
        <v>12th visit</v>
      </c>
      <c r="D31" s="192"/>
      <c r="E31" s="192"/>
      <c r="F31" s="192"/>
      <c r="G31" s="192"/>
      <c r="H31" s="192"/>
      <c r="I31" s="192"/>
      <c r="J31" s="88">
        <f t="shared" si="0"/>
        <v>12</v>
      </c>
      <c r="K31" s="129">
        <f>M1541</f>
        <v>0</v>
      </c>
      <c r="L31" s="25" t="str">
        <f>M1556</f>
        <v/>
      </c>
      <c r="M31" s="25" t="str">
        <f>M1557</f>
        <v/>
      </c>
      <c r="N31" s="19"/>
    </row>
    <row r="32" spans="1:14" ht="20.149999999999999" customHeight="1" x14ac:dyDescent="0.3">
      <c r="A32" s="16"/>
      <c r="B32" s="89">
        <v>13</v>
      </c>
      <c r="C32" s="192" t="str">
        <f>B1578</f>
        <v>13th visit</v>
      </c>
      <c r="D32" s="192"/>
      <c r="E32" s="192"/>
      <c r="F32" s="192"/>
      <c r="G32" s="192"/>
      <c r="H32" s="192"/>
      <c r="I32" s="192"/>
      <c r="J32" s="88">
        <f t="shared" si="0"/>
        <v>13</v>
      </c>
      <c r="K32" s="129">
        <f>M1578</f>
        <v>0</v>
      </c>
      <c r="L32" s="25" t="str">
        <f>M1593</f>
        <v/>
      </c>
      <c r="M32" s="25" t="str">
        <f>M1594</f>
        <v/>
      </c>
      <c r="N32" s="19"/>
    </row>
    <row r="33" spans="1:14" ht="20.149999999999999" customHeight="1" x14ac:dyDescent="0.3">
      <c r="A33" s="16"/>
      <c r="B33" s="89">
        <v>14</v>
      </c>
      <c r="C33" s="192" t="str">
        <f>B1615</f>
        <v>14th visit</v>
      </c>
      <c r="D33" s="192"/>
      <c r="E33" s="192"/>
      <c r="F33" s="192"/>
      <c r="G33" s="192"/>
      <c r="H33" s="192"/>
      <c r="I33" s="192"/>
      <c r="J33" s="88">
        <f t="shared" si="0"/>
        <v>14</v>
      </c>
      <c r="K33" s="129">
        <f>M1615</f>
        <v>0</v>
      </c>
      <c r="L33" s="25" t="str">
        <f>M1630</f>
        <v/>
      </c>
      <c r="M33" s="25" t="str">
        <f>M1631</f>
        <v/>
      </c>
      <c r="N33" s="19"/>
    </row>
    <row r="34" spans="1:14" ht="20.149999999999999" customHeight="1" x14ac:dyDescent="0.3">
      <c r="A34" s="16"/>
      <c r="B34" s="89">
        <v>15</v>
      </c>
      <c r="C34" s="192" t="str">
        <f>B1652</f>
        <v>15th visit</v>
      </c>
      <c r="D34" s="192"/>
      <c r="E34" s="192"/>
      <c r="F34" s="192"/>
      <c r="G34" s="192"/>
      <c r="H34" s="192"/>
      <c r="I34" s="192"/>
      <c r="J34" s="88">
        <f t="shared" si="0"/>
        <v>15</v>
      </c>
      <c r="K34" s="129">
        <f>M1652</f>
        <v>0</v>
      </c>
      <c r="L34" s="25" t="str">
        <f>M1667</f>
        <v/>
      </c>
      <c r="M34" s="25" t="str">
        <f>M1668</f>
        <v/>
      </c>
      <c r="N34" s="19"/>
    </row>
    <row r="35" spans="1:14" ht="20.149999999999999" customHeight="1" x14ac:dyDescent="0.3">
      <c r="A35" s="16"/>
      <c r="B35" s="89">
        <v>16</v>
      </c>
      <c r="C35" s="192" t="str">
        <f>B1689</f>
        <v>16th visit</v>
      </c>
      <c r="D35" s="192"/>
      <c r="E35" s="192"/>
      <c r="F35" s="192"/>
      <c r="G35" s="192"/>
      <c r="H35" s="192"/>
      <c r="I35" s="192"/>
      <c r="J35" s="88">
        <f t="shared" si="0"/>
        <v>16</v>
      </c>
      <c r="K35" s="129">
        <f>M1689</f>
        <v>0</v>
      </c>
      <c r="L35" s="25" t="str">
        <f>M1704</f>
        <v/>
      </c>
      <c r="M35" s="25" t="str">
        <f>M1705</f>
        <v/>
      </c>
      <c r="N35" s="19"/>
    </row>
    <row r="36" spans="1:14" ht="20.149999999999999" customHeight="1" x14ac:dyDescent="0.3">
      <c r="A36" s="16"/>
      <c r="B36" s="20"/>
      <c r="C36" s="26"/>
      <c r="D36" s="26"/>
      <c r="E36" s="26"/>
      <c r="F36" s="26"/>
      <c r="G36" s="26"/>
      <c r="H36" s="26"/>
      <c r="I36" s="26"/>
      <c r="J36" s="26"/>
      <c r="K36" s="26"/>
      <c r="L36" s="26"/>
      <c r="M36" s="26"/>
      <c r="N36" s="19"/>
    </row>
    <row r="37" spans="1:14" ht="20.149999999999999" customHeight="1" x14ac:dyDescent="0.3">
      <c r="A37" s="16"/>
      <c r="B37" s="21"/>
      <c r="C37" s="21"/>
      <c r="D37" s="21"/>
      <c r="E37" s="21"/>
      <c r="F37" s="21"/>
      <c r="G37" s="21"/>
      <c r="H37" s="21"/>
      <c r="I37" s="21"/>
      <c r="J37" s="21"/>
      <c r="K37" s="21"/>
      <c r="L37" s="21"/>
      <c r="M37" s="21"/>
      <c r="N37" s="19"/>
    </row>
    <row r="38" spans="1:14" ht="20.149999999999999" customHeight="1" x14ac:dyDescent="0.3">
      <c r="A38" s="16"/>
      <c r="B38" s="21"/>
      <c r="C38" s="21"/>
      <c r="D38" s="21"/>
      <c r="E38" s="21"/>
      <c r="F38" s="21"/>
      <c r="G38" s="21"/>
      <c r="H38" s="21"/>
      <c r="I38" s="21"/>
      <c r="J38" s="21"/>
      <c r="K38" s="21"/>
      <c r="L38" s="21"/>
      <c r="M38" s="21"/>
      <c r="N38" s="19"/>
    </row>
    <row r="39" spans="1:14" ht="20.149999999999999" customHeight="1" x14ac:dyDescent="0.3">
      <c r="A39" s="16"/>
      <c r="B39" s="21"/>
      <c r="C39" s="21"/>
      <c r="D39" s="21"/>
      <c r="E39" s="21"/>
      <c r="F39" s="21"/>
      <c r="G39" s="21"/>
      <c r="H39" s="21"/>
      <c r="I39" s="21"/>
      <c r="J39" s="21"/>
      <c r="K39" s="21"/>
      <c r="L39" s="21"/>
      <c r="M39" s="21"/>
      <c r="N39" s="19"/>
    </row>
    <row r="40" spans="1:14" ht="20.149999999999999" customHeight="1" x14ac:dyDescent="0.3">
      <c r="A40" s="16"/>
      <c r="B40" s="21"/>
      <c r="C40" s="21"/>
      <c r="D40" s="21"/>
      <c r="E40" s="21"/>
      <c r="F40" s="21"/>
      <c r="G40" s="21"/>
      <c r="H40" s="21"/>
      <c r="I40" s="21"/>
      <c r="J40" s="21"/>
      <c r="K40" s="21"/>
      <c r="L40" s="21"/>
      <c r="M40" s="21"/>
      <c r="N40" s="19"/>
    </row>
    <row r="41" spans="1:14" ht="20.149999999999999" customHeight="1" x14ac:dyDescent="0.3">
      <c r="A41" s="16"/>
      <c r="B41" s="21"/>
      <c r="C41" s="21"/>
      <c r="D41" s="21"/>
      <c r="E41" s="21"/>
      <c r="F41" s="21"/>
      <c r="G41" s="21"/>
      <c r="H41" s="21"/>
      <c r="I41" s="21"/>
      <c r="J41" s="21"/>
      <c r="K41" s="21"/>
      <c r="L41" s="21"/>
      <c r="M41" s="21"/>
      <c r="N41" s="19"/>
    </row>
    <row r="42" spans="1:14" ht="20.149999999999999" customHeight="1" x14ac:dyDescent="0.3">
      <c r="A42" s="16"/>
      <c r="B42" s="20"/>
      <c r="C42" s="26"/>
      <c r="D42" s="26"/>
      <c r="E42" s="26"/>
      <c r="F42" s="26"/>
      <c r="G42" s="26"/>
      <c r="H42" s="26"/>
      <c r="I42" s="26"/>
      <c r="J42" s="26"/>
      <c r="K42" s="26"/>
      <c r="L42" s="26"/>
      <c r="M42" s="26"/>
      <c r="N42" s="19"/>
    </row>
    <row r="43" spans="1:14" ht="20.149999999999999" customHeight="1" x14ac:dyDescent="0.3">
      <c r="A43" s="16"/>
      <c r="B43" s="21"/>
      <c r="C43" s="21"/>
      <c r="D43" s="21"/>
      <c r="E43" s="21"/>
      <c r="F43" s="21"/>
      <c r="G43" s="21"/>
      <c r="H43" s="21"/>
      <c r="I43" s="21"/>
      <c r="J43" s="21"/>
      <c r="K43" s="21"/>
      <c r="L43" s="21"/>
      <c r="M43" s="21"/>
      <c r="N43" s="19"/>
    </row>
    <row r="44" spans="1:14" ht="20.149999999999999" customHeight="1" x14ac:dyDescent="0.3">
      <c r="A44" s="16"/>
      <c r="B44" s="21"/>
      <c r="C44" s="21"/>
      <c r="D44" s="21"/>
      <c r="E44" s="21"/>
      <c r="F44" s="21"/>
      <c r="G44" s="21"/>
      <c r="H44" s="21"/>
      <c r="I44" s="21"/>
      <c r="J44" s="21"/>
      <c r="K44" s="21"/>
      <c r="L44" s="21"/>
      <c r="M44" s="21"/>
      <c r="N44" s="19"/>
    </row>
    <row r="45" spans="1:14" ht="20.149999999999999" customHeight="1" x14ac:dyDescent="0.3">
      <c r="A45" s="16"/>
      <c r="B45" s="21"/>
      <c r="C45" s="21"/>
      <c r="D45" s="21"/>
      <c r="E45" s="21"/>
      <c r="F45" s="21"/>
      <c r="G45" s="21"/>
      <c r="H45" s="21"/>
      <c r="I45" s="21"/>
      <c r="J45" s="21"/>
      <c r="K45" s="21"/>
      <c r="L45" s="21"/>
      <c r="M45" s="21"/>
      <c r="N45" s="19"/>
    </row>
    <row r="46" spans="1:14" ht="20.149999999999999" customHeight="1" x14ac:dyDescent="0.3">
      <c r="A46" s="16"/>
      <c r="B46" s="21"/>
      <c r="C46" s="21"/>
      <c r="D46" s="21"/>
      <c r="E46" s="21"/>
      <c r="F46" s="21"/>
      <c r="G46" s="21"/>
      <c r="H46" s="21"/>
      <c r="I46" s="21"/>
      <c r="J46" s="21"/>
      <c r="K46" s="21"/>
      <c r="L46" s="21"/>
      <c r="M46" s="21"/>
      <c r="N46" s="19"/>
    </row>
    <row r="47" spans="1:14" ht="20.149999999999999" customHeight="1" x14ac:dyDescent="0.3">
      <c r="A47" s="16"/>
      <c r="B47" s="21"/>
      <c r="C47" s="21"/>
      <c r="D47" s="21"/>
      <c r="E47" s="21"/>
      <c r="F47" s="21"/>
      <c r="G47" s="21"/>
      <c r="H47" s="21"/>
      <c r="I47" s="21"/>
      <c r="J47" s="21"/>
      <c r="K47" s="21"/>
      <c r="L47" s="21"/>
      <c r="M47" s="21"/>
      <c r="N47" s="19"/>
    </row>
    <row r="48" spans="1:14" ht="15" customHeight="1" x14ac:dyDescent="0.3">
      <c r="A48" s="16"/>
      <c r="B48" s="21"/>
      <c r="C48" s="21"/>
      <c r="D48" s="21"/>
      <c r="E48" s="21"/>
      <c r="F48" s="21"/>
      <c r="G48" s="21"/>
      <c r="H48" s="21"/>
      <c r="I48" s="21"/>
      <c r="J48" s="21"/>
      <c r="K48" s="21"/>
      <c r="L48" s="21"/>
      <c r="M48" s="21"/>
      <c r="N48" s="19"/>
    </row>
    <row r="49" spans="1:54" ht="5.15" customHeight="1" x14ac:dyDescent="0.3">
      <c r="A49" s="16"/>
      <c r="B49" s="21"/>
      <c r="C49" s="21"/>
      <c r="D49" s="21"/>
      <c r="E49" s="21"/>
      <c r="F49" s="21"/>
      <c r="G49" s="21"/>
      <c r="H49" s="21"/>
      <c r="I49" s="21"/>
      <c r="J49" s="21"/>
      <c r="K49" s="21"/>
      <c r="L49" s="21"/>
      <c r="M49" s="21"/>
      <c r="N49" s="19"/>
    </row>
    <row r="50" spans="1:54" ht="5.15" customHeight="1" x14ac:dyDescent="0.3">
      <c r="A50" s="27"/>
      <c r="B50" s="28"/>
      <c r="C50" s="28"/>
      <c r="D50" s="28"/>
      <c r="E50" s="28"/>
      <c r="F50" s="28"/>
      <c r="G50" s="28"/>
      <c r="H50" s="28"/>
      <c r="I50" s="28"/>
      <c r="J50" s="28"/>
      <c r="K50" s="28"/>
      <c r="L50" s="28"/>
      <c r="M50" s="28"/>
      <c r="N50" s="29"/>
    </row>
    <row r="51" spans="1:54" ht="55" customHeight="1" x14ac:dyDescent="0.3">
      <c r="A51" s="30" t="s">
        <v>5</v>
      </c>
      <c r="B51" s="188" t="s">
        <v>10</v>
      </c>
      <c r="C51" s="188"/>
      <c r="D51" s="188"/>
      <c r="E51" s="188"/>
      <c r="F51" s="186" t="s">
        <v>42</v>
      </c>
      <c r="G51" s="186"/>
      <c r="H51" s="186"/>
      <c r="I51" s="186"/>
      <c r="J51" s="187" t="s">
        <v>43</v>
      </c>
      <c r="K51" s="187"/>
      <c r="L51" s="187"/>
      <c r="M51" s="187"/>
      <c r="N51" s="31" t="s">
        <v>7</v>
      </c>
    </row>
    <row r="52" spans="1:54" ht="5.15" customHeight="1" x14ac:dyDescent="0.3">
      <c r="A52" s="11"/>
      <c r="B52" s="12"/>
      <c r="C52" s="12"/>
      <c r="D52" s="12"/>
      <c r="E52" s="12"/>
      <c r="F52" s="12"/>
      <c r="G52" s="12"/>
      <c r="H52" s="13"/>
      <c r="I52" s="12"/>
      <c r="J52" s="12"/>
      <c r="K52" s="12"/>
      <c r="L52" s="12"/>
      <c r="M52" s="12"/>
      <c r="N52" s="14"/>
    </row>
    <row r="53" spans="1:54" ht="5.15" customHeight="1" x14ac:dyDescent="0.3">
      <c r="A53" s="16"/>
      <c r="B53" s="17"/>
      <c r="C53" s="17"/>
      <c r="D53" s="17"/>
      <c r="E53" s="17"/>
      <c r="F53" s="17"/>
      <c r="G53" s="17"/>
      <c r="H53" s="18"/>
      <c r="I53" s="17"/>
      <c r="J53" s="17"/>
      <c r="K53" s="17"/>
      <c r="L53" s="17"/>
      <c r="M53" s="17"/>
      <c r="N53" s="19"/>
    </row>
    <row r="54" spans="1:54" ht="5.15" customHeight="1" thickBot="1" x14ac:dyDescent="0.35">
      <c r="A54" s="16"/>
      <c r="B54" s="32"/>
      <c r="C54" s="32"/>
      <c r="D54" s="32"/>
      <c r="E54" s="32"/>
      <c r="F54" s="32"/>
      <c r="G54" s="32"/>
      <c r="H54" s="32"/>
      <c r="I54" s="32"/>
      <c r="J54" s="32"/>
      <c r="K54" s="32"/>
      <c r="L54" s="32"/>
      <c r="M54" s="32"/>
      <c r="N54" s="19"/>
    </row>
    <row r="55" spans="1:54" ht="20.149999999999999" customHeight="1" thickTop="1" x14ac:dyDescent="0.3">
      <c r="A55" s="16"/>
      <c r="B55" s="33" t="s">
        <v>11</v>
      </c>
      <c r="C55" s="32"/>
      <c r="D55" s="32"/>
      <c r="E55" s="32"/>
      <c r="F55" s="179" t="s">
        <v>155</v>
      </c>
      <c r="G55" s="180"/>
      <c r="H55" s="180"/>
      <c r="I55" s="181"/>
      <c r="J55" s="34"/>
      <c r="K55" s="35" t="s">
        <v>12</v>
      </c>
      <c r="L55" s="36"/>
      <c r="M55" s="37"/>
      <c r="N55" s="19"/>
    </row>
    <row r="56" spans="1:54" ht="20.149999999999999" customHeight="1" thickBot="1" x14ac:dyDescent="0.35">
      <c r="A56" s="16"/>
      <c r="B56" s="33" t="s">
        <v>13</v>
      </c>
      <c r="C56" s="32"/>
      <c r="D56" s="32"/>
      <c r="E56" s="32"/>
      <c r="F56" s="179" t="s">
        <v>170</v>
      </c>
      <c r="G56" s="180"/>
      <c r="H56" s="180"/>
      <c r="I56" s="181"/>
      <c r="J56" s="34"/>
      <c r="K56" s="182"/>
      <c r="L56" s="183"/>
      <c r="M56" s="184"/>
      <c r="N56" s="19"/>
    </row>
    <row r="57" spans="1:54" ht="10" customHeight="1" thickTop="1" x14ac:dyDescent="0.3">
      <c r="A57" s="16"/>
      <c r="B57" s="17"/>
      <c r="C57" s="17"/>
      <c r="D57" s="17"/>
      <c r="E57" s="17"/>
      <c r="F57" s="17"/>
      <c r="G57" s="17"/>
      <c r="H57" s="18"/>
      <c r="I57" s="17"/>
      <c r="J57" s="17"/>
      <c r="K57" s="17"/>
      <c r="L57" s="17"/>
      <c r="M57" s="17"/>
      <c r="N57" s="19"/>
    </row>
    <row r="58" spans="1:54" ht="20.149999999999999" customHeight="1" x14ac:dyDescent="0.3">
      <c r="A58" s="16"/>
      <c r="B58" s="174" t="str">
        <f>F1135</f>
        <v>1. I felt fully seen and heard.</v>
      </c>
      <c r="C58" s="174"/>
      <c r="D58" s="174"/>
      <c r="E58" s="174"/>
      <c r="F58" s="174"/>
      <c r="G58" s="174"/>
      <c r="H58" s="174"/>
      <c r="I58" s="174"/>
      <c r="J58" s="174"/>
      <c r="K58" s="175" t="s">
        <v>55</v>
      </c>
      <c r="L58" s="176"/>
      <c r="M58" s="177"/>
      <c r="N58" s="19"/>
    </row>
    <row r="59" spans="1:54" ht="5.15" customHeight="1" x14ac:dyDescent="0.3">
      <c r="A59" s="16"/>
      <c r="B59" s="17"/>
      <c r="C59" s="17"/>
      <c r="D59" s="17"/>
      <c r="E59" s="17"/>
      <c r="F59" s="17"/>
      <c r="G59" s="17"/>
      <c r="H59" s="18"/>
      <c r="I59" s="17"/>
      <c r="J59" s="17"/>
      <c r="K59" s="17"/>
      <c r="L59" s="17"/>
      <c r="M59" s="17"/>
      <c r="N59" s="19"/>
      <c r="BB59" s="38"/>
    </row>
    <row r="60" spans="1:54" ht="20.149999999999999" customHeight="1" x14ac:dyDescent="0.3">
      <c r="A60" s="16"/>
      <c r="B60" s="174" t="str">
        <f>F1136</f>
        <v>2. They faithfully responded to all of my expressions of pain or discomfort.</v>
      </c>
      <c r="C60" s="174"/>
      <c r="D60" s="174"/>
      <c r="E60" s="174"/>
      <c r="F60" s="174"/>
      <c r="G60" s="174"/>
      <c r="H60" s="174"/>
      <c r="I60" s="174"/>
      <c r="J60" s="174"/>
      <c r="K60" s="175" t="s">
        <v>56</v>
      </c>
      <c r="L60" s="176"/>
      <c r="M60" s="177"/>
      <c r="N60" s="19"/>
      <c r="BB60" s="38"/>
    </row>
    <row r="61" spans="1:54" ht="5.15" customHeight="1" x14ac:dyDescent="0.3">
      <c r="A61" s="16"/>
      <c r="B61" s="17"/>
      <c r="C61" s="17"/>
      <c r="D61" s="17"/>
      <c r="E61" s="17"/>
      <c r="F61" s="17"/>
      <c r="G61" s="17"/>
      <c r="H61" s="18"/>
      <c r="I61" s="17"/>
      <c r="J61" s="17"/>
      <c r="K61" s="17"/>
      <c r="L61" s="17"/>
      <c r="M61" s="17"/>
      <c r="N61" s="19"/>
      <c r="BB61" s="38"/>
    </row>
    <row r="62" spans="1:54" ht="20.149999999999999" customHeight="1" x14ac:dyDescent="0.3">
      <c r="A62" s="16"/>
      <c r="B62" s="174" t="str">
        <f>F1137</f>
        <v>3. They put my personal wellbeing ahead of their institutional processes.</v>
      </c>
      <c r="C62" s="174"/>
      <c r="D62" s="174"/>
      <c r="E62" s="174"/>
      <c r="F62" s="174"/>
      <c r="G62" s="174"/>
      <c r="H62" s="174"/>
      <c r="I62" s="174"/>
      <c r="J62" s="174"/>
      <c r="K62" s="175" t="s">
        <v>56</v>
      </c>
      <c r="L62" s="176"/>
      <c r="M62" s="177"/>
      <c r="N62" s="19"/>
      <c r="BB62" s="38"/>
    </row>
    <row r="63" spans="1:54" ht="5.15" customHeight="1" x14ac:dyDescent="0.3">
      <c r="A63" s="16"/>
      <c r="B63" s="17"/>
      <c r="C63" s="17"/>
      <c r="D63" s="17"/>
      <c r="E63" s="17"/>
      <c r="F63" s="17"/>
      <c r="G63" s="17"/>
      <c r="H63" s="18"/>
      <c r="I63" s="17"/>
      <c r="J63" s="17"/>
      <c r="K63" s="17"/>
      <c r="L63" s="17"/>
      <c r="M63" s="17"/>
      <c r="N63" s="19"/>
      <c r="BB63" s="38"/>
    </row>
    <row r="64" spans="1:54" ht="20.149999999999999" customHeight="1" x14ac:dyDescent="0.3">
      <c r="A64" s="16"/>
      <c r="B64" s="174" t="str">
        <f>F1138</f>
        <v>4. Their actions and expressions were devoid of any microaggressions.</v>
      </c>
      <c r="C64" s="174"/>
      <c r="D64" s="174"/>
      <c r="E64" s="174"/>
      <c r="F64" s="174"/>
      <c r="G64" s="174"/>
      <c r="H64" s="174"/>
      <c r="I64" s="174"/>
      <c r="J64" s="174"/>
      <c r="K64" s="175" t="s">
        <v>55</v>
      </c>
      <c r="L64" s="176"/>
      <c r="M64" s="177"/>
      <c r="N64" s="19"/>
    </row>
    <row r="65" spans="1:14" ht="5.15" customHeight="1" x14ac:dyDescent="0.3">
      <c r="A65" s="16"/>
      <c r="B65" s="17"/>
      <c r="C65" s="17"/>
      <c r="D65" s="17"/>
      <c r="E65" s="17"/>
      <c r="F65" s="17"/>
      <c r="G65" s="17"/>
      <c r="H65" s="18"/>
      <c r="I65" s="17"/>
      <c r="J65" s="17"/>
      <c r="K65" s="17"/>
      <c r="L65" s="17"/>
      <c r="M65" s="17"/>
      <c r="N65" s="19"/>
    </row>
    <row r="66" spans="1:14" ht="20.149999999999999" customHeight="1" x14ac:dyDescent="0.3">
      <c r="A66" s="16"/>
      <c r="B66" s="174" t="str">
        <f>F1139</f>
        <v>5. They asked me how they could be more culturally sensitive.</v>
      </c>
      <c r="C66" s="174"/>
      <c r="D66" s="174"/>
      <c r="E66" s="174"/>
      <c r="F66" s="174"/>
      <c r="G66" s="174"/>
      <c r="H66" s="174"/>
      <c r="I66" s="174"/>
      <c r="J66" s="174"/>
      <c r="K66" s="175" t="s">
        <v>56</v>
      </c>
      <c r="L66" s="176"/>
      <c r="M66" s="177"/>
      <c r="N66" s="19"/>
    </row>
    <row r="67" spans="1:14" ht="5.15" customHeight="1" x14ac:dyDescent="0.3">
      <c r="A67" s="16"/>
      <c r="B67" s="17"/>
      <c r="C67" s="17"/>
      <c r="D67" s="17"/>
      <c r="E67" s="17"/>
      <c r="F67" s="17"/>
      <c r="G67" s="17"/>
      <c r="H67" s="18"/>
      <c r="I67" s="17"/>
      <c r="J67" s="17"/>
      <c r="K67" s="17"/>
      <c r="L67" s="17"/>
      <c r="M67" s="17"/>
      <c r="N67" s="19"/>
    </row>
    <row r="68" spans="1:14" ht="20.149999999999999" customHeight="1" x14ac:dyDescent="0.3">
      <c r="A68" s="16"/>
      <c r="B68" s="174" t="str">
        <f>F1140</f>
        <v>6. They did not exploit my vulnerability to their professional authority.</v>
      </c>
      <c r="C68" s="174"/>
      <c r="D68" s="174"/>
      <c r="E68" s="174"/>
      <c r="F68" s="174"/>
      <c r="G68" s="174"/>
      <c r="H68" s="174"/>
      <c r="I68" s="174"/>
      <c r="J68" s="174"/>
      <c r="K68" s="175" t="s">
        <v>53</v>
      </c>
      <c r="L68" s="176"/>
      <c r="M68" s="177"/>
      <c r="N68" s="19"/>
    </row>
    <row r="69" spans="1:14" ht="5.15" customHeight="1" x14ac:dyDescent="0.3">
      <c r="A69" s="16"/>
      <c r="B69" s="39"/>
      <c r="C69" s="39"/>
      <c r="D69" s="39"/>
      <c r="E69" s="39"/>
      <c r="F69" s="39"/>
      <c r="G69" s="39"/>
      <c r="H69" s="39"/>
      <c r="I69" s="39"/>
      <c r="J69" s="39"/>
      <c r="K69" s="39"/>
      <c r="L69" s="39"/>
      <c r="M69" s="39"/>
      <c r="N69" s="19"/>
    </row>
    <row r="70" spans="1:14" ht="20.149999999999999" customHeight="1" x14ac:dyDescent="0.3">
      <c r="A70" s="16"/>
      <c r="B70" s="174" t="str">
        <f>F1141</f>
        <v>7. I never had to give up my autonomy to fit their processes.</v>
      </c>
      <c r="C70" s="174"/>
      <c r="D70" s="174"/>
      <c r="E70" s="174"/>
      <c r="F70" s="174"/>
      <c r="G70" s="174"/>
      <c r="H70" s="174"/>
      <c r="I70" s="174"/>
      <c r="J70" s="174"/>
      <c r="K70" s="175" t="s">
        <v>56</v>
      </c>
      <c r="L70" s="176"/>
      <c r="M70" s="177"/>
      <c r="N70" s="19"/>
    </row>
    <row r="71" spans="1:14" ht="5.15" customHeight="1" x14ac:dyDescent="0.3">
      <c r="A71" s="16"/>
      <c r="B71" s="39"/>
      <c r="C71" s="39"/>
      <c r="D71" s="39"/>
      <c r="E71" s="39"/>
      <c r="F71" s="39"/>
      <c r="G71" s="39"/>
      <c r="H71" s="39"/>
      <c r="I71" s="39"/>
      <c r="J71" s="39"/>
      <c r="K71" s="39"/>
      <c r="L71" s="39"/>
      <c r="M71" s="39"/>
      <c r="N71" s="19"/>
    </row>
    <row r="72" spans="1:14" ht="20.149999999999999" customHeight="1" x14ac:dyDescent="0.3">
      <c r="A72" s="16"/>
      <c r="B72" s="174" t="str">
        <f>F1142</f>
        <v>8. Staff appeared to be culturally diverse.</v>
      </c>
      <c r="C72" s="174"/>
      <c r="D72" s="174"/>
      <c r="E72" s="174"/>
      <c r="F72" s="174"/>
      <c r="G72" s="174"/>
      <c r="H72" s="174"/>
      <c r="I72" s="174"/>
      <c r="J72" s="174"/>
      <c r="K72" s="175" t="s">
        <v>51</v>
      </c>
      <c r="L72" s="176"/>
      <c r="M72" s="177"/>
      <c r="N72" s="19"/>
    </row>
    <row r="73" spans="1:14" ht="5.15" customHeight="1" x14ac:dyDescent="0.3">
      <c r="A73" s="16"/>
      <c r="B73" s="39"/>
      <c r="C73" s="39"/>
      <c r="D73" s="39"/>
      <c r="E73" s="39"/>
      <c r="F73" s="39"/>
      <c r="G73" s="39"/>
      <c r="H73" s="39"/>
      <c r="I73" s="39"/>
      <c r="J73" s="39"/>
      <c r="K73" s="39"/>
      <c r="L73" s="39"/>
      <c r="M73" s="39"/>
      <c r="N73" s="19"/>
    </row>
    <row r="74" spans="1:14" ht="20.149999999999999" customHeight="1" x14ac:dyDescent="0.3">
      <c r="A74" s="16"/>
      <c r="B74" s="174" t="str">
        <f>F1143</f>
        <v>9. They effectively accommodated my linguistic barrier.</v>
      </c>
      <c r="C74" s="174"/>
      <c r="D74" s="174"/>
      <c r="E74" s="174"/>
      <c r="F74" s="174"/>
      <c r="G74" s="174"/>
      <c r="H74" s="174"/>
      <c r="I74" s="174"/>
      <c r="J74" s="174"/>
      <c r="K74" s="175" t="s">
        <v>53</v>
      </c>
      <c r="L74" s="176"/>
      <c r="M74" s="177"/>
      <c r="N74" s="19"/>
    </row>
    <row r="75" spans="1:14" ht="5.15" customHeight="1" x14ac:dyDescent="0.3">
      <c r="A75" s="16"/>
      <c r="B75" s="39"/>
      <c r="C75" s="39"/>
      <c r="D75" s="39"/>
      <c r="E75" s="39"/>
      <c r="F75" s="39"/>
      <c r="G75" s="39"/>
      <c r="H75" s="39"/>
      <c r="I75" s="39"/>
      <c r="J75" s="39"/>
      <c r="K75" s="39"/>
      <c r="L75" s="39"/>
      <c r="M75" s="39"/>
      <c r="N75" s="19"/>
    </row>
    <row r="76" spans="1:14" ht="20.149999999999999" customHeight="1" x14ac:dyDescent="0.3">
      <c r="A76" s="16"/>
      <c r="B76" s="174" t="str">
        <f>F1144</f>
        <v>10. I was offered billing options appropriate to my cultural values.</v>
      </c>
      <c r="C76" s="174"/>
      <c r="D76" s="174"/>
      <c r="E76" s="174"/>
      <c r="F76" s="174"/>
      <c r="G76" s="174"/>
      <c r="H76" s="174"/>
      <c r="I76" s="174"/>
      <c r="J76" s="174"/>
      <c r="K76" s="175" t="s">
        <v>53</v>
      </c>
      <c r="L76" s="176"/>
      <c r="M76" s="177"/>
      <c r="N76" s="19"/>
    </row>
    <row r="77" spans="1:14" ht="10" customHeight="1" x14ac:dyDescent="0.3">
      <c r="A77" s="16"/>
      <c r="B77" s="39"/>
      <c r="C77" s="39"/>
      <c r="D77" s="39"/>
      <c r="E77" s="39"/>
      <c r="F77" s="39"/>
      <c r="G77" s="39"/>
      <c r="H77" s="39"/>
      <c r="I77" s="39"/>
      <c r="J77" s="39"/>
      <c r="K77" s="39"/>
      <c r="L77" s="39"/>
      <c r="M77" s="39"/>
      <c r="N77" s="19"/>
    </row>
    <row r="78" spans="1:14" ht="15" customHeight="1" x14ac:dyDescent="0.3">
      <c r="A78" s="16"/>
      <c r="B78" s="178" t="str">
        <f>B1148</f>
        <v>The resulting score for cultural competence is 28 out of 100. This indicates a level of significant incompetence.</v>
      </c>
      <c r="C78" s="178"/>
      <c r="D78" s="178"/>
      <c r="E78" s="178"/>
      <c r="F78" s="178"/>
      <c r="G78" s="178"/>
      <c r="H78" s="178"/>
      <c r="I78" s="178"/>
      <c r="J78" s="178"/>
      <c r="K78" s="178"/>
      <c r="L78" s="178"/>
      <c r="M78" s="178"/>
      <c r="N78" s="19"/>
    </row>
    <row r="79" spans="1:14" ht="10" customHeight="1" x14ac:dyDescent="0.3">
      <c r="A79" s="16"/>
      <c r="B79" s="40"/>
      <c r="C79" s="41"/>
      <c r="D79" s="41"/>
      <c r="E79" s="41"/>
      <c r="F79" s="41"/>
      <c r="G79" s="41"/>
      <c r="H79" s="41"/>
      <c r="I79" s="41"/>
      <c r="J79" s="41"/>
      <c r="K79" s="41"/>
      <c r="L79" s="41"/>
      <c r="M79" s="42"/>
      <c r="N79" s="19"/>
    </row>
    <row r="80" spans="1:14" ht="20.149999999999999" customHeight="1" x14ac:dyDescent="0.3">
      <c r="A80" s="16"/>
      <c r="B80" s="43" t="str">
        <f>C1152</f>
        <v xml:space="preserve">Thank you, Dr. Simmons, for your medical service to Tamela. </v>
      </c>
      <c r="C80" s="44"/>
      <c r="D80" s="44"/>
      <c r="E80" s="44"/>
      <c r="F80" s="44"/>
      <c r="G80" s="44"/>
      <c r="H80" s="44"/>
      <c r="I80" s="44"/>
      <c r="J80" s="44"/>
      <c r="K80" s="44"/>
      <c r="L80" s="44"/>
      <c r="M80" s="45"/>
      <c r="N80" s="19"/>
    </row>
    <row r="81" spans="1:14" ht="55" customHeight="1" x14ac:dyDescent="0.3">
      <c r="A81" s="16"/>
      <c r="B81" s="189" t="str">
        <f t="shared" ref="B81:B83" si="1">C1153</f>
        <v>You have been assessed by Tamela, one of your patients, as measurably presenting significant incompetence. This suggests that you present a significant risk to Tamela's wellbeing, and to other culturally diverse patients. Of course, it doesn't have to stay that way.</v>
      </c>
      <c r="C81" s="190"/>
      <c r="D81" s="190"/>
      <c r="E81" s="190"/>
      <c r="F81" s="190"/>
      <c r="G81" s="190"/>
      <c r="H81" s="190"/>
      <c r="I81" s="190"/>
      <c r="J81" s="190"/>
      <c r="K81" s="190"/>
      <c r="L81" s="190"/>
      <c r="M81" s="191"/>
      <c r="N81" s="19"/>
    </row>
    <row r="82" spans="1:14" ht="40" customHeight="1" x14ac:dyDescent="0.3">
      <c r="A82" s="16"/>
      <c r="B82" s="189" t="str">
        <f t="shared" si="1"/>
        <v>We offer two programs to boost your cultural competence to reliably serve culturally diverse patients. The first one is free.</v>
      </c>
      <c r="C82" s="190"/>
      <c r="D82" s="190"/>
      <c r="E82" s="190"/>
      <c r="F82" s="190"/>
      <c r="G82" s="190"/>
      <c r="H82" s="190"/>
      <c r="I82" s="190"/>
      <c r="J82" s="190"/>
      <c r="K82" s="190"/>
      <c r="L82" s="190"/>
      <c r="M82" s="191"/>
      <c r="N82" s="19"/>
    </row>
    <row r="83" spans="1:14" ht="20.149999999999999" customHeight="1" x14ac:dyDescent="0.3">
      <c r="A83" s="16"/>
      <c r="B83" s="46" t="str">
        <f t="shared" si="1"/>
        <v>Standard Competence</v>
      </c>
      <c r="C83" s="39"/>
      <c r="D83" s="39"/>
      <c r="E83" s="47" t="str">
        <f>D1155</f>
        <v xml:space="preserve"> for legitimacy</v>
      </c>
      <c r="F83" s="39"/>
      <c r="G83" s="39"/>
      <c r="H83" s="39"/>
      <c r="I83" s="39"/>
      <c r="J83" s="39"/>
      <c r="K83" s="39"/>
      <c r="L83" s="39"/>
      <c r="M83" s="48"/>
      <c r="N83" s="19"/>
    </row>
    <row r="84" spans="1:14" ht="45" customHeight="1" x14ac:dyDescent="0.3">
      <c r="A84" s="16"/>
      <c r="B84" s="189" t="str">
        <f>F1155</f>
        <v>We offer you, Dr. Simmons,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C84" s="190"/>
      <c r="D84" s="190"/>
      <c r="E84" s="190"/>
      <c r="F84" s="190"/>
      <c r="G84" s="190"/>
      <c r="H84" s="190"/>
      <c r="I84" s="190"/>
      <c r="J84" s="190"/>
      <c r="K84" s="190"/>
      <c r="L84" s="190"/>
      <c r="M84" s="191"/>
      <c r="N84" s="19"/>
    </row>
    <row r="85" spans="1:14" ht="20.149999999999999" customHeight="1" x14ac:dyDescent="0.3">
      <c r="A85" s="16"/>
      <c r="B85" s="46" t="str">
        <f>C1156</f>
        <v>Competitive Competence</v>
      </c>
      <c r="C85" s="39"/>
      <c r="D85" s="39"/>
      <c r="E85" s="47" t="str">
        <f>D1156</f>
        <v xml:space="preserve"> for referrals</v>
      </c>
      <c r="F85" s="39"/>
      <c r="G85" s="39"/>
      <c r="H85" s="39"/>
      <c r="I85" s="39"/>
      <c r="J85" s="39"/>
      <c r="K85" s="39"/>
      <c r="L85" s="39"/>
      <c r="M85" s="48"/>
      <c r="N85" s="19"/>
    </row>
    <row r="86" spans="1:14" ht="65.150000000000006" customHeight="1" x14ac:dyDescent="0.3">
      <c r="A86" s="16"/>
      <c r="B86" s="189" t="str">
        <f>F1156</f>
        <v>We offer you, Dr. Simmons,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C86" s="190"/>
      <c r="D86" s="190"/>
      <c r="E86" s="190"/>
      <c r="F86" s="190"/>
      <c r="G86" s="190"/>
      <c r="H86" s="190"/>
      <c r="I86" s="190"/>
      <c r="J86" s="190"/>
      <c r="K86" s="190"/>
      <c r="L86" s="190"/>
      <c r="M86" s="191"/>
      <c r="N86" s="19"/>
    </row>
    <row r="87" spans="1:14" ht="20.149999999999999" customHeight="1" x14ac:dyDescent="0.3">
      <c r="A87" s="16"/>
      <c r="B87" s="150" t="str">
        <f>C1157</f>
        <v>Let's work together to improve healthcare outcomes for all of your patients. Thank you.</v>
      </c>
      <c r="C87" s="151"/>
      <c r="D87" s="151"/>
      <c r="E87" s="151"/>
      <c r="F87" s="151"/>
      <c r="G87" s="151"/>
      <c r="H87" s="151"/>
      <c r="I87" s="151"/>
      <c r="J87" s="151"/>
      <c r="K87" s="151"/>
      <c r="L87" s="151"/>
      <c r="M87" s="152"/>
      <c r="N87" s="19"/>
    </row>
    <row r="88" spans="1:14" ht="10" customHeight="1" x14ac:dyDescent="0.3">
      <c r="A88" s="16"/>
      <c r="B88" s="39"/>
      <c r="C88" s="39"/>
      <c r="D88" s="39"/>
      <c r="E88" s="39"/>
      <c r="F88" s="39"/>
      <c r="G88" s="39"/>
      <c r="H88" s="39"/>
      <c r="I88" s="39"/>
      <c r="J88" s="39"/>
      <c r="K88" s="39"/>
      <c r="L88" s="39"/>
      <c r="M88" s="39"/>
      <c r="N88" s="19"/>
    </row>
    <row r="89" spans="1:14" ht="5.15" customHeight="1" x14ac:dyDescent="0.3">
      <c r="A89" s="16"/>
      <c r="B89" s="39"/>
      <c r="C89" s="39"/>
      <c r="D89" s="39"/>
      <c r="E89" s="39"/>
      <c r="F89" s="39"/>
      <c r="G89" s="39"/>
      <c r="H89" s="39"/>
      <c r="I89" s="39"/>
      <c r="J89" s="39"/>
      <c r="K89" s="39"/>
      <c r="L89" s="39"/>
      <c r="M89" s="39"/>
      <c r="N89" s="19"/>
    </row>
    <row r="90" spans="1:14" ht="5.15" customHeight="1" x14ac:dyDescent="0.3">
      <c r="A90" s="27"/>
      <c r="B90" s="28"/>
      <c r="C90" s="28"/>
      <c r="D90" s="28"/>
      <c r="E90" s="28"/>
      <c r="F90" s="28"/>
      <c r="G90" s="28"/>
      <c r="H90" s="28"/>
      <c r="I90" s="28"/>
      <c r="J90" s="28"/>
      <c r="K90" s="28"/>
      <c r="L90" s="28"/>
      <c r="M90" s="28"/>
      <c r="N90" s="29"/>
    </row>
    <row r="91" spans="1:14" ht="55" customHeight="1" x14ac:dyDescent="0.3">
      <c r="A91" s="30" t="s">
        <v>5</v>
      </c>
      <c r="B91" s="188" t="s">
        <v>14</v>
      </c>
      <c r="C91" s="188"/>
      <c r="D91" s="188"/>
      <c r="E91" s="188"/>
      <c r="F91" s="186" t="s">
        <v>42</v>
      </c>
      <c r="G91" s="186"/>
      <c r="H91" s="186"/>
      <c r="I91" s="186"/>
      <c r="J91" s="187" t="s">
        <v>43</v>
      </c>
      <c r="K91" s="187"/>
      <c r="L91" s="187"/>
      <c r="M91" s="187"/>
      <c r="N91" s="31" t="s">
        <v>7</v>
      </c>
    </row>
    <row r="92" spans="1:14" ht="5.15" customHeight="1" x14ac:dyDescent="0.3">
      <c r="A92" s="11"/>
      <c r="B92" s="12"/>
      <c r="C92" s="12"/>
      <c r="D92" s="12"/>
      <c r="E92" s="12"/>
      <c r="F92" s="12"/>
      <c r="G92" s="12"/>
      <c r="H92" s="13"/>
      <c r="I92" s="12"/>
      <c r="J92" s="12"/>
      <c r="K92" s="12"/>
      <c r="L92" s="12"/>
      <c r="M92" s="12"/>
      <c r="N92" s="14"/>
    </row>
    <row r="93" spans="1:14" ht="5.15" customHeight="1" x14ac:dyDescent="0.3">
      <c r="A93" s="16"/>
      <c r="B93" s="17"/>
      <c r="C93" s="17"/>
      <c r="D93" s="17"/>
      <c r="E93" s="17"/>
      <c r="F93" s="17"/>
      <c r="G93" s="17"/>
      <c r="H93" s="18"/>
      <c r="I93" s="17"/>
      <c r="J93" s="17"/>
      <c r="K93" s="17"/>
      <c r="L93" s="17"/>
      <c r="M93" s="17"/>
      <c r="N93" s="19"/>
    </row>
    <row r="94" spans="1:14" ht="5.15" customHeight="1" thickBot="1" x14ac:dyDescent="0.35">
      <c r="A94" s="16"/>
      <c r="B94" s="32"/>
      <c r="C94" s="32"/>
      <c r="D94" s="32"/>
      <c r="E94" s="32"/>
      <c r="F94" s="32"/>
      <c r="G94" s="32"/>
      <c r="H94" s="32"/>
      <c r="I94" s="32"/>
      <c r="J94" s="32"/>
      <c r="K94" s="32"/>
      <c r="L94" s="32"/>
      <c r="M94" s="32"/>
      <c r="N94" s="19"/>
    </row>
    <row r="95" spans="1:14" ht="20.149999999999999" customHeight="1" thickTop="1" x14ac:dyDescent="0.3">
      <c r="A95" s="16"/>
      <c r="B95" s="33" t="s">
        <v>11</v>
      </c>
      <c r="C95" s="32"/>
      <c r="D95" s="32"/>
      <c r="E95" s="32"/>
      <c r="F95" s="179" t="str">
        <f>F55</f>
        <v>Tamela</v>
      </c>
      <c r="G95" s="180"/>
      <c r="H95" s="180"/>
      <c r="I95" s="181"/>
      <c r="J95" s="34"/>
      <c r="K95" s="35" t="s">
        <v>12</v>
      </c>
      <c r="L95" s="36"/>
      <c r="M95" s="37"/>
      <c r="N95" s="19"/>
    </row>
    <row r="96" spans="1:14" ht="20.149999999999999" customHeight="1" thickBot="1" x14ac:dyDescent="0.35">
      <c r="A96" s="16"/>
      <c r="B96" s="33" t="s">
        <v>13</v>
      </c>
      <c r="C96" s="32"/>
      <c r="D96" s="32"/>
      <c r="E96" s="32"/>
      <c r="F96" s="179" t="str">
        <f>F56</f>
        <v>Dr. Simmons</v>
      </c>
      <c r="G96" s="180"/>
      <c r="H96" s="180"/>
      <c r="I96" s="181"/>
      <c r="J96" s="34"/>
      <c r="K96" s="182"/>
      <c r="L96" s="183"/>
      <c r="M96" s="184"/>
      <c r="N96" s="19"/>
    </row>
    <row r="97" spans="1:54" ht="10" customHeight="1" thickTop="1" x14ac:dyDescent="0.3">
      <c r="A97" s="16"/>
      <c r="B97" s="17"/>
      <c r="C97" s="17"/>
      <c r="D97" s="17"/>
      <c r="E97" s="17"/>
      <c r="F97" s="17"/>
      <c r="G97" s="17"/>
      <c r="H97" s="18"/>
      <c r="I97" s="17"/>
      <c r="J97" s="17"/>
      <c r="K97" s="17"/>
      <c r="L97" s="17"/>
      <c r="M97" s="17"/>
      <c r="N97" s="19"/>
    </row>
    <row r="98" spans="1:54" ht="20.149999999999999" customHeight="1" x14ac:dyDescent="0.3">
      <c r="A98" s="16"/>
      <c r="B98" s="174" t="str">
        <f>F1175</f>
        <v>1. I felt fully seen and heard.</v>
      </c>
      <c r="C98" s="174"/>
      <c r="D98" s="174"/>
      <c r="E98" s="174"/>
      <c r="F98" s="174"/>
      <c r="G98" s="174"/>
      <c r="H98" s="174"/>
      <c r="I98" s="174"/>
      <c r="J98" s="174"/>
      <c r="K98" s="175" t="s">
        <v>55</v>
      </c>
      <c r="L98" s="176"/>
      <c r="M98" s="177"/>
      <c r="N98" s="19"/>
    </row>
    <row r="99" spans="1:54" ht="5.15" customHeight="1" x14ac:dyDescent="0.3">
      <c r="A99" s="16"/>
      <c r="B99" s="17"/>
      <c r="C99" s="17"/>
      <c r="D99" s="17"/>
      <c r="E99" s="17"/>
      <c r="F99" s="17"/>
      <c r="G99" s="17"/>
      <c r="H99" s="18"/>
      <c r="I99" s="17"/>
      <c r="J99" s="17"/>
      <c r="K99" s="17"/>
      <c r="L99" s="17"/>
      <c r="M99" s="17"/>
      <c r="N99" s="19"/>
      <c r="BB99" s="38"/>
    </row>
    <row r="100" spans="1:54" ht="20.149999999999999" customHeight="1" x14ac:dyDescent="0.3">
      <c r="A100" s="16"/>
      <c r="B100" s="174" t="str">
        <f>F1176</f>
        <v>2. They faithfully responded to all of my expressions of pain or discomfort.</v>
      </c>
      <c r="C100" s="174"/>
      <c r="D100" s="174"/>
      <c r="E100" s="174"/>
      <c r="F100" s="174"/>
      <c r="G100" s="174"/>
      <c r="H100" s="174"/>
      <c r="I100" s="174"/>
      <c r="J100" s="174"/>
      <c r="K100" s="175" t="s">
        <v>56</v>
      </c>
      <c r="L100" s="176"/>
      <c r="M100" s="177"/>
      <c r="N100" s="19"/>
      <c r="BB100" s="38"/>
    </row>
    <row r="101" spans="1:54" ht="5.15" customHeight="1" x14ac:dyDescent="0.3">
      <c r="A101" s="16"/>
      <c r="B101" s="17"/>
      <c r="C101" s="17"/>
      <c r="D101" s="17"/>
      <c r="E101" s="17"/>
      <c r="F101" s="17"/>
      <c r="G101" s="17"/>
      <c r="H101" s="18"/>
      <c r="I101" s="17"/>
      <c r="J101" s="17"/>
      <c r="K101" s="17"/>
      <c r="L101" s="17"/>
      <c r="M101" s="17"/>
      <c r="N101" s="19"/>
      <c r="BB101" s="38"/>
    </row>
    <row r="102" spans="1:54" ht="20.149999999999999" customHeight="1" x14ac:dyDescent="0.3">
      <c r="A102" s="16"/>
      <c r="B102" s="174" t="str">
        <f>F1177</f>
        <v>3. They put my personal wellbeing ahead of their institutional processes.</v>
      </c>
      <c r="C102" s="174"/>
      <c r="D102" s="174"/>
      <c r="E102" s="174"/>
      <c r="F102" s="174"/>
      <c r="G102" s="174"/>
      <c r="H102" s="174"/>
      <c r="I102" s="174"/>
      <c r="J102" s="174"/>
      <c r="K102" s="175" t="s">
        <v>56</v>
      </c>
      <c r="L102" s="176"/>
      <c r="M102" s="177"/>
      <c r="N102" s="19"/>
      <c r="BB102" s="38"/>
    </row>
    <row r="103" spans="1:54" ht="5.15" customHeight="1" x14ac:dyDescent="0.3">
      <c r="A103" s="16"/>
      <c r="B103" s="17"/>
      <c r="C103" s="17"/>
      <c r="D103" s="17"/>
      <c r="E103" s="17"/>
      <c r="F103" s="17"/>
      <c r="G103" s="17"/>
      <c r="H103" s="18"/>
      <c r="I103" s="17"/>
      <c r="J103" s="17"/>
      <c r="K103" s="17"/>
      <c r="L103" s="17"/>
      <c r="M103" s="17"/>
      <c r="N103" s="19"/>
      <c r="BB103" s="38"/>
    </row>
    <row r="104" spans="1:54" ht="20.149999999999999" customHeight="1" x14ac:dyDescent="0.3">
      <c r="A104" s="16"/>
      <c r="B104" s="174" t="str">
        <f>F1178</f>
        <v>4. Their actions and expressions were devoid of any microaggressions.</v>
      </c>
      <c r="C104" s="174"/>
      <c r="D104" s="174"/>
      <c r="E104" s="174"/>
      <c r="F104" s="174"/>
      <c r="G104" s="174"/>
      <c r="H104" s="174"/>
      <c r="I104" s="174"/>
      <c r="J104" s="174"/>
      <c r="K104" s="175" t="s">
        <v>55</v>
      </c>
      <c r="L104" s="176"/>
      <c r="M104" s="177"/>
      <c r="N104" s="19"/>
    </row>
    <row r="105" spans="1:54" ht="5.15" customHeight="1" x14ac:dyDescent="0.3">
      <c r="A105" s="16"/>
      <c r="B105" s="17"/>
      <c r="C105" s="17"/>
      <c r="D105" s="17"/>
      <c r="E105" s="17"/>
      <c r="F105" s="17"/>
      <c r="G105" s="17"/>
      <c r="H105" s="18"/>
      <c r="I105" s="17"/>
      <c r="J105" s="17"/>
      <c r="K105" s="17"/>
      <c r="L105" s="17"/>
      <c r="M105" s="17"/>
      <c r="N105" s="19"/>
    </row>
    <row r="106" spans="1:54" ht="20.149999999999999" customHeight="1" x14ac:dyDescent="0.3">
      <c r="A106" s="16"/>
      <c r="B106" s="174" t="str">
        <f>F1179</f>
        <v>5. They asked me how they could be more culturally sensitive.</v>
      </c>
      <c r="C106" s="174"/>
      <c r="D106" s="174"/>
      <c r="E106" s="174"/>
      <c r="F106" s="174"/>
      <c r="G106" s="174"/>
      <c r="H106" s="174"/>
      <c r="I106" s="174"/>
      <c r="J106" s="174"/>
      <c r="K106" s="175" t="s">
        <v>56</v>
      </c>
      <c r="L106" s="176"/>
      <c r="M106" s="177"/>
      <c r="N106" s="19"/>
    </row>
    <row r="107" spans="1:54" ht="5.15" customHeight="1" x14ac:dyDescent="0.3">
      <c r="A107" s="16"/>
      <c r="B107" s="17"/>
      <c r="C107" s="17"/>
      <c r="D107" s="17"/>
      <c r="E107" s="17"/>
      <c r="F107" s="17"/>
      <c r="G107" s="17"/>
      <c r="H107" s="18"/>
      <c r="I107" s="17"/>
      <c r="J107" s="17"/>
      <c r="K107" s="17"/>
      <c r="L107" s="17"/>
      <c r="M107" s="17"/>
      <c r="N107" s="19"/>
    </row>
    <row r="108" spans="1:54" ht="20.149999999999999" customHeight="1" x14ac:dyDescent="0.3">
      <c r="A108" s="16"/>
      <c r="B108" s="174" t="str">
        <f>F1180</f>
        <v>6. They did not exploit my vulnerability to their professional authority.</v>
      </c>
      <c r="C108" s="174"/>
      <c r="D108" s="174"/>
      <c r="E108" s="174"/>
      <c r="F108" s="174"/>
      <c r="G108" s="174"/>
      <c r="H108" s="174"/>
      <c r="I108" s="174"/>
      <c r="J108" s="174"/>
      <c r="K108" s="175" t="s">
        <v>53</v>
      </c>
      <c r="L108" s="176"/>
      <c r="M108" s="177"/>
      <c r="N108" s="19"/>
    </row>
    <row r="109" spans="1:54" ht="5.15" customHeight="1" x14ac:dyDescent="0.3">
      <c r="A109" s="16"/>
      <c r="B109" s="39"/>
      <c r="C109" s="39"/>
      <c r="D109" s="39"/>
      <c r="E109" s="39"/>
      <c r="F109" s="39"/>
      <c r="G109" s="39"/>
      <c r="H109" s="39"/>
      <c r="I109" s="39"/>
      <c r="J109" s="39"/>
      <c r="K109" s="39"/>
      <c r="L109" s="39"/>
      <c r="M109" s="39"/>
      <c r="N109" s="19"/>
    </row>
    <row r="110" spans="1:54" ht="20.149999999999999" customHeight="1" x14ac:dyDescent="0.3">
      <c r="A110" s="16"/>
      <c r="B110" s="174" t="str">
        <f>F1181</f>
        <v>7. I never had to give up my autonomy to fit their processes.</v>
      </c>
      <c r="C110" s="174"/>
      <c r="D110" s="174"/>
      <c r="E110" s="174"/>
      <c r="F110" s="174"/>
      <c r="G110" s="174"/>
      <c r="H110" s="174"/>
      <c r="I110" s="174"/>
      <c r="J110" s="174"/>
      <c r="K110" s="175" t="s">
        <v>56</v>
      </c>
      <c r="L110" s="176"/>
      <c r="M110" s="177"/>
      <c r="N110" s="19"/>
    </row>
    <row r="111" spans="1:54" ht="5.15" customHeight="1" x14ac:dyDescent="0.3">
      <c r="A111" s="16"/>
      <c r="B111" s="39"/>
      <c r="C111" s="39"/>
      <c r="D111" s="39"/>
      <c r="E111" s="39"/>
      <c r="F111" s="39"/>
      <c r="G111" s="39"/>
      <c r="H111" s="39"/>
      <c r="I111" s="39"/>
      <c r="J111" s="39"/>
      <c r="K111" s="39"/>
      <c r="L111" s="39"/>
      <c r="M111" s="39"/>
      <c r="N111" s="19"/>
    </row>
    <row r="112" spans="1:54" ht="20.149999999999999" customHeight="1" x14ac:dyDescent="0.3">
      <c r="A112" s="16"/>
      <c r="B112" s="174" t="str">
        <f>F1182</f>
        <v>8. Staff appeared to be culturally diverse.</v>
      </c>
      <c r="C112" s="174"/>
      <c r="D112" s="174"/>
      <c r="E112" s="174"/>
      <c r="F112" s="174"/>
      <c r="G112" s="174"/>
      <c r="H112" s="174"/>
      <c r="I112" s="174"/>
      <c r="J112" s="174"/>
      <c r="K112" s="175" t="s">
        <v>51</v>
      </c>
      <c r="L112" s="176"/>
      <c r="M112" s="177"/>
      <c r="N112" s="19"/>
    </row>
    <row r="113" spans="1:14" ht="5.15" customHeight="1" x14ac:dyDescent="0.3">
      <c r="A113" s="16"/>
      <c r="B113" s="39"/>
      <c r="C113" s="39"/>
      <c r="D113" s="39"/>
      <c r="E113" s="39"/>
      <c r="F113" s="39"/>
      <c r="G113" s="39"/>
      <c r="H113" s="39"/>
      <c r="I113" s="39"/>
      <c r="J113" s="39"/>
      <c r="K113" s="39"/>
      <c r="L113" s="39"/>
      <c r="M113" s="39"/>
      <c r="N113" s="19"/>
    </row>
    <row r="114" spans="1:14" ht="20.149999999999999" customHeight="1" x14ac:dyDescent="0.3">
      <c r="A114" s="16"/>
      <c r="B114" s="174" t="str">
        <f>F1183</f>
        <v>9. They effectively accommodated my linguistic barrier.</v>
      </c>
      <c r="C114" s="174"/>
      <c r="D114" s="174"/>
      <c r="E114" s="174"/>
      <c r="F114" s="174"/>
      <c r="G114" s="174"/>
      <c r="H114" s="174"/>
      <c r="I114" s="174"/>
      <c r="J114" s="174"/>
      <c r="K114" s="175" t="s">
        <v>53</v>
      </c>
      <c r="L114" s="176"/>
      <c r="M114" s="177"/>
      <c r="N114" s="19"/>
    </row>
    <row r="115" spans="1:14" ht="5.15" customHeight="1" x14ac:dyDescent="0.3">
      <c r="A115" s="16"/>
      <c r="B115" s="39"/>
      <c r="C115" s="39"/>
      <c r="D115" s="39"/>
      <c r="E115" s="39"/>
      <c r="F115" s="39"/>
      <c r="G115" s="39"/>
      <c r="H115" s="39"/>
      <c r="I115" s="39"/>
      <c r="J115" s="39"/>
      <c r="K115" s="39"/>
      <c r="L115" s="39"/>
      <c r="M115" s="39"/>
      <c r="N115" s="19"/>
    </row>
    <row r="116" spans="1:14" ht="20.149999999999999" customHeight="1" x14ac:dyDescent="0.3">
      <c r="A116" s="16"/>
      <c r="B116" s="174" t="str">
        <f>F1184</f>
        <v>10. I was offered billing options appropriate to my cultural values.</v>
      </c>
      <c r="C116" s="174"/>
      <c r="D116" s="174"/>
      <c r="E116" s="174"/>
      <c r="F116" s="174"/>
      <c r="G116" s="174"/>
      <c r="H116" s="174"/>
      <c r="I116" s="174"/>
      <c r="J116" s="174"/>
      <c r="K116" s="175" t="s">
        <v>53</v>
      </c>
      <c r="L116" s="176"/>
      <c r="M116" s="177"/>
      <c r="N116" s="19"/>
    </row>
    <row r="117" spans="1:14" ht="10" customHeight="1" x14ac:dyDescent="0.3">
      <c r="A117" s="16"/>
      <c r="B117" s="39"/>
      <c r="C117" s="39"/>
      <c r="D117" s="39"/>
      <c r="E117" s="39"/>
      <c r="F117" s="39"/>
      <c r="G117" s="39"/>
      <c r="H117" s="39"/>
      <c r="I117" s="39"/>
      <c r="J117" s="39"/>
      <c r="K117" s="39"/>
      <c r="L117" s="39"/>
      <c r="M117" s="39"/>
      <c r="N117" s="19"/>
    </row>
    <row r="118" spans="1:14" ht="15" customHeight="1" x14ac:dyDescent="0.3">
      <c r="A118" s="16"/>
      <c r="B118" s="178" t="str">
        <f>B1188</f>
        <v>The resulting score for cultural competence is 28 out of 100. This indicates a level of significant incompetence.</v>
      </c>
      <c r="C118" s="178"/>
      <c r="D118" s="178"/>
      <c r="E118" s="178"/>
      <c r="F118" s="178"/>
      <c r="G118" s="178"/>
      <c r="H118" s="178"/>
      <c r="I118" s="178"/>
      <c r="J118" s="178"/>
      <c r="K118" s="178"/>
      <c r="L118" s="178"/>
      <c r="M118" s="178"/>
      <c r="N118" s="19"/>
    </row>
    <row r="119" spans="1:14" ht="10" customHeight="1" x14ac:dyDescent="0.3">
      <c r="A119" s="16"/>
      <c r="B119" s="40"/>
      <c r="C119" s="41"/>
      <c r="D119" s="41"/>
      <c r="E119" s="41"/>
      <c r="F119" s="41"/>
      <c r="G119" s="41"/>
      <c r="H119" s="41"/>
      <c r="I119" s="41"/>
      <c r="J119" s="41"/>
      <c r="K119" s="41"/>
      <c r="L119" s="41"/>
      <c r="M119" s="42"/>
      <c r="N119" s="19"/>
    </row>
    <row r="120" spans="1:14" ht="20" customHeight="1" x14ac:dyDescent="0.3">
      <c r="A120" s="16"/>
      <c r="B120" s="52" t="str">
        <f>C1192</f>
        <v xml:space="preserve">We provide this helpful feedback to you, Dr. Simmons, to improve your cultural competency. </v>
      </c>
      <c r="C120" s="53"/>
      <c r="D120" s="53"/>
      <c r="E120" s="53"/>
      <c r="F120" s="53"/>
      <c r="G120" s="53"/>
      <c r="H120" s="53"/>
      <c r="I120" s="53"/>
      <c r="J120" s="53"/>
      <c r="K120" s="53"/>
      <c r="L120" s="53"/>
      <c r="M120" s="54"/>
      <c r="N120" s="19"/>
    </row>
    <row r="121" spans="1:14" ht="20" customHeight="1" x14ac:dyDescent="0.3">
      <c r="A121" s="16"/>
      <c r="B121" s="156" t="s">
        <v>15</v>
      </c>
      <c r="C121" s="157"/>
      <c r="D121" s="157"/>
      <c r="E121" s="157"/>
      <c r="F121" s="157"/>
      <c r="G121" s="157"/>
      <c r="H121" s="157"/>
      <c r="I121" s="157"/>
      <c r="J121" s="157"/>
      <c r="K121" s="157"/>
      <c r="L121" s="157"/>
      <c r="M121" s="158"/>
      <c r="N121" s="19"/>
    </row>
    <row r="122" spans="1:14" ht="20" customHeight="1" thickBot="1" x14ac:dyDescent="0.35">
      <c r="A122" s="16"/>
      <c r="B122" s="156" t="s">
        <v>16</v>
      </c>
      <c r="C122" s="157"/>
      <c r="D122" s="157"/>
      <c r="E122" s="157"/>
      <c r="F122" s="157"/>
      <c r="G122" s="157"/>
      <c r="H122" s="157"/>
      <c r="I122" s="157"/>
      <c r="J122" s="157"/>
      <c r="K122" s="157"/>
      <c r="L122" s="157"/>
      <c r="M122" s="158"/>
      <c r="N122" s="19"/>
    </row>
    <row r="123" spans="1:14" ht="30" customHeight="1" thickTop="1" x14ac:dyDescent="0.3">
      <c r="A123" s="16"/>
      <c r="B123" s="159" t="s">
        <v>17</v>
      </c>
      <c r="C123" s="160"/>
      <c r="D123" s="160"/>
      <c r="E123" s="162" t="s">
        <v>18</v>
      </c>
      <c r="F123" s="163"/>
      <c r="G123" s="163"/>
      <c r="H123" s="164"/>
      <c r="I123" s="165" t="s">
        <v>19</v>
      </c>
      <c r="J123" s="166"/>
      <c r="K123" s="166"/>
      <c r="L123" s="166"/>
      <c r="M123" s="167"/>
      <c r="N123" s="19"/>
    </row>
    <row r="124" spans="1:14" ht="55" customHeight="1" thickBot="1" x14ac:dyDescent="0.35">
      <c r="A124" s="16"/>
      <c r="B124" s="55"/>
      <c r="C124" s="17"/>
      <c r="D124" s="17"/>
      <c r="E124" s="168" t="s">
        <v>20</v>
      </c>
      <c r="F124" s="169"/>
      <c r="G124" s="169"/>
      <c r="H124" s="170"/>
      <c r="I124" s="171" t="s">
        <v>21</v>
      </c>
      <c r="J124" s="172"/>
      <c r="K124" s="172"/>
      <c r="L124" s="172"/>
      <c r="M124" s="173"/>
      <c r="N124" s="19"/>
    </row>
    <row r="125" spans="1:14" ht="10" customHeight="1" thickTop="1" x14ac:dyDescent="0.3">
      <c r="A125" s="16"/>
      <c r="B125" s="55"/>
      <c r="C125" s="17"/>
      <c r="D125" s="17"/>
      <c r="E125" s="17"/>
      <c r="F125" s="17"/>
      <c r="G125" s="17"/>
      <c r="H125" s="17"/>
      <c r="I125" s="17"/>
      <c r="J125" s="17"/>
      <c r="K125" s="17"/>
      <c r="L125" s="17"/>
      <c r="M125" s="56"/>
      <c r="N125" s="19"/>
    </row>
    <row r="126" spans="1:14" ht="20.149999999999999" customHeight="1" x14ac:dyDescent="0.3">
      <c r="A126" s="16"/>
      <c r="B126" s="46"/>
      <c r="C126" s="39"/>
      <c r="D126" s="39"/>
      <c r="E126" s="153"/>
      <c r="F126" s="154"/>
      <c r="G126" s="154"/>
      <c r="H126" s="154"/>
      <c r="I126" s="154"/>
      <c r="J126" s="154"/>
      <c r="K126" s="154"/>
      <c r="L126" s="155"/>
      <c r="M126" s="48"/>
      <c r="N126" s="19"/>
    </row>
    <row r="127" spans="1:14" ht="10" customHeight="1" x14ac:dyDescent="0.3">
      <c r="A127" s="16"/>
      <c r="B127" s="46"/>
      <c r="C127" s="39"/>
      <c r="D127" s="39"/>
      <c r="E127" s="39"/>
      <c r="F127" s="39"/>
      <c r="G127" s="39"/>
      <c r="H127" s="39"/>
      <c r="I127" s="39"/>
      <c r="J127" s="39"/>
      <c r="K127" s="39"/>
      <c r="L127" s="39"/>
      <c r="M127" s="48"/>
      <c r="N127" s="19"/>
    </row>
    <row r="128" spans="1:14" ht="65.150000000000006" customHeight="1" x14ac:dyDescent="0.3">
      <c r="A128" s="16"/>
      <c r="B128" s="156" t="str">
        <f>C1202</f>
        <v>Select one of these two services, Standard or Competitive Competence, to best improve your efficacy serving diverse patients.We can then offer a testimonial of your improved responsiveness to diverse clients.</v>
      </c>
      <c r="C128" s="157"/>
      <c r="D128" s="157"/>
      <c r="E128" s="157"/>
      <c r="F128" s="157"/>
      <c r="G128" s="157"/>
      <c r="H128" s="157"/>
      <c r="I128" s="157"/>
      <c r="J128" s="157"/>
      <c r="K128" s="157"/>
      <c r="L128" s="157"/>
      <c r="M128" s="158"/>
      <c r="N128" s="19"/>
    </row>
    <row r="129" spans="1:54" ht="20.149999999999999" customHeight="1" x14ac:dyDescent="0.3">
      <c r="A129" s="16"/>
      <c r="B129" s="150"/>
      <c r="C129" s="151"/>
      <c r="D129" s="151"/>
      <c r="E129" s="151"/>
      <c r="F129" s="151"/>
      <c r="G129" s="151"/>
      <c r="H129" s="151"/>
      <c r="I129" s="151"/>
      <c r="J129" s="151"/>
      <c r="K129" s="151"/>
      <c r="L129" s="151"/>
      <c r="M129" s="152"/>
      <c r="N129" s="19"/>
    </row>
    <row r="130" spans="1:54" ht="25" customHeight="1" x14ac:dyDescent="0.3">
      <c r="A130" s="16"/>
      <c r="B130" s="39"/>
      <c r="C130" s="39"/>
      <c r="D130" s="39"/>
      <c r="E130" s="39"/>
      <c r="F130" s="39"/>
      <c r="G130" s="39"/>
      <c r="H130" s="39"/>
      <c r="I130" s="39"/>
      <c r="J130" s="39"/>
      <c r="K130" s="39"/>
      <c r="L130" s="39"/>
      <c r="M130" s="39"/>
      <c r="N130" s="19"/>
    </row>
    <row r="131" spans="1:54" ht="5.15" customHeight="1" x14ac:dyDescent="0.3">
      <c r="A131" s="16"/>
      <c r="B131" s="39"/>
      <c r="C131" s="39"/>
      <c r="D131" s="39"/>
      <c r="E131" s="39"/>
      <c r="F131" s="39"/>
      <c r="G131" s="39"/>
      <c r="H131" s="39"/>
      <c r="I131" s="39"/>
      <c r="J131" s="39"/>
      <c r="K131" s="39"/>
      <c r="L131" s="39"/>
      <c r="M131" s="39"/>
      <c r="N131" s="19"/>
    </row>
    <row r="132" spans="1:54" ht="5.15" customHeight="1" x14ac:dyDescent="0.3">
      <c r="A132" s="27"/>
      <c r="B132" s="28"/>
      <c r="C132" s="28"/>
      <c r="D132" s="28"/>
      <c r="E132" s="28"/>
      <c r="F132" s="28"/>
      <c r="G132" s="28"/>
      <c r="H132" s="28"/>
      <c r="I132" s="28"/>
      <c r="J132" s="28"/>
      <c r="K132" s="28"/>
      <c r="L132" s="28"/>
      <c r="M132" s="28"/>
      <c r="N132" s="29"/>
    </row>
    <row r="133" spans="1:54" ht="55" customHeight="1" x14ac:dyDescent="0.3">
      <c r="A133" s="30" t="s">
        <v>5</v>
      </c>
      <c r="B133" s="188" t="s">
        <v>23</v>
      </c>
      <c r="C133" s="188"/>
      <c r="D133" s="188"/>
      <c r="E133" s="188"/>
      <c r="F133" s="186" t="s">
        <v>42</v>
      </c>
      <c r="G133" s="186"/>
      <c r="H133" s="186"/>
      <c r="I133" s="186"/>
      <c r="J133" s="187" t="s">
        <v>43</v>
      </c>
      <c r="K133" s="187"/>
      <c r="L133" s="187"/>
      <c r="M133" s="187"/>
      <c r="N133" s="31" t="s">
        <v>7</v>
      </c>
    </row>
    <row r="134" spans="1:54" ht="5.15" customHeight="1" x14ac:dyDescent="0.3">
      <c r="A134" s="11"/>
      <c r="B134" s="12"/>
      <c r="C134" s="12"/>
      <c r="D134" s="12"/>
      <c r="E134" s="12"/>
      <c r="F134" s="12"/>
      <c r="G134" s="12"/>
      <c r="H134" s="13"/>
      <c r="I134" s="12"/>
      <c r="J134" s="12"/>
      <c r="K134" s="12"/>
      <c r="L134" s="12"/>
      <c r="M134" s="12"/>
      <c r="N134" s="14"/>
    </row>
    <row r="135" spans="1:54" ht="5.15" customHeight="1" x14ac:dyDescent="0.3">
      <c r="A135" s="16"/>
      <c r="B135" s="17"/>
      <c r="C135" s="17"/>
      <c r="D135" s="17"/>
      <c r="E135" s="17"/>
      <c r="F135" s="17"/>
      <c r="G135" s="17"/>
      <c r="H135" s="18"/>
      <c r="I135" s="17"/>
      <c r="J135" s="17"/>
      <c r="K135" s="17"/>
      <c r="L135" s="17"/>
      <c r="M135" s="17"/>
      <c r="N135" s="19"/>
    </row>
    <row r="136" spans="1:54" ht="5.15" customHeight="1" thickBot="1" x14ac:dyDescent="0.35">
      <c r="A136" s="16"/>
      <c r="B136" s="32"/>
      <c r="C136" s="32"/>
      <c r="D136" s="32"/>
      <c r="E136" s="32"/>
      <c r="F136" s="32"/>
      <c r="G136" s="32"/>
      <c r="H136" s="32"/>
      <c r="I136" s="32"/>
      <c r="J136" s="32"/>
      <c r="K136" s="32"/>
      <c r="L136" s="32"/>
      <c r="M136" s="32"/>
      <c r="N136" s="19"/>
    </row>
    <row r="137" spans="1:54" ht="20.149999999999999" customHeight="1" thickTop="1" x14ac:dyDescent="0.3">
      <c r="A137" s="16"/>
      <c r="B137" s="33" t="s">
        <v>11</v>
      </c>
      <c r="C137" s="32"/>
      <c r="D137" s="32"/>
      <c r="E137" s="32"/>
      <c r="F137" s="179" t="str">
        <f>F95</f>
        <v>Tamela</v>
      </c>
      <c r="G137" s="180"/>
      <c r="H137" s="180"/>
      <c r="I137" s="181"/>
      <c r="J137" s="34"/>
      <c r="K137" s="35" t="s">
        <v>12</v>
      </c>
      <c r="L137" s="36"/>
      <c r="M137" s="37"/>
      <c r="N137" s="19"/>
    </row>
    <row r="138" spans="1:54" ht="20.149999999999999" customHeight="1" thickBot="1" x14ac:dyDescent="0.35">
      <c r="A138" s="16"/>
      <c r="B138" s="33" t="s">
        <v>13</v>
      </c>
      <c r="C138" s="32"/>
      <c r="D138" s="32"/>
      <c r="E138" s="32"/>
      <c r="F138" s="179" t="s">
        <v>171</v>
      </c>
      <c r="G138" s="180"/>
      <c r="H138" s="180"/>
      <c r="I138" s="181"/>
      <c r="J138" s="34"/>
      <c r="K138" s="182"/>
      <c r="L138" s="183"/>
      <c r="M138" s="184"/>
      <c r="N138" s="19"/>
    </row>
    <row r="139" spans="1:54" ht="10" customHeight="1" thickTop="1" x14ac:dyDescent="0.3">
      <c r="A139" s="16"/>
      <c r="B139" s="17"/>
      <c r="C139" s="17"/>
      <c r="D139" s="17"/>
      <c r="E139" s="17"/>
      <c r="F139" s="17"/>
      <c r="G139" s="17"/>
      <c r="H139" s="18"/>
      <c r="I139" s="17"/>
      <c r="J139" s="17"/>
      <c r="K139" s="17"/>
      <c r="L139" s="17"/>
      <c r="M139" s="17"/>
      <c r="N139" s="19"/>
    </row>
    <row r="140" spans="1:54" ht="20.149999999999999" customHeight="1" x14ac:dyDescent="0.3">
      <c r="A140" s="16"/>
      <c r="B140" s="174" t="str">
        <f>F1212</f>
        <v>1. I felt fully seen and heard.</v>
      </c>
      <c r="C140" s="174"/>
      <c r="D140" s="174"/>
      <c r="E140" s="174"/>
      <c r="F140" s="174"/>
      <c r="G140" s="174"/>
      <c r="H140" s="174"/>
      <c r="I140" s="174"/>
      <c r="J140" s="174"/>
      <c r="K140" s="175" t="s">
        <v>55</v>
      </c>
      <c r="L140" s="176"/>
      <c r="M140" s="177"/>
      <c r="N140" s="19"/>
    </row>
    <row r="141" spans="1:54" ht="5.15" customHeight="1" x14ac:dyDescent="0.3">
      <c r="A141" s="16"/>
      <c r="B141" s="17"/>
      <c r="C141" s="17"/>
      <c r="D141" s="17"/>
      <c r="E141" s="17"/>
      <c r="F141" s="17"/>
      <c r="G141" s="17"/>
      <c r="H141" s="18"/>
      <c r="I141" s="17"/>
      <c r="J141" s="17"/>
      <c r="K141" s="17"/>
      <c r="L141" s="17"/>
      <c r="M141" s="17"/>
      <c r="N141" s="19"/>
      <c r="BB141" s="38"/>
    </row>
    <row r="142" spans="1:54" ht="20.149999999999999" customHeight="1" x14ac:dyDescent="0.3">
      <c r="A142" s="16"/>
      <c r="B142" s="174" t="str">
        <f>F1213</f>
        <v>2. They faithfully responded to all of my expressions of pain or discomfort.</v>
      </c>
      <c r="C142" s="174"/>
      <c r="D142" s="174"/>
      <c r="E142" s="174"/>
      <c r="F142" s="174"/>
      <c r="G142" s="174"/>
      <c r="H142" s="174"/>
      <c r="I142" s="174"/>
      <c r="J142" s="174"/>
      <c r="K142" s="175" t="s">
        <v>53</v>
      </c>
      <c r="L142" s="176"/>
      <c r="M142" s="177"/>
      <c r="N142" s="19"/>
      <c r="BB142" s="38"/>
    </row>
    <row r="143" spans="1:54" ht="5.15" customHeight="1" x14ac:dyDescent="0.3">
      <c r="A143" s="16"/>
      <c r="B143" s="17"/>
      <c r="C143" s="17"/>
      <c r="D143" s="17"/>
      <c r="E143" s="17"/>
      <c r="F143" s="17"/>
      <c r="G143" s="17"/>
      <c r="H143" s="18"/>
      <c r="I143" s="17"/>
      <c r="J143" s="17"/>
      <c r="K143" s="17"/>
      <c r="L143" s="17"/>
      <c r="M143" s="17"/>
      <c r="N143" s="19"/>
      <c r="BB143" s="38"/>
    </row>
    <row r="144" spans="1:54" ht="20.149999999999999" customHeight="1" x14ac:dyDescent="0.3">
      <c r="A144" s="16"/>
      <c r="B144" s="174" t="str">
        <f>F1214</f>
        <v>3. They put my personal wellbeing ahead of their institutional processes.</v>
      </c>
      <c r="C144" s="174"/>
      <c r="D144" s="174"/>
      <c r="E144" s="174"/>
      <c r="F144" s="174"/>
      <c r="G144" s="174"/>
      <c r="H144" s="174"/>
      <c r="I144" s="174"/>
      <c r="J144" s="174"/>
      <c r="K144" s="175" t="s">
        <v>56</v>
      </c>
      <c r="L144" s="176"/>
      <c r="M144" s="177"/>
      <c r="N144" s="19"/>
      <c r="BB144" s="38"/>
    </row>
    <row r="145" spans="1:54" ht="5.15" customHeight="1" x14ac:dyDescent="0.3">
      <c r="A145" s="16"/>
      <c r="B145" s="17"/>
      <c r="C145" s="17"/>
      <c r="D145" s="17"/>
      <c r="E145" s="17"/>
      <c r="F145" s="17"/>
      <c r="G145" s="17"/>
      <c r="H145" s="18"/>
      <c r="I145" s="17"/>
      <c r="J145" s="17"/>
      <c r="K145" s="17"/>
      <c r="L145" s="17"/>
      <c r="M145" s="17"/>
      <c r="N145" s="19"/>
      <c r="BB145" s="38"/>
    </row>
    <row r="146" spans="1:54" ht="20.149999999999999" customHeight="1" x14ac:dyDescent="0.3">
      <c r="A146" s="16"/>
      <c r="B146" s="174" t="str">
        <f>F1215</f>
        <v>4. Their actions and expressions were devoid of any microaggressions.</v>
      </c>
      <c r="C146" s="174"/>
      <c r="D146" s="174"/>
      <c r="E146" s="174"/>
      <c r="F146" s="174"/>
      <c r="G146" s="174"/>
      <c r="H146" s="174"/>
      <c r="I146" s="174"/>
      <c r="J146" s="174"/>
      <c r="K146" s="175" t="s">
        <v>53</v>
      </c>
      <c r="L146" s="176"/>
      <c r="M146" s="177"/>
      <c r="N146" s="19"/>
    </row>
    <row r="147" spans="1:54" ht="5.15" customHeight="1" x14ac:dyDescent="0.3">
      <c r="A147" s="16"/>
      <c r="B147" s="17"/>
      <c r="C147" s="17"/>
      <c r="D147" s="17"/>
      <c r="E147" s="17"/>
      <c r="F147" s="17"/>
      <c r="G147" s="17"/>
      <c r="H147" s="18"/>
      <c r="I147" s="17"/>
      <c r="J147" s="17"/>
      <c r="K147" s="17"/>
      <c r="L147" s="17"/>
      <c r="M147" s="17"/>
      <c r="N147" s="19"/>
    </row>
    <row r="148" spans="1:54" ht="20.149999999999999" customHeight="1" x14ac:dyDescent="0.3">
      <c r="A148" s="16"/>
      <c r="B148" s="174" t="str">
        <f>F1216</f>
        <v>5. They asked me how they could be more culturally sensitive.</v>
      </c>
      <c r="C148" s="174"/>
      <c r="D148" s="174"/>
      <c r="E148" s="174"/>
      <c r="F148" s="174"/>
      <c r="G148" s="174"/>
      <c r="H148" s="174"/>
      <c r="I148" s="174"/>
      <c r="J148" s="174"/>
      <c r="K148" s="175" t="s">
        <v>56</v>
      </c>
      <c r="L148" s="176"/>
      <c r="M148" s="177"/>
      <c r="N148" s="19"/>
    </row>
    <row r="149" spans="1:54" ht="5.15" customHeight="1" x14ac:dyDescent="0.3">
      <c r="A149" s="16"/>
      <c r="B149" s="17"/>
      <c r="C149" s="17"/>
      <c r="D149" s="17"/>
      <c r="E149" s="17"/>
      <c r="F149" s="17"/>
      <c r="G149" s="17"/>
      <c r="H149" s="18"/>
      <c r="I149" s="17"/>
      <c r="J149" s="17"/>
      <c r="K149" s="17"/>
      <c r="L149" s="17"/>
      <c r="M149" s="17"/>
      <c r="N149" s="19"/>
    </row>
    <row r="150" spans="1:54" ht="20.149999999999999" customHeight="1" x14ac:dyDescent="0.3">
      <c r="A150" s="16"/>
      <c r="B150" s="174" t="str">
        <f>F1217</f>
        <v>6. They did not exploit my vulnerability to their professional authority.</v>
      </c>
      <c r="C150" s="174"/>
      <c r="D150" s="174"/>
      <c r="E150" s="174"/>
      <c r="F150" s="174"/>
      <c r="G150" s="174"/>
      <c r="H150" s="174"/>
      <c r="I150" s="174"/>
      <c r="J150" s="174"/>
      <c r="K150" s="175" t="s">
        <v>53</v>
      </c>
      <c r="L150" s="176"/>
      <c r="M150" s="177"/>
      <c r="N150" s="19"/>
    </row>
    <row r="151" spans="1:54" ht="5.15" customHeight="1" x14ac:dyDescent="0.3">
      <c r="A151" s="16"/>
      <c r="B151" s="39"/>
      <c r="C151" s="39"/>
      <c r="D151" s="39"/>
      <c r="E151" s="39"/>
      <c r="F151" s="39"/>
      <c r="G151" s="39"/>
      <c r="H151" s="39"/>
      <c r="I151" s="39"/>
      <c r="J151" s="39"/>
      <c r="K151" s="39"/>
      <c r="L151" s="39"/>
      <c r="M151" s="39"/>
      <c r="N151" s="19"/>
    </row>
    <row r="152" spans="1:54" ht="20.149999999999999" customHeight="1" x14ac:dyDescent="0.3">
      <c r="A152" s="16"/>
      <c r="B152" s="174" t="str">
        <f>F1218</f>
        <v>7. I never had to give up my autonomy to fit their processes.</v>
      </c>
      <c r="C152" s="174"/>
      <c r="D152" s="174"/>
      <c r="E152" s="174"/>
      <c r="F152" s="174"/>
      <c r="G152" s="174"/>
      <c r="H152" s="174"/>
      <c r="I152" s="174"/>
      <c r="J152" s="174"/>
      <c r="K152" s="175" t="s">
        <v>56</v>
      </c>
      <c r="L152" s="176"/>
      <c r="M152" s="177"/>
      <c r="N152" s="19"/>
    </row>
    <row r="153" spans="1:54" ht="5.15" customHeight="1" x14ac:dyDescent="0.3">
      <c r="A153" s="16"/>
      <c r="B153" s="39"/>
      <c r="C153" s="39"/>
      <c r="D153" s="39"/>
      <c r="E153" s="39"/>
      <c r="F153" s="39"/>
      <c r="G153" s="39"/>
      <c r="H153" s="39"/>
      <c r="I153" s="39"/>
      <c r="J153" s="39"/>
      <c r="K153" s="39"/>
      <c r="L153" s="39"/>
      <c r="M153" s="39"/>
      <c r="N153" s="19"/>
    </row>
    <row r="154" spans="1:54" ht="20.149999999999999" customHeight="1" x14ac:dyDescent="0.3">
      <c r="A154" s="16"/>
      <c r="B154" s="174" t="str">
        <f>F1219</f>
        <v>8. Staff appeared to be culturally diverse.</v>
      </c>
      <c r="C154" s="174"/>
      <c r="D154" s="174"/>
      <c r="E154" s="174"/>
      <c r="F154" s="174"/>
      <c r="G154" s="174"/>
      <c r="H154" s="174"/>
      <c r="I154" s="174"/>
      <c r="J154" s="174"/>
      <c r="K154" s="175" t="s">
        <v>51</v>
      </c>
      <c r="L154" s="176"/>
      <c r="M154" s="177"/>
      <c r="N154" s="19"/>
    </row>
    <row r="155" spans="1:54" ht="5.15" customHeight="1" x14ac:dyDescent="0.3">
      <c r="A155" s="16"/>
      <c r="B155" s="39"/>
      <c r="C155" s="39"/>
      <c r="D155" s="39"/>
      <c r="E155" s="39"/>
      <c r="F155" s="39"/>
      <c r="G155" s="39"/>
      <c r="H155" s="39"/>
      <c r="I155" s="39"/>
      <c r="J155" s="39"/>
      <c r="K155" s="39"/>
      <c r="L155" s="39"/>
      <c r="M155" s="39"/>
      <c r="N155" s="19"/>
    </row>
    <row r="156" spans="1:54" ht="20.149999999999999" customHeight="1" x14ac:dyDescent="0.3">
      <c r="A156" s="16"/>
      <c r="B156" s="174" t="str">
        <f>F1220</f>
        <v>9. They effectively accommodated my linguistic barrier.</v>
      </c>
      <c r="C156" s="174"/>
      <c r="D156" s="174"/>
      <c r="E156" s="174"/>
      <c r="F156" s="174"/>
      <c r="G156" s="174"/>
      <c r="H156" s="174"/>
      <c r="I156" s="174"/>
      <c r="J156" s="174"/>
      <c r="K156" s="175" t="s">
        <v>53</v>
      </c>
      <c r="L156" s="176"/>
      <c r="M156" s="177"/>
      <c r="N156" s="19"/>
    </row>
    <row r="157" spans="1:54" ht="5.15" customHeight="1" x14ac:dyDescent="0.3">
      <c r="A157" s="16"/>
      <c r="B157" s="39"/>
      <c r="C157" s="39"/>
      <c r="D157" s="39"/>
      <c r="E157" s="39"/>
      <c r="F157" s="39"/>
      <c r="G157" s="39"/>
      <c r="H157" s="39"/>
      <c r="I157" s="39"/>
      <c r="J157" s="39"/>
      <c r="K157" s="39"/>
      <c r="L157" s="39"/>
      <c r="M157" s="39"/>
      <c r="N157" s="19"/>
    </row>
    <row r="158" spans="1:54" ht="20.149999999999999" customHeight="1" x14ac:dyDescent="0.3">
      <c r="A158" s="16"/>
      <c r="B158" s="174" t="str">
        <f>F1221</f>
        <v>10. I was offered billing options appropriate to my cultural values.</v>
      </c>
      <c r="C158" s="174"/>
      <c r="D158" s="174"/>
      <c r="E158" s="174"/>
      <c r="F158" s="174"/>
      <c r="G158" s="174"/>
      <c r="H158" s="174"/>
      <c r="I158" s="174"/>
      <c r="J158" s="174"/>
      <c r="K158" s="175" t="s">
        <v>53</v>
      </c>
      <c r="L158" s="176"/>
      <c r="M158" s="177"/>
      <c r="N158" s="19"/>
    </row>
    <row r="159" spans="1:54" ht="10" customHeight="1" x14ac:dyDescent="0.3">
      <c r="A159" s="16"/>
      <c r="B159" s="39"/>
      <c r="C159" s="39"/>
      <c r="D159" s="39"/>
      <c r="E159" s="39"/>
      <c r="F159" s="39"/>
      <c r="G159" s="39"/>
      <c r="H159" s="39"/>
      <c r="I159" s="39"/>
      <c r="J159" s="39"/>
      <c r="K159" s="39"/>
      <c r="L159" s="39"/>
      <c r="M159" s="39"/>
      <c r="N159" s="19"/>
    </row>
    <row r="160" spans="1:54" ht="15" customHeight="1" x14ac:dyDescent="0.3">
      <c r="A160" s="16"/>
      <c r="B160" s="178" t="str">
        <f>B1225</f>
        <v>The resulting score for cultural competence is 35 out of 100. This indicates a level of significant incompetence.</v>
      </c>
      <c r="C160" s="178"/>
      <c r="D160" s="178"/>
      <c r="E160" s="178"/>
      <c r="F160" s="178"/>
      <c r="G160" s="178"/>
      <c r="H160" s="178"/>
      <c r="I160" s="178"/>
      <c r="J160" s="178"/>
      <c r="K160" s="178"/>
      <c r="L160" s="178"/>
      <c r="M160" s="178"/>
      <c r="N160" s="19"/>
    </row>
    <row r="161" spans="1:14" ht="10" customHeight="1" x14ac:dyDescent="0.3">
      <c r="A161" s="16"/>
      <c r="B161" s="40"/>
      <c r="C161" s="41"/>
      <c r="D161" s="41"/>
      <c r="E161" s="41"/>
      <c r="F161" s="41"/>
      <c r="G161" s="41"/>
      <c r="H161" s="41"/>
      <c r="I161" s="41"/>
      <c r="J161" s="41"/>
      <c r="K161" s="41"/>
      <c r="L161" s="41"/>
      <c r="M161" s="42"/>
      <c r="N161" s="19"/>
    </row>
    <row r="162" spans="1:14" ht="20" customHeight="1" x14ac:dyDescent="0.3">
      <c r="A162" s="16"/>
      <c r="B162" s="52" t="str">
        <f>C1229</f>
        <v xml:space="preserve">We provide this helpful feedback to you, Marietta, PA, to improve your cultural competency. </v>
      </c>
      <c r="C162" s="53"/>
      <c r="D162" s="53"/>
      <c r="E162" s="53"/>
      <c r="F162" s="53"/>
      <c r="G162" s="53"/>
      <c r="H162" s="53"/>
      <c r="I162" s="53"/>
      <c r="J162" s="53"/>
      <c r="K162" s="53"/>
      <c r="L162" s="53"/>
      <c r="M162" s="54"/>
      <c r="N162" s="19"/>
    </row>
    <row r="163" spans="1:14" ht="20" customHeight="1" x14ac:dyDescent="0.3">
      <c r="A163" s="16"/>
      <c r="B163" s="156" t="s">
        <v>15</v>
      </c>
      <c r="C163" s="157"/>
      <c r="D163" s="157"/>
      <c r="E163" s="157"/>
      <c r="F163" s="157"/>
      <c r="G163" s="157"/>
      <c r="H163" s="157"/>
      <c r="I163" s="157"/>
      <c r="J163" s="157"/>
      <c r="K163" s="157"/>
      <c r="L163" s="157"/>
      <c r="M163" s="158"/>
      <c r="N163" s="19"/>
    </row>
    <row r="164" spans="1:14" ht="20" customHeight="1" thickBot="1" x14ac:dyDescent="0.35">
      <c r="A164" s="16"/>
      <c r="B164" s="156" t="s">
        <v>16</v>
      </c>
      <c r="C164" s="157"/>
      <c r="D164" s="157"/>
      <c r="E164" s="157"/>
      <c r="F164" s="157"/>
      <c r="G164" s="157"/>
      <c r="H164" s="157"/>
      <c r="I164" s="157"/>
      <c r="J164" s="157"/>
      <c r="K164" s="157"/>
      <c r="L164" s="157"/>
      <c r="M164" s="158"/>
      <c r="N164" s="19"/>
    </row>
    <row r="165" spans="1:14" ht="30" customHeight="1" thickTop="1" x14ac:dyDescent="0.3">
      <c r="A165" s="16"/>
      <c r="B165" s="159" t="s">
        <v>17</v>
      </c>
      <c r="C165" s="160"/>
      <c r="D165" s="160"/>
      <c r="E165" s="162" t="s">
        <v>18</v>
      </c>
      <c r="F165" s="163"/>
      <c r="G165" s="163"/>
      <c r="H165" s="164"/>
      <c r="I165" s="165" t="s">
        <v>19</v>
      </c>
      <c r="J165" s="166"/>
      <c r="K165" s="166"/>
      <c r="L165" s="166"/>
      <c r="M165" s="167"/>
      <c r="N165" s="19"/>
    </row>
    <row r="166" spans="1:14" ht="55" customHeight="1" thickBot="1" x14ac:dyDescent="0.35">
      <c r="A166" s="16"/>
      <c r="B166" s="55"/>
      <c r="C166" s="17"/>
      <c r="D166" s="17"/>
      <c r="E166" s="168" t="s">
        <v>20</v>
      </c>
      <c r="F166" s="169"/>
      <c r="G166" s="169"/>
      <c r="H166" s="170"/>
      <c r="I166" s="171" t="s">
        <v>21</v>
      </c>
      <c r="J166" s="172"/>
      <c r="K166" s="172"/>
      <c r="L166" s="172"/>
      <c r="M166" s="173"/>
      <c r="N166" s="19"/>
    </row>
    <row r="167" spans="1:14" ht="10" customHeight="1" thickTop="1" x14ac:dyDescent="0.3">
      <c r="A167" s="16"/>
      <c r="B167" s="55"/>
      <c r="C167" s="17"/>
      <c r="D167" s="17"/>
      <c r="E167" s="17"/>
      <c r="F167" s="17"/>
      <c r="G167" s="17"/>
      <c r="H167" s="17"/>
      <c r="I167" s="17"/>
      <c r="J167" s="17"/>
      <c r="K167" s="17"/>
      <c r="L167" s="17"/>
      <c r="M167" s="56"/>
      <c r="N167" s="19"/>
    </row>
    <row r="168" spans="1:14" ht="20.149999999999999" customHeight="1" x14ac:dyDescent="0.3">
      <c r="A168" s="16"/>
      <c r="B168" s="46"/>
      <c r="C168" s="39"/>
      <c r="D168" s="39"/>
      <c r="E168" s="153"/>
      <c r="F168" s="154"/>
      <c r="G168" s="154"/>
      <c r="H168" s="154"/>
      <c r="I168" s="154"/>
      <c r="J168" s="154"/>
      <c r="K168" s="154"/>
      <c r="L168" s="155"/>
      <c r="M168" s="48"/>
      <c r="N168" s="19"/>
    </row>
    <row r="169" spans="1:14" ht="10" customHeight="1" x14ac:dyDescent="0.3">
      <c r="A169" s="16"/>
      <c r="B169" s="46"/>
      <c r="C169" s="39"/>
      <c r="D169" s="39"/>
      <c r="E169" s="39"/>
      <c r="F169" s="39"/>
      <c r="G169" s="39"/>
      <c r="H169" s="39"/>
      <c r="I169" s="39"/>
      <c r="J169" s="39"/>
      <c r="K169" s="39"/>
      <c r="L169" s="39"/>
      <c r="M169" s="48"/>
      <c r="N169" s="19"/>
    </row>
    <row r="170" spans="1:14" ht="65.150000000000006" customHeight="1" x14ac:dyDescent="0.3">
      <c r="A170" s="16"/>
      <c r="B170" s="156" t="str">
        <f>C1239</f>
        <v>Select one of these two services, Standard or Competitive Competence, to best improve your efficacy serving diverse patients.We can then offer a testimonial of your improved responsiveness to diverse clients.</v>
      </c>
      <c r="C170" s="157"/>
      <c r="D170" s="157"/>
      <c r="E170" s="157"/>
      <c r="F170" s="157"/>
      <c r="G170" s="157"/>
      <c r="H170" s="157"/>
      <c r="I170" s="157"/>
      <c r="J170" s="157"/>
      <c r="K170" s="157"/>
      <c r="L170" s="157"/>
      <c r="M170" s="158"/>
      <c r="N170" s="19"/>
    </row>
    <row r="171" spans="1:14" ht="45" customHeight="1" x14ac:dyDescent="0.3">
      <c r="A171" s="16"/>
      <c r="B171" s="150"/>
      <c r="C171" s="151"/>
      <c r="D171" s="151"/>
      <c r="E171" s="151"/>
      <c r="F171" s="151"/>
      <c r="G171" s="151"/>
      <c r="H171" s="151"/>
      <c r="I171" s="151"/>
      <c r="J171" s="151"/>
      <c r="K171" s="151"/>
      <c r="L171" s="151"/>
      <c r="M171" s="152"/>
      <c r="N171" s="19"/>
    </row>
    <row r="172" spans="1:14" ht="5.15" customHeight="1" x14ac:dyDescent="0.3">
      <c r="A172" s="16"/>
      <c r="B172" s="39"/>
      <c r="C172" s="39"/>
      <c r="D172" s="39"/>
      <c r="E172" s="39"/>
      <c r="F172" s="39"/>
      <c r="G172" s="39"/>
      <c r="H172" s="39"/>
      <c r="I172" s="39"/>
      <c r="J172" s="39"/>
      <c r="K172" s="39"/>
      <c r="L172" s="39"/>
      <c r="M172" s="39"/>
      <c r="N172" s="19"/>
    </row>
    <row r="173" spans="1:14" ht="5.15" customHeight="1" x14ac:dyDescent="0.3">
      <c r="A173" s="27"/>
      <c r="B173" s="28"/>
      <c r="C173" s="28"/>
      <c r="D173" s="28"/>
      <c r="E173" s="28"/>
      <c r="F173" s="28"/>
      <c r="G173" s="28"/>
      <c r="H173" s="28"/>
      <c r="I173" s="28"/>
      <c r="J173" s="28"/>
      <c r="K173" s="28"/>
      <c r="L173" s="28"/>
      <c r="M173" s="28"/>
      <c r="N173" s="29"/>
    </row>
    <row r="174" spans="1:14" ht="55" customHeight="1" x14ac:dyDescent="0.3">
      <c r="A174" s="30" t="s">
        <v>5</v>
      </c>
      <c r="B174" s="188" t="s">
        <v>25</v>
      </c>
      <c r="C174" s="188"/>
      <c r="D174" s="188"/>
      <c r="E174" s="188"/>
      <c r="F174" s="186" t="s">
        <v>42</v>
      </c>
      <c r="G174" s="186"/>
      <c r="H174" s="186"/>
      <c r="I174" s="186"/>
      <c r="J174" s="187" t="s">
        <v>43</v>
      </c>
      <c r="K174" s="187"/>
      <c r="L174" s="187"/>
      <c r="M174" s="187"/>
      <c r="N174" s="31" t="s">
        <v>7</v>
      </c>
    </row>
    <row r="175" spans="1:14" ht="5.15" customHeight="1" x14ac:dyDescent="0.3">
      <c r="A175" s="11"/>
      <c r="B175" s="12"/>
      <c r="C175" s="12"/>
      <c r="D175" s="12"/>
      <c r="E175" s="12"/>
      <c r="F175" s="12"/>
      <c r="G175" s="12"/>
      <c r="H175" s="13"/>
      <c r="I175" s="12"/>
      <c r="J175" s="12"/>
      <c r="K175" s="12"/>
      <c r="L175" s="12"/>
      <c r="M175" s="12"/>
      <c r="N175" s="14"/>
    </row>
    <row r="176" spans="1:14" ht="5.15" customHeight="1" x14ac:dyDescent="0.3">
      <c r="A176" s="16"/>
      <c r="B176" s="17"/>
      <c r="C176" s="17"/>
      <c r="D176" s="17"/>
      <c r="E176" s="17"/>
      <c r="F176" s="17"/>
      <c r="G176" s="17"/>
      <c r="H176" s="18"/>
      <c r="I176" s="17"/>
      <c r="J176" s="17"/>
      <c r="K176" s="17"/>
      <c r="L176" s="17"/>
      <c r="M176" s="17"/>
      <c r="N176" s="19"/>
    </row>
    <row r="177" spans="1:54" ht="5.15" customHeight="1" thickBot="1" x14ac:dyDescent="0.35">
      <c r="A177" s="16"/>
      <c r="B177" s="32"/>
      <c r="C177" s="32"/>
      <c r="D177" s="32"/>
      <c r="E177" s="32"/>
      <c r="F177" s="32"/>
      <c r="G177" s="32"/>
      <c r="H177" s="32"/>
      <c r="I177" s="32"/>
      <c r="J177" s="32"/>
      <c r="K177" s="32"/>
      <c r="L177" s="32"/>
      <c r="M177" s="32"/>
      <c r="N177" s="19"/>
    </row>
    <row r="178" spans="1:54" ht="20.149999999999999" customHeight="1" thickTop="1" x14ac:dyDescent="0.3">
      <c r="A178" s="16"/>
      <c r="B178" s="33" t="s">
        <v>11</v>
      </c>
      <c r="C178" s="32"/>
      <c r="D178" s="32"/>
      <c r="E178" s="32"/>
      <c r="F178" s="179" t="str">
        <f>F137</f>
        <v>Tamela</v>
      </c>
      <c r="G178" s="180"/>
      <c r="H178" s="180"/>
      <c r="I178" s="181"/>
      <c r="J178" s="34"/>
      <c r="K178" s="35" t="s">
        <v>12</v>
      </c>
      <c r="L178" s="36"/>
      <c r="M178" s="37"/>
      <c r="N178" s="19"/>
    </row>
    <row r="179" spans="1:54" ht="20.149999999999999" customHeight="1" thickBot="1" x14ac:dyDescent="0.35">
      <c r="A179" s="16"/>
      <c r="B179" s="33" t="s">
        <v>13</v>
      </c>
      <c r="C179" s="32"/>
      <c r="D179" s="32"/>
      <c r="E179" s="32"/>
      <c r="F179" s="179" t="str">
        <f>F96</f>
        <v>Dr. Simmons</v>
      </c>
      <c r="G179" s="180"/>
      <c r="H179" s="180"/>
      <c r="I179" s="181"/>
      <c r="J179" s="34"/>
      <c r="K179" s="182"/>
      <c r="L179" s="183"/>
      <c r="M179" s="184"/>
      <c r="N179" s="19"/>
    </row>
    <row r="180" spans="1:54" ht="10" customHeight="1" thickTop="1" x14ac:dyDescent="0.3">
      <c r="A180" s="16"/>
      <c r="B180" s="17"/>
      <c r="C180" s="17"/>
      <c r="D180" s="17"/>
      <c r="E180" s="17"/>
      <c r="F180" s="17"/>
      <c r="G180" s="17"/>
      <c r="H180" s="18"/>
      <c r="I180" s="17"/>
      <c r="J180" s="17"/>
      <c r="K180" s="17"/>
      <c r="L180" s="17"/>
      <c r="M180" s="17"/>
      <c r="N180" s="19"/>
    </row>
    <row r="181" spans="1:54" ht="20.149999999999999" customHeight="1" x14ac:dyDescent="0.3">
      <c r="A181" s="16"/>
      <c r="B181" s="174" t="str">
        <f>F1249</f>
        <v>1. I felt fully seen and heard.</v>
      </c>
      <c r="C181" s="174"/>
      <c r="D181" s="174"/>
      <c r="E181" s="174"/>
      <c r="F181" s="174"/>
      <c r="G181" s="174"/>
      <c r="H181" s="174"/>
      <c r="I181" s="174"/>
      <c r="J181" s="174"/>
      <c r="K181" s="175" t="s">
        <v>55</v>
      </c>
      <c r="L181" s="176"/>
      <c r="M181" s="177"/>
      <c r="N181" s="19"/>
    </row>
    <row r="182" spans="1:54" ht="5.15" customHeight="1" x14ac:dyDescent="0.3">
      <c r="A182" s="16"/>
      <c r="B182" s="17"/>
      <c r="C182" s="17"/>
      <c r="D182" s="17"/>
      <c r="E182" s="17"/>
      <c r="F182" s="17"/>
      <c r="G182" s="17"/>
      <c r="H182" s="18"/>
      <c r="I182" s="17"/>
      <c r="J182" s="17"/>
      <c r="K182" s="17"/>
      <c r="L182" s="17"/>
      <c r="M182" s="17"/>
      <c r="N182" s="19"/>
      <c r="BB182" s="38"/>
    </row>
    <row r="183" spans="1:54" ht="20.149999999999999" customHeight="1" x14ac:dyDescent="0.3">
      <c r="A183" s="16"/>
      <c r="B183" s="174" t="str">
        <f>F1250</f>
        <v>2. They faithfully responded to all of my expressions of pain or discomfort.</v>
      </c>
      <c r="C183" s="174"/>
      <c r="D183" s="174"/>
      <c r="E183" s="174"/>
      <c r="F183" s="174"/>
      <c r="G183" s="174"/>
      <c r="H183" s="174"/>
      <c r="I183" s="174"/>
      <c r="J183" s="174"/>
      <c r="K183" s="175" t="s">
        <v>56</v>
      </c>
      <c r="L183" s="176"/>
      <c r="M183" s="177"/>
      <c r="N183" s="19"/>
      <c r="BB183" s="38"/>
    </row>
    <row r="184" spans="1:54" ht="5.15" customHeight="1" x14ac:dyDescent="0.3">
      <c r="A184" s="16"/>
      <c r="B184" s="17"/>
      <c r="C184" s="17"/>
      <c r="D184" s="17"/>
      <c r="E184" s="17"/>
      <c r="F184" s="17"/>
      <c r="G184" s="17"/>
      <c r="H184" s="18"/>
      <c r="I184" s="17"/>
      <c r="J184" s="17"/>
      <c r="K184" s="17"/>
      <c r="L184" s="17"/>
      <c r="M184" s="17"/>
      <c r="N184" s="19"/>
      <c r="BB184" s="38"/>
    </row>
    <row r="185" spans="1:54" ht="20.149999999999999" customHeight="1" x14ac:dyDescent="0.3">
      <c r="A185" s="16"/>
      <c r="B185" s="174" t="str">
        <f>F1251</f>
        <v>3. They put my personal wellbeing ahead of their institutional processes.</v>
      </c>
      <c r="C185" s="174"/>
      <c r="D185" s="174"/>
      <c r="E185" s="174"/>
      <c r="F185" s="174"/>
      <c r="G185" s="174"/>
      <c r="H185" s="174"/>
      <c r="I185" s="174"/>
      <c r="J185" s="174"/>
      <c r="K185" s="175" t="s">
        <v>56</v>
      </c>
      <c r="L185" s="176"/>
      <c r="M185" s="177"/>
      <c r="N185" s="19"/>
      <c r="BB185" s="38"/>
    </row>
    <row r="186" spans="1:54" ht="5.15" customHeight="1" x14ac:dyDescent="0.3">
      <c r="A186" s="16"/>
      <c r="B186" s="17"/>
      <c r="C186" s="17"/>
      <c r="D186" s="17"/>
      <c r="E186" s="17"/>
      <c r="F186" s="17"/>
      <c r="G186" s="17"/>
      <c r="H186" s="18"/>
      <c r="I186" s="17"/>
      <c r="J186" s="17"/>
      <c r="K186" s="17"/>
      <c r="L186" s="17"/>
      <c r="M186" s="17"/>
      <c r="N186" s="19"/>
      <c r="BB186" s="38"/>
    </row>
    <row r="187" spans="1:54" ht="20.149999999999999" customHeight="1" x14ac:dyDescent="0.3">
      <c r="A187" s="16"/>
      <c r="B187" s="174" t="str">
        <f>F1252</f>
        <v>4. Their actions and expressions were devoid of any microaggressions.</v>
      </c>
      <c r="C187" s="174"/>
      <c r="D187" s="174"/>
      <c r="E187" s="174"/>
      <c r="F187" s="174"/>
      <c r="G187" s="174"/>
      <c r="H187" s="174"/>
      <c r="I187" s="174"/>
      <c r="J187" s="174"/>
      <c r="K187" s="175" t="s">
        <v>55</v>
      </c>
      <c r="L187" s="176"/>
      <c r="M187" s="177"/>
      <c r="N187" s="19"/>
    </row>
    <row r="188" spans="1:54" ht="5.15" customHeight="1" x14ac:dyDescent="0.3">
      <c r="A188" s="16"/>
      <c r="B188" s="17"/>
      <c r="C188" s="17"/>
      <c r="D188" s="17"/>
      <c r="E188" s="17"/>
      <c r="F188" s="17"/>
      <c r="G188" s="17"/>
      <c r="H188" s="18"/>
      <c r="I188" s="17"/>
      <c r="J188" s="17"/>
      <c r="K188" s="17"/>
      <c r="L188" s="17"/>
      <c r="M188" s="17"/>
      <c r="N188" s="19"/>
    </row>
    <row r="189" spans="1:54" ht="20.149999999999999" customHeight="1" x14ac:dyDescent="0.3">
      <c r="A189" s="16"/>
      <c r="B189" s="174" t="str">
        <f>F1253</f>
        <v>5. They asked me how they could be more culturally sensitive.</v>
      </c>
      <c r="C189" s="174"/>
      <c r="D189" s="174"/>
      <c r="E189" s="174"/>
      <c r="F189" s="174"/>
      <c r="G189" s="174"/>
      <c r="H189" s="174"/>
      <c r="I189" s="174"/>
      <c r="J189" s="174"/>
      <c r="K189" s="175" t="s">
        <v>56</v>
      </c>
      <c r="L189" s="176"/>
      <c r="M189" s="177"/>
      <c r="N189" s="19"/>
    </row>
    <row r="190" spans="1:54" ht="5.15" customHeight="1" x14ac:dyDescent="0.3">
      <c r="A190" s="16"/>
      <c r="B190" s="17"/>
      <c r="C190" s="17"/>
      <c r="D190" s="17"/>
      <c r="E190" s="17"/>
      <c r="F190" s="17"/>
      <c r="G190" s="17"/>
      <c r="H190" s="18"/>
      <c r="I190" s="17"/>
      <c r="J190" s="17"/>
      <c r="K190" s="17"/>
      <c r="L190" s="17"/>
      <c r="M190" s="17"/>
      <c r="N190" s="19"/>
    </row>
    <row r="191" spans="1:54" ht="20.149999999999999" customHeight="1" x14ac:dyDescent="0.3">
      <c r="A191" s="16"/>
      <c r="B191" s="174" t="str">
        <f>F1254</f>
        <v>6. They did not exploit my vulnerability to their professional authority.</v>
      </c>
      <c r="C191" s="174"/>
      <c r="D191" s="174"/>
      <c r="E191" s="174"/>
      <c r="F191" s="174"/>
      <c r="G191" s="174"/>
      <c r="H191" s="174"/>
      <c r="I191" s="174"/>
      <c r="J191" s="174"/>
      <c r="K191" s="175" t="s">
        <v>53</v>
      </c>
      <c r="L191" s="176"/>
      <c r="M191" s="177"/>
      <c r="N191" s="19"/>
    </row>
    <row r="192" spans="1:54" ht="5.15" customHeight="1" x14ac:dyDescent="0.3">
      <c r="A192" s="16"/>
      <c r="B192" s="39"/>
      <c r="C192" s="39"/>
      <c r="D192" s="39"/>
      <c r="E192" s="39"/>
      <c r="F192" s="39"/>
      <c r="G192" s="39"/>
      <c r="H192" s="39"/>
      <c r="I192" s="39"/>
      <c r="J192" s="39"/>
      <c r="K192" s="39"/>
      <c r="L192" s="39"/>
      <c r="M192" s="39"/>
      <c r="N192" s="19"/>
    </row>
    <row r="193" spans="1:14" ht="20.149999999999999" customHeight="1" x14ac:dyDescent="0.3">
      <c r="A193" s="16"/>
      <c r="B193" s="174" t="str">
        <f>F1255</f>
        <v>7. I never had to give up my autonomy to fit their processes.</v>
      </c>
      <c r="C193" s="174"/>
      <c r="D193" s="174"/>
      <c r="E193" s="174"/>
      <c r="F193" s="174"/>
      <c r="G193" s="174"/>
      <c r="H193" s="174"/>
      <c r="I193" s="174"/>
      <c r="J193" s="174"/>
      <c r="K193" s="175" t="s">
        <v>56</v>
      </c>
      <c r="L193" s="176"/>
      <c r="M193" s="177"/>
      <c r="N193" s="19"/>
    </row>
    <row r="194" spans="1:14" ht="5.15" customHeight="1" x14ac:dyDescent="0.3">
      <c r="A194" s="16"/>
      <c r="B194" s="39"/>
      <c r="C194" s="39"/>
      <c r="D194" s="39"/>
      <c r="E194" s="39"/>
      <c r="F194" s="39"/>
      <c r="G194" s="39"/>
      <c r="H194" s="39"/>
      <c r="I194" s="39"/>
      <c r="J194" s="39"/>
      <c r="K194" s="39"/>
      <c r="L194" s="39"/>
      <c r="M194" s="39"/>
      <c r="N194" s="19"/>
    </row>
    <row r="195" spans="1:14" ht="20.149999999999999" customHeight="1" x14ac:dyDescent="0.3">
      <c r="A195" s="16"/>
      <c r="B195" s="174" t="str">
        <f>F1256</f>
        <v>8. Staff appeared to be culturally diverse.</v>
      </c>
      <c r="C195" s="174"/>
      <c r="D195" s="174"/>
      <c r="E195" s="174"/>
      <c r="F195" s="174"/>
      <c r="G195" s="174"/>
      <c r="H195" s="174"/>
      <c r="I195" s="174"/>
      <c r="J195" s="174"/>
      <c r="K195" s="175" t="s">
        <v>51</v>
      </c>
      <c r="L195" s="176"/>
      <c r="M195" s="177"/>
      <c r="N195" s="19"/>
    </row>
    <row r="196" spans="1:14" ht="5.15" customHeight="1" x14ac:dyDescent="0.3">
      <c r="A196" s="16"/>
      <c r="B196" s="39"/>
      <c r="C196" s="39"/>
      <c r="D196" s="39"/>
      <c r="E196" s="39"/>
      <c r="F196" s="39"/>
      <c r="G196" s="39"/>
      <c r="H196" s="39"/>
      <c r="I196" s="39"/>
      <c r="J196" s="39"/>
      <c r="K196" s="39"/>
      <c r="L196" s="39"/>
      <c r="M196" s="39"/>
      <c r="N196" s="19"/>
    </row>
    <row r="197" spans="1:14" ht="20.149999999999999" customHeight="1" x14ac:dyDescent="0.3">
      <c r="A197" s="16"/>
      <c r="B197" s="174" t="str">
        <f>F1257</f>
        <v>9. They effectively accommodated my linguistic barrier.</v>
      </c>
      <c r="C197" s="174"/>
      <c r="D197" s="174"/>
      <c r="E197" s="174"/>
      <c r="F197" s="174"/>
      <c r="G197" s="174"/>
      <c r="H197" s="174"/>
      <c r="I197" s="174"/>
      <c r="J197" s="174"/>
      <c r="K197" s="175" t="s">
        <v>53</v>
      </c>
      <c r="L197" s="176"/>
      <c r="M197" s="177"/>
      <c r="N197" s="19"/>
    </row>
    <row r="198" spans="1:14" ht="5.15" customHeight="1" x14ac:dyDescent="0.3">
      <c r="A198" s="16"/>
      <c r="B198" s="39"/>
      <c r="C198" s="39"/>
      <c r="D198" s="39"/>
      <c r="E198" s="39"/>
      <c r="F198" s="39"/>
      <c r="G198" s="39"/>
      <c r="H198" s="39"/>
      <c r="I198" s="39"/>
      <c r="J198" s="39"/>
      <c r="K198" s="39"/>
      <c r="L198" s="39"/>
      <c r="M198" s="39"/>
      <c r="N198" s="19"/>
    </row>
    <row r="199" spans="1:14" ht="20.149999999999999" customHeight="1" x14ac:dyDescent="0.3">
      <c r="A199" s="16"/>
      <c r="B199" s="174" t="str">
        <f>F1258</f>
        <v>10. I was offered billing options appropriate to my cultural values.</v>
      </c>
      <c r="C199" s="174"/>
      <c r="D199" s="174"/>
      <c r="E199" s="174"/>
      <c r="F199" s="174"/>
      <c r="G199" s="174"/>
      <c r="H199" s="174"/>
      <c r="I199" s="174"/>
      <c r="J199" s="174"/>
      <c r="K199" s="175" t="s">
        <v>53</v>
      </c>
      <c r="L199" s="176"/>
      <c r="M199" s="177"/>
      <c r="N199" s="19"/>
    </row>
    <row r="200" spans="1:14" ht="10" customHeight="1" x14ac:dyDescent="0.3">
      <c r="A200" s="16"/>
      <c r="B200" s="39"/>
      <c r="C200" s="39"/>
      <c r="D200" s="39"/>
      <c r="E200" s="39"/>
      <c r="F200" s="39"/>
      <c r="G200" s="39"/>
      <c r="H200" s="39"/>
      <c r="I200" s="39"/>
      <c r="J200" s="39"/>
      <c r="K200" s="39"/>
      <c r="L200" s="39"/>
      <c r="M200" s="39"/>
      <c r="N200" s="19"/>
    </row>
    <row r="201" spans="1:14" ht="15" customHeight="1" x14ac:dyDescent="0.3">
      <c r="A201" s="16"/>
      <c r="B201" s="178" t="str">
        <f>B1262</f>
        <v>The resulting score for cultural competence is 28 out of 100. This indicates a level of significant incompetence.</v>
      </c>
      <c r="C201" s="178"/>
      <c r="D201" s="178"/>
      <c r="E201" s="178"/>
      <c r="F201" s="178"/>
      <c r="G201" s="178"/>
      <c r="H201" s="178"/>
      <c r="I201" s="178"/>
      <c r="J201" s="178"/>
      <c r="K201" s="178"/>
      <c r="L201" s="178"/>
      <c r="M201" s="178"/>
      <c r="N201" s="19"/>
    </row>
    <row r="202" spans="1:14" ht="10" customHeight="1" x14ac:dyDescent="0.3">
      <c r="A202" s="16"/>
      <c r="B202" s="40"/>
      <c r="C202" s="41"/>
      <c r="D202" s="41"/>
      <c r="E202" s="41"/>
      <c r="F202" s="41"/>
      <c r="G202" s="41"/>
      <c r="H202" s="41"/>
      <c r="I202" s="41"/>
      <c r="J202" s="41"/>
      <c r="K202" s="41"/>
      <c r="L202" s="41"/>
      <c r="M202" s="42"/>
      <c r="N202" s="19"/>
    </row>
    <row r="203" spans="1:14" ht="20" customHeight="1" x14ac:dyDescent="0.3">
      <c r="A203" s="16"/>
      <c r="B203" s="52" t="str">
        <f>C1266</f>
        <v xml:space="preserve">We provide this helpful feedback to you, Dr. Simmons, to improve your cultural competency. </v>
      </c>
      <c r="C203" s="53"/>
      <c r="D203" s="53"/>
      <c r="E203" s="53"/>
      <c r="F203" s="53"/>
      <c r="G203" s="53"/>
      <c r="H203" s="53"/>
      <c r="I203" s="53"/>
      <c r="J203" s="53"/>
      <c r="K203" s="53"/>
      <c r="L203" s="53"/>
      <c r="M203" s="54"/>
      <c r="N203" s="19"/>
    </row>
    <row r="204" spans="1:14" ht="20" customHeight="1" x14ac:dyDescent="0.3">
      <c r="A204" s="16"/>
      <c r="B204" s="156" t="s">
        <v>15</v>
      </c>
      <c r="C204" s="157"/>
      <c r="D204" s="157"/>
      <c r="E204" s="157"/>
      <c r="F204" s="157"/>
      <c r="G204" s="157"/>
      <c r="H204" s="157"/>
      <c r="I204" s="157"/>
      <c r="J204" s="157"/>
      <c r="K204" s="157"/>
      <c r="L204" s="157"/>
      <c r="M204" s="158"/>
      <c r="N204" s="19"/>
    </row>
    <row r="205" spans="1:14" ht="20" customHeight="1" thickBot="1" x14ac:dyDescent="0.35">
      <c r="A205" s="16"/>
      <c r="B205" s="156" t="s">
        <v>16</v>
      </c>
      <c r="C205" s="157"/>
      <c r="D205" s="157"/>
      <c r="E205" s="157"/>
      <c r="F205" s="157"/>
      <c r="G205" s="157"/>
      <c r="H205" s="157"/>
      <c r="I205" s="157"/>
      <c r="J205" s="157"/>
      <c r="K205" s="157"/>
      <c r="L205" s="157"/>
      <c r="M205" s="158"/>
      <c r="N205" s="19"/>
    </row>
    <row r="206" spans="1:14" ht="30" customHeight="1" thickTop="1" x14ac:dyDescent="0.3">
      <c r="A206" s="16"/>
      <c r="B206" s="159" t="s">
        <v>17</v>
      </c>
      <c r="C206" s="160"/>
      <c r="D206" s="160"/>
      <c r="E206" s="162" t="s">
        <v>18</v>
      </c>
      <c r="F206" s="163"/>
      <c r="G206" s="163"/>
      <c r="H206" s="164"/>
      <c r="I206" s="165" t="s">
        <v>19</v>
      </c>
      <c r="J206" s="166"/>
      <c r="K206" s="166"/>
      <c r="L206" s="166"/>
      <c r="M206" s="167"/>
      <c r="N206" s="19"/>
    </row>
    <row r="207" spans="1:14" ht="55" customHeight="1" thickBot="1" x14ac:dyDescent="0.35">
      <c r="A207" s="16"/>
      <c r="B207" s="55"/>
      <c r="C207" s="17"/>
      <c r="D207" s="17"/>
      <c r="E207" s="168" t="s">
        <v>20</v>
      </c>
      <c r="F207" s="169"/>
      <c r="G207" s="169"/>
      <c r="H207" s="170"/>
      <c r="I207" s="171" t="s">
        <v>21</v>
      </c>
      <c r="J207" s="172"/>
      <c r="K207" s="172"/>
      <c r="L207" s="172"/>
      <c r="M207" s="173"/>
      <c r="N207" s="19"/>
    </row>
    <row r="208" spans="1:14" ht="10" customHeight="1" thickTop="1" x14ac:dyDescent="0.3">
      <c r="A208" s="16"/>
      <c r="B208" s="55"/>
      <c r="C208" s="17"/>
      <c r="D208" s="17"/>
      <c r="E208" s="17"/>
      <c r="F208" s="17"/>
      <c r="G208" s="17"/>
      <c r="H208" s="17"/>
      <c r="I208" s="17"/>
      <c r="J208" s="17"/>
      <c r="K208" s="17"/>
      <c r="L208" s="17"/>
      <c r="M208" s="56"/>
      <c r="N208" s="19"/>
    </row>
    <row r="209" spans="1:54" ht="20.149999999999999" customHeight="1" x14ac:dyDescent="0.3">
      <c r="A209" s="16"/>
      <c r="B209" s="46"/>
      <c r="C209" s="39"/>
      <c r="D209" s="39"/>
      <c r="E209" s="153"/>
      <c r="F209" s="154"/>
      <c r="G209" s="154"/>
      <c r="H209" s="154"/>
      <c r="I209" s="154"/>
      <c r="J209" s="154"/>
      <c r="K209" s="154"/>
      <c r="L209" s="155"/>
      <c r="M209" s="48"/>
      <c r="N209" s="19"/>
    </row>
    <row r="210" spans="1:54" ht="10" customHeight="1" x14ac:dyDescent="0.3">
      <c r="A210" s="16"/>
      <c r="B210" s="46"/>
      <c r="C210" s="39"/>
      <c r="D210" s="39"/>
      <c r="E210" s="39"/>
      <c r="F210" s="39"/>
      <c r="G210" s="39"/>
      <c r="H210" s="39"/>
      <c r="I210" s="39"/>
      <c r="J210" s="39"/>
      <c r="K210" s="39"/>
      <c r="L210" s="39"/>
      <c r="M210" s="48"/>
      <c r="N210" s="19"/>
    </row>
    <row r="211" spans="1:54" ht="65.150000000000006" customHeight="1" x14ac:dyDescent="0.3">
      <c r="A211" s="16"/>
      <c r="B211" s="156" t="str">
        <f>C1276</f>
        <v>Select one of these two services, Standard or Competitive Competence, to best improve your efficacy serving diverse patients. We can then offer a testimonial of your improved responsiveness to diverse clients.</v>
      </c>
      <c r="C211" s="157"/>
      <c r="D211" s="157"/>
      <c r="E211" s="157"/>
      <c r="F211" s="157"/>
      <c r="G211" s="157"/>
      <c r="H211" s="157"/>
      <c r="I211" s="157"/>
      <c r="J211" s="157"/>
      <c r="K211" s="157"/>
      <c r="L211" s="157"/>
      <c r="M211" s="158"/>
      <c r="N211" s="19"/>
    </row>
    <row r="212" spans="1:54" ht="45" customHeight="1" x14ac:dyDescent="0.3">
      <c r="A212" s="16"/>
      <c r="B212" s="150"/>
      <c r="C212" s="151"/>
      <c r="D212" s="151"/>
      <c r="E212" s="151"/>
      <c r="F212" s="151"/>
      <c r="G212" s="151"/>
      <c r="H212" s="151"/>
      <c r="I212" s="151"/>
      <c r="J212" s="151"/>
      <c r="K212" s="151"/>
      <c r="L212" s="151"/>
      <c r="M212" s="152"/>
      <c r="N212" s="19"/>
    </row>
    <row r="213" spans="1:54" ht="5.15" customHeight="1" x14ac:dyDescent="0.3">
      <c r="A213" s="16"/>
      <c r="B213" s="39"/>
      <c r="C213" s="39"/>
      <c r="D213" s="39"/>
      <c r="E213" s="39"/>
      <c r="F213" s="39"/>
      <c r="G213" s="39"/>
      <c r="H213" s="39"/>
      <c r="I213" s="39"/>
      <c r="J213" s="39"/>
      <c r="K213" s="39"/>
      <c r="L213" s="39"/>
      <c r="M213" s="39"/>
      <c r="N213" s="19"/>
    </row>
    <row r="214" spans="1:54" ht="5.15" customHeight="1" x14ac:dyDescent="0.3">
      <c r="A214" s="27"/>
      <c r="B214" s="28"/>
      <c r="C214" s="28"/>
      <c r="D214" s="28"/>
      <c r="E214" s="28"/>
      <c r="F214" s="28"/>
      <c r="G214" s="28"/>
      <c r="H214" s="28"/>
      <c r="I214" s="28"/>
      <c r="J214" s="28"/>
      <c r="K214" s="28"/>
      <c r="L214" s="28"/>
      <c r="M214" s="28"/>
      <c r="N214" s="29"/>
    </row>
    <row r="215" spans="1:54" ht="55" customHeight="1" x14ac:dyDescent="0.3">
      <c r="A215" s="30" t="s">
        <v>5</v>
      </c>
      <c r="B215" s="188" t="s">
        <v>27</v>
      </c>
      <c r="C215" s="188"/>
      <c r="D215" s="188"/>
      <c r="E215" s="188"/>
      <c r="F215" s="186" t="s">
        <v>42</v>
      </c>
      <c r="G215" s="186"/>
      <c r="H215" s="186"/>
      <c r="I215" s="186"/>
      <c r="J215" s="187" t="s">
        <v>43</v>
      </c>
      <c r="K215" s="187"/>
      <c r="L215" s="187"/>
      <c r="M215" s="187"/>
      <c r="N215" s="31" t="s">
        <v>7</v>
      </c>
    </row>
    <row r="216" spans="1:54" ht="5.15" customHeight="1" x14ac:dyDescent="0.3">
      <c r="A216" s="11"/>
      <c r="B216" s="12"/>
      <c r="C216" s="12"/>
      <c r="D216" s="12"/>
      <c r="E216" s="12"/>
      <c r="F216" s="12"/>
      <c r="G216" s="12"/>
      <c r="H216" s="13"/>
      <c r="I216" s="12"/>
      <c r="J216" s="12"/>
      <c r="K216" s="12"/>
      <c r="L216" s="12"/>
      <c r="M216" s="12"/>
      <c r="N216" s="14"/>
    </row>
    <row r="217" spans="1:54" ht="5.15" customHeight="1" x14ac:dyDescent="0.3">
      <c r="A217" s="16"/>
      <c r="B217" s="17"/>
      <c r="C217" s="17"/>
      <c r="D217" s="17"/>
      <c r="E217" s="17"/>
      <c r="F217" s="17"/>
      <c r="G217" s="17"/>
      <c r="H217" s="18"/>
      <c r="I217" s="17"/>
      <c r="J217" s="17"/>
      <c r="K217" s="17"/>
      <c r="L217" s="17"/>
      <c r="M217" s="17"/>
      <c r="N217" s="19"/>
    </row>
    <row r="218" spans="1:54" ht="5.15" customHeight="1" thickBot="1" x14ac:dyDescent="0.35">
      <c r="A218" s="16"/>
      <c r="B218" s="32"/>
      <c r="C218" s="32"/>
      <c r="D218" s="32"/>
      <c r="E218" s="32"/>
      <c r="F218" s="32"/>
      <c r="G218" s="32"/>
      <c r="H218" s="32"/>
      <c r="I218" s="32"/>
      <c r="J218" s="32"/>
      <c r="K218" s="32"/>
      <c r="L218" s="32"/>
      <c r="M218" s="32"/>
      <c r="N218" s="19"/>
    </row>
    <row r="219" spans="1:54" ht="20.149999999999999" customHeight="1" thickTop="1" x14ac:dyDescent="0.3">
      <c r="A219" s="16"/>
      <c r="B219" s="33" t="s">
        <v>11</v>
      </c>
      <c r="C219" s="32"/>
      <c r="D219" s="32"/>
      <c r="E219" s="32"/>
      <c r="F219" s="179" t="str">
        <f>F178</f>
        <v>Tamela</v>
      </c>
      <c r="G219" s="180"/>
      <c r="H219" s="180"/>
      <c r="I219" s="181"/>
      <c r="J219" s="34"/>
      <c r="K219" s="35" t="s">
        <v>12</v>
      </c>
      <c r="L219" s="36"/>
      <c r="M219" s="37"/>
      <c r="N219" s="19"/>
    </row>
    <row r="220" spans="1:54" ht="20.149999999999999" customHeight="1" thickBot="1" x14ac:dyDescent="0.35">
      <c r="A220" s="16"/>
      <c r="B220" s="33" t="s">
        <v>13</v>
      </c>
      <c r="C220" s="32"/>
      <c r="D220" s="32"/>
      <c r="E220" s="32"/>
      <c r="F220" s="179" t="str">
        <f>F179</f>
        <v>Dr. Simmons</v>
      </c>
      <c r="G220" s="180"/>
      <c r="H220" s="180"/>
      <c r="I220" s="181"/>
      <c r="J220" s="34"/>
      <c r="K220" s="182"/>
      <c r="L220" s="183"/>
      <c r="M220" s="184"/>
      <c r="N220" s="19"/>
    </row>
    <row r="221" spans="1:54" ht="10" customHeight="1" thickTop="1" x14ac:dyDescent="0.3">
      <c r="A221" s="16"/>
      <c r="B221" s="17"/>
      <c r="C221" s="17"/>
      <c r="D221" s="17"/>
      <c r="E221" s="17"/>
      <c r="F221" s="17"/>
      <c r="G221" s="17"/>
      <c r="H221" s="18"/>
      <c r="I221" s="17"/>
      <c r="J221" s="17"/>
      <c r="K221" s="17"/>
      <c r="L221" s="17"/>
      <c r="M221" s="17"/>
      <c r="N221" s="19"/>
    </row>
    <row r="222" spans="1:54" ht="20.149999999999999" customHeight="1" x14ac:dyDescent="0.3">
      <c r="A222" s="16"/>
      <c r="B222" s="174" t="str">
        <f>F1286</f>
        <v>1. I felt fully seen and heard.</v>
      </c>
      <c r="C222" s="174"/>
      <c r="D222" s="174"/>
      <c r="E222" s="174"/>
      <c r="F222" s="174"/>
      <c r="G222" s="174"/>
      <c r="H222" s="174"/>
      <c r="I222" s="174"/>
      <c r="J222" s="174"/>
      <c r="K222" s="175" t="s">
        <v>55</v>
      </c>
      <c r="L222" s="176"/>
      <c r="M222" s="177"/>
      <c r="N222" s="19"/>
    </row>
    <row r="223" spans="1:54" ht="5.15" customHeight="1" x14ac:dyDescent="0.3">
      <c r="A223" s="16"/>
      <c r="B223" s="17"/>
      <c r="C223" s="17"/>
      <c r="D223" s="17"/>
      <c r="E223" s="17"/>
      <c r="F223" s="17"/>
      <c r="G223" s="17"/>
      <c r="H223" s="18"/>
      <c r="I223" s="17"/>
      <c r="J223" s="17"/>
      <c r="K223" s="17"/>
      <c r="L223" s="17"/>
      <c r="M223" s="17"/>
      <c r="N223" s="19"/>
      <c r="BB223" s="38"/>
    </row>
    <row r="224" spans="1:54" ht="20.149999999999999" customHeight="1" x14ac:dyDescent="0.3">
      <c r="A224" s="16"/>
      <c r="B224" s="174" t="str">
        <f>F1287</f>
        <v>2. They faithfully responded to all of my expressions of pain or discomfort.</v>
      </c>
      <c r="C224" s="174"/>
      <c r="D224" s="174"/>
      <c r="E224" s="174"/>
      <c r="F224" s="174"/>
      <c r="G224" s="174"/>
      <c r="H224" s="174"/>
      <c r="I224" s="174"/>
      <c r="J224" s="174"/>
      <c r="K224" s="175" t="s">
        <v>56</v>
      </c>
      <c r="L224" s="176"/>
      <c r="M224" s="177"/>
      <c r="N224" s="19"/>
      <c r="BB224" s="38"/>
    </row>
    <row r="225" spans="1:54" ht="5.15" customHeight="1" x14ac:dyDescent="0.3">
      <c r="A225" s="16"/>
      <c r="B225" s="17"/>
      <c r="C225" s="17"/>
      <c r="D225" s="17"/>
      <c r="E225" s="17"/>
      <c r="F225" s="17"/>
      <c r="G225" s="17"/>
      <c r="H225" s="18"/>
      <c r="I225" s="17"/>
      <c r="J225" s="17"/>
      <c r="K225" s="17"/>
      <c r="L225" s="17"/>
      <c r="M225" s="17"/>
      <c r="N225" s="19"/>
      <c r="BB225" s="38"/>
    </row>
    <row r="226" spans="1:54" ht="20.149999999999999" customHeight="1" x14ac:dyDescent="0.3">
      <c r="A226" s="16"/>
      <c r="B226" s="174" t="str">
        <f>F1288</f>
        <v>3. They put my personal wellbeing ahead of their institutional processes.</v>
      </c>
      <c r="C226" s="174"/>
      <c r="D226" s="174"/>
      <c r="E226" s="174"/>
      <c r="F226" s="174"/>
      <c r="G226" s="174"/>
      <c r="H226" s="174"/>
      <c r="I226" s="174"/>
      <c r="J226" s="174"/>
      <c r="K226" s="175" t="s">
        <v>56</v>
      </c>
      <c r="L226" s="176"/>
      <c r="M226" s="177"/>
      <c r="N226" s="19"/>
      <c r="BB226" s="38"/>
    </row>
    <row r="227" spans="1:54" ht="5.15" customHeight="1" x14ac:dyDescent="0.3">
      <c r="A227" s="16"/>
      <c r="B227" s="17"/>
      <c r="C227" s="17"/>
      <c r="D227" s="17"/>
      <c r="E227" s="17"/>
      <c r="F227" s="17"/>
      <c r="G227" s="17"/>
      <c r="H227" s="18"/>
      <c r="I227" s="17"/>
      <c r="J227" s="17"/>
      <c r="K227" s="17"/>
      <c r="L227" s="17"/>
      <c r="M227" s="17"/>
      <c r="N227" s="19"/>
      <c r="BB227" s="38"/>
    </row>
    <row r="228" spans="1:54" ht="20.149999999999999" customHeight="1" x14ac:dyDescent="0.3">
      <c r="A228" s="16"/>
      <c r="B228" s="174" t="str">
        <f>F1289</f>
        <v>4. Their actions and expressions were devoid of any microaggressions.</v>
      </c>
      <c r="C228" s="174"/>
      <c r="D228" s="174"/>
      <c r="E228" s="174"/>
      <c r="F228" s="174"/>
      <c r="G228" s="174"/>
      <c r="H228" s="174"/>
      <c r="I228" s="174"/>
      <c r="J228" s="174"/>
      <c r="K228" s="175" t="s">
        <v>55</v>
      </c>
      <c r="L228" s="176"/>
      <c r="M228" s="177"/>
      <c r="N228" s="19"/>
    </row>
    <row r="229" spans="1:54" ht="5.15" customHeight="1" x14ac:dyDescent="0.3">
      <c r="A229" s="16"/>
      <c r="B229" s="17"/>
      <c r="C229" s="17"/>
      <c r="D229" s="17"/>
      <c r="E229" s="17"/>
      <c r="F229" s="17"/>
      <c r="G229" s="17"/>
      <c r="H229" s="18"/>
      <c r="I229" s="17"/>
      <c r="J229" s="17"/>
      <c r="K229" s="17"/>
      <c r="L229" s="17"/>
      <c r="M229" s="17"/>
      <c r="N229" s="19"/>
    </row>
    <row r="230" spans="1:54" ht="20.149999999999999" customHeight="1" x14ac:dyDescent="0.3">
      <c r="A230" s="16"/>
      <c r="B230" s="174" t="str">
        <f>F1290</f>
        <v>5. They asked me how they could be more culturally sensitive.</v>
      </c>
      <c r="C230" s="174"/>
      <c r="D230" s="174"/>
      <c r="E230" s="174"/>
      <c r="F230" s="174"/>
      <c r="G230" s="174"/>
      <c r="H230" s="174"/>
      <c r="I230" s="174"/>
      <c r="J230" s="174"/>
      <c r="K230" s="175" t="s">
        <v>56</v>
      </c>
      <c r="L230" s="176"/>
      <c r="M230" s="177"/>
      <c r="N230" s="19"/>
    </row>
    <row r="231" spans="1:54" ht="5.15" customHeight="1" x14ac:dyDescent="0.3">
      <c r="A231" s="16"/>
      <c r="B231" s="17"/>
      <c r="C231" s="17"/>
      <c r="D231" s="17"/>
      <c r="E231" s="17"/>
      <c r="F231" s="17"/>
      <c r="G231" s="17"/>
      <c r="H231" s="18"/>
      <c r="I231" s="17"/>
      <c r="J231" s="17"/>
      <c r="K231" s="17"/>
      <c r="L231" s="17"/>
      <c r="M231" s="17"/>
      <c r="N231" s="19"/>
    </row>
    <row r="232" spans="1:54" ht="20.149999999999999" customHeight="1" x14ac:dyDescent="0.3">
      <c r="A232" s="16"/>
      <c r="B232" s="174" t="str">
        <f>F1291</f>
        <v>6. They did not exploit my vulnerability to their professional authority.</v>
      </c>
      <c r="C232" s="174"/>
      <c r="D232" s="174"/>
      <c r="E232" s="174"/>
      <c r="F232" s="174"/>
      <c r="G232" s="174"/>
      <c r="H232" s="174"/>
      <c r="I232" s="174"/>
      <c r="J232" s="174"/>
      <c r="K232" s="175" t="s">
        <v>53</v>
      </c>
      <c r="L232" s="176"/>
      <c r="M232" s="177"/>
      <c r="N232" s="19"/>
    </row>
    <row r="233" spans="1:54" ht="5.15" customHeight="1" x14ac:dyDescent="0.3">
      <c r="A233" s="16"/>
      <c r="B233" s="39"/>
      <c r="C233" s="39"/>
      <c r="D233" s="39"/>
      <c r="E233" s="39"/>
      <c r="F233" s="39"/>
      <c r="G233" s="39"/>
      <c r="H233" s="39"/>
      <c r="I233" s="39"/>
      <c r="J233" s="39"/>
      <c r="K233" s="39"/>
      <c r="L233" s="39"/>
      <c r="M233" s="39"/>
      <c r="N233" s="19"/>
    </row>
    <row r="234" spans="1:54" ht="20.149999999999999" customHeight="1" x14ac:dyDescent="0.3">
      <c r="A234" s="16"/>
      <c r="B234" s="174" t="str">
        <f>F1292</f>
        <v>7. I never had to give up my autonomy to fit their processes.</v>
      </c>
      <c r="C234" s="174"/>
      <c r="D234" s="174"/>
      <c r="E234" s="174"/>
      <c r="F234" s="174"/>
      <c r="G234" s="174"/>
      <c r="H234" s="174"/>
      <c r="I234" s="174"/>
      <c r="J234" s="174"/>
      <c r="K234" s="175" t="s">
        <v>56</v>
      </c>
      <c r="L234" s="176"/>
      <c r="M234" s="177"/>
      <c r="N234" s="19"/>
    </row>
    <row r="235" spans="1:54" ht="5.15" customHeight="1" x14ac:dyDescent="0.3">
      <c r="A235" s="16"/>
      <c r="B235" s="39"/>
      <c r="C235" s="39"/>
      <c r="D235" s="39"/>
      <c r="E235" s="39"/>
      <c r="F235" s="39"/>
      <c r="G235" s="39"/>
      <c r="H235" s="39"/>
      <c r="I235" s="39"/>
      <c r="J235" s="39"/>
      <c r="K235" s="39"/>
      <c r="L235" s="39"/>
      <c r="M235" s="39"/>
      <c r="N235" s="19"/>
    </row>
    <row r="236" spans="1:54" ht="20.149999999999999" customHeight="1" x14ac:dyDescent="0.3">
      <c r="A236" s="16"/>
      <c r="B236" s="174" t="str">
        <f>F1293</f>
        <v>8. Staff appeared to be culturally diverse.</v>
      </c>
      <c r="C236" s="174"/>
      <c r="D236" s="174"/>
      <c r="E236" s="174"/>
      <c r="F236" s="174"/>
      <c r="G236" s="174"/>
      <c r="H236" s="174"/>
      <c r="I236" s="174"/>
      <c r="J236" s="174"/>
      <c r="K236" s="175" t="s">
        <v>51</v>
      </c>
      <c r="L236" s="176"/>
      <c r="M236" s="177"/>
      <c r="N236" s="19"/>
    </row>
    <row r="237" spans="1:54" ht="5.15" customHeight="1" x14ac:dyDescent="0.3">
      <c r="A237" s="16"/>
      <c r="B237" s="39"/>
      <c r="C237" s="39"/>
      <c r="D237" s="39"/>
      <c r="E237" s="39"/>
      <c r="F237" s="39"/>
      <c r="G237" s="39"/>
      <c r="H237" s="39"/>
      <c r="I237" s="39"/>
      <c r="J237" s="39"/>
      <c r="K237" s="39"/>
      <c r="L237" s="39"/>
      <c r="M237" s="39"/>
      <c r="N237" s="19"/>
    </row>
    <row r="238" spans="1:54" ht="20.149999999999999" customHeight="1" x14ac:dyDescent="0.3">
      <c r="A238" s="16"/>
      <c r="B238" s="174" t="str">
        <f>F1294</f>
        <v>9. They effectively accommodated my linguistic barrier.</v>
      </c>
      <c r="C238" s="174"/>
      <c r="D238" s="174"/>
      <c r="E238" s="174"/>
      <c r="F238" s="174"/>
      <c r="G238" s="174"/>
      <c r="H238" s="174"/>
      <c r="I238" s="174"/>
      <c r="J238" s="174"/>
      <c r="K238" s="175" t="s">
        <v>53</v>
      </c>
      <c r="L238" s="176"/>
      <c r="M238" s="177"/>
      <c r="N238" s="19"/>
    </row>
    <row r="239" spans="1:54" ht="5.15" customHeight="1" x14ac:dyDescent="0.3">
      <c r="A239" s="16"/>
      <c r="B239" s="39"/>
      <c r="C239" s="39"/>
      <c r="D239" s="39"/>
      <c r="E239" s="39"/>
      <c r="F239" s="39"/>
      <c r="G239" s="39"/>
      <c r="H239" s="39"/>
      <c r="I239" s="39"/>
      <c r="J239" s="39"/>
      <c r="K239" s="39"/>
      <c r="L239" s="39"/>
      <c r="M239" s="39"/>
      <c r="N239" s="19"/>
    </row>
    <row r="240" spans="1:54" ht="20.149999999999999" customHeight="1" x14ac:dyDescent="0.3">
      <c r="A240" s="16"/>
      <c r="B240" s="174" t="str">
        <f>F1295</f>
        <v>10. I was offered billing options appropriate to my cultural values.</v>
      </c>
      <c r="C240" s="174"/>
      <c r="D240" s="174"/>
      <c r="E240" s="174"/>
      <c r="F240" s="174"/>
      <c r="G240" s="174"/>
      <c r="H240" s="174"/>
      <c r="I240" s="174"/>
      <c r="J240" s="174"/>
      <c r="K240" s="175" t="s">
        <v>53</v>
      </c>
      <c r="L240" s="176"/>
      <c r="M240" s="177"/>
      <c r="N240" s="19"/>
    </row>
    <row r="241" spans="1:14" ht="10" customHeight="1" x14ac:dyDescent="0.3">
      <c r="A241" s="16"/>
      <c r="B241" s="39"/>
      <c r="C241" s="39"/>
      <c r="D241" s="39"/>
      <c r="E241" s="39"/>
      <c r="F241" s="39"/>
      <c r="G241" s="39"/>
      <c r="H241" s="39"/>
      <c r="I241" s="39"/>
      <c r="J241" s="39"/>
      <c r="K241" s="39"/>
      <c r="L241" s="39"/>
      <c r="M241" s="39"/>
      <c r="N241" s="19"/>
    </row>
    <row r="242" spans="1:14" ht="15" customHeight="1" x14ac:dyDescent="0.3">
      <c r="A242" s="16"/>
      <c r="B242" s="178" t="str">
        <f>B1299</f>
        <v>The resulting score for cultural competence is 28 out of 100. This indicates a level of significant incompetence.</v>
      </c>
      <c r="C242" s="178"/>
      <c r="D242" s="178"/>
      <c r="E242" s="178"/>
      <c r="F242" s="178"/>
      <c r="G242" s="178"/>
      <c r="H242" s="178"/>
      <c r="I242" s="178"/>
      <c r="J242" s="178"/>
      <c r="K242" s="178"/>
      <c r="L242" s="178"/>
      <c r="M242" s="178"/>
      <c r="N242" s="19"/>
    </row>
    <row r="243" spans="1:14" ht="10" customHeight="1" x14ac:dyDescent="0.3">
      <c r="A243" s="16"/>
      <c r="B243" s="40"/>
      <c r="C243" s="41"/>
      <c r="D243" s="41"/>
      <c r="E243" s="41"/>
      <c r="F243" s="41"/>
      <c r="G243" s="41"/>
      <c r="H243" s="41"/>
      <c r="I243" s="41"/>
      <c r="J243" s="41"/>
      <c r="K243" s="41"/>
      <c r="L243" s="41"/>
      <c r="M243" s="42"/>
      <c r="N243" s="19"/>
    </row>
    <row r="244" spans="1:14" ht="20" customHeight="1" x14ac:dyDescent="0.3">
      <c r="A244" s="16"/>
      <c r="B244" s="52" t="str">
        <f>C1303</f>
        <v xml:space="preserve">We provide this helpful feedback to you, Dr. Simmons, to improve your cultural competency. </v>
      </c>
      <c r="C244" s="53"/>
      <c r="D244" s="53"/>
      <c r="E244" s="53"/>
      <c r="F244" s="53"/>
      <c r="G244" s="53"/>
      <c r="H244" s="53"/>
      <c r="I244" s="53"/>
      <c r="J244" s="53"/>
      <c r="K244" s="53"/>
      <c r="L244" s="53"/>
      <c r="M244" s="54"/>
      <c r="N244" s="19"/>
    </row>
    <row r="245" spans="1:14" ht="20" customHeight="1" x14ac:dyDescent="0.3">
      <c r="A245" s="16"/>
      <c r="B245" s="156" t="s">
        <v>15</v>
      </c>
      <c r="C245" s="157"/>
      <c r="D245" s="157"/>
      <c r="E245" s="157"/>
      <c r="F245" s="157"/>
      <c r="G245" s="157"/>
      <c r="H245" s="157"/>
      <c r="I245" s="157"/>
      <c r="J245" s="157"/>
      <c r="K245" s="157"/>
      <c r="L245" s="157"/>
      <c r="M245" s="158"/>
      <c r="N245" s="19"/>
    </row>
    <row r="246" spans="1:14" ht="20" customHeight="1" thickBot="1" x14ac:dyDescent="0.35">
      <c r="A246" s="16"/>
      <c r="B246" s="156" t="s">
        <v>16</v>
      </c>
      <c r="C246" s="157"/>
      <c r="D246" s="157"/>
      <c r="E246" s="157"/>
      <c r="F246" s="157"/>
      <c r="G246" s="157"/>
      <c r="H246" s="157"/>
      <c r="I246" s="157"/>
      <c r="J246" s="157"/>
      <c r="K246" s="157"/>
      <c r="L246" s="157"/>
      <c r="M246" s="158"/>
      <c r="N246" s="19"/>
    </row>
    <row r="247" spans="1:14" ht="30" customHeight="1" thickTop="1" x14ac:dyDescent="0.3">
      <c r="A247" s="16"/>
      <c r="B247" s="159" t="s">
        <v>17</v>
      </c>
      <c r="C247" s="160"/>
      <c r="D247" s="160"/>
      <c r="E247" s="162" t="s">
        <v>18</v>
      </c>
      <c r="F247" s="163"/>
      <c r="G247" s="163"/>
      <c r="H247" s="164"/>
      <c r="I247" s="165" t="s">
        <v>19</v>
      </c>
      <c r="J247" s="166"/>
      <c r="K247" s="166"/>
      <c r="L247" s="166"/>
      <c r="M247" s="167"/>
      <c r="N247" s="19"/>
    </row>
    <row r="248" spans="1:14" ht="55" customHeight="1" thickBot="1" x14ac:dyDescent="0.35">
      <c r="A248" s="16"/>
      <c r="B248" s="55"/>
      <c r="C248" s="17"/>
      <c r="D248" s="17"/>
      <c r="E248" s="168" t="s">
        <v>20</v>
      </c>
      <c r="F248" s="169"/>
      <c r="G248" s="169"/>
      <c r="H248" s="170"/>
      <c r="I248" s="171" t="s">
        <v>21</v>
      </c>
      <c r="J248" s="172"/>
      <c r="K248" s="172"/>
      <c r="L248" s="172"/>
      <c r="M248" s="173"/>
      <c r="N248" s="19"/>
    </row>
    <row r="249" spans="1:14" ht="10" customHeight="1" thickTop="1" x14ac:dyDescent="0.3">
      <c r="A249" s="16"/>
      <c r="B249" s="55"/>
      <c r="C249" s="17"/>
      <c r="D249" s="17"/>
      <c r="E249" s="17"/>
      <c r="F249" s="17"/>
      <c r="G249" s="17"/>
      <c r="H249" s="17"/>
      <c r="I249" s="17"/>
      <c r="J249" s="17"/>
      <c r="K249" s="17"/>
      <c r="L249" s="17"/>
      <c r="M249" s="56"/>
      <c r="N249" s="19"/>
    </row>
    <row r="250" spans="1:14" ht="20.149999999999999" customHeight="1" x14ac:dyDescent="0.3">
      <c r="A250" s="16"/>
      <c r="B250" s="46"/>
      <c r="C250" s="39"/>
      <c r="D250" s="39"/>
      <c r="E250" s="153"/>
      <c r="F250" s="154"/>
      <c r="G250" s="154"/>
      <c r="H250" s="154"/>
      <c r="I250" s="154"/>
      <c r="J250" s="154"/>
      <c r="K250" s="154"/>
      <c r="L250" s="155"/>
      <c r="M250" s="48"/>
      <c r="N250" s="19"/>
    </row>
    <row r="251" spans="1:14" ht="10" customHeight="1" x14ac:dyDescent="0.3">
      <c r="A251" s="16"/>
      <c r="B251" s="46"/>
      <c r="C251" s="39"/>
      <c r="D251" s="39"/>
      <c r="E251" s="39"/>
      <c r="F251" s="39"/>
      <c r="G251" s="39"/>
      <c r="H251" s="39"/>
      <c r="I251" s="39"/>
      <c r="J251" s="39"/>
      <c r="K251" s="39"/>
      <c r="L251" s="39"/>
      <c r="M251" s="48"/>
      <c r="N251" s="19"/>
    </row>
    <row r="252" spans="1:14" ht="65.150000000000006" customHeight="1" x14ac:dyDescent="0.3">
      <c r="A252" s="16"/>
      <c r="B252" s="156" t="str">
        <f>C1313</f>
        <v>Select one of these two services, Standard or Competitive Competence, to best improve your efficacy serving diverse patients. We can then offer a testimonial of your improved responsiveness to diverse clients.</v>
      </c>
      <c r="C252" s="157"/>
      <c r="D252" s="157"/>
      <c r="E252" s="157"/>
      <c r="F252" s="157"/>
      <c r="G252" s="157"/>
      <c r="H252" s="157"/>
      <c r="I252" s="157"/>
      <c r="J252" s="157"/>
      <c r="K252" s="157"/>
      <c r="L252" s="157"/>
      <c r="M252" s="158"/>
      <c r="N252" s="19"/>
    </row>
    <row r="253" spans="1:14" ht="45" customHeight="1" x14ac:dyDescent="0.3">
      <c r="A253" s="16"/>
      <c r="B253" s="150"/>
      <c r="C253" s="151"/>
      <c r="D253" s="151"/>
      <c r="E253" s="151"/>
      <c r="F253" s="151"/>
      <c r="G253" s="151"/>
      <c r="H253" s="151"/>
      <c r="I253" s="151"/>
      <c r="J253" s="151"/>
      <c r="K253" s="151"/>
      <c r="L253" s="151"/>
      <c r="M253" s="152"/>
      <c r="N253" s="19"/>
    </row>
    <row r="254" spans="1:14" ht="5.15" customHeight="1" x14ac:dyDescent="0.3">
      <c r="A254" s="16"/>
      <c r="B254" s="39"/>
      <c r="C254" s="39"/>
      <c r="D254" s="39"/>
      <c r="E254" s="39"/>
      <c r="F254" s="39"/>
      <c r="G254" s="39"/>
      <c r="H254" s="39"/>
      <c r="I254" s="39"/>
      <c r="J254" s="39"/>
      <c r="K254" s="39"/>
      <c r="L254" s="39"/>
      <c r="M254" s="39"/>
      <c r="N254" s="19"/>
    </row>
    <row r="255" spans="1:14" ht="5.15" customHeight="1" x14ac:dyDescent="0.3">
      <c r="A255" s="27"/>
      <c r="B255" s="28"/>
      <c r="C255" s="28"/>
      <c r="D255" s="28"/>
      <c r="E255" s="28"/>
      <c r="F255" s="28"/>
      <c r="G255" s="28"/>
      <c r="H255" s="28"/>
      <c r="I255" s="28"/>
      <c r="J255" s="28"/>
      <c r="K255" s="28"/>
      <c r="L255" s="28"/>
      <c r="M255" s="28"/>
      <c r="N255" s="29"/>
    </row>
    <row r="256" spans="1:14" ht="55" customHeight="1" x14ac:dyDescent="0.3">
      <c r="A256" s="30" t="s">
        <v>5</v>
      </c>
      <c r="B256" s="188" t="s">
        <v>28</v>
      </c>
      <c r="C256" s="188"/>
      <c r="D256" s="188"/>
      <c r="E256" s="188"/>
      <c r="F256" s="186" t="s">
        <v>44</v>
      </c>
      <c r="G256" s="186"/>
      <c r="H256" s="186"/>
      <c r="I256" s="186"/>
      <c r="J256" s="187" t="s">
        <v>43</v>
      </c>
      <c r="K256" s="187"/>
      <c r="L256" s="187"/>
      <c r="M256" s="187"/>
      <c r="N256" s="278" t="s">
        <v>7</v>
      </c>
    </row>
    <row r="257" spans="1:54" ht="5.15" customHeight="1" x14ac:dyDescent="0.3">
      <c r="A257" s="11"/>
      <c r="B257" s="12"/>
      <c r="C257" s="12"/>
      <c r="D257" s="12"/>
      <c r="E257" s="12"/>
      <c r="F257" s="12"/>
      <c r="G257" s="12"/>
      <c r="H257" s="13"/>
      <c r="I257" s="12"/>
      <c r="J257" s="12"/>
      <c r="K257" s="12"/>
      <c r="L257" s="12"/>
      <c r="M257" s="12"/>
      <c r="N257" s="14"/>
    </row>
    <row r="258" spans="1:54" ht="5.15" customHeight="1" x14ac:dyDescent="0.3">
      <c r="A258" s="16"/>
      <c r="B258" s="17"/>
      <c r="C258" s="17"/>
      <c r="D258" s="17"/>
      <c r="E258" s="17"/>
      <c r="F258" s="17"/>
      <c r="G258" s="17"/>
      <c r="H258" s="18"/>
      <c r="I258" s="17"/>
      <c r="J258" s="17"/>
      <c r="K258" s="17"/>
      <c r="L258" s="17"/>
      <c r="M258" s="17"/>
      <c r="N258" s="19"/>
    </row>
    <row r="259" spans="1:54" ht="5.15" customHeight="1" thickBot="1" x14ac:dyDescent="0.35">
      <c r="A259" s="16"/>
      <c r="B259" s="32"/>
      <c r="C259" s="32"/>
      <c r="D259" s="32"/>
      <c r="E259" s="32"/>
      <c r="F259" s="32"/>
      <c r="G259" s="32"/>
      <c r="H259" s="32"/>
      <c r="I259" s="32"/>
      <c r="J259" s="32"/>
      <c r="K259" s="32"/>
      <c r="L259" s="32"/>
      <c r="M259" s="32"/>
      <c r="N259" s="19"/>
    </row>
    <row r="260" spans="1:54" ht="20.149999999999999" customHeight="1" thickTop="1" x14ac:dyDescent="0.3">
      <c r="A260" s="16"/>
      <c r="B260" s="33" t="s">
        <v>11</v>
      </c>
      <c r="C260" s="32"/>
      <c r="D260" s="32"/>
      <c r="E260" s="32"/>
      <c r="F260" s="179" t="str">
        <f>F219</f>
        <v>Tamela</v>
      </c>
      <c r="G260" s="180"/>
      <c r="H260" s="180"/>
      <c r="I260" s="181"/>
      <c r="J260" s="34"/>
      <c r="K260" s="35" t="s">
        <v>12</v>
      </c>
      <c r="L260" s="36"/>
      <c r="M260" s="37"/>
      <c r="N260" s="19"/>
    </row>
    <row r="261" spans="1:54" ht="20.149999999999999" customHeight="1" thickBot="1" x14ac:dyDescent="0.35">
      <c r="A261" s="16"/>
      <c r="B261" s="33" t="s">
        <v>13</v>
      </c>
      <c r="C261" s="32"/>
      <c r="D261" s="32"/>
      <c r="E261" s="32"/>
      <c r="F261" s="179" t="str">
        <f>F138</f>
        <v>Marietta, PA</v>
      </c>
      <c r="G261" s="180"/>
      <c r="H261" s="180"/>
      <c r="I261" s="181"/>
      <c r="J261" s="34"/>
      <c r="K261" s="182"/>
      <c r="L261" s="183"/>
      <c r="M261" s="184"/>
      <c r="N261" s="19"/>
    </row>
    <row r="262" spans="1:54" ht="10" customHeight="1" thickTop="1" x14ac:dyDescent="0.3">
      <c r="A262" s="16"/>
      <c r="B262" s="17"/>
      <c r="C262" s="17"/>
      <c r="D262" s="17"/>
      <c r="E262" s="17"/>
      <c r="F262" s="17"/>
      <c r="G262" s="17"/>
      <c r="H262" s="18"/>
      <c r="I262" s="17"/>
      <c r="J262" s="17"/>
      <c r="K262" s="17"/>
      <c r="L262" s="17"/>
      <c r="M262" s="17"/>
      <c r="N262" s="19"/>
    </row>
    <row r="263" spans="1:54" ht="20.149999999999999" customHeight="1" x14ac:dyDescent="0.3">
      <c r="A263" s="16"/>
      <c r="B263" s="174" t="str">
        <f>F1323</f>
        <v>1. I felt fully seen and heard.</v>
      </c>
      <c r="C263" s="174"/>
      <c r="D263" s="174"/>
      <c r="E263" s="174"/>
      <c r="F263" s="174"/>
      <c r="G263" s="174"/>
      <c r="H263" s="174"/>
      <c r="I263" s="174"/>
      <c r="J263" s="174"/>
      <c r="K263" s="175" t="s">
        <v>51</v>
      </c>
      <c r="L263" s="176"/>
      <c r="M263" s="177"/>
      <c r="N263" s="19"/>
    </row>
    <row r="264" spans="1:54" ht="5.15" customHeight="1" x14ac:dyDescent="0.3">
      <c r="A264" s="16"/>
      <c r="B264" s="17"/>
      <c r="C264" s="17"/>
      <c r="D264" s="17"/>
      <c r="E264" s="17"/>
      <c r="F264" s="17"/>
      <c r="G264" s="17"/>
      <c r="H264" s="18"/>
      <c r="I264" s="17"/>
      <c r="J264" s="17"/>
      <c r="K264" s="17"/>
      <c r="L264" s="17"/>
      <c r="M264" s="17"/>
      <c r="N264" s="19"/>
      <c r="BB264" s="38"/>
    </row>
    <row r="265" spans="1:54" ht="20.149999999999999" customHeight="1" x14ac:dyDescent="0.3">
      <c r="A265" s="16"/>
      <c r="B265" s="174" t="str">
        <f>F1324</f>
        <v>2. They faithfully responded to all of my expressions of pain or discomfort.</v>
      </c>
      <c r="C265" s="174"/>
      <c r="D265" s="174"/>
      <c r="E265" s="174"/>
      <c r="F265" s="174"/>
      <c r="G265" s="174"/>
      <c r="H265" s="174"/>
      <c r="I265" s="174"/>
      <c r="J265" s="174"/>
      <c r="K265" s="175" t="s">
        <v>51</v>
      </c>
      <c r="L265" s="176"/>
      <c r="M265" s="177"/>
      <c r="N265" s="19"/>
      <c r="BB265" s="38"/>
    </row>
    <row r="266" spans="1:54" ht="5.15" customHeight="1" x14ac:dyDescent="0.3">
      <c r="A266" s="16"/>
      <c r="B266" s="17"/>
      <c r="C266" s="17"/>
      <c r="D266" s="17"/>
      <c r="E266" s="17"/>
      <c r="F266" s="17"/>
      <c r="G266" s="17"/>
      <c r="H266" s="18"/>
      <c r="I266" s="17"/>
      <c r="J266" s="17"/>
      <c r="K266" s="17"/>
      <c r="L266" s="17"/>
      <c r="M266" s="17"/>
      <c r="N266" s="19"/>
      <c r="BB266" s="38"/>
    </row>
    <row r="267" spans="1:54" ht="20.149999999999999" customHeight="1" x14ac:dyDescent="0.3">
      <c r="A267" s="16"/>
      <c r="B267" s="174" t="str">
        <f>F1325</f>
        <v>3. They put my personal wellbeing ahead of their institutional processes.</v>
      </c>
      <c r="C267" s="174"/>
      <c r="D267" s="174"/>
      <c r="E267" s="174"/>
      <c r="F267" s="174"/>
      <c r="G267" s="174"/>
      <c r="H267" s="174"/>
      <c r="I267" s="174"/>
      <c r="J267" s="174"/>
      <c r="K267" s="175" t="s">
        <v>56</v>
      </c>
      <c r="L267" s="176"/>
      <c r="M267" s="177"/>
      <c r="N267" s="19"/>
      <c r="BB267" s="38"/>
    </row>
    <row r="268" spans="1:54" ht="5.15" customHeight="1" x14ac:dyDescent="0.3">
      <c r="A268" s="16"/>
      <c r="B268" s="17"/>
      <c r="C268" s="17"/>
      <c r="D268" s="17"/>
      <c r="E268" s="17"/>
      <c r="F268" s="17"/>
      <c r="G268" s="17"/>
      <c r="H268" s="18"/>
      <c r="I268" s="17"/>
      <c r="J268" s="17"/>
      <c r="K268" s="17"/>
      <c r="L268" s="17"/>
      <c r="M268" s="17"/>
      <c r="N268" s="19"/>
      <c r="BB268" s="38"/>
    </row>
    <row r="269" spans="1:54" ht="20.149999999999999" customHeight="1" x14ac:dyDescent="0.3">
      <c r="A269" s="16"/>
      <c r="B269" s="174" t="str">
        <f>F1326</f>
        <v>4. Their actions and expressions were devoid of any microaggressions.</v>
      </c>
      <c r="C269" s="174"/>
      <c r="D269" s="174"/>
      <c r="E269" s="174"/>
      <c r="F269" s="174"/>
      <c r="G269" s="174"/>
      <c r="H269" s="174"/>
      <c r="I269" s="174"/>
      <c r="J269" s="174"/>
      <c r="K269" s="175" t="s">
        <v>53</v>
      </c>
      <c r="L269" s="176"/>
      <c r="M269" s="177"/>
      <c r="N269" s="19"/>
    </row>
    <row r="270" spans="1:54" ht="5.15" customHeight="1" x14ac:dyDescent="0.3">
      <c r="A270" s="16"/>
      <c r="B270" s="17"/>
      <c r="C270" s="17"/>
      <c r="D270" s="17"/>
      <c r="E270" s="17"/>
      <c r="F270" s="17"/>
      <c r="G270" s="17"/>
      <c r="H270" s="18"/>
      <c r="I270" s="17"/>
      <c r="J270" s="17"/>
      <c r="K270" s="17"/>
      <c r="L270" s="17"/>
      <c r="M270" s="17"/>
      <c r="N270" s="19"/>
    </row>
    <row r="271" spans="1:54" ht="20.149999999999999" customHeight="1" x14ac:dyDescent="0.3">
      <c r="A271" s="16"/>
      <c r="B271" s="174" t="str">
        <f>F1327</f>
        <v>5. They asked me how they could be more culturally sensitive.</v>
      </c>
      <c r="C271" s="174"/>
      <c r="D271" s="174"/>
      <c r="E271" s="174"/>
      <c r="F271" s="174"/>
      <c r="G271" s="174"/>
      <c r="H271" s="174"/>
      <c r="I271" s="174"/>
      <c r="J271" s="174"/>
      <c r="K271" s="175" t="s">
        <v>53</v>
      </c>
      <c r="L271" s="176"/>
      <c r="M271" s="177"/>
      <c r="N271" s="19"/>
    </row>
    <row r="272" spans="1:54" ht="5.15" customHeight="1" x14ac:dyDescent="0.3">
      <c r="A272" s="16"/>
      <c r="B272" s="17"/>
      <c r="C272" s="17"/>
      <c r="D272" s="17"/>
      <c r="E272" s="17"/>
      <c r="F272" s="17"/>
      <c r="G272" s="17"/>
      <c r="H272" s="18"/>
      <c r="I272" s="17"/>
      <c r="J272" s="17"/>
      <c r="K272" s="17"/>
      <c r="L272" s="17"/>
      <c r="M272" s="17"/>
      <c r="N272" s="19"/>
    </row>
    <row r="273" spans="1:14" ht="20.149999999999999" customHeight="1" x14ac:dyDescent="0.3">
      <c r="A273" s="16"/>
      <c r="B273" s="174" t="str">
        <f>F1328</f>
        <v>6. They did not exploit my vulnerability to their professional authority.</v>
      </c>
      <c r="C273" s="174"/>
      <c r="D273" s="174"/>
      <c r="E273" s="174"/>
      <c r="F273" s="174"/>
      <c r="G273" s="174"/>
      <c r="H273" s="174"/>
      <c r="I273" s="174"/>
      <c r="J273" s="174"/>
      <c r="K273" s="175" t="s">
        <v>53</v>
      </c>
      <c r="L273" s="176"/>
      <c r="M273" s="177"/>
      <c r="N273" s="19"/>
    </row>
    <row r="274" spans="1:14" ht="5.15" customHeight="1" x14ac:dyDescent="0.3">
      <c r="A274" s="16"/>
      <c r="B274" s="39"/>
      <c r="C274" s="39"/>
      <c r="D274" s="39"/>
      <c r="E274" s="39"/>
      <c r="F274" s="39"/>
      <c r="G274" s="39"/>
      <c r="H274" s="39"/>
      <c r="I274" s="39"/>
      <c r="J274" s="39"/>
      <c r="K274" s="39"/>
      <c r="L274" s="39"/>
      <c r="M274" s="39"/>
      <c r="N274" s="19"/>
    </row>
    <row r="275" spans="1:14" ht="20.149999999999999" customHeight="1" x14ac:dyDescent="0.3">
      <c r="A275" s="16"/>
      <c r="B275" s="174" t="str">
        <f>F1329</f>
        <v>7. I never had to give up my autonomy to fit their processes.</v>
      </c>
      <c r="C275" s="174"/>
      <c r="D275" s="174"/>
      <c r="E275" s="174"/>
      <c r="F275" s="174"/>
      <c r="G275" s="174"/>
      <c r="H275" s="174"/>
      <c r="I275" s="174"/>
      <c r="J275" s="174"/>
      <c r="K275" s="175" t="s">
        <v>56</v>
      </c>
      <c r="L275" s="176"/>
      <c r="M275" s="177"/>
      <c r="N275" s="19"/>
    </row>
    <row r="276" spans="1:14" ht="5.15" customHeight="1" x14ac:dyDescent="0.3">
      <c r="A276" s="16"/>
      <c r="B276" s="39"/>
      <c r="C276" s="39"/>
      <c r="D276" s="39"/>
      <c r="E276" s="39"/>
      <c r="F276" s="39"/>
      <c r="G276" s="39"/>
      <c r="H276" s="39"/>
      <c r="I276" s="39"/>
      <c r="J276" s="39"/>
      <c r="K276" s="39"/>
      <c r="L276" s="39"/>
      <c r="M276" s="39"/>
      <c r="N276" s="19"/>
    </row>
    <row r="277" spans="1:14" ht="20.149999999999999" customHeight="1" x14ac:dyDescent="0.3">
      <c r="A277" s="16"/>
      <c r="B277" s="174" t="str">
        <f>F1330</f>
        <v>8. Staff appeared to be culturally diverse.</v>
      </c>
      <c r="C277" s="174"/>
      <c r="D277" s="174"/>
      <c r="E277" s="174"/>
      <c r="F277" s="174"/>
      <c r="G277" s="174"/>
      <c r="H277" s="174"/>
      <c r="I277" s="174"/>
      <c r="J277" s="174"/>
      <c r="K277" s="175" t="s">
        <v>51</v>
      </c>
      <c r="L277" s="176"/>
      <c r="M277" s="177"/>
      <c r="N277" s="19"/>
    </row>
    <row r="278" spans="1:14" ht="5.15" customHeight="1" x14ac:dyDescent="0.3">
      <c r="A278" s="16"/>
      <c r="B278" s="39"/>
      <c r="C278" s="39"/>
      <c r="D278" s="39"/>
      <c r="E278" s="39"/>
      <c r="F278" s="39"/>
      <c r="G278" s="39"/>
      <c r="H278" s="39"/>
      <c r="I278" s="39"/>
      <c r="J278" s="39"/>
      <c r="K278" s="39"/>
      <c r="L278" s="39"/>
      <c r="M278" s="39"/>
      <c r="N278" s="19"/>
    </row>
    <row r="279" spans="1:14" ht="20.149999999999999" customHeight="1" x14ac:dyDescent="0.3">
      <c r="A279" s="16"/>
      <c r="B279" s="174" t="str">
        <f>F1331</f>
        <v>9. They effectively accommodated my linguistic barrier.</v>
      </c>
      <c r="C279" s="174"/>
      <c r="D279" s="174"/>
      <c r="E279" s="174"/>
      <c r="F279" s="174"/>
      <c r="G279" s="174"/>
      <c r="H279" s="174"/>
      <c r="I279" s="174"/>
      <c r="J279" s="174"/>
      <c r="K279" s="175" t="s">
        <v>53</v>
      </c>
      <c r="L279" s="176"/>
      <c r="M279" s="177"/>
      <c r="N279" s="19"/>
    </row>
    <row r="280" spans="1:14" ht="5.15" customHeight="1" x14ac:dyDescent="0.3">
      <c r="A280" s="16"/>
      <c r="B280" s="39"/>
      <c r="C280" s="39"/>
      <c r="D280" s="39"/>
      <c r="E280" s="39"/>
      <c r="F280" s="39"/>
      <c r="G280" s="39"/>
      <c r="H280" s="39"/>
      <c r="I280" s="39"/>
      <c r="J280" s="39"/>
      <c r="K280" s="39"/>
      <c r="L280" s="39"/>
      <c r="M280" s="39"/>
      <c r="N280" s="19"/>
    </row>
    <row r="281" spans="1:14" ht="20.149999999999999" customHeight="1" x14ac:dyDescent="0.3">
      <c r="A281" s="16"/>
      <c r="B281" s="174" t="str">
        <f>F1332</f>
        <v>10. I was offered billing options appropriate to my cultural values.</v>
      </c>
      <c r="C281" s="174"/>
      <c r="D281" s="174"/>
      <c r="E281" s="174"/>
      <c r="F281" s="174"/>
      <c r="G281" s="174"/>
      <c r="H281" s="174"/>
      <c r="I281" s="174"/>
      <c r="J281" s="174"/>
      <c r="K281" s="175" t="s">
        <v>53</v>
      </c>
      <c r="L281" s="176"/>
      <c r="M281" s="177"/>
      <c r="N281" s="19"/>
    </row>
    <row r="282" spans="1:14" ht="10" customHeight="1" x14ac:dyDescent="0.3">
      <c r="A282" s="16"/>
      <c r="B282" s="39"/>
      <c r="C282" s="39"/>
      <c r="D282" s="39"/>
      <c r="E282" s="39"/>
      <c r="F282" s="39"/>
      <c r="G282" s="39"/>
      <c r="H282" s="39"/>
      <c r="I282" s="39"/>
      <c r="J282" s="39"/>
      <c r="K282" s="39"/>
      <c r="L282" s="39"/>
      <c r="M282" s="39"/>
      <c r="N282" s="19"/>
    </row>
    <row r="283" spans="1:14" ht="15" customHeight="1" x14ac:dyDescent="0.3">
      <c r="A283" s="16"/>
      <c r="B283" s="178" t="str">
        <f>B1336</f>
        <v>The resulting score for cultural competence is 48 out of 100. This indicates a level of mild incompetence.</v>
      </c>
      <c r="C283" s="178"/>
      <c r="D283" s="178"/>
      <c r="E283" s="178"/>
      <c r="F283" s="178"/>
      <c r="G283" s="178"/>
      <c r="H283" s="178"/>
      <c r="I283" s="178"/>
      <c r="J283" s="178"/>
      <c r="K283" s="178"/>
      <c r="L283" s="178"/>
      <c r="M283" s="178"/>
      <c r="N283" s="19"/>
    </row>
    <row r="284" spans="1:14" ht="10" customHeight="1" x14ac:dyDescent="0.3">
      <c r="A284" s="16"/>
      <c r="B284" s="40"/>
      <c r="C284" s="41"/>
      <c r="D284" s="41"/>
      <c r="E284" s="41"/>
      <c r="F284" s="41"/>
      <c r="G284" s="41"/>
      <c r="H284" s="41"/>
      <c r="I284" s="41"/>
      <c r="J284" s="41"/>
      <c r="K284" s="41"/>
      <c r="L284" s="41"/>
      <c r="M284" s="42"/>
      <c r="N284" s="19"/>
    </row>
    <row r="285" spans="1:14" ht="20" customHeight="1" x14ac:dyDescent="0.3">
      <c r="A285" s="16"/>
      <c r="B285" s="52" t="str">
        <f>C1340</f>
        <v xml:space="preserve">We provide this helpful feedback to you, Marietta, PA, to improve your cultural competency. </v>
      </c>
      <c r="C285" s="53"/>
      <c r="D285" s="53"/>
      <c r="E285" s="53"/>
      <c r="F285" s="53"/>
      <c r="G285" s="53"/>
      <c r="H285" s="53"/>
      <c r="I285" s="53"/>
      <c r="J285" s="53"/>
      <c r="K285" s="53"/>
      <c r="L285" s="53"/>
      <c r="M285" s="54"/>
      <c r="N285" s="19"/>
    </row>
    <row r="286" spans="1:14" ht="20" customHeight="1" x14ac:dyDescent="0.3">
      <c r="A286" s="16"/>
      <c r="B286" s="156" t="s">
        <v>15</v>
      </c>
      <c r="C286" s="157"/>
      <c r="D286" s="157"/>
      <c r="E286" s="157"/>
      <c r="F286" s="157"/>
      <c r="G286" s="157"/>
      <c r="H286" s="157"/>
      <c r="I286" s="157"/>
      <c r="J286" s="157"/>
      <c r="K286" s="157"/>
      <c r="L286" s="157"/>
      <c r="M286" s="158"/>
      <c r="N286" s="19"/>
    </row>
    <row r="287" spans="1:14" ht="20" customHeight="1" thickBot="1" x14ac:dyDescent="0.35">
      <c r="A287" s="16"/>
      <c r="B287" s="156" t="s">
        <v>16</v>
      </c>
      <c r="C287" s="157"/>
      <c r="D287" s="157"/>
      <c r="E287" s="157"/>
      <c r="F287" s="157"/>
      <c r="G287" s="157"/>
      <c r="H287" s="157"/>
      <c r="I287" s="157"/>
      <c r="J287" s="157"/>
      <c r="K287" s="157"/>
      <c r="L287" s="157"/>
      <c r="M287" s="158"/>
      <c r="N287" s="19"/>
    </row>
    <row r="288" spans="1:14" ht="30" customHeight="1" thickTop="1" x14ac:dyDescent="0.3">
      <c r="A288" s="16"/>
      <c r="B288" s="159" t="s">
        <v>17</v>
      </c>
      <c r="C288" s="160"/>
      <c r="D288" s="160"/>
      <c r="E288" s="162" t="s">
        <v>18</v>
      </c>
      <c r="F288" s="163"/>
      <c r="G288" s="163"/>
      <c r="H288" s="164"/>
      <c r="I288" s="165" t="s">
        <v>19</v>
      </c>
      <c r="J288" s="166"/>
      <c r="K288" s="166"/>
      <c r="L288" s="166"/>
      <c r="M288" s="167"/>
      <c r="N288" s="19"/>
    </row>
    <row r="289" spans="1:14" ht="55" customHeight="1" thickBot="1" x14ac:dyDescent="0.35">
      <c r="A289" s="16"/>
      <c r="B289" s="55"/>
      <c r="C289" s="17"/>
      <c r="D289" s="17"/>
      <c r="E289" s="168" t="s">
        <v>20</v>
      </c>
      <c r="F289" s="169"/>
      <c r="G289" s="169"/>
      <c r="H289" s="170"/>
      <c r="I289" s="171" t="s">
        <v>21</v>
      </c>
      <c r="J289" s="172"/>
      <c r="K289" s="172"/>
      <c r="L289" s="172"/>
      <c r="M289" s="173"/>
      <c r="N289" s="19"/>
    </row>
    <row r="290" spans="1:14" ht="10" customHeight="1" thickTop="1" x14ac:dyDescent="0.3">
      <c r="A290" s="16"/>
      <c r="B290" s="55"/>
      <c r="C290" s="17"/>
      <c r="D290" s="17"/>
      <c r="E290" s="17"/>
      <c r="F290" s="17"/>
      <c r="G290" s="17"/>
      <c r="H290" s="17"/>
      <c r="I290" s="17"/>
      <c r="J290" s="17"/>
      <c r="K290" s="17"/>
      <c r="L290" s="17"/>
      <c r="M290" s="56"/>
      <c r="N290" s="19"/>
    </row>
    <row r="291" spans="1:14" ht="20.149999999999999" customHeight="1" x14ac:dyDescent="0.3">
      <c r="A291" s="16"/>
      <c r="B291" s="46"/>
      <c r="C291" s="39"/>
      <c r="D291" s="39"/>
      <c r="E291" s="153"/>
      <c r="F291" s="154"/>
      <c r="G291" s="154"/>
      <c r="H291" s="154"/>
      <c r="I291" s="154"/>
      <c r="J291" s="154"/>
      <c r="K291" s="154"/>
      <c r="L291" s="155"/>
      <c r="M291" s="48"/>
      <c r="N291" s="19"/>
    </row>
    <row r="292" spans="1:14" ht="10" customHeight="1" x14ac:dyDescent="0.3">
      <c r="A292" s="16"/>
      <c r="B292" s="46"/>
      <c r="C292" s="39"/>
      <c r="D292" s="39"/>
      <c r="E292" s="39"/>
      <c r="F292" s="39"/>
      <c r="G292" s="39"/>
      <c r="H292" s="39"/>
      <c r="I292" s="39"/>
      <c r="J292" s="39"/>
      <c r="K292" s="39"/>
      <c r="L292" s="39"/>
      <c r="M292" s="48"/>
      <c r="N292" s="19"/>
    </row>
    <row r="293" spans="1:14" ht="65.150000000000006" customHeight="1" x14ac:dyDescent="0.3">
      <c r="A293" s="16"/>
      <c r="B293" s="156" t="str">
        <f>C1350</f>
        <v>Select one of these two services, Standard or Competitive Competence, to best improve your efficacy serving diverse patients. We can then offer a testimonial of your improved responsiveness to diverse clients.</v>
      </c>
      <c r="C293" s="157"/>
      <c r="D293" s="157"/>
      <c r="E293" s="157"/>
      <c r="F293" s="157"/>
      <c r="G293" s="157"/>
      <c r="H293" s="157"/>
      <c r="I293" s="157"/>
      <c r="J293" s="157"/>
      <c r="K293" s="157"/>
      <c r="L293" s="157"/>
      <c r="M293" s="158"/>
      <c r="N293" s="19"/>
    </row>
    <row r="294" spans="1:14" ht="45" customHeight="1" x14ac:dyDescent="0.3">
      <c r="A294" s="16"/>
      <c r="B294" s="150"/>
      <c r="C294" s="151"/>
      <c r="D294" s="151"/>
      <c r="E294" s="151"/>
      <c r="F294" s="151"/>
      <c r="G294" s="151"/>
      <c r="H294" s="151"/>
      <c r="I294" s="151"/>
      <c r="J294" s="151"/>
      <c r="K294" s="151"/>
      <c r="L294" s="151"/>
      <c r="M294" s="152"/>
      <c r="N294" s="19"/>
    </row>
    <row r="295" spans="1:14" ht="5.15" customHeight="1" x14ac:dyDescent="0.3">
      <c r="A295" s="16"/>
      <c r="B295" s="39"/>
      <c r="C295" s="39"/>
      <c r="D295" s="39"/>
      <c r="E295" s="39"/>
      <c r="F295" s="39"/>
      <c r="G295" s="39"/>
      <c r="H295" s="39"/>
      <c r="I295" s="39"/>
      <c r="J295" s="39"/>
      <c r="K295" s="39"/>
      <c r="L295" s="39"/>
      <c r="M295" s="39"/>
      <c r="N295" s="19"/>
    </row>
    <row r="296" spans="1:14" ht="5.15" customHeight="1" x14ac:dyDescent="0.3">
      <c r="A296" s="27"/>
      <c r="B296" s="28"/>
      <c r="C296" s="28"/>
      <c r="D296" s="28"/>
      <c r="E296" s="28"/>
      <c r="F296" s="28"/>
      <c r="G296" s="28"/>
      <c r="H296" s="28"/>
      <c r="I296" s="28"/>
      <c r="J296" s="28"/>
      <c r="K296" s="28"/>
      <c r="L296" s="28"/>
      <c r="M296" s="28"/>
      <c r="N296" s="29"/>
    </row>
    <row r="297" spans="1:14" ht="55" customHeight="1" x14ac:dyDescent="0.3">
      <c r="A297" s="30" t="s">
        <v>5</v>
      </c>
      <c r="B297" s="188" t="s">
        <v>29</v>
      </c>
      <c r="C297" s="188"/>
      <c r="D297" s="188"/>
      <c r="E297" s="188"/>
      <c r="F297" s="186" t="s">
        <v>46</v>
      </c>
      <c r="G297" s="186"/>
      <c r="H297" s="186"/>
      <c r="I297" s="186"/>
      <c r="J297" s="187" t="s">
        <v>43</v>
      </c>
      <c r="K297" s="187"/>
      <c r="L297" s="187"/>
      <c r="M297" s="187"/>
      <c r="N297" s="31" t="s">
        <v>7</v>
      </c>
    </row>
    <row r="298" spans="1:14" ht="5.15" customHeight="1" x14ac:dyDescent="0.3">
      <c r="A298" s="11"/>
      <c r="B298" s="12"/>
      <c r="C298" s="12"/>
      <c r="D298" s="12"/>
      <c r="E298" s="12"/>
      <c r="F298" s="12"/>
      <c r="G298" s="12"/>
      <c r="H298" s="13"/>
      <c r="I298" s="12"/>
      <c r="J298" s="12"/>
      <c r="K298" s="12"/>
      <c r="L298" s="12"/>
      <c r="M298" s="12"/>
      <c r="N298" s="14"/>
    </row>
    <row r="299" spans="1:14" ht="5.15" customHeight="1" x14ac:dyDescent="0.3">
      <c r="A299" s="16"/>
      <c r="B299" s="17"/>
      <c r="C299" s="17"/>
      <c r="D299" s="17"/>
      <c r="E299" s="17"/>
      <c r="F299" s="17"/>
      <c r="G299" s="17"/>
      <c r="H299" s="18"/>
      <c r="I299" s="17"/>
      <c r="J299" s="17"/>
      <c r="K299" s="17"/>
      <c r="L299" s="17"/>
      <c r="M299" s="17"/>
      <c r="N299" s="19"/>
    </row>
    <row r="300" spans="1:14" ht="5.15" customHeight="1" thickBot="1" x14ac:dyDescent="0.35">
      <c r="A300" s="16"/>
      <c r="B300" s="32"/>
      <c r="C300" s="32"/>
      <c r="D300" s="32"/>
      <c r="E300" s="32"/>
      <c r="F300" s="32"/>
      <c r="G300" s="32"/>
      <c r="H300" s="32"/>
      <c r="I300" s="32"/>
      <c r="J300" s="32"/>
      <c r="K300" s="32"/>
      <c r="L300" s="32"/>
      <c r="M300" s="32"/>
      <c r="N300" s="19"/>
    </row>
    <row r="301" spans="1:14" ht="20.149999999999999" customHeight="1" thickTop="1" x14ac:dyDescent="0.3">
      <c r="A301" s="16"/>
      <c r="B301" s="33" t="s">
        <v>11</v>
      </c>
      <c r="C301" s="32"/>
      <c r="D301" s="32"/>
      <c r="E301" s="32"/>
      <c r="F301" s="179" t="str">
        <f>F260</f>
        <v>Tamela</v>
      </c>
      <c r="G301" s="180"/>
      <c r="H301" s="180"/>
      <c r="I301" s="181"/>
      <c r="J301" s="34"/>
      <c r="K301" s="35" t="s">
        <v>12</v>
      </c>
      <c r="L301" s="36"/>
      <c r="M301" s="37"/>
      <c r="N301" s="19"/>
    </row>
    <row r="302" spans="1:14" ht="20.149999999999999" customHeight="1" thickBot="1" x14ac:dyDescent="0.35">
      <c r="A302" s="16"/>
      <c r="B302" s="33" t="s">
        <v>13</v>
      </c>
      <c r="C302" s="32"/>
      <c r="D302" s="32"/>
      <c r="E302" s="32"/>
      <c r="F302" s="179" t="str">
        <f>F261</f>
        <v>Marietta, PA</v>
      </c>
      <c r="G302" s="180"/>
      <c r="H302" s="180"/>
      <c r="I302" s="181"/>
      <c r="J302" s="34"/>
      <c r="K302" s="182">
        <v>9.5</v>
      </c>
      <c r="L302" s="183"/>
      <c r="M302" s="184"/>
      <c r="N302" s="19"/>
    </row>
    <row r="303" spans="1:14" ht="10" customHeight="1" thickTop="1" x14ac:dyDescent="0.3">
      <c r="A303" s="16"/>
      <c r="B303" s="17"/>
      <c r="C303" s="17"/>
      <c r="D303" s="17"/>
      <c r="E303" s="17"/>
      <c r="F303" s="17"/>
      <c r="G303" s="17"/>
      <c r="H303" s="18"/>
      <c r="I303" s="17"/>
      <c r="J303" s="17"/>
      <c r="K303" s="17"/>
      <c r="L303" s="17"/>
      <c r="M303" s="17"/>
      <c r="N303" s="19"/>
    </row>
    <row r="304" spans="1:14" ht="20.149999999999999" customHeight="1" x14ac:dyDescent="0.3">
      <c r="A304" s="16"/>
      <c r="B304" s="174" t="str">
        <f>F1360</f>
        <v>1. I felt fully seen and heard.</v>
      </c>
      <c r="C304" s="174"/>
      <c r="D304" s="174"/>
      <c r="E304" s="174"/>
      <c r="F304" s="174"/>
      <c r="G304" s="174"/>
      <c r="H304" s="174"/>
      <c r="I304" s="174"/>
      <c r="J304" s="174"/>
      <c r="K304" s="175" t="s">
        <v>55</v>
      </c>
      <c r="L304" s="176"/>
      <c r="M304" s="177"/>
      <c r="N304" s="19"/>
    </row>
    <row r="305" spans="1:54" ht="5.15" customHeight="1" x14ac:dyDescent="0.3">
      <c r="A305" s="16"/>
      <c r="B305" s="17"/>
      <c r="C305" s="17"/>
      <c r="D305" s="17"/>
      <c r="E305" s="17"/>
      <c r="F305" s="17"/>
      <c r="G305" s="17"/>
      <c r="H305" s="18"/>
      <c r="I305" s="17"/>
      <c r="J305" s="17"/>
      <c r="K305" s="17"/>
      <c r="L305" s="17"/>
      <c r="M305" s="17"/>
      <c r="N305" s="19"/>
      <c r="BB305" s="38"/>
    </row>
    <row r="306" spans="1:54" ht="20.149999999999999" customHeight="1" x14ac:dyDescent="0.3">
      <c r="A306" s="16"/>
      <c r="B306" s="174" t="str">
        <f>F1361</f>
        <v>2. They faithfully responded to all of my expressions of pain or discomfort.</v>
      </c>
      <c r="C306" s="174"/>
      <c r="D306" s="174"/>
      <c r="E306" s="174"/>
      <c r="F306" s="174"/>
      <c r="G306" s="174"/>
      <c r="H306" s="174"/>
      <c r="I306" s="174"/>
      <c r="J306" s="174"/>
      <c r="K306" s="175" t="s">
        <v>56</v>
      </c>
      <c r="L306" s="176"/>
      <c r="M306" s="177"/>
      <c r="N306" s="19"/>
      <c r="BB306" s="38"/>
    </row>
    <row r="307" spans="1:54" ht="5.15" customHeight="1" x14ac:dyDescent="0.3">
      <c r="A307" s="16"/>
      <c r="B307" s="17"/>
      <c r="C307" s="17"/>
      <c r="D307" s="17"/>
      <c r="E307" s="17"/>
      <c r="F307" s="17"/>
      <c r="G307" s="17"/>
      <c r="H307" s="18"/>
      <c r="I307" s="17"/>
      <c r="J307" s="17"/>
      <c r="K307" s="17"/>
      <c r="L307" s="17"/>
      <c r="M307" s="17"/>
      <c r="N307" s="19"/>
      <c r="BB307" s="38"/>
    </row>
    <row r="308" spans="1:54" ht="20.149999999999999" customHeight="1" x14ac:dyDescent="0.3">
      <c r="A308" s="16"/>
      <c r="B308" s="174" t="str">
        <f>F1362</f>
        <v>3. They put my personal wellbeing ahead of their institutional processes.</v>
      </c>
      <c r="C308" s="174"/>
      <c r="D308" s="174"/>
      <c r="E308" s="174"/>
      <c r="F308" s="174"/>
      <c r="G308" s="174"/>
      <c r="H308" s="174"/>
      <c r="I308" s="174"/>
      <c r="J308" s="174"/>
      <c r="K308" s="175" t="s">
        <v>56</v>
      </c>
      <c r="L308" s="176"/>
      <c r="M308" s="177"/>
      <c r="N308" s="19"/>
      <c r="BB308" s="38"/>
    </row>
    <row r="309" spans="1:54" ht="5.15" customHeight="1" x14ac:dyDescent="0.3">
      <c r="A309" s="16"/>
      <c r="B309" s="17"/>
      <c r="C309" s="17"/>
      <c r="D309" s="17"/>
      <c r="E309" s="17"/>
      <c r="F309" s="17"/>
      <c r="G309" s="17"/>
      <c r="H309" s="18"/>
      <c r="I309" s="17"/>
      <c r="J309" s="17"/>
      <c r="K309" s="17"/>
      <c r="L309" s="17"/>
      <c r="M309" s="17"/>
      <c r="N309" s="19"/>
      <c r="BB309" s="38"/>
    </row>
    <row r="310" spans="1:54" ht="20.149999999999999" customHeight="1" x14ac:dyDescent="0.3">
      <c r="A310" s="16"/>
      <c r="B310" s="174" t="str">
        <f>F1363</f>
        <v>4. Their actions and expressions were devoid of any microaggressions.</v>
      </c>
      <c r="C310" s="174"/>
      <c r="D310" s="174"/>
      <c r="E310" s="174"/>
      <c r="F310" s="174"/>
      <c r="G310" s="174"/>
      <c r="H310" s="174"/>
      <c r="I310" s="174"/>
      <c r="J310" s="174"/>
      <c r="K310" s="175" t="s">
        <v>55</v>
      </c>
      <c r="L310" s="176"/>
      <c r="M310" s="177"/>
      <c r="N310" s="19"/>
    </row>
    <row r="311" spans="1:54" ht="5.15" customHeight="1" x14ac:dyDescent="0.3">
      <c r="A311" s="16"/>
      <c r="B311" s="17"/>
      <c r="C311" s="17"/>
      <c r="D311" s="17"/>
      <c r="E311" s="17"/>
      <c r="F311" s="17"/>
      <c r="G311" s="17"/>
      <c r="H311" s="18"/>
      <c r="I311" s="17"/>
      <c r="J311" s="17"/>
      <c r="K311" s="17"/>
      <c r="L311" s="17"/>
      <c r="M311" s="17"/>
      <c r="N311" s="19"/>
    </row>
    <row r="312" spans="1:54" ht="20.149999999999999" customHeight="1" x14ac:dyDescent="0.3">
      <c r="A312" s="16"/>
      <c r="B312" s="174" t="str">
        <f>F1364</f>
        <v>5. They asked me how they could be more culturally sensitive.</v>
      </c>
      <c r="C312" s="174"/>
      <c r="D312" s="174"/>
      <c r="E312" s="174"/>
      <c r="F312" s="174"/>
      <c r="G312" s="174"/>
      <c r="H312" s="174"/>
      <c r="I312" s="174"/>
      <c r="J312" s="174"/>
      <c r="K312" s="175" t="s">
        <v>56</v>
      </c>
      <c r="L312" s="176"/>
      <c r="M312" s="177"/>
      <c r="N312" s="19"/>
    </row>
    <row r="313" spans="1:54" ht="5.15" customHeight="1" x14ac:dyDescent="0.3">
      <c r="A313" s="16"/>
      <c r="B313" s="17"/>
      <c r="C313" s="17"/>
      <c r="D313" s="17"/>
      <c r="E313" s="17"/>
      <c r="F313" s="17"/>
      <c r="G313" s="17"/>
      <c r="H313" s="18"/>
      <c r="I313" s="17"/>
      <c r="J313" s="17"/>
      <c r="K313" s="17"/>
      <c r="L313" s="17"/>
      <c r="M313" s="17"/>
      <c r="N313" s="19"/>
    </row>
    <row r="314" spans="1:54" ht="20.149999999999999" customHeight="1" x14ac:dyDescent="0.3">
      <c r="A314" s="16"/>
      <c r="B314" s="174" t="str">
        <f>F1365</f>
        <v>6. They did not exploit my vulnerability to their professional authority.</v>
      </c>
      <c r="C314" s="174"/>
      <c r="D314" s="174"/>
      <c r="E314" s="174"/>
      <c r="F314" s="174"/>
      <c r="G314" s="174"/>
      <c r="H314" s="174"/>
      <c r="I314" s="174"/>
      <c r="J314" s="174"/>
      <c r="K314" s="175" t="s">
        <v>53</v>
      </c>
      <c r="L314" s="176"/>
      <c r="M314" s="177"/>
      <c r="N314" s="19"/>
    </row>
    <row r="315" spans="1:54" ht="5.15" customHeight="1" x14ac:dyDescent="0.3">
      <c r="A315" s="16"/>
      <c r="B315" s="39"/>
      <c r="C315" s="39"/>
      <c r="D315" s="39"/>
      <c r="E315" s="39"/>
      <c r="F315" s="39"/>
      <c r="G315" s="39"/>
      <c r="H315" s="39"/>
      <c r="I315" s="39"/>
      <c r="J315" s="39"/>
      <c r="K315" s="39"/>
      <c r="L315" s="39"/>
      <c r="M315" s="39"/>
      <c r="N315" s="19"/>
    </row>
    <row r="316" spans="1:54" ht="20.149999999999999" customHeight="1" x14ac:dyDescent="0.3">
      <c r="A316" s="16"/>
      <c r="B316" s="174" t="str">
        <f>F1366</f>
        <v>7. I never had to give up my autonomy to fit their processes.</v>
      </c>
      <c r="C316" s="174"/>
      <c r="D316" s="174"/>
      <c r="E316" s="174"/>
      <c r="F316" s="174"/>
      <c r="G316" s="174"/>
      <c r="H316" s="174"/>
      <c r="I316" s="174"/>
      <c r="J316" s="174"/>
      <c r="K316" s="175" t="s">
        <v>56</v>
      </c>
      <c r="L316" s="176"/>
      <c r="M316" s="177"/>
      <c r="N316" s="19"/>
    </row>
    <row r="317" spans="1:54" ht="5.15" customHeight="1" x14ac:dyDescent="0.3">
      <c r="A317" s="16"/>
      <c r="B317" s="39"/>
      <c r="C317" s="39"/>
      <c r="D317" s="39"/>
      <c r="E317" s="39"/>
      <c r="F317" s="39"/>
      <c r="G317" s="39"/>
      <c r="H317" s="39"/>
      <c r="I317" s="39"/>
      <c r="J317" s="39"/>
      <c r="K317" s="39"/>
      <c r="L317" s="39"/>
      <c r="M317" s="39"/>
      <c r="N317" s="19"/>
    </row>
    <row r="318" spans="1:54" ht="20.149999999999999" customHeight="1" x14ac:dyDescent="0.3">
      <c r="A318" s="16"/>
      <c r="B318" s="174" t="str">
        <f>F1367</f>
        <v>8. Staff appeared to be culturally diverse.</v>
      </c>
      <c r="C318" s="174"/>
      <c r="D318" s="174"/>
      <c r="E318" s="174"/>
      <c r="F318" s="174"/>
      <c r="G318" s="174"/>
      <c r="H318" s="174"/>
      <c r="I318" s="174"/>
      <c r="J318" s="174"/>
      <c r="K318" s="175" t="s">
        <v>51</v>
      </c>
      <c r="L318" s="176"/>
      <c r="M318" s="177"/>
      <c r="N318" s="19"/>
    </row>
    <row r="319" spans="1:54" ht="5.15" customHeight="1" x14ac:dyDescent="0.3">
      <c r="A319" s="16"/>
      <c r="B319" s="39"/>
      <c r="C319" s="39"/>
      <c r="D319" s="39"/>
      <c r="E319" s="39"/>
      <c r="F319" s="39"/>
      <c r="G319" s="39"/>
      <c r="H319" s="39"/>
      <c r="I319" s="39"/>
      <c r="J319" s="39"/>
      <c r="K319" s="39"/>
      <c r="L319" s="39"/>
      <c r="M319" s="39"/>
      <c r="N319" s="19"/>
    </row>
    <row r="320" spans="1:54" ht="20.149999999999999" customHeight="1" x14ac:dyDescent="0.3">
      <c r="A320" s="16"/>
      <c r="B320" s="174" t="str">
        <f>F1368</f>
        <v>9. They effectively accommodated my linguistic barrier.</v>
      </c>
      <c r="C320" s="174"/>
      <c r="D320" s="174"/>
      <c r="E320" s="174"/>
      <c r="F320" s="174"/>
      <c r="G320" s="174"/>
      <c r="H320" s="174"/>
      <c r="I320" s="174"/>
      <c r="J320" s="174"/>
      <c r="K320" s="175" t="s">
        <v>53</v>
      </c>
      <c r="L320" s="176"/>
      <c r="M320" s="177"/>
      <c r="N320" s="19"/>
    </row>
    <row r="321" spans="1:14" ht="5.15" customHeight="1" x14ac:dyDescent="0.3">
      <c r="A321" s="16"/>
      <c r="B321" s="39"/>
      <c r="C321" s="39"/>
      <c r="D321" s="39"/>
      <c r="E321" s="39"/>
      <c r="F321" s="39"/>
      <c r="G321" s="39"/>
      <c r="H321" s="39"/>
      <c r="I321" s="39"/>
      <c r="J321" s="39"/>
      <c r="K321" s="39"/>
      <c r="L321" s="39"/>
      <c r="M321" s="39"/>
      <c r="N321" s="19"/>
    </row>
    <row r="322" spans="1:14" ht="20.149999999999999" customHeight="1" x14ac:dyDescent="0.3">
      <c r="A322" s="16"/>
      <c r="B322" s="174" t="str">
        <f>F1369</f>
        <v>10. I was offered billing options appropriate to my cultural values.</v>
      </c>
      <c r="C322" s="174"/>
      <c r="D322" s="174"/>
      <c r="E322" s="174"/>
      <c r="F322" s="174"/>
      <c r="G322" s="174"/>
      <c r="H322" s="174"/>
      <c r="I322" s="174"/>
      <c r="J322" s="174"/>
      <c r="K322" s="175" t="s">
        <v>53</v>
      </c>
      <c r="L322" s="176"/>
      <c r="M322" s="177"/>
      <c r="N322" s="19"/>
    </row>
    <row r="323" spans="1:14" ht="10" customHeight="1" x14ac:dyDescent="0.3">
      <c r="A323" s="16"/>
      <c r="B323" s="39"/>
      <c r="C323" s="39"/>
      <c r="D323" s="39"/>
      <c r="E323" s="39"/>
      <c r="F323" s="39"/>
      <c r="G323" s="39"/>
      <c r="H323" s="39"/>
      <c r="I323" s="39"/>
      <c r="J323" s="39"/>
      <c r="K323" s="39"/>
      <c r="L323" s="39"/>
      <c r="M323" s="39"/>
      <c r="N323" s="19"/>
    </row>
    <row r="324" spans="1:14" ht="15" customHeight="1" x14ac:dyDescent="0.3">
      <c r="A324" s="16"/>
      <c r="B324" s="178" t="str">
        <f>B1373</f>
        <v>The resulting score for cultural competence is 28 out of 100. This indicates a level of significant incompetence.</v>
      </c>
      <c r="C324" s="178"/>
      <c r="D324" s="178"/>
      <c r="E324" s="178"/>
      <c r="F324" s="178"/>
      <c r="G324" s="178"/>
      <c r="H324" s="178"/>
      <c r="I324" s="178"/>
      <c r="J324" s="178"/>
      <c r="K324" s="178"/>
      <c r="L324" s="178"/>
      <c r="M324" s="178"/>
      <c r="N324" s="19"/>
    </row>
    <row r="325" spans="1:14" ht="10" customHeight="1" x14ac:dyDescent="0.3">
      <c r="A325" s="16"/>
      <c r="B325" s="40"/>
      <c r="C325" s="41"/>
      <c r="D325" s="41"/>
      <c r="E325" s="41"/>
      <c r="F325" s="41"/>
      <c r="G325" s="41"/>
      <c r="H325" s="41"/>
      <c r="I325" s="41"/>
      <c r="J325" s="41"/>
      <c r="K325" s="41"/>
      <c r="L325" s="41"/>
      <c r="M325" s="42"/>
      <c r="N325" s="19"/>
    </row>
    <row r="326" spans="1:14" ht="20" customHeight="1" x14ac:dyDescent="0.3">
      <c r="A326" s="16"/>
      <c r="B326" s="52" t="str">
        <f>C1377</f>
        <v xml:space="preserve">We provide this helpful feedback to you, Marietta, PA, to improve your cultural competency. </v>
      </c>
      <c r="C326" s="53"/>
      <c r="D326" s="53"/>
      <c r="E326" s="53"/>
      <c r="F326" s="53"/>
      <c r="G326" s="53"/>
      <c r="H326" s="53"/>
      <c r="I326" s="53"/>
      <c r="J326" s="53"/>
      <c r="K326" s="53"/>
      <c r="L326" s="53"/>
      <c r="M326" s="54"/>
      <c r="N326" s="19"/>
    </row>
    <row r="327" spans="1:14" ht="20" customHeight="1" x14ac:dyDescent="0.3">
      <c r="A327" s="16"/>
      <c r="B327" s="156" t="s">
        <v>15</v>
      </c>
      <c r="C327" s="157"/>
      <c r="D327" s="157"/>
      <c r="E327" s="157"/>
      <c r="F327" s="157"/>
      <c r="G327" s="157"/>
      <c r="H327" s="157"/>
      <c r="I327" s="157"/>
      <c r="J327" s="157"/>
      <c r="K327" s="157"/>
      <c r="L327" s="157"/>
      <c r="M327" s="158"/>
      <c r="N327" s="19"/>
    </row>
    <row r="328" spans="1:14" ht="20" customHeight="1" thickBot="1" x14ac:dyDescent="0.35">
      <c r="A328" s="16"/>
      <c r="B328" s="156" t="s">
        <v>16</v>
      </c>
      <c r="C328" s="157"/>
      <c r="D328" s="157"/>
      <c r="E328" s="157"/>
      <c r="F328" s="157"/>
      <c r="G328" s="157"/>
      <c r="H328" s="157"/>
      <c r="I328" s="157"/>
      <c r="J328" s="157"/>
      <c r="K328" s="157"/>
      <c r="L328" s="157"/>
      <c r="M328" s="158"/>
      <c r="N328" s="19"/>
    </row>
    <row r="329" spans="1:14" ht="30" customHeight="1" thickTop="1" x14ac:dyDescent="0.3">
      <c r="A329" s="16"/>
      <c r="B329" s="159" t="s">
        <v>17</v>
      </c>
      <c r="C329" s="160"/>
      <c r="D329" s="160"/>
      <c r="E329" s="162" t="s">
        <v>18</v>
      </c>
      <c r="F329" s="163"/>
      <c r="G329" s="163"/>
      <c r="H329" s="164"/>
      <c r="I329" s="165" t="s">
        <v>19</v>
      </c>
      <c r="J329" s="166"/>
      <c r="K329" s="166"/>
      <c r="L329" s="166"/>
      <c r="M329" s="167"/>
      <c r="N329" s="19"/>
    </row>
    <row r="330" spans="1:14" ht="55" customHeight="1" thickBot="1" x14ac:dyDescent="0.35">
      <c r="A330" s="16"/>
      <c r="B330" s="55"/>
      <c r="C330" s="17"/>
      <c r="D330" s="17"/>
      <c r="E330" s="168" t="s">
        <v>20</v>
      </c>
      <c r="F330" s="169"/>
      <c r="G330" s="169"/>
      <c r="H330" s="170"/>
      <c r="I330" s="171" t="s">
        <v>21</v>
      </c>
      <c r="J330" s="172"/>
      <c r="K330" s="172"/>
      <c r="L330" s="172"/>
      <c r="M330" s="173"/>
      <c r="N330" s="19"/>
    </row>
    <row r="331" spans="1:14" ht="10" customHeight="1" thickTop="1" x14ac:dyDescent="0.3">
      <c r="A331" s="16"/>
      <c r="B331" s="55"/>
      <c r="C331" s="17"/>
      <c r="D331" s="17"/>
      <c r="E331" s="17"/>
      <c r="F331" s="17"/>
      <c r="G331" s="17"/>
      <c r="H331" s="17"/>
      <c r="I331" s="17"/>
      <c r="J331" s="17"/>
      <c r="K331" s="17"/>
      <c r="L331" s="17"/>
      <c r="M331" s="56"/>
      <c r="N331" s="19"/>
    </row>
    <row r="332" spans="1:14" ht="20.149999999999999" customHeight="1" x14ac:dyDescent="0.3">
      <c r="A332" s="16"/>
      <c r="B332" s="46"/>
      <c r="C332" s="39"/>
      <c r="D332" s="39"/>
      <c r="E332" s="153"/>
      <c r="F332" s="154"/>
      <c r="G332" s="154"/>
      <c r="H332" s="154"/>
      <c r="I332" s="154"/>
      <c r="J332" s="154"/>
      <c r="K332" s="154"/>
      <c r="L332" s="155"/>
      <c r="M332" s="48"/>
      <c r="N332" s="19"/>
    </row>
    <row r="333" spans="1:14" ht="10" customHeight="1" x14ac:dyDescent="0.3">
      <c r="A333" s="16"/>
      <c r="B333" s="46"/>
      <c r="C333" s="39"/>
      <c r="D333" s="39"/>
      <c r="E333" s="39"/>
      <c r="F333" s="39"/>
      <c r="G333" s="39"/>
      <c r="H333" s="39"/>
      <c r="I333" s="39"/>
      <c r="J333" s="39"/>
      <c r="K333" s="39"/>
      <c r="L333" s="39"/>
      <c r="M333" s="48"/>
      <c r="N333" s="19"/>
    </row>
    <row r="334" spans="1:14" ht="65.150000000000006" customHeight="1" x14ac:dyDescent="0.3">
      <c r="A334" s="16"/>
      <c r="B334" s="156" t="str">
        <f>C1387</f>
        <v>Select one of these two services, Standard or Competitive Competence, to best improve your efficacy serving diverse patients. We can then offer a testimonial of your improved responsiveness to diverse clients.</v>
      </c>
      <c r="C334" s="157"/>
      <c r="D334" s="157"/>
      <c r="E334" s="157"/>
      <c r="F334" s="157"/>
      <c r="G334" s="157"/>
      <c r="H334" s="157"/>
      <c r="I334" s="157"/>
      <c r="J334" s="157"/>
      <c r="K334" s="157"/>
      <c r="L334" s="157"/>
      <c r="M334" s="158"/>
      <c r="N334" s="19"/>
    </row>
    <row r="335" spans="1:14" ht="45" customHeight="1" x14ac:dyDescent="0.3">
      <c r="A335" s="16"/>
      <c r="B335" s="150"/>
      <c r="C335" s="151"/>
      <c r="D335" s="151"/>
      <c r="E335" s="151"/>
      <c r="F335" s="151"/>
      <c r="G335" s="151"/>
      <c r="H335" s="151"/>
      <c r="I335" s="151"/>
      <c r="J335" s="151"/>
      <c r="K335" s="151"/>
      <c r="L335" s="151"/>
      <c r="M335" s="152"/>
      <c r="N335" s="19"/>
    </row>
    <row r="336" spans="1:14" ht="5.15" customHeight="1" x14ac:dyDescent="0.3">
      <c r="A336" s="16"/>
      <c r="B336" s="39"/>
      <c r="C336" s="39"/>
      <c r="D336" s="39"/>
      <c r="E336" s="39"/>
      <c r="F336" s="39"/>
      <c r="G336" s="39"/>
      <c r="H336" s="39"/>
      <c r="I336" s="39"/>
      <c r="J336" s="39"/>
      <c r="K336" s="39"/>
      <c r="L336" s="39"/>
      <c r="M336" s="39"/>
      <c r="N336" s="19"/>
    </row>
    <row r="337" spans="1:54" ht="5.15" customHeight="1" x14ac:dyDescent="0.3">
      <c r="A337" s="27"/>
      <c r="B337" s="28"/>
      <c r="C337" s="28"/>
      <c r="D337" s="28"/>
      <c r="E337" s="28"/>
      <c r="F337" s="28"/>
      <c r="G337" s="28"/>
      <c r="H337" s="28"/>
      <c r="I337" s="28"/>
      <c r="J337" s="28"/>
      <c r="K337" s="28"/>
      <c r="L337" s="28"/>
      <c r="M337" s="28"/>
      <c r="N337" s="29"/>
    </row>
    <row r="338" spans="1:54" ht="55" customHeight="1" x14ac:dyDescent="0.3">
      <c r="A338" s="30" t="s">
        <v>5</v>
      </c>
      <c r="B338" s="188" t="s">
        <v>30</v>
      </c>
      <c r="C338" s="188"/>
      <c r="D338" s="188"/>
      <c r="E338" s="188"/>
      <c r="F338" s="186" t="s">
        <v>46</v>
      </c>
      <c r="G338" s="186"/>
      <c r="H338" s="186"/>
      <c r="I338" s="186"/>
      <c r="J338" s="187" t="s">
        <v>43</v>
      </c>
      <c r="K338" s="187"/>
      <c r="L338" s="187"/>
      <c r="M338" s="187"/>
      <c r="N338" s="31" t="s">
        <v>7</v>
      </c>
    </row>
    <row r="339" spans="1:54" ht="5.15" customHeight="1" x14ac:dyDescent="0.3">
      <c r="A339" s="11"/>
      <c r="B339" s="12"/>
      <c r="C339" s="12"/>
      <c r="D339" s="12"/>
      <c r="E339" s="12"/>
      <c r="F339" s="12"/>
      <c r="G339" s="12"/>
      <c r="H339" s="13"/>
      <c r="I339" s="12"/>
      <c r="J339" s="12"/>
      <c r="K339" s="12"/>
      <c r="L339" s="12"/>
      <c r="M339" s="12"/>
      <c r="N339" s="14"/>
    </row>
    <row r="340" spans="1:54" ht="5.15" customHeight="1" x14ac:dyDescent="0.3">
      <c r="A340" s="16"/>
      <c r="B340" s="17"/>
      <c r="C340" s="17"/>
      <c r="D340" s="17"/>
      <c r="E340" s="17"/>
      <c r="F340" s="17"/>
      <c r="G340" s="17"/>
      <c r="H340" s="18"/>
      <c r="I340" s="17"/>
      <c r="J340" s="17"/>
      <c r="K340" s="17"/>
      <c r="L340" s="17"/>
      <c r="M340" s="17"/>
      <c r="N340" s="19"/>
    </row>
    <row r="341" spans="1:54" ht="5.15" customHeight="1" thickBot="1" x14ac:dyDescent="0.35">
      <c r="A341" s="16"/>
      <c r="B341" s="32"/>
      <c r="C341" s="32"/>
      <c r="D341" s="32"/>
      <c r="E341" s="32"/>
      <c r="F341" s="32"/>
      <c r="G341" s="32"/>
      <c r="H341" s="32"/>
      <c r="I341" s="32"/>
      <c r="J341" s="32"/>
      <c r="K341" s="32"/>
      <c r="L341" s="32"/>
      <c r="M341" s="32"/>
      <c r="N341" s="19"/>
    </row>
    <row r="342" spans="1:54" ht="20.149999999999999" customHeight="1" thickTop="1" x14ac:dyDescent="0.3">
      <c r="A342" s="16"/>
      <c r="B342" s="33" t="s">
        <v>11</v>
      </c>
      <c r="C342" s="32"/>
      <c r="D342" s="32"/>
      <c r="E342" s="32"/>
      <c r="F342" s="179" t="str">
        <f>F301</f>
        <v>Tamela</v>
      </c>
      <c r="G342" s="180"/>
      <c r="H342" s="180"/>
      <c r="I342" s="181"/>
      <c r="J342" s="34"/>
      <c r="K342" s="35" t="s">
        <v>12</v>
      </c>
      <c r="L342" s="36"/>
      <c r="M342" s="37"/>
      <c r="N342" s="19"/>
    </row>
    <row r="343" spans="1:54" ht="20.149999999999999" customHeight="1" thickBot="1" x14ac:dyDescent="0.35">
      <c r="A343" s="16"/>
      <c r="B343" s="33" t="s">
        <v>13</v>
      </c>
      <c r="C343" s="32"/>
      <c r="D343" s="32"/>
      <c r="E343" s="32"/>
      <c r="F343" s="179" t="str">
        <f>F220</f>
        <v>Dr. Simmons</v>
      </c>
      <c r="G343" s="180"/>
      <c r="H343" s="180"/>
      <c r="I343" s="181"/>
      <c r="J343" s="34"/>
      <c r="K343" s="182">
        <v>9.4</v>
      </c>
      <c r="L343" s="183"/>
      <c r="M343" s="184"/>
      <c r="N343" s="19"/>
    </row>
    <row r="344" spans="1:54" ht="10" customHeight="1" thickTop="1" x14ac:dyDescent="0.3">
      <c r="A344" s="16"/>
      <c r="B344" s="17"/>
      <c r="C344" s="17"/>
      <c r="D344" s="17"/>
      <c r="E344" s="17"/>
      <c r="F344" s="17"/>
      <c r="G344" s="17"/>
      <c r="H344" s="18"/>
      <c r="I344" s="17"/>
      <c r="J344" s="17"/>
      <c r="K344" s="17"/>
      <c r="L344" s="17"/>
      <c r="M344" s="17"/>
      <c r="N344" s="19"/>
    </row>
    <row r="345" spans="1:54" ht="20.149999999999999" customHeight="1" x14ac:dyDescent="0.3">
      <c r="A345" s="16"/>
      <c r="B345" s="174" t="str">
        <f>F1397</f>
        <v>1. I felt fully seen and heard.</v>
      </c>
      <c r="C345" s="174"/>
      <c r="D345" s="174"/>
      <c r="E345" s="174"/>
      <c r="F345" s="174"/>
      <c r="G345" s="174"/>
      <c r="H345" s="174"/>
      <c r="I345" s="174"/>
      <c r="J345" s="174"/>
      <c r="K345" s="175" t="s">
        <v>55</v>
      </c>
      <c r="L345" s="176"/>
      <c r="M345" s="177"/>
      <c r="N345" s="19"/>
    </row>
    <row r="346" spans="1:54" ht="5.15" customHeight="1" x14ac:dyDescent="0.3">
      <c r="A346" s="16"/>
      <c r="B346" s="17"/>
      <c r="C346" s="17"/>
      <c r="D346" s="17"/>
      <c r="E346" s="17"/>
      <c r="F346" s="17"/>
      <c r="G346" s="17"/>
      <c r="H346" s="18"/>
      <c r="I346" s="17"/>
      <c r="J346" s="17"/>
      <c r="K346" s="17"/>
      <c r="L346" s="17"/>
      <c r="M346" s="17"/>
      <c r="N346" s="19"/>
      <c r="BB346" s="38"/>
    </row>
    <row r="347" spans="1:54" ht="20.149999999999999" customHeight="1" x14ac:dyDescent="0.3">
      <c r="A347" s="16"/>
      <c r="B347" s="174" t="str">
        <f>F1398</f>
        <v>2. They faithfully responded to all of my expressions of pain or discomfort.</v>
      </c>
      <c r="C347" s="174"/>
      <c r="D347" s="174"/>
      <c r="E347" s="174"/>
      <c r="F347" s="174"/>
      <c r="G347" s="174"/>
      <c r="H347" s="174"/>
      <c r="I347" s="174"/>
      <c r="J347" s="174"/>
      <c r="K347" s="175" t="s">
        <v>56</v>
      </c>
      <c r="L347" s="176"/>
      <c r="M347" s="177"/>
      <c r="N347" s="19"/>
      <c r="BB347" s="38"/>
    </row>
    <row r="348" spans="1:54" ht="5.15" customHeight="1" x14ac:dyDescent="0.3">
      <c r="A348" s="16"/>
      <c r="B348" s="17"/>
      <c r="C348" s="17"/>
      <c r="D348" s="17"/>
      <c r="E348" s="17"/>
      <c r="F348" s="17"/>
      <c r="G348" s="17"/>
      <c r="H348" s="18"/>
      <c r="I348" s="17"/>
      <c r="J348" s="17"/>
      <c r="K348" s="17"/>
      <c r="L348" s="17"/>
      <c r="M348" s="17"/>
      <c r="N348" s="19"/>
      <c r="BB348" s="38"/>
    </row>
    <row r="349" spans="1:54" ht="20.149999999999999" customHeight="1" x14ac:dyDescent="0.3">
      <c r="A349" s="16"/>
      <c r="B349" s="174" t="str">
        <f>F1399</f>
        <v>3. They put my personal wellbeing ahead of their institutional processes.</v>
      </c>
      <c r="C349" s="174"/>
      <c r="D349" s="174"/>
      <c r="E349" s="174"/>
      <c r="F349" s="174"/>
      <c r="G349" s="174"/>
      <c r="H349" s="174"/>
      <c r="I349" s="174"/>
      <c r="J349" s="174"/>
      <c r="K349" s="175" t="s">
        <v>56</v>
      </c>
      <c r="L349" s="176"/>
      <c r="M349" s="177"/>
      <c r="N349" s="19"/>
      <c r="BB349" s="38"/>
    </row>
    <row r="350" spans="1:54" ht="5.15" customHeight="1" x14ac:dyDescent="0.3">
      <c r="A350" s="16"/>
      <c r="B350" s="17"/>
      <c r="C350" s="17"/>
      <c r="D350" s="17"/>
      <c r="E350" s="17"/>
      <c r="F350" s="17"/>
      <c r="G350" s="17"/>
      <c r="H350" s="18"/>
      <c r="I350" s="17"/>
      <c r="J350" s="17"/>
      <c r="K350" s="17"/>
      <c r="L350" s="17"/>
      <c r="M350" s="17"/>
      <c r="N350" s="19"/>
      <c r="BB350" s="38"/>
    </row>
    <row r="351" spans="1:54" ht="20.149999999999999" customHeight="1" x14ac:dyDescent="0.3">
      <c r="A351" s="16"/>
      <c r="B351" s="174" t="str">
        <f>F1400</f>
        <v>4. Their actions and expressions were devoid of any microaggressions.</v>
      </c>
      <c r="C351" s="174"/>
      <c r="D351" s="174"/>
      <c r="E351" s="174"/>
      <c r="F351" s="174"/>
      <c r="G351" s="174"/>
      <c r="H351" s="174"/>
      <c r="I351" s="174"/>
      <c r="J351" s="174"/>
      <c r="K351" s="175" t="s">
        <v>55</v>
      </c>
      <c r="L351" s="176"/>
      <c r="M351" s="177"/>
      <c r="N351" s="19"/>
    </row>
    <row r="352" spans="1:54" ht="5.15" customHeight="1" x14ac:dyDescent="0.3">
      <c r="A352" s="16"/>
      <c r="B352" s="17"/>
      <c r="C352" s="17"/>
      <c r="D352" s="17"/>
      <c r="E352" s="17"/>
      <c r="F352" s="17"/>
      <c r="G352" s="17"/>
      <c r="H352" s="18"/>
      <c r="I352" s="17"/>
      <c r="J352" s="17"/>
      <c r="K352" s="17"/>
      <c r="L352" s="17"/>
      <c r="M352" s="17"/>
      <c r="N352" s="19"/>
    </row>
    <row r="353" spans="1:14" ht="20.149999999999999" customHeight="1" x14ac:dyDescent="0.3">
      <c r="A353" s="16"/>
      <c r="B353" s="174" t="str">
        <f>F1401</f>
        <v>5. They asked me how they could be more culturally sensitive.</v>
      </c>
      <c r="C353" s="174"/>
      <c r="D353" s="174"/>
      <c r="E353" s="174"/>
      <c r="F353" s="174"/>
      <c r="G353" s="174"/>
      <c r="H353" s="174"/>
      <c r="I353" s="174"/>
      <c r="J353" s="174"/>
      <c r="K353" s="175" t="s">
        <v>56</v>
      </c>
      <c r="L353" s="176"/>
      <c r="M353" s="177"/>
      <c r="N353" s="19"/>
    </row>
    <row r="354" spans="1:14" ht="5.15" customHeight="1" x14ac:dyDescent="0.3">
      <c r="A354" s="16"/>
      <c r="B354" s="17"/>
      <c r="C354" s="17"/>
      <c r="D354" s="17"/>
      <c r="E354" s="17"/>
      <c r="F354" s="17"/>
      <c r="G354" s="17"/>
      <c r="H354" s="18"/>
      <c r="I354" s="17"/>
      <c r="J354" s="17"/>
      <c r="K354" s="17"/>
      <c r="L354" s="17"/>
      <c r="M354" s="17"/>
      <c r="N354" s="19"/>
    </row>
    <row r="355" spans="1:14" ht="20.149999999999999" customHeight="1" x14ac:dyDescent="0.3">
      <c r="A355" s="16"/>
      <c r="B355" s="174" t="str">
        <f>F1402</f>
        <v>6. They did not exploit my vulnerability to their professional authority.</v>
      </c>
      <c r="C355" s="174"/>
      <c r="D355" s="174"/>
      <c r="E355" s="174"/>
      <c r="F355" s="174"/>
      <c r="G355" s="174"/>
      <c r="H355" s="174"/>
      <c r="I355" s="174"/>
      <c r="J355" s="174"/>
      <c r="K355" s="175" t="s">
        <v>53</v>
      </c>
      <c r="L355" s="176"/>
      <c r="M355" s="177"/>
      <c r="N355" s="19"/>
    </row>
    <row r="356" spans="1:14" ht="5.15" customHeight="1" x14ac:dyDescent="0.3">
      <c r="A356" s="16"/>
      <c r="B356" s="39"/>
      <c r="C356" s="39"/>
      <c r="D356" s="39"/>
      <c r="E356" s="39"/>
      <c r="F356" s="39"/>
      <c r="G356" s="39"/>
      <c r="H356" s="39"/>
      <c r="I356" s="39"/>
      <c r="J356" s="39"/>
      <c r="K356" s="39"/>
      <c r="L356" s="39"/>
      <c r="M356" s="39"/>
      <c r="N356" s="19"/>
    </row>
    <row r="357" spans="1:14" ht="20.149999999999999" customHeight="1" x14ac:dyDescent="0.3">
      <c r="A357" s="16"/>
      <c r="B357" s="174" t="str">
        <f>F1403</f>
        <v>7. I never had to give up my autonomy to fit their processes.</v>
      </c>
      <c r="C357" s="174"/>
      <c r="D357" s="174"/>
      <c r="E357" s="174"/>
      <c r="F357" s="174"/>
      <c r="G357" s="174"/>
      <c r="H357" s="174"/>
      <c r="I357" s="174"/>
      <c r="J357" s="174"/>
      <c r="K357" s="175" t="s">
        <v>56</v>
      </c>
      <c r="L357" s="176"/>
      <c r="M357" s="177"/>
      <c r="N357" s="19"/>
    </row>
    <row r="358" spans="1:14" ht="5.15" customHeight="1" x14ac:dyDescent="0.3">
      <c r="A358" s="16"/>
      <c r="B358" s="39"/>
      <c r="C358" s="39"/>
      <c r="D358" s="39"/>
      <c r="E358" s="39"/>
      <c r="F358" s="39"/>
      <c r="G358" s="39"/>
      <c r="H358" s="39"/>
      <c r="I358" s="39"/>
      <c r="J358" s="39"/>
      <c r="K358" s="39"/>
      <c r="L358" s="39"/>
      <c r="M358" s="39"/>
      <c r="N358" s="19"/>
    </row>
    <row r="359" spans="1:14" ht="20.149999999999999" customHeight="1" x14ac:dyDescent="0.3">
      <c r="A359" s="16"/>
      <c r="B359" s="174" t="str">
        <f>F1404</f>
        <v>8. Staff appeared to be culturally diverse.</v>
      </c>
      <c r="C359" s="174"/>
      <c r="D359" s="174"/>
      <c r="E359" s="174"/>
      <c r="F359" s="174"/>
      <c r="G359" s="174"/>
      <c r="H359" s="174"/>
      <c r="I359" s="174"/>
      <c r="J359" s="174"/>
      <c r="K359" s="175" t="s">
        <v>51</v>
      </c>
      <c r="L359" s="176"/>
      <c r="M359" s="177"/>
      <c r="N359" s="19"/>
    </row>
    <row r="360" spans="1:14" ht="5.15" customHeight="1" x14ac:dyDescent="0.3">
      <c r="A360" s="16"/>
      <c r="B360" s="39"/>
      <c r="C360" s="39"/>
      <c r="D360" s="39"/>
      <c r="E360" s="39"/>
      <c r="F360" s="39"/>
      <c r="G360" s="39"/>
      <c r="H360" s="39"/>
      <c r="I360" s="39"/>
      <c r="J360" s="39"/>
      <c r="K360" s="39"/>
      <c r="L360" s="39"/>
      <c r="M360" s="39"/>
      <c r="N360" s="19"/>
    </row>
    <row r="361" spans="1:14" ht="20.149999999999999" customHeight="1" x14ac:dyDescent="0.3">
      <c r="A361" s="16"/>
      <c r="B361" s="174" t="str">
        <f>F1405</f>
        <v>9. They effectively accommodated my linguistic barrier.</v>
      </c>
      <c r="C361" s="174"/>
      <c r="D361" s="174"/>
      <c r="E361" s="174"/>
      <c r="F361" s="174"/>
      <c r="G361" s="174"/>
      <c r="H361" s="174"/>
      <c r="I361" s="174"/>
      <c r="J361" s="174"/>
      <c r="K361" s="175" t="s">
        <v>53</v>
      </c>
      <c r="L361" s="176"/>
      <c r="M361" s="177"/>
      <c r="N361" s="19"/>
    </row>
    <row r="362" spans="1:14" ht="5.15" customHeight="1" x14ac:dyDescent="0.3">
      <c r="A362" s="16"/>
      <c r="B362" s="39"/>
      <c r="C362" s="39"/>
      <c r="D362" s="39"/>
      <c r="E362" s="39"/>
      <c r="F362" s="39"/>
      <c r="G362" s="39"/>
      <c r="H362" s="39"/>
      <c r="I362" s="39"/>
      <c r="J362" s="39"/>
      <c r="K362" s="39"/>
      <c r="L362" s="39"/>
      <c r="M362" s="39"/>
      <c r="N362" s="19"/>
    </row>
    <row r="363" spans="1:14" ht="20.149999999999999" customHeight="1" x14ac:dyDescent="0.3">
      <c r="A363" s="16"/>
      <c r="B363" s="174" t="str">
        <f>F1406</f>
        <v>10. I was offered billing options appropriate to my cultural values.</v>
      </c>
      <c r="C363" s="174"/>
      <c r="D363" s="174"/>
      <c r="E363" s="174"/>
      <c r="F363" s="174"/>
      <c r="G363" s="174"/>
      <c r="H363" s="174"/>
      <c r="I363" s="174"/>
      <c r="J363" s="174"/>
      <c r="K363" s="175" t="s">
        <v>53</v>
      </c>
      <c r="L363" s="176"/>
      <c r="M363" s="177"/>
      <c r="N363" s="19"/>
    </row>
    <row r="364" spans="1:14" ht="10" customHeight="1" x14ac:dyDescent="0.3">
      <c r="A364" s="16"/>
      <c r="B364" s="39"/>
      <c r="C364" s="39"/>
      <c r="D364" s="39"/>
      <c r="E364" s="39"/>
      <c r="F364" s="39"/>
      <c r="G364" s="39"/>
      <c r="H364" s="39"/>
      <c r="I364" s="39"/>
      <c r="J364" s="39"/>
      <c r="K364" s="39"/>
      <c r="L364" s="39"/>
      <c r="M364" s="39"/>
      <c r="N364" s="19"/>
    </row>
    <row r="365" spans="1:14" ht="15" customHeight="1" x14ac:dyDescent="0.3">
      <c r="A365" s="16"/>
      <c r="B365" s="178" t="str">
        <f>B1410</f>
        <v>The resulting score for cultural competence is 28 out of 100. This indicates a level of significant incompetence.</v>
      </c>
      <c r="C365" s="178"/>
      <c r="D365" s="178"/>
      <c r="E365" s="178"/>
      <c r="F365" s="178"/>
      <c r="G365" s="178"/>
      <c r="H365" s="178"/>
      <c r="I365" s="178"/>
      <c r="J365" s="178"/>
      <c r="K365" s="178"/>
      <c r="L365" s="178"/>
      <c r="M365" s="178"/>
      <c r="N365" s="19"/>
    </row>
    <row r="366" spans="1:14" ht="10" customHeight="1" x14ac:dyDescent="0.3">
      <c r="A366" s="16"/>
      <c r="B366" s="40"/>
      <c r="C366" s="41"/>
      <c r="D366" s="41"/>
      <c r="E366" s="41"/>
      <c r="F366" s="41"/>
      <c r="G366" s="41"/>
      <c r="H366" s="41"/>
      <c r="I366" s="41"/>
      <c r="J366" s="41"/>
      <c r="K366" s="41"/>
      <c r="L366" s="41"/>
      <c r="M366" s="42"/>
      <c r="N366" s="19"/>
    </row>
    <row r="367" spans="1:14" ht="20" customHeight="1" x14ac:dyDescent="0.3">
      <c r="A367" s="16"/>
      <c r="B367" s="52" t="str">
        <f>C1414</f>
        <v xml:space="preserve">We provide this helpful feedback to you, Dr. Simmons, to improve your cultural competency. </v>
      </c>
      <c r="C367" s="53"/>
      <c r="D367" s="53"/>
      <c r="E367" s="53"/>
      <c r="F367" s="53"/>
      <c r="G367" s="53"/>
      <c r="H367" s="53"/>
      <c r="I367" s="53"/>
      <c r="J367" s="53"/>
      <c r="K367" s="53"/>
      <c r="L367" s="53"/>
      <c r="M367" s="54"/>
      <c r="N367" s="19"/>
    </row>
    <row r="368" spans="1:14" ht="20" customHeight="1" x14ac:dyDescent="0.3">
      <c r="A368" s="16"/>
      <c r="B368" s="156" t="s">
        <v>15</v>
      </c>
      <c r="C368" s="157"/>
      <c r="D368" s="157"/>
      <c r="E368" s="157"/>
      <c r="F368" s="157"/>
      <c r="G368" s="157"/>
      <c r="H368" s="157"/>
      <c r="I368" s="157"/>
      <c r="J368" s="157"/>
      <c r="K368" s="157"/>
      <c r="L368" s="157"/>
      <c r="M368" s="158"/>
      <c r="N368" s="19"/>
    </row>
    <row r="369" spans="1:14" ht="20" customHeight="1" thickBot="1" x14ac:dyDescent="0.35">
      <c r="A369" s="16"/>
      <c r="B369" s="156" t="s">
        <v>16</v>
      </c>
      <c r="C369" s="157"/>
      <c r="D369" s="157"/>
      <c r="E369" s="157"/>
      <c r="F369" s="157"/>
      <c r="G369" s="157"/>
      <c r="H369" s="157"/>
      <c r="I369" s="157"/>
      <c r="J369" s="157"/>
      <c r="K369" s="157"/>
      <c r="L369" s="157"/>
      <c r="M369" s="158"/>
      <c r="N369" s="19"/>
    </row>
    <row r="370" spans="1:14" ht="30" customHeight="1" thickTop="1" x14ac:dyDescent="0.3">
      <c r="A370" s="16"/>
      <c r="B370" s="159" t="s">
        <v>17</v>
      </c>
      <c r="C370" s="160"/>
      <c r="D370" s="160"/>
      <c r="E370" s="162" t="s">
        <v>18</v>
      </c>
      <c r="F370" s="163"/>
      <c r="G370" s="163"/>
      <c r="H370" s="164"/>
      <c r="I370" s="165" t="s">
        <v>19</v>
      </c>
      <c r="J370" s="166"/>
      <c r="K370" s="166"/>
      <c r="L370" s="166"/>
      <c r="M370" s="167"/>
      <c r="N370" s="19"/>
    </row>
    <row r="371" spans="1:14" ht="55" customHeight="1" thickBot="1" x14ac:dyDescent="0.35">
      <c r="A371" s="16"/>
      <c r="B371" s="55"/>
      <c r="C371" s="17"/>
      <c r="D371" s="17"/>
      <c r="E371" s="168" t="s">
        <v>20</v>
      </c>
      <c r="F371" s="169"/>
      <c r="G371" s="169"/>
      <c r="H371" s="170"/>
      <c r="I371" s="171" t="s">
        <v>21</v>
      </c>
      <c r="J371" s="172"/>
      <c r="K371" s="172"/>
      <c r="L371" s="172"/>
      <c r="M371" s="173"/>
      <c r="N371" s="19"/>
    </row>
    <row r="372" spans="1:14" ht="10" customHeight="1" thickTop="1" x14ac:dyDescent="0.3">
      <c r="A372" s="16"/>
      <c r="B372" s="55"/>
      <c r="C372" s="17"/>
      <c r="D372" s="17"/>
      <c r="E372" s="17"/>
      <c r="F372" s="17"/>
      <c r="G372" s="17"/>
      <c r="H372" s="17"/>
      <c r="I372" s="17"/>
      <c r="J372" s="17"/>
      <c r="K372" s="17"/>
      <c r="L372" s="17"/>
      <c r="M372" s="56"/>
      <c r="N372" s="19"/>
    </row>
    <row r="373" spans="1:14" ht="20.149999999999999" customHeight="1" x14ac:dyDescent="0.3">
      <c r="A373" s="16"/>
      <c r="B373" s="46"/>
      <c r="C373" s="39"/>
      <c r="D373" s="39"/>
      <c r="E373" s="153"/>
      <c r="F373" s="154"/>
      <c r="G373" s="154"/>
      <c r="H373" s="154"/>
      <c r="I373" s="154"/>
      <c r="J373" s="154"/>
      <c r="K373" s="154"/>
      <c r="L373" s="155"/>
      <c r="M373" s="48"/>
      <c r="N373" s="19"/>
    </row>
    <row r="374" spans="1:14" ht="10" customHeight="1" x14ac:dyDescent="0.3">
      <c r="A374" s="16"/>
      <c r="B374" s="46"/>
      <c r="C374" s="39"/>
      <c r="D374" s="39"/>
      <c r="E374" s="39"/>
      <c r="F374" s="39"/>
      <c r="G374" s="39"/>
      <c r="H374" s="39"/>
      <c r="I374" s="39"/>
      <c r="J374" s="39"/>
      <c r="K374" s="39"/>
      <c r="L374" s="39"/>
      <c r="M374" s="48"/>
      <c r="N374" s="19"/>
    </row>
    <row r="375" spans="1:14" ht="65.150000000000006" customHeight="1" x14ac:dyDescent="0.3">
      <c r="A375" s="16"/>
      <c r="B375" s="156" t="str">
        <f>C1424</f>
        <v>Select one of these two services, Standard or Competitive Competence, to best improve your efficacy serving diverse patients. We can then offer a testimonial of your improved responsiveness to diverse clients.</v>
      </c>
      <c r="C375" s="157"/>
      <c r="D375" s="157"/>
      <c r="E375" s="157"/>
      <c r="F375" s="157"/>
      <c r="G375" s="157"/>
      <c r="H375" s="157"/>
      <c r="I375" s="157"/>
      <c r="J375" s="157"/>
      <c r="K375" s="157"/>
      <c r="L375" s="157"/>
      <c r="M375" s="158"/>
      <c r="N375" s="19"/>
    </row>
    <row r="376" spans="1:14" ht="45" customHeight="1" x14ac:dyDescent="0.3">
      <c r="A376" s="16"/>
      <c r="B376" s="150"/>
      <c r="C376" s="151"/>
      <c r="D376" s="151"/>
      <c r="E376" s="151"/>
      <c r="F376" s="151"/>
      <c r="G376" s="151"/>
      <c r="H376" s="151"/>
      <c r="I376" s="151"/>
      <c r="J376" s="151"/>
      <c r="K376" s="151"/>
      <c r="L376" s="151"/>
      <c r="M376" s="152"/>
      <c r="N376" s="19"/>
    </row>
    <row r="377" spans="1:14" ht="5.15" customHeight="1" x14ac:dyDescent="0.3">
      <c r="A377" s="16"/>
      <c r="B377" s="39"/>
      <c r="C377" s="39"/>
      <c r="D377" s="39"/>
      <c r="E377" s="39"/>
      <c r="F377" s="39"/>
      <c r="G377" s="39"/>
      <c r="H377" s="39"/>
      <c r="I377" s="39"/>
      <c r="J377" s="39"/>
      <c r="K377" s="39"/>
      <c r="L377" s="39"/>
      <c r="M377" s="39"/>
      <c r="N377" s="19"/>
    </row>
    <row r="378" spans="1:14" ht="5.15" customHeight="1" x14ac:dyDescent="0.3">
      <c r="A378" s="27"/>
      <c r="B378" s="28"/>
      <c r="C378" s="28"/>
      <c r="D378" s="28"/>
      <c r="E378" s="28"/>
      <c r="F378" s="28"/>
      <c r="G378" s="28"/>
      <c r="H378" s="28"/>
      <c r="I378" s="28"/>
      <c r="J378" s="28"/>
      <c r="K378" s="28"/>
      <c r="L378" s="28"/>
      <c r="M378" s="28"/>
      <c r="N378" s="29"/>
    </row>
    <row r="379" spans="1:14" ht="55" customHeight="1" x14ac:dyDescent="0.3">
      <c r="A379" s="30" t="s">
        <v>5</v>
      </c>
      <c r="B379" s="188" t="s">
        <v>31</v>
      </c>
      <c r="C379" s="188"/>
      <c r="D379" s="188"/>
      <c r="E379" s="188"/>
      <c r="F379" s="186"/>
      <c r="G379" s="186"/>
      <c r="H379" s="186"/>
      <c r="I379" s="186"/>
      <c r="J379" s="187"/>
      <c r="K379" s="187"/>
      <c r="L379" s="187"/>
      <c r="M379" s="187"/>
      <c r="N379" s="31" t="s">
        <v>7</v>
      </c>
    </row>
    <row r="380" spans="1:14" ht="5.15" customHeight="1" x14ac:dyDescent="0.3">
      <c r="A380" s="11"/>
      <c r="B380" s="12"/>
      <c r="C380" s="12"/>
      <c r="D380" s="12"/>
      <c r="E380" s="12"/>
      <c r="F380" s="12"/>
      <c r="G380" s="12"/>
      <c r="H380" s="13"/>
      <c r="I380" s="12"/>
      <c r="J380" s="12"/>
      <c r="K380" s="12"/>
      <c r="L380" s="12"/>
      <c r="M380" s="12"/>
      <c r="N380" s="14"/>
    </row>
    <row r="381" spans="1:14" ht="5.15" customHeight="1" x14ac:dyDescent="0.3">
      <c r="A381" s="16"/>
      <c r="B381" s="17"/>
      <c r="C381" s="17"/>
      <c r="D381" s="17"/>
      <c r="E381" s="17"/>
      <c r="F381" s="17"/>
      <c r="G381" s="17"/>
      <c r="H381" s="18"/>
      <c r="I381" s="17"/>
      <c r="J381" s="17"/>
      <c r="K381" s="17"/>
      <c r="L381" s="17"/>
      <c r="M381" s="17"/>
      <c r="N381" s="19"/>
    </row>
    <row r="382" spans="1:14" ht="5.15" customHeight="1" thickBot="1" x14ac:dyDescent="0.35">
      <c r="A382" s="16"/>
      <c r="B382" s="32"/>
      <c r="C382" s="32"/>
      <c r="D382" s="32"/>
      <c r="E382" s="32"/>
      <c r="F382" s="32"/>
      <c r="G382" s="32"/>
      <c r="H382" s="32"/>
      <c r="I382" s="32"/>
      <c r="J382" s="32"/>
      <c r="K382" s="32"/>
      <c r="L382" s="32"/>
      <c r="M382" s="32"/>
      <c r="N382" s="19"/>
    </row>
    <row r="383" spans="1:14" ht="20.149999999999999" customHeight="1" thickTop="1" x14ac:dyDescent="0.3">
      <c r="A383" s="16"/>
      <c r="B383" s="33" t="s">
        <v>11</v>
      </c>
      <c r="C383" s="32"/>
      <c r="D383" s="32"/>
      <c r="E383" s="32"/>
      <c r="F383" s="179" t="str">
        <f>F342</f>
        <v>Tamela</v>
      </c>
      <c r="G383" s="180"/>
      <c r="H383" s="180"/>
      <c r="I383" s="181"/>
      <c r="J383" s="34"/>
      <c r="K383" s="35" t="s">
        <v>12</v>
      </c>
      <c r="L383" s="36"/>
      <c r="M383" s="37"/>
      <c r="N383" s="19"/>
    </row>
    <row r="384" spans="1:14" ht="20.149999999999999" customHeight="1" thickBot="1" x14ac:dyDescent="0.35">
      <c r="A384" s="16"/>
      <c r="B384" s="33" t="s">
        <v>13</v>
      </c>
      <c r="C384" s="32"/>
      <c r="D384" s="32"/>
      <c r="E384" s="32"/>
      <c r="F384" s="179" t="str">
        <f>F343</f>
        <v>Dr. Simmons</v>
      </c>
      <c r="G384" s="180"/>
      <c r="H384" s="180"/>
      <c r="I384" s="181"/>
      <c r="J384" s="34"/>
      <c r="K384" s="182"/>
      <c r="L384" s="183"/>
      <c r="M384" s="184"/>
      <c r="N384" s="19"/>
    </row>
    <row r="385" spans="1:54" ht="10" customHeight="1" thickTop="1" x14ac:dyDescent="0.3">
      <c r="A385" s="16"/>
      <c r="B385" s="17"/>
      <c r="C385" s="17"/>
      <c r="D385" s="17"/>
      <c r="E385" s="17"/>
      <c r="F385" s="17"/>
      <c r="G385" s="17"/>
      <c r="H385" s="18"/>
      <c r="I385" s="17"/>
      <c r="J385" s="17"/>
      <c r="K385" s="17"/>
      <c r="L385" s="17"/>
      <c r="M385" s="17"/>
      <c r="N385" s="19"/>
    </row>
    <row r="386" spans="1:54" ht="20.149999999999999" customHeight="1" x14ac:dyDescent="0.3">
      <c r="A386" s="16"/>
      <c r="B386" s="174" t="str">
        <f>F1434</f>
        <v>1. I felt fully seen and heard.</v>
      </c>
      <c r="C386" s="174"/>
      <c r="D386" s="174"/>
      <c r="E386" s="174"/>
      <c r="F386" s="174"/>
      <c r="G386" s="174"/>
      <c r="H386" s="174"/>
      <c r="I386" s="174"/>
      <c r="J386" s="174"/>
      <c r="K386" s="175"/>
      <c r="L386" s="176"/>
      <c r="M386" s="177"/>
      <c r="N386" s="19"/>
    </row>
    <row r="387" spans="1:54" ht="5.15" customHeight="1" x14ac:dyDescent="0.3">
      <c r="A387" s="16"/>
      <c r="B387" s="17"/>
      <c r="C387" s="17"/>
      <c r="D387" s="17"/>
      <c r="E387" s="17"/>
      <c r="F387" s="17"/>
      <c r="G387" s="17"/>
      <c r="H387" s="18"/>
      <c r="I387" s="17"/>
      <c r="J387" s="17"/>
      <c r="K387" s="17"/>
      <c r="L387" s="17"/>
      <c r="M387" s="17"/>
      <c r="N387" s="19"/>
      <c r="BB387" s="38"/>
    </row>
    <row r="388" spans="1:54" ht="20.149999999999999" customHeight="1" x14ac:dyDescent="0.3">
      <c r="A388" s="16"/>
      <c r="B388" s="174" t="str">
        <f>F1435</f>
        <v>2. They faithfully responded to all of my expressions of pain or discomfort.</v>
      </c>
      <c r="C388" s="174"/>
      <c r="D388" s="174"/>
      <c r="E388" s="174"/>
      <c r="F388" s="174"/>
      <c r="G388" s="174"/>
      <c r="H388" s="174"/>
      <c r="I388" s="174"/>
      <c r="J388" s="174"/>
      <c r="K388" s="175"/>
      <c r="L388" s="176"/>
      <c r="M388" s="177"/>
      <c r="N388" s="19"/>
      <c r="BB388" s="38"/>
    </row>
    <row r="389" spans="1:54" ht="5.15" customHeight="1" x14ac:dyDescent="0.3">
      <c r="A389" s="16"/>
      <c r="B389" s="17"/>
      <c r="C389" s="17"/>
      <c r="D389" s="17"/>
      <c r="E389" s="17"/>
      <c r="F389" s="17"/>
      <c r="G389" s="17"/>
      <c r="H389" s="18"/>
      <c r="I389" s="17"/>
      <c r="J389" s="17"/>
      <c r="K389" s="17"/>
      <c r="L389" s="17"/>
      <c r="M389" s="17"/>
      <c r="N389" s="19"/>
      <c r="BB389" s="38"/>
    </row>
    <row r="390" spans="1:54" ht="20.149999999999999" customHeight="1" x14ac:dyDescent="0.3">
      <c r="A390" s="16"/>
      <c r="B390" s="174" t="str">
        <f>F1436</f>
        <v>3. They put my personal wellbeing ahead of their institutional processes.</v>
      </c>
      <c r="C390" s="174"/>
      <c r="D390" s="174"/>
      <c r="E390" s="174"/>
      <c r="F390" s="174"/>
      <c r="G390" s="174"/>
      <c r="H390" s="174"/>
      <c r="I390" s="174"/>
      <c r="J390" s="174"/>
      <c r="K390" s="175"/>
      <c r="L390" s="176"/>
      <c r="M390" s="177"/>
      <c r="N390" s="19"/>
      <c r="BB390" s="38"/>
    </row>
    <row r="391" spans="1:54" ht="5.15" customHeight="1" x14ac:dyDescent="0.3">
      <c r="A391" s="16"/>
      <c r="B391" s="17"/>
      <c r="C391" s="17"/>
      <c r="D391" s="17"/>
      <c r="E391" s="17"/>
      <c r="F391" s="17"/>
      <c r="G391" s="17"/>
      <c r="H391" s="18"/>
      <c r="I391" s="17"/>
      <c r="J391" s="17"/>
      <c r="K391" s="17"/>
      <c r="L391" s="17"/>
      <c r="M391" s="17"/>
      <c r="N391" s="19"/>
      <c r="BB391" s="38"/>
    </row>
    <row r="392" spans="1:54" ht="20.149999999999999" customHeight="1" x14ac:dyDescent="0.3">
      <c r="A392" s="16"/>
      <c r="B392" s="174" t="str">
        <f>F1437</f>
        <v>4. Their actions and expressions were devoid of any microaggressions.</v>
      </c>
      <c r="C392" s="174"/>
      <c r="D392" s="174"/>
      <c r="E392" s="174"/>
      <c r="F392" s="174"/>
      <c r="G392" s="174"/>
      <c r="H392" s="174"/>
      <c r="I392" s="174"/>
      <c r="J392" s="174"/>
      <c r="K392" s="175"/>
      <c r="L392" s="176"/>
      <c r="M392" s="177"/>
      <c r="N392" s="19"/>
    </row>
    <row r="393" spans="1:54" ht="5.15" customHeight="1" x14ac:dyDescent="0.3">
      <c r="A393" s="16"/>
      <c r="B393" s="17"/>
      <c r="C393" s="17"/>
      <c r="D393" s="17"/>
      <c r="E393" s="17"/>
      <c r="F393" s="17"/>
      <c r="G393" s="17"/>
      <c r="H393" s="18"/>
      <c r="I393" s="17"/>
      <c r="J393" s="17"/>
      <c r="K393" s="17"/>
      <c r="L393" s="17"/>
      <c r="M393" s="17"/>
      <c r="N393" s="19"/>
    </row>
    <row r="394" spans="1:54" ht="20.149999999999999" customHeight="1" x14ac:dyDescent="0.3">
      <c r="A394" s="16"/>
      <c r="B394" s="174" t="str">
        <f>F1438</f>
        <v>5. They asked me how they could be more culturally sensitive.</v>
      </c>
      <c r="C394" s="174"/>
      <c r="D394" s="174"/>
      <c r="E394" s="174"/>
      <c r="F394" s="174"/>
      <c r="G394" s="174"/>
      <c r="H394" s="174"/>
      <c r="I394" s="174"/>
      <c r="J394" s="174"/>
      <c r="K394" s="175"/>
      <c r="L394" s="176"/>
      <c r="M394" s="177"/>
      <c r="N394" s="19"/>
    </row>
    <row r="395" spans="1:54" ht="5.15" customHeight="1" x14ac:dyDescent="0.3">
      <c r="A395" s="16"/>
      <c r="B395" s="17"/>
      <c r="C395" s="17"/>
      <c r="D395" s="17"/>
      <c r="E395" s="17"/>
      <c r="F395" s="17"/>
      <c r="G395" s="17"/>
      <c r="H395" s="18"/>
      <c r="I395" s="17"/>
      <c r="J395" s="17"/>
      <c r="K395" s="17"/>
      <c r="L395" s="17"/>
      <c r="M395" s="17"/>
      <c r="N395" s="19"/>
    </row>
    <row r="396" spans="1:54" ht="20.149999999999999" customHeight="1" x14ac:dyDescent="0.3">
      <c r="A396" s="16"/>
      <c r="B396" s="174" t="str">
        <f>F1439</f>
        <v>6. They did not exploit my vulnerability to their professional authority.</v>
      </c>
      <c r="C396" s="174"/>
      <c r="D396" s="174"/>
      <c r="E396" s="174"/>
      <c r="F396" s="174"/>
      <c r="G396" s="174"/>
      <c r="H396" s="174"/>
      <c r="I396" s="174"/>
      <c r="J396" s="174"/>
      <c r="K396" s="175"/>
      <c r="L396" s="176"/>
      <c r="M396" s="177"/>
      <c r="N396" s="19"/>
    </row>
    <row r="397" spans="1:54" ht="5.15" customHeight="1" x14ac:dyDescent="0.3">
      <c r="A397" s="16"/>
      <c r="B397" s="39"/>
      <c r="C397" s="39"/>
      <c r="D397" s="39"/>
      <c r="E397" s="39"/>
      <c r="F397" s="39"/>
      <c r="G397" s="39"/>
      <c r="H397" s="39"/>
      <c r="I397" s="39"/>
      <c r="J397" s="39"/>
      <c r="K397" s="39"/>
      <c r="L397" s="39"/>
      <c r="M397" s="39"/>
      <c r="N397" s="19"/>
    </row>
    <row r="398" spans="1:54" ht="20.149999999999999" customHeight="1" x14ac:dyDescent="0.3">
      <c r="A398" s="16"/>
      <c r="B398" s="174" t="str">
        <f>F1440</f>
        <v>7. I never had to give up my autonomy to fit their processes.</v>
      </c>
      <c r="C398" s="174"/>
      <c r="D398" s="174"/>
      <c r="E398" s="174"/>
      <c r="F398" s="174"/>
      <c r="G398" s="174"/>
      <c r="H398" s="174"/>
      <c r="I398" s="174"/>
      <c r="J398" s="174"/>
      <c r="K398" s="175"/>
      <c r="L398" s="176"/>
      <c r="M398" s="177"/>
      <c r="N398" s="19"/>
    </row>
    <row r="399" spans="1:54" ht="5.15" customHeight="1" x14ac:dyDescent="0.3">
      <c r="A399" s="16"/>
      <c r="B399" s="39"/>
      <c r="C399" s="39"/>
      <c r="D399" s="39"/>
      <c r="E399" s="39"/>
      <c r="F399" s="39"/>
      <c r="G399" s="39"/>
      <c r="H399" s="39"/>
      <c r="I399" s="39"/>
      <c r="J399" s="39"/>
      <c r="K399" s="39"/>
      <c r="L399" s="39"/>
      <c r="M399" s="39"/>
      <c r="N399" s="19"/>
    </row>
    <row r="400" spans="1:54" ht="20.149999999999999" customHeight="1" x14ac:dyDescent="0.3">
      <c r="A400" s="16"/>
      <c r="B400" s="174" t="str">
        <f>F1441</f>
        <v>8. Staff appeared to be culturally diverse.</v>
      </c>
      <c r="C400" s="174"/>
      <c r="D400" s="174"/>
      <c r="E400" s="174"/>
      <c r="F400" s="174"/>
      <c r="G400" s="174"/>
      <c r="H400" s="174"/>
      <c r="I400" s="174"/>
      <c r="J400" s="174"/>
      <c r="K400" s="175"/>
      <c r="L400" s="176"/>
      <c r="M400" s="177"/>
      <c r="N400" s="19"/>
    </row>
    <row r="401" spans="1:14" ht="5.15" customHeight="1" x14ac:dyDescent="0.3">
      <c r="A401" s="16"/>
      <c r="B401" s="39"/>
      <c r="C401" s="39"/>
      <c r="D401" s="39"/>
      <c r="E401" s="39"/>
      <c r="F401" s="39"/>
      <c r="G401" s="39"/>
      <c r="H401" s="39"/>
      <c r="I401" s="39"/>
      <c r="J401" s="39"/>
      <c r="K401" s="39"/>
      <c r="L401" s="39"/>
      <c r="M401" s="39"/>
      <c r="N401" s="19"/>
    </row>
    <row r="402" spans="1:14" ht="20.149999999999999" customHeight="1" x14ac:dyDescent="0.3">
      <c r="A402" s="16"/>
      <c r="B402" s="174" t="str">
        <f>F1442</f>
        <v>9. They effectively accommodated my linguistic barrier.</v>
      </c>
      <c r="C402" s="174"/>
      <c r="D402" s="174"/>
      <c r="E402" s="174"/>
      <c r="F402" s="174"/>
      <c r="G402" s="174"/>
      <c r="H402" s="174"/>
      <c r="I402" s="174"/>
      <c r="J402" s="174"/>
      <c r="K402" s="175"/>
      <c r="L402" s="176"/>
      <c r="M402" s="177"/>
      <c r="N402" s="19"/>
    </row>
    <row r="403" spans="1:14" ht="5.15" customHeight="1" x14ac:dyDescent="0.3">
      <c r="A403" s="16"/>
      <c r="B403" s="39"/>
      <c r="C403" s="39"/>
      <c r="D403" s="39"/>
      <c r="E403" s="39"/>
      <c r="F403" s="39"/>
      <c r="G403" s="39"/>
      <c r="H403" s="39"/>
      <c r="I403" s="39"/>
      <c r="J403" s="39"/>
      <c r="K403" s="39"/>
      <c r="L403" s="39"/>
      <c r="M403" s="39"/>
      <c r="N403" s="19"/>
    </row>
    <row r="404" spans="1:14" ht="20.149999999999999" customHeight="1" x14ac:dyDescent="0.3">
      <c r="A404" s="16"/>
      <c r="B404" s="174" t="str">
        <f>F1443</f>
        <v>10. I was offered billing options appropriate to my cultural values.</v>
      </c>
      <c r="C404" s="174"/>
      <c r="D404" s="174"/>
      <c r="E404" s="174"/>
      <c r="F404" s="174"/>
      <c r="G404" s="174"/>
      <c r="H404" s="174"/>
      <c r="I404" s="174"/>
      <c r="J404" s="174"/>
      <c r="K404" s="175"/>
      <c r="L404" s="176"/>
      <c r="M404" s="177"/>
      <c r="N404" s="19"/>
    </row>
    <row r="405" spans="1:14" ht="10" customHeight="1" x14ac:dyDescent="0.3">
      <c r="A405" s="16"/>
      <c r="B405" s="39"/>
      <c r="C405" s="39"/>
      <c r="D405" s="39"/>
      <c r="E405" s="39"/>
      <c r="F405" s="39"/>
      <c r="G405" s="39"/>
      <c r="H405" s="39"/>
      <c r="I405" s="39"/>
      <c r="J405" s="39"/>
      <c r="K405" s="39"/>
      <c r="L405" s="39"/>
      <c r="M405" s="39"/>
      <c r="N405" s="19"/>
    </row>
    <row r="406" spans="1:14" ht="15" customHeight="1" x14ac:dyDescent="0.3">
      <c r="A406" s="16"/>
      <c r="B406" s="178" t="str">
        <f>B1447</f>
        <v/>
      </c>
      <c r="C406" s="178"/>
      <c r="D406" s="178"/>
      <c r="E406" s="178"/>
      <c r="F406" s="178"/>
      <c r="G406" s="178"/>
      <c r="H406" s="178"/>
      <c r="I406" s="178"/>
      <c r="J406" s="178"/>
      <c r="K406" s="178"/>
      <c r="L406" s="178"/>
      <c r="M406" s="178"/>
      <c r="N406" s="19"/>
    </row>
    <row r="407" spans="1:14" ht="10" customHeight="1" x14ac:dyDescent="0.3">
      <c r="A407" s="16"/>
      <c r="B407" s="40"/>
      <c r="C407" s="41"/>
      <c r="D407" s="41"/>
      <c r="E407" s="41"/>
      <c r="F407" s="41"/>
      <c r="G407" s="41"/>
      <c r="H407" s="41"/>
      <c r="I407" s="41"/>
      <c r="J407" s="41"/>
      <c r="K407" s="41"/>
      <c r="L407" s="41"/>
      <c r="M407" s="42"/>
      <c r="N407" s="19"/>
    </row>
    <row r="408" spans="1:14" ht="20" customHeight="1" x14ac:dyDescent="0.3">
      <c r="A408" s="16"/>
      <c r="B408" s="52" t="str">
        <f>C1451</f>
        <v xml:space="preserve">We provide this helpful feedback to you, Dr. Simmons, to improve your cultural competency. </v>
      </c>
      <c r="C408" s="53"/>
      <c r="D408" s="53"/>
      <c r="E408" s="53"/>
      <c r="F408" s="53"/>
      <c r="G408" s="53"/>
      <c r="H408" s="53"/>
      <c r="I408" s="53"/>
      <c r="J408" s="53"/>
      <c r="K408" s="53"/>
      <c r="L408" s="53"/>
      <c r="M408" s="54"/>
      <c r="N408" s="19"/>
    </row>
    <row r="409" spans="1:14" ht="20" customHeight="1" x14ac:dyDescent="0.3">
      <c r="A409" s="16"/>
      <c r="B409" s="156" t="s">
        <v>15</v>
      </c>
      <c r="C409" s="157"/>
      <c r="D409" s="157"/>
      <c r="E409" s="157"/>
      <c r="F409" s="157"/>
      <c r="G409" s="157"/>
      <c r="H409" s="157"/>
      <c r="I409" s="157"/>
      <c r="J409" s="157"/>
      <c r="K409" s="157"/>
      <c r="L409" s="157"/>
      <c r="M409" s="158"/>
      <c r="N409" s="19"/>
    </row>
    <row r="410" spans="1:14" ht="20" customHeight="1" thickBot="1" x14ac:dyDescent="0.35">
      <c r="A410" s="16"/>
      <c r="B410" s="156" t="s">
        <v>16</v>
      </c>
      <c r="C410" s="157"/>
      <c r="D410" s="157"/>
      <c r="E410" s="157"/>
      <c r="F410" s="157"/>
      <c r="G410" s="157"/>
      <c r="H410" s="157"/>
      <c r="I410" s="157"/>
      <c r="J410" s="157"/>
      <c r="K410" s="157"/>
      <c r="L410" s="157"/>
      <c r="M410" s="158"/>
      <c r="N410" s="19"/>
    </row>
    <row r="411" spans="1:14" ht="30" customHeight="1" thickTop="1" x14ac:dyDescent="0.3">
      <c r="A411" s="16"/>
      <c r="B411" s="159" t="s">
        <v>17</v>
      </c>
      <c r="C411" s="160"/>
      <c r="D411" s="160"/>
      <c r="E411" s="162" t="s">
        <v>18</v>
      </c>
      <c r="F411" s="163"/>
      <c r="G411" s="163"/>
      <c r="H411" s="164"/>
      <c r="I411" s="165" t="s">
        <v>19</v>
      </c>
      <c r="J411" s="166"/>
      <c r="K411" s="166"/>
      <c r="L411" s="166"/>
      <c r="M411" s="167"/>
      <c r="N411" s="19"/>
    </row>
    <row r="412" spans="1:14" ht="55" customHeight="1" thickBot="1" x14ac:dyDescent="0.35">
      <c r="A412" s="16"/>
      <c r="B412" s="55"/>
      <c r="C412" s="17"/>
      <c r="D412" s="17"/>
      <c r="E412" s="168" t="s">
        <v>20</v>
      </c>
      <c r="F412" s="169"/>
      <c r="G412" s="169"/>
      <c r="H412" s="170"/>
      <c r="I412" s="171" t="s">
        <v>21</v>
      </c>
      <c r="J412" s="172"/>
      <c r="K412" s="172"/>
      <c r="L412" s="172"/>
      <c r="M412" s="173"/>
      <c r="N412" s="19"/>
    </row>
    <row r="413" spans="1:14" ht="10" customHeight="1" thickTop="1" x14ac:dyDescent="0.3">
      <c r="A413" s="16"/>
      <c r="B413" s="55"/>
      <c r="C413" s="17"/>
      <c r="D413" s="17"/>
      <c r="E413" s="17"/>
      <c r="F413" s="17"/>
      <c r="G413" s="17"/>
      <c r="H413" s="17"/>
      <c r="I413" s="17"/>
      <c r="J413" s="17"/>
      <c r="K413" s="17"/>
      <c r="L413" s="17"/>
      <c r="M413" s="56"/>
      <c r="N413" s="19"/>
    </row>
    <row r="414" spans="1:14" ht="20.149999999999999" customHeight="1" x14ac:dyDescent="0.3">
      <c r="A414" s="16"/>
      <c r="B414" s="46"/>
      <c r="C414" s="39"/>
      <c r="D414" s="39"/>
      <c r="E414" s="153"/>
      <c r="F414" s="154"/>
      <c r="G414" s="154"/>
      <c r="H414" s="154"/>
      <c r="I414" s="154"/>
      <c r="J414" s="154"/>
      <c r="K414" s="154"/>
      <c r="L414" s="155"/>
      <c r="M414" s="48"/>
      <c r="N414" s="19"/>
    </row>
    <row r="415" spans="1:14" ht="10" customHeight="1" x14ac:dyDescent="0.3">
      <c r="A415" s="16"/>
      <c r="B415" s="46"/>
      <c r="C415" s="39"/>
      <c r="D415" s="39"/>
      <c r="E415" s="39"/>
      <c r="F415" s="39"/>
      <c r="G415" s="39"/>
      <c r="H415" s="39"/>
      <c r="I415" s="39"/>
      <c r="J415" s="39"/>
      <c r="K415" s="39"/>
      <c r="L415" s="39"/>
      <c r="M415" s="48"/>
      <c r="N415" s="19"/>
    </row>
    <row r="416" spans="1:14" ht="65.150000000000006" customHeight="1" x14ac:dyDescent="0.3">
      <c r="A416" s="16"/>
      <c r="B416" s="156" t="str">
        <f>C1461</f>
        <v>Select one of these two services, Standard or Competitive Competence, to best improve your efficacy serving diverse patients. We can then offer a testimonial of your improved responsiveness to diverse clients.</v>
      </c>
      <c r="C416" s="157"/>
      <c r="D416" s="157"/>
      <c r="E416" s="157"/>
      <c r="F416" s="157"/>
      <c r="G416" s="157"/>
      <c r="H416" s="157"/>
      <c r="I416" s="157"/>
      <c r="J416" s="157"/>
      <c r="K416" s="157"/>
      <c r="L416" s="157"/>
      <c r="M416" s="158"/>
      <c r="N416" s="19"/>
    </row>
    <row r="417" spans="1:54" ht="45" customHeight="1" x14ac:dyDescent="0.3">
      <c r="A417" s="16"/>
      <c r="B417" s="150"/>
      <c r="C417" s="151"/>
      <c r="D417" s="151"/>
      <c r="E417" s="151"/>
      <c r="F417" s="151"/>
      <c r="G417" s="151"/>
      <c r="H417" s="151"/>
      <c r="I417" s="151"/>
      <c r="J417" s="151"/>
      <c r="K417" s="151"/>
      <c r="L417" s="151"/>
      <c r="M417" s="152"/>
      <c r="N417" s="19"/>
    </row>
    <row r="418" spans="1:54" ht="5.15" customHeight="1" x14ac:dyDescent="0.3">
      <c r="A418" s="16"/>
      <c r="B418" s="39"/>
      <c r="C418" s="39"/>
      <c r="D418" s="39"/>
      <c r="E418" s="39"/>
      <c r="F418" s="39"/>
      <c r="G418" s="39"/>
      <c r="H418" s="39"/>
      <c r="I418" s="39"/>
      <c r="J418" s="39"/>
      <c r="K418" s="39"/>
      <c r="L418" s="39"/>
      <c r="M418" s="39"/>
      <c r="N418" s="19"/>
    </row>
    <row r="419" spans="1:54" ht="5.15" customHeight="1" x14ac:dyDescent="0.3">
      <c r="A419" s="27"/>
      <c r="B419" s="28"/>
      <c r="C419" s="28"/>
      <c r="D419" s="28"/>
      <c r="E419" s="28"/>
      <c r="F419" s="28"/>
      <c r="G419" s="28"/>
      <c r="H419" s="28"/>
      <c r="I419" s="28"/>
      <c r="J419" s="28"/>
      <c r="K419" s="28"/>
      <c r="L419" s="28"/>
      <c r="M419" s="28"/>
      <c r="N419" s="29"/>
    </row>
    <row r="420" spans="1:54" ht="55" customHeight="1" x14ac:dyDescent="0.3">
      <c r="A420" s="30" t="s">
        <v>5</v>
      </c>
      <c r="B420" s="185" t="s">
        <v>32</v>
      </c>
      <c r="C420" s="185"/>
      <c r="D420" s="185"/>
      <c r="E420" s="185"/>
      <c r="F420" s="186"/>
      <c r="G420" s="186"/>
      <c r="H420" s="186"/>
      <c r="I420" s="186"/>
      <c r="J420" s="187"/>
      <c r="K420" s="187"/>
      <c r="L420" s="187"/>
      <c r="M420" s="187"/>
      <c r="N420" s="31" t="s">
        <v>7</v>
      </c>
    </row>
    <row r="421" spans="1:54" ht="5.15" customHeight="1" x14ac:dyDescent="0.3">
      <c r="A421" s="11"/>
      <c r="B421" s="12"/>
      <c r="C421" s="12"/>
      <c r="D421" s="12"/>
      <c r="E421" s="12"/>
      <c r="F421" s="12"/>
      <c r="G421" s="12"/>
      <c r="H421" s="13"/>
      <c r="I421" s="12"/>
      <c r="J421" s="12"/>
      <c r="K421" s="12"/>
      <c r="L421" s="12"/>
      <c r="M421" s="12"/>
      <c r="N421" s="14"/>
    </row>
    <row r="422" spans="1:54" ht="5.15" customHeight="1" x14ac:dyDescent="0.3">
      <c r="A422" s="16"/>
      <c r="B422" s="17"/>
      <c r="C422" s="17"/>
      <c r="D422" s="17"/>
      <c r="E422" s="17"/>
      <c r="F422" s="17"/>
      <c r="G422" s="17"/>
      <c r="H422" s="18"/>
      <c r="I422" s="17"/>
      <c r="J422" s="17"/>
      <c r="K422" s="17"/>
      <c r="L422" s="17"/>
      <c r="M422" s="17"/>
      <c r="N422" s="19"/>
    </row>
    <row r="423" spans="1:54" ht="5.15" customHeight="1" thickBot="1" x14ac:dyDescent="0.35">
      <c r="A423" s="16"/>
      <c r="B423" s="32"/>
      <c r="C423" s="32"/>
      <c r="D423" s="32"/>
      <c r="E423" s="32"/>
      <c r="F423" s="32"/>
      <c r="G423" s="32"/>
      <c r="H423" s="32"/>
      <c r="I423" s="32"/>
      <c r="J423" s="32"/>
      <c r="K423" s="32"/>
      <c r="L423" s="32"/>
      <c r="M423" s="32"/>
      <c r="N423" s="19"/>
    </row>
    <row r="424" spans="1:54" ht="20.149999999999999" customHeight="1" thickTop="1" x14ac:dyDescent="0.3">
      <c r="A424" s="16"/>
      <c r="B424" s="33" t="s">
        <v>11</v>
      </c>
      <c r="C424" s="32"/>
      <c r="D424" s="32"/>
      <c r="E424" s="32"/>
      <c r="F424" s="179" t="str">
        <f>F383</f>
        <v>Tamela</v>
      </c>
      <c r="G424" s="180"/>
      <c r="H424" s="180"/>
      <c r="I424" s="181"/>
      <c r="J424" s="34"/>
      <c r="K424" s="35" t="s">
        <v>12</v>
      </c>
      <c r="L424" s="36"/>
      <c r="M424" s="37"/>
      <c r="N424" s="19"/>
    </row>
    <row r="425" spans="1:54" ht="20.149999999999999" customHeight="1" thickBot="1" x14ac:dyDescent="0.35">
      <c r="A425" s="16"/>
      <c r="B425" s="33" t="s">
        <v>13</v>
      </c>
      <c r="C425" s="32"/>
      <c r="D425" s="32"/>
      <c r="E425" s="32"/>
      <c r="F425" s="179" t="str">
        <f>F384</f>
        <v>Dr. Simmons</v>
      </c>
      <c r="G425" s="180"/>
      <c r="H425" s="180"/>
      <c r="I425" s="181"/>
      <c r="J425" s="34"/>
      <c r="K425" s="182"/>
      <c r="L425" s="183"/>
      <c r="M425" s="184"/>
      <c r="N425" s="19"/>
    </row>
    <row r="426" spans="1:54" ht="10" customHeight="1" thickTop="1" x14ac:dyDescent="0.3">
      <c r="A426" s="16"/>
      <c r="B426" s="17"/>
      <c r="C426" s="17"/>
      <c r="D426" s="17"/>
      <c r="E426" s="17"/>
      <c r="F426" s="17"/>
      <c r="G426" s="17"/>
      <c r="H426" s="18"/>
      <c r="I426" s="17"/>
      <c r="J426" s="17"/>
      <c r="K426" s="17"/>
      <c r="L426" s="17"/>
      <c r="M426" s="17"/>
      <c r="N426" s="19"/>
    </row>
    <row r="427" spans="1:54" ht="20.149999999999999" customHeight="1" x14ac:dyDescent="0.3">
      <c r="A427" s="16"/>
      <c r="B427" s="174" t="str">
        <f>F1471</f>
        <v>1. I felt fully seen and heard.</v>
      </c>
      <c r="C427" s="174"/>
      <c r="D427" s="174"/>
      <c r="E427" s="174"/>
      <c r="F427" s="174"/>
      <c r="G427" s="174"/>
      <c r="H427" s="174"/>
      <c r="I427" s="174"/>
      <c r="J427" s="174"/>
      <c r="K427" s="175"/>
      <c r="L427" s="176"/>
      <c r="M427" s="177"/>
      <c r="N427" s="19"/>
    </row>
    <row r="428" spans="1:54" ht="5.15" customHeight="1" x14ac:dyDescent="0.3">
      <c r="A428" s="16"/>
      <c r="B428" s="17"/>
      <c r="C428" s="17"/>
      <c r="D428" s="17"/>
      <c r="E428" s="17"/>
      <c r="F428" s="17"/>
      <c r="G428" s="17"/>
      <c r="H428" s="18"/>
      <c r="I428" s="17"/>
      <c r="J428" s="17"/>
      <c r="K428" s="17"/>
      <c r="L428" s="17"/>
      <c r="M428" s="17"/>
      <c r="N428" s="19"/>
      <c r="BB428" s="38"/>
    </row>
    <row r="429" spans="1:54" ht="20.149999999999999" customHeight="1" x14ac:dyDescent="0.3">
      <c r="A429" s="16"/>
      <c r="B429" s="174" t="str">
        <f>F1472</f>
        <v>2. They faithfully responded to all of my expressions of pain or discomfort.</v>
      </c>
      <c r="C429" s="174"/>
      <c r="D429" s="174"/>
      <c r="E429" s="174"/>
      <c r="F429" s="174"/>
      <c r="G429" s="174"/>
      <c r="H429" s="174"/>
      <c r="I429" s="174"/>
      <c r="J429" s="174"/>
      <c r="K429" s="175"/>
      <c r="L429" s="176"/>
      <c r="M429" s="177"/>
      <c r="N429" s="19"/>
      <c r="BB429" s="38"/>
    </row>
    <row r="430" spans="1:54" ht="5.15" customHeight="1" x14ac:dyDescent="0.3">
      <c r="A430" s="16"/>
      <c r="B430" s="17"/>
      <c r="C430" s="17"/>
      <c r="D430" s="17"/>
      <c r="E430" s="17"/>
      <c r="F430" s="17"/>
      <c r="G430" s="17"/>
      <c r="H430" s="18"/>
      <c r="I430" s="17"/>
      <c r="J430" s="17"/>
      <c r="K430" s="17"/>
      <c r="L430" s="17"/>
      <c r="M430" s="17"/>
      <c r="N430" s="19"/>
      <c r="BB430" s="38"/>
    </row>
    <row r="431" spans="1:54" ht="20.149999999999999" customHeight="1" x14ac:dyDescent="0.3">
      <c r="A431" s="16"/>
      <c r="B431" s="174" t="str">
        <f>F1473</f>
        <v>3. They put my personal wellbeing ahead of their institutional processes.</v>
      </c>
      <c r="C431" s="174"/>
      <c r="D431" s="174"/>
      <c r="E431" s="174"/>
      <c r="F431" s="174"/>
      <c r="G431" s="174"/>
      <c r="H431" s="174"/>
      <c r="I431" s="174"/>
      <c r="J431" s="174"/>
      <c r="K431" s="175"/>
      <c r="L431" s="176"/>
      <c r="M431" s="177"/>
      <c r="N431" s="19"/>
      <c r="BB431" s="38"/>
    </row>
    <row r="432" spans="1:54" ht="5.15" customHeight="1" x14ac:dyDescent="0.3">
      <c r="A432" s="16"/>
      <c r="B432" s="17"/>
      <c r="C432" s="17"/>
      <c r="D432" s="17"/>
      <c r="E432" s="17"/>
      <c r="F432" s="17"/>
      <c r="G432" s="17"/>
      <c r="H432" s="18"/>
      <c r="I432" s="17"/>
      <c r="J432" s="17"/>
      <c r="K432" s="17"/>
      <c r="L432" s="17"/>
      <c r="M432" s="17"/>
      <c r="N432" s="19"/>
      <c r="BB432" s="38"/>
    </row>
    <row r="433" spans="1:14" ht="20.149999999999999" customHeight="1" x14ac:dyDescent="0.3">
      <c r="A433" s="16"/>
      <c r="B433" s="174" t="str">
        <f>F1474</f>
        <v>4. Their actions and expressions were devoid of any microaggressions.</v>
      </c>
      <c r="C433" s="174"/>
      <c r="D433" s="174"/>
      <c r="E433" s="174"/>
      <c r="F433" s="174"/>
      <c r="G433" s="174"/>
      <c r="H433" s="174"/>
      <c r="I433" s="174"/>
      <c r="J433" s="174"/>
      <c r="K433" s="175"/>
      <c r="L433" s="176"/>
      <c r="M433" s="177"/>
      <c r="N433" s="19"/>
    </row>
    <row r="434" spans="1:14" ht="5.15" customHeight="1" x14ac:dyDescent="0.3">
      <c r="A434" s="16"/>
      <c r="B434" s="17"/>
      <c r="C434" s="17"/>
      <c r="D434" s="17"/>
      <c r="E434" s="17"/>
      <c r="F434" s="17"/>
      <c r="G434" s="17"/>
      <c r="H434" s="18"/>
      <c r="I434" s="17"/>
      <c r="J434" s="17"/>
      <c r="K434" s="17"/>
      <c r="L434" s="17"/>
      <c r="M434" s="17"/>
      <c r="N434" s="19"/>
    </row>
    <row r="435" spans="1:14" ht="20.149999999999999" customHeight="1" x14ac:dyDescent="0.3">
      <c r="A435" s="16"/>
      <c r="B435" s="174" t="str">
        <f>F1475</f>
        <v>5. They asked me how they could be more culturally sensitive.</v>
      </c>
      <c r="C435" s="174"/>
      <c r="D435" s="174"/>
      <c r="E435" s="174"/>
      <c r="F435" s="174"/>
      <c r="G435" s="174"/>
      <c r="H435" s="174"/>
      <c r="I435" s="174"/>
      <c r="J435" s="174"/>
      <c r="K435" s="175"/>
      <c r="L435" s="176"/>
      <c r="M435" s="177"/>
      <c r="N435" s="19"/>
    </row>
    <row r="436" spans="1:14" ht="5.15" customHeight="1" x14ac:dyDescent="0.3">
      <c r="A436" s="16"/>
      <c r="B436" s="17"/>
      <c r="C436" s="17"/>
      <c r="D436" s="17"/>
      <c r="E436" s="17"/>
      <c r="F436" s="17"/>
      <c r="G436" s="17"/>
      <c r="H436" s="18"/>
      <c r="I436" s="17"/>
      <c r="J436" s="17"/>
      <c r="K436" s="17"/>
      <c r="L436" s="17"/>
      <c r="M436" s="17"/>
      <c r="N436" s="19"/>
    </row>
    <row r="437" spans="1:14" ht="20.149999999999999" customHeight="1" x14ac:dyDescent="0.3">
      <c r="A437" s="16"/>
      <c r="B437" s="174" t="str">
        <f>F1476</f>
        <v>6. They did not exploit my vulnerability to their professional authority.</v>
      </c>
      <c r="C437" s="174"/>
      <c r="D437" s="174"/>
      <c r="E437" s="174"/>
      <c r="F437" s="174"/>
      <c r="G437" s="174"/>
      <c r="H437" s="174"/>
      <c r="I437" s="174"/>
      <c r="J437" s="174"/>
      <c r="K437" s="175"/>
      <c r="L437" s="176"/>
      <c r="M437" s="177"/>
      <c r="N437" s="19"/>
    </row>
    <row r="438" spans="1:14" ht="5.15" customHeight="1" x14ac:dyDescent="0.3">
      <c r="A438" s="16"/>
      <c r="B438" s="39"/>
      <c r="C438" s="39"/>
      <c r="D438" s="39"/>
      <c r="E438" s="39"/>
      <c r="F438" s="39"/>
      <c r="G438" s="39"/>
      <c r="H438" s="39"/>
      <c r="I438" s="39"/>
      <c r="J438" s="39"/>
      <c r="K438" s="39"/>
      <c r="L438" s="39"/>
      <c r="M438" s="39"/>
      <c r="N438" s="19"/>
    </row>
    <row r="439" spans="1:14" ht="20.149999999999999" customHeight="1" x14ac:dyDescent="0.3">
      <c r="A439" s="16"/>
      <c r="B439" s="174" t="str">
        <f>F1477</f>
        <v>7. I never had to give up my autonomy to fit their processes.</v>
      </c>
      <c r="C439" s="174"/>
      <c r="D439" s="174"/>
      <c r="E439" s="174"/>
      <c r="F439" s="174"/>
      <c r="G439" s="174"/>
      <c r="H439" s="174"/>
      <c r="I439" s="174"/>
      <c r="J439" s="174"/>
      <c r="K439" s="175"/>
      <c r="L439" s="176"/>
      <c r="M439" s="177"/>
      <c r="N439" s="19"/>
    </row>
    <row r="440" spans="1:14" ht="5.15" customHeight="1" x14ac:dyDescent="0.3">
      <c r="A440" s="16"/>
      <c r="B440" s="39"/>
      <c r="C440" s="39"/>
      <c r="D440" s="39"/>
      <c r="E440" s="39"/>
      <c r="F440" s="39"/>
      <c r="G440" s="39"/>
      <c r="H440" s="39"/>
      <c r="I440" s="39"/>
      <c r="J440" s="39"/>
      <c r="K440" s="39"/>
      <c r="L440" s="39"/>
      <c r="M440" s="39"/>
      <c r="N440" s="19"/>
    </row>
    <row r="441" spans="1:14" ht="20.149999999999999" customHeight="1" x14ac:dyDescent="0.3">
      <c r="A441" s="16"/>
      <c r="B441" s="174" t="str">
        <f>F1478</f>
        <v>8. Staff appeared to be culturally diverse.</v>
      </c>
      <c r="C441" s="174"/>
      <c r="D441" s="174"/>
      <c r="E441" s="174"/>
      <c r="F441" s="174"/>
      <c r="G441" s="174"/>
      <c r="H441" s="174"/>
      <c r="I441" s="174"/>
      <c r="J441" s="174"/>
      <c r="K441" s="175"/>
      <c r="L441" s="176"/>
      <c r="M441" s="177"/>
      <c r="N441" s="19"/>
    </row>
    <row r="442" spans="1:14" ht="5.15" customHeight="1" x14ac:dyDescent="0.3">
      <c r="A442" s="16"/>
      <c r="B442" s="39"/>
      <c r="C442" s="39"/>
      <c r="D442" s="39"/>
      <c r="E442" s="39"/>
      <c r="F442" s="39"/>
      <c r="G442" s="39"/>
      <c r="H442" s="39"/>
      <c r="I442" s="39"/>
      <c r="J442" s="39"/>
      <c r="K442" s="39"/>
      <c r="L442" s="39"/>
      <c r="M442" s="39"/>
      <c r="N442" s="19"/>
    </row>
    <row r="443" spans="1:14" ht="20.149999999999999" customHeight="1" x14ac:dyDescent="0.3">
      <c r="A443" s="16"/>
      <c r="B443" s="174" t="str">
        <f>F1479</f>
        <v>9. They effectively accommodated my linguistic barrier.</v>
      </c>
      <c r="C443" s="174"/>
      <c r="D443" s="174"/>
      <c r="E443" s="174"/>
      <c r="F443" s="174"/>
      <c r="G443" s="174"/>
      <c r="H443" s="174"/>
      <c r="I443" s="174"/>
      <c r="J443" s="174"/>
      <c r="K443" s="175"/>
      <c r="L443" s="176"/>
      <c r="M443" s="177"/>
      <c r="N443" s="19"/>
    </row>
    <row r="444" spans="1:14" ht="5.15" customHeight="1" x14ac:dyDescent="0.3">
      <c r="A444" s="16"/>
      <c r="B444" s="39"/>
      <c r="C444" s="39"/>
      <c r="D444" s="39"/>
      <c r="E444" s="39"/>
      <c r="F444" s="39"/>
      <c r="G444" s="39"/>
      <c r="H444" s="39"/>
      <c r="I444" s="39"/>
      <c r="J444" s="39"/>
      <c r="K444" s="39"/>
      <c r="L444" s="39"/>
      <c r="M444" s="39"/>
      <c r="N444" s="19"/>
    </row>
    <row r="445" spans="1:14" ht="20.149999999999999" customHeight="1" x14ac:dyDescent="0.3">
      <c r="A445" s="16"/>
      <c r="B445" s="174" t="str">
        <f>F1480</f>
        <v>10. I was offered billing options appropriate to my cultural values.</v>
      </c>
      <c r="C445" s="174"/>
      <c r="D445" s="174"/>
      <c r="E445" s="174"/>
      <c r="F445" s="174"/>
      <c r="G445" s="174"/>
      <c r="H445" s="174"/>
      <c r="I445" s="174"/>
      <c r="J445" s="174"/>
      <c r="K445" s="175"/>
      <c r="L445" s="176"/>
      <c r="M445" s="177"/>
      <c r="N445" s="19"/>
    </row>
    <row r="446" spans="1:14" ht="10" customHeight="1" x14ac:dyDescent="0.3">
      <c r="A446" s="16"/>
      <c r="B446" s="39"/>
      <c r="C446" s="39"/>
      <c r="D446" s="39"/>
      <c r="E446" s="39"/>
      <c r="F446" s="39"/>
      <c r="G446" s="39"/>
      <c r="H446" s="39"/>
      <c r="I446" s="39"/>
      <c r="J446" s="39"/>
      <c r="K446" s="39"/>
      <c r="L446" s="39"/>
      <c r="M446" s="39"/>
      <c r="N446" s="19"/>
    </row>
    <row r="447" spans="1:14" ht="15" customHeight="1" x14ac:dyDescent="0.3">
      <c r="A447" s="16"/>
      <c r="B447" s="178" t="str">
        <f>B1484</f>
        <v/>
      </c>
      <c r="C447" s="178"/>
      <c r="D447" s="178"/>
      <c r="E447" s="178"/>
      <c r="F447" s="178"/>
      <c r="G447" s="178"/>
      <c r="H447" s="178"/>
      <c r="I447" s="178"/>
      <c r="J447" s="178"/>
      <c r="K447" s="178"/>
      <c r="L447" s="178"/>
      <c r="M447" s="178"/>
      <c r="N447" s="19"/>
    </row>
    <row r="448" spans="1:14" ht="10" customHeight="1" x14ac:dyDescent="0.3">
      <c r="A448" s="16"/>
      <c r="B448" s="40"/>
      <c r="C448" s="41"/>
      <c r="D448" s="41"/>
      <c r="E448" s="41"/>
      <c r="F448" s="41"/>
      <c r="G448" s="41"/>
      <c r="H448" s="41"/>
      <c r="I448" s="41"/>
      <c r="J448" s="41"/>
      <c r="K448" s="41"/>
      <c r="L448" s="41"/>
      <c r="M448" s="42"/>
      <c r="N448" s="19"/>
    </row>
    <row r="449" spans="1:14" ht="20" customHeight="1" x14ac:dyDescent="0.3">
      <c r="A449" s="16"/>
      <c r="B449" s="52" t="str">
        <f>C1488</f>
        <v xml:space="preserve">We provide this helpful feedback to you, Dr. Simmons, to improve your cultural competency. </v>
      </c>
      <c r="C449" s="53"/>
      <c r="D449" s="53"/>
      <c r="E449" s="53"/>
      <c r="F449" s="53"/>
      <c r="G449" s="53"/>
      <c r="H449" s="53"/>
      <c r="I449" s="53"/>
      <c r="J449" s="53"/>
      <c r="K449" s="53"/>
      <c r="L449" s="53"/>
      <c r="M449" s="54"/>
      <c r="N449" s="19"/>
    </row>
    <row r="450" spans="1:14" ht="20" customHeight="1" x14ac:dyDescent="0.3">
      <c r="A450" s="16"/>
      <c r="B450" s="156" t="s">
        <v>15</v>
      </c>
      <c r="C450" s="157"/>
      <c r="D450" s="157"/>
      <c r="E450" s="157"/>
      <c r="F450" s="157"/>
      <c r="G450" s="157"/>
      <c r="H450" s="157"/>
      <c r="I450" s="157"/>
      <c r="J450" s="157"/>
      <c r="K450" s="157"/>
      <c r="L450" s="157"/>
      <c r="M450" s="158"/>
      <c r="N450" s="19"/>
    </row>
    <row r="451" spans="1:14" ht="20" customHeight="1" thickBot="1" x14ac:dyDescent="0.35">
      <c r="A451" s="16"/>
      <c r="B451" s="156" t="s">
        <v>16</v>
      </c>
      <c r="C451" s="157"/>
      <c r="D451" s="157"/>
      <c r="E451" s="157"/>
      <c r="F451" s="157"/>
      <c r="G451" s="157"/>
      <c r="H451" s="157"/>
      <c r="I451" s="157"/>
      <c r="J451" s="157"/>
      <c r="K451" s="157"/>
      <c r="L451" s="157"/>
      <c r="M451" s="158"/>
      <c r="N451" s="19"/>
    </row>
    <row r="452" spans="1:14" ht="30" customHeight="1" thickTop="1" x14ac:dyDescent="0.3">
      <c r="A452" s="16"/>
      <c r="B452" s="159" t="s">
        <v>17</v>
      </c>
      <c r="C452" s="160"/>
      <c r="D452" s="160"/>
      <c r="E452" s="162" t="s">
        <v>18</v>
      </c>
      <c r="F452" s="163"/>
      <c r="G452" s="163"/>
      <c r="H452" s="164"/>
      <c r="I452" s="165" t="s">
        <v>19</v>
      </c>
      <c r="J452" s="166"/>
      <c r="K452" s="166"/>
      <c r="L452" s="166"/>
      <c r="M452" s="167"/>
      <c r="N452" s="19"/>
    </row>
    <row r="453" spans="1:14" ht="55" customHeight="1" thickBot="1" x14ac:dyDescent="0.35">
      <c r="A453" s="16"/>
      <c r="B453" s="55"/>
      <c r="C453" s="17"/>
      <c r="D453" s="17"/>
      <c r="E453" s="168" t="s">
        <v>20</v>
      </c>
      <c r="F453" s="169"/>
      <c r="G453" s="169"/>
      <c r="H453" s="170"/>
      <c r="I453" s="171" t="s">
        <v>21</v>
      </c>
      <c r="J453" s="172"/>
      <c r="K453" s="172"/>
      <c r="L453" s="172"/>
      <c r="M453" s="173"/>
      <c r="N453" s="19"/>
    </row>
    <row r="454" spans="1:14" ht="10" customHeight="1" thickTop="1" x14ac:dyDescent="0.3">
      <c r="A454" s="16"/>
      <c r="B454" s="55"/>
      <c r="C454" s="17"/>
      <c r="D454" s="17"/>
      <c r="E454" s="17"/>
      <c r="F454" s="17"/>
      <c r="G454" s="17"/>
      <c r="H454" s="17"/>
      <c r="I454" s="17"/>
      <c r="J454" s="17"/>
      <c r="K454" s="17"/>
      <c r="L454" s="17"/>
      <c r="M454" s="56"/>
      <c r="N454" s="19"/>
    </row>
    <row r="455" spans="1:14" ht="20.149999999999999" customHeight="1" x14ac:dyDescent="0.3">
      <c r="A455" s="16"/>
      <c r="B455" s="46"/>
      <c r="C455" s="39"/>
      <c r="D455" s="39"/>
      <c r="E455" s="153"/>
      <c r="F455" s="154"/>
      <c r="G455" s="154"/>
      <c r="H455" s="154"/>
      <c r="I455" s="154"/>
      <c r="J455" s="154"/>
      <c r="K455" s="154"/>
      <c r="L455" s="155"/>
      <c r="M455" s="48"/>
      <c r="N455" s="19"/>
    </row>
    <row r="456" spans="1:14" ht="10" customHeight="1" x14ac:dyDescent="0.3">
      <c r="A456" s="16"/>
      <c r="B456" s="46"/>
      <c r="C456" s="39"/>
      <c r="D456" s="39"/>
      <c r="E456" s="39"/>
      <c r="F456" s="39"/>
      <c r="G456" s="39"/>
      <c r="H456" s="39"/>
      <c r="I456" s="39"/>
      <c r="J456" s="39"/>
      <c r="K456" s="39"/>
      <c r="L456" s="39"/>
      <c r="M456" s="48"/>
      <c r="N456" s="19"/>
    </row>
    <row r="457" spans="1:14" ht="65.150000000000006" customHeight="1" x14ac:dyDescent="0.3">
      <c r="A457" s="16"/>
      <c r="B457" s="156" t="str">
        <f>C1498</f>
        <v>Select one of these two services, Standard or Competitive Competence, to best improve your efficacy serving diverse patients. We can then offer a testimonial of your improved responsiveness to diverse clients.</v>
      </c>
      <c r="C457" s="157"/>
      <c r="D457" s="157"/>
      <c r="E457" s="157"/>
      <c r="F457" s="157"/>
      <c r="G457" s="157"/>
      <c r="H457" s="157"/>
      <c r="I457" s="157"/>
      <c r="J457" s="157"/>
      <c r="K457" s="157"/>
      <c r="L457" s="157"/>
      <c r="M457" s="158"/>
      <c r="N457" s="19"/>
    </row>
    <row r="458" spans="1:14" ht="45" customHeight="1" x14ac:dyDescent="0.3">
      <c r="A458" s="16"/>
      <c r="B458" s="150"/>
      <c r="C458" s="151"/>
      <c r="D458" s="151"/>
      <c r="E458" s="151"/>
      <c r="F458" s="151"/>
      <c r="G458" s="151"/>
      <c r="H458" s="151"/>
      <c r="I458" s="151"/>
      <c r="J458" s="151"/>
      <c r="K458" s="151"/>
      <c r="L458" s="151"/>
      <c r="M458" s="152"/>
      <c r="N458" s="19"/>
    </row>
    <row r="459" spans="1:14" ht="5.15" customHeight="1" x14ac:dyDescent="0.3">
      <c r="A459" s="16"/>
      <c r="B459" s="39"/>
      <c r="C459" s="39"/>
      <c r="D459" s="39"/>
      <c r="E459" s="39"/>
      <c r="F459" s="39"/>
      <c r="G459" s="39"/>
      <c r="H459" s="39"/>
      <c r="I459" s="39"/>
      <c r="J459" s="39"/>
      <c r="K459" s="39"/>
      <c r="L459" s="39"/>
      <c r="M459" s="39"/>
      <c r="N459" s="19"/>
    </row>
    <row r="460" spans="1:14" ht="5.15" customHeight="1" x14ac:dyDescent="0.3">
      <c r="A460" s="27"/>
      <c r="B460" s="28"/>
      <c r="C460" s="28"/>
      <c r="D460" s="28"/>
      <c r="E460" s="28"/>
      <c r="F460" s="28"/>
      <c r="G460" s="28"/>
      <c r="H460" s="28"/>
      <c r="I460" s="28"/>
      <c r="J460" s="28"/>
      <c r="K460" s="28"/>
      <c r="L460" s="28"/>
      <c r="M460" s="28"/>
      <c r="N460" s="29"/>
    </row>
    <row r="461" spans="1:14" ht="55" customHeight="1" x14ac:dyDescent="0.3">
      <c r="A461" s="30" t="s">
        <v>5</v>
      </c>
      <c r="B461" s="185" t="s">
        <v>33</v>
      </c>
      <c r="C461" s="185"/>
      <c r="D461" s="185"/>
      <c r="E461" s="185"/>
      <c r="F461" s="186"/>
      <c r="G461" s="186"/>
      <c r="H461" s="186"/>
      <c r="I461" s="186"/>
      <c r="J461" s="187"/>
      <c r="K461" s="187"/>
      <c r="L461" s="187"/>
      <c r="M461" s="187"/>
      <c r="N461" s="31" t="s">
        <v>7</v>
      </c>
    </row>
    <row r="462" spans="1:14" ht="5.15" customHeight="1" x14ac:dyDescent="0.3">
      <c r="A462" s="11"/>
      <c r="B462" s="12"/>
      <c r="C462" s="12"/>
      <c r="D462" s="12"/>
      <c r="E462" s="12"/>
      <c r="F462" s="12"/>
      <c r="G462" s="12"/>
      <c r="H462" s="13"/>
      <c r="I462" s="12"/>
      <c r="J462" s="12"/>
      <c r="K462" s="12"/>
      <c r="L462" s="12"/>
      <c r="M462" s="12"/>
      <c r="N462" s="14"/>
    </row>
    <row r="463" spans="1:14" ht="5.15" customHeight="1" x14ac:dyDescent="0.3">
      <c r="A463" s="16"/>
      <c r="B463" s="17"/>
      <c r="C463" s="17"/>
      <c r="D463" s="17"/>
      <c r="E463" s="17"/>
      <c r="F463" s="17"/>
      <c r="G463" s="17"/>
      <c r="H463" s="18"/>
      <c r="I463" s="17"/>
      <c r="J463" s="17"/>
      <c r="K463" s="17"/>
      <c r="L463" s="17"/>
      <c r="M463" s="17"/>
      <c r="N463" s="19"/>
    </row>
    <row r="464" spans="1:14" ht="5.15" customHeight="1" thickBot="1" x14ac:dyDescent="0.35">
      <c r="A464" s="16"/>
      <c r="B464" s="32"/>
      <c r="C464" s="32"/>
      <c r="D464" s="32"/>
      <c r="E464" s="32"/>
      <c r="F464" s="32"/>
      <c r="G464" s="32"/>
      <c r="H464" s="32"/>
      <c r="I464" s="32"/>
      <c r="J464" s="32"/>
      <c r="K464" s="32"/>
      <c r="L464" s="32"/>
      <c r="M464" s="32"/>
      <c r="N464" s="19"/>
    </row>
    <row r="465" spans="1:54" ht="20.149999999999999" customHeight="1" thickTop="1" x14ac:dyDescent="0.3">
      <c r="A465" s="16"/>
      <c r="B465" s="33" t="s">
        <v>11</v>
      </c>
      <c r="C465" s="32"/>
      <c r="D465" s="32"/>
      <c r="E465" s="32"/>
      <c r="F465" s="179" t="str">
        <f>F424</f>
        <v>Tamela</v>
      </c>
      <c r="G465" s="180"/>
      <c r="H465" s="180"/>
      <c r="I465" s="181"/>
      <c r="J465" s="34"/>
      <c r="K465" s="35" t="s">
        <v>12</v>
      </c>
      <c r="L465" s="36"/>
      <c r="M465" s="37"/>
      <c r="N465" s="19"/>
    </row>
    <row r="466" spans="1:54" ht="20.149999999999999" customHeight="1" thickBot="1" x14ac:dyDescent="0.35">
      <c r="A466" s="16"/>
      <c r="B466" s="33" t="s">
        <v>13</v>
      </c>
      <c r="C466" s="32"/>
      <c r="D466" s="32"/>
      <c r="E466" s="32"/>
      <c r="F466" s="179" t="str">
        <f>F425</f>
        <v>Dr. Simmons</v>
      </c>
      <c r="G466" s="180"/>
      <c r="H466" s="180"/>
      <c r="I466" s="181"/>
      <c r="J466" s="34"/>
      <c r="K466" s="182"/>
      <c r="L466" s="183"/>
      <c r="M466" s="184"/>
      <c r="N466" s="19"/>
    </row>
    <row r="467" spans="1:54" ht="10" customHeight="1" thickTop="1" x14ac:dyDescent="0.3">
      <c r="A467" s="16"/>
      <c r="B467" s="17"/>
      <c r="C467" s="17"/>
      <c r="D467" s="17"/>
      <c r="E467" s="17"/>
      <c r="F467" s="17"/>
      <c r="G467" s="17"/>
      <c r="H467" s="18"/>
      <c r="I467" s="17"/>
      <c r="J467" s="17"/>
      <c r="K467" s="17"/>
      <c r="L467" s="17"/>
      <c r="M467" s="17"/>
      <c r="N467" s="19"/>
    </row>
    <row r="468" spans="1:54" ht="20.149999999999999" customHeight="1" x14ac:dyDescent="0.3">
      <c r="A468" s="16"/>
      <c r="B468" s="174" t="str">
        <f>F1508</f>
        <v>1. I felt fully seen and heard.</v>
      </c>
      <c r="C468" s="174"/>
      <c r="D468" s="174"/>
      <c r="E468" s="174"/>
      <c r="F468" s="174"/>
      <c r="G468" s="174"/>
      <c r="H468" s="174"/>
      <c r="I468" s="174"/>
      <c r="J468" s="174"/>
      <c r="K468" s="175"/>
      <c r="L468" s="176"/>
      <c r="M468" s="177"/>
      <c r="N468" s="19"/>
    </row>
    <row r="469" spans="1:54" ht="5.15" customHeight="1" x14ac:dyDescent="0.3">
      <c r="A469" s="16"/>
      <c r="B469" s="17"/>
      <c r="C469" s="17"/>
      <c r="D469" s="17"/>
      <c r="E469" s="17"/>
      <c r="F469" s="17"/>
      <c r="G469" s="17"/>
      <c r="H469" s="18"/>
      <c r="I469" s="17"/>
      <c r="J469" s="17"/>
      <c r="K469" s="17"/>
      <c r="L469" s="17"/>
      <c r="M469" s="17"/>
      <c r="N469" s="19"/>
      <c r="BB469" s="38"/>
    </row>
    <row r="470" spans="1:54" ht="20.149999999999999" customHeight="1" x14ac:dyDescent="0.3">
      <c r="A470" s="16"/>
      <c r="B470" s="174" t="str">
        <f>F1509</f>
        <v>2. They faithfully responded to all of my expressions of pain or discomfort.</v>
      </c>
      <c r="C470" s="174"/>
      <c r="D470" s="174"/>
      <c r="E470" s="174"/>
      <c r="F470" s="174"/>
      <c r="G470" s="174"/>
      <c r="H470" s="174"/>
      <c r="I470" s="174"/>
      <c r="J470" s="174"/>
      <c r="K470" s="175"/>
      <c r="L470" s="176"/>
      <c r="M470" s="177"/>
      <c r="N470" s="19"/>
      <c r="BB470" s="38"/>
    </row>
    <row r="471" spans="1:54" ht="5.15" customHeight="1" x14ac:dyDescent="0.3">
      <c r="A471" s="16"/>
      <c r="B471" s="17"/>
      <c r="C471" s="17"/>
      <c r="D471" s="17"/>
      <c r="E471" s="17"/>
      <c r="F471" s="17"/>
      <c r="G471" s="17"/>
      <c r="H471" s="18"/>
      <c r="I471" s="17"/>
      <c r="J471" s="17"/>
      <c r="K471" s="17"/>
      <c r="L471" s="17"/>
      <c r="M471" s="17"/>
      <c r="N471" s="19"/>
      <c r="BB471" s="38"/>
    </row>
    <row r="472" spans="1:54" ht="20.149999999999999" customHeight="1" x14ac:dyDescent="0.3">
      <c r="A472" s="16"/>
      <c r="B472" s="174" t="str">
        <f>F1510</f>
        <v>3. They put my personal wellbeing ahead of their institutional processes.</v>
      </c>
      <c r="C472" s="174"/>
      <c r="D472" s="174"/>
      <c r="E472" s="174"/>
      <c r="F472" s="174"/>
      <c r="G472" s="174"/>
      <c r="H472" s="174"/>
      <c r="I472" s="174"/>
      <c r="J472" s="174"/>
      <c r="K472" s="175"/>
      <c r="L472" s="176"/>
      <c r="M472" s="177"/>
      <c r="N472" s="19"/>
      <c r="BB472" s="38"/>
    </row>
    <row r="473" spans="1:54" ht="5.15" customHeight="1" x14ac:dyDescent="0.3">
      <c r="A473" s="16"/>
      <c r="B473" s="17"/>
      <c r="C473" s="17"/>
      <c r="D473" s="17"/>
      <c r="E473" s="17"/>
      <c r="F473" s="17"/>
      <c r="G473" s="17"/>
      <c r="H473" s="18"/>
      <c r="I473" s="17"/>
      <c r="J473" s="17"/>
      <c r="K473" s="17"/>
      <c r="L473" s="17"/>
      <c r="M473" s="17"/>
      <c r="N473" s="19"/>
      <c r="BB473" s="38"/>
    </row>
    <row r="474" spans="1:54" ht="20.149999999999999" customHeight="1" x14ac:dyDescent="0.3">
      <c r="A474" s="16"/>
      <c r="B474" s="174" t="str">
        <f>F1511</f>
        <v>4. Their actions and expressions were devoid of any microaggressions.</v>
      </c>
      <c r="C474" s="174"/>
      <c r="D474" s="174"/>
      <c r="E474" s="174"/>
      <c r="F474" s="174"/>
      <c r="G474" s="174"/>
      <c r="H474" s="174"/>
      <c r="I474" s="174"/>
      <c r="J474" s="174"/>
      <c r="K474" s="175"/>
      <c r="L474" s="176"/>
      <c r="M474" s="177"/>
      <c r="N474" s="19"/>
    </row>
    <row r="475" spans="1:54" ht="5.15" customHeight="1" x14ac:dyDescent="0.3">
      <c r="A475" s="16"/>
      <c r="B475" s="17"/>
      <c r="C475" s="17"/>
      <c r="D475" s="17"/>
      <c r="E475" s="17"/>
      <c r="F475" s="17"/>
      <c r="G475" s="17"/>
      <c r="H475" s="18"/>
      <c r="I475" s="17"/>
      <c r="J475" s="17"/>
      <c r="K475" s="17"/>
      <c r="L475" s="17"/>
      <c r="M475" s="17"/>
      <c r="N475" s="19"/>
    </row>
    <row r="476" spans="1:54" ht="20.149999999999999" customHeight="1" x14ac:dyDescent="0.3">
      <c r="A476" s="16"/>
      <c r="B476" s="174" t="str">
        <f>F1512</f>
        <v>5. They asked me how they could be more culturally sensitive.</v>
      </c>
      <c r="C476" s="174"/>
      <c r="D476" s="174"/>
      <c r="E476" s="174"/>
      <c r="F476" s="174"/>
      <c r="G476" s="174"/>
      <c r="H476" s="174"/>
      <c r="I476" s="174"/>
      <c r="J476" s="174"/>
      <c r="K476" s="175"/>
      <c r="L476" s="176"/>
      <c r="M476" s="177"/>
      <c r="N476" s="19"/>
    </row>
    <row r="477" spans="1:54" ht="5.15" customHeight="1" x14ac:dyDescent="0.3">
      <c r="A477" s="16"/>
      <c r="B477" s="17"/>
      <c r="C477" s="17"/>
      <c r="D477" s="17"/>
      <c r="E477" s="17"/>
      <c r="F477" s="17"/>
      <c r="G477" s="17"/>
      <c r="H477" s="18"/>
      <c r="I477" s="17"/>
      <c r="J477" s="17"/>
      <c r="K477" s="17"/>
      <c r="L477" s="17"/>
      <c r="M477" s="17"/>
      <c r="N477" s="19"/>
    </row>
    <row r="478" spans="1:54" ht="20.149999999999999" customHeight="1" x14ac:dyDescent="0.3">
      <c r="A478" s="16"/>
      <c r="B478" s="174" t="str">
        <f>F1513</f>
        <v>6. They did not exploit my vulnerability to their professional authority.</v>
      </c>
      <c r="C478" s="174"/>
      <c r="D478" s="174"/>
      <c r="E478" s="174"/>
      <c r="F478" s="174"/>
      <c r="G478" s="174"/>
      <c r="H478" s="174"/>
      <c r="I478" s="174"/>
      <c r="J478" s="174"/>
      <c r="K478" s="175"/>
      <c r="L478" s="176"/>
      <c r="M478" s="177"/>
      <c r="N478" s="19"/>
    </row>
    <row r="479" spans="1:54" ht="5.15" customHeight="1" x14ac:dyDescent="0.3">
      <c r="A479" s="16"/>
      <c r="B479" s="39"/>
      <c r="C479" s="39"/>
      <c r="D479" s="39"/>
      <c r="E479" s="39"/>
      <c r="F479" s="39"/>
      <c r="G479" s="39"/>
      <c r="H479" s="39"/>
      <c r="I479" s="39"/>
      <c r="J479" s="39"/>
      <c r="K479" s="39"/>
      <c r="L479" s="39"/>
      <c r="M479" s="39"/>
      <c r="N479" s="19"/>
    </row>
    <row r="480" spans="1:54" ht="20.149999999999999" customHeight="1" x14ac:dyDescent="0.3">
      <c r="A480" s="16"/>
      <c r="B480" s="174" t="str">
        <f>F1514</f>
        <v>7. I never had to give up my autonomy to fit their processes.</v>
      </c>
      <c r="C480" s="174"/>
      <c r="D480" s="174"/>
      <c r="E480" s="174"/>
      <c r="F480" s="174"/>
      <c r="G480" s="174"/>
      <c r="H480" s="174"/>
      <c r="I480" s="174"/>
      <c r="J480" s="174"/>
      <c r="K480" s="175"/>
      <c r="L480" s="176"/>
      <c r="M480" s="177"/>
      <c r="N480" s="19"/>
    </row>
    <row r="481" spans="1:14" ht="5.15" customHeight="1" x14ac:dyDescent="0.3">
      <c r="A481" s="16"/>
      <c r="B481" s="39"/>
      <c r="C481" s="39"/>
      <c r="D481" s="39"/>
      <c r="E481" s="39"/>
      <c r="F481" s="39"/>
      <c r="G481" s="39"/>
      <c r="H481" s="39"/>
      <c r="I481" s="39"/>
      <c r="J481" s="39"/>
      <c r="K481" s="39"/>
      <c r="L481" s="39"/>
      <c r="M481" s="39"/>
      <c r="N481" s="19"/>
    </row>
    <row r="482" spans="1:14" ht="20.149999999999999" customHeight="1" x14ac:dyDescent="0.3">
      <c r="A482" s="16"/>
      <c r="B482" s="174" t="str">
        <f>F1515</f>
        <v>8. Staff appeared to be culturally diverse.</v>
      </c>
      <c r="C482" s="174"/>
      <c r="D482" s="174"/>
      <c r="E482" s="174"/>
      <c r="F482" s="174"/>
      <c r="G482" s="174"/>
      <c r="H482" s="174"/>
      <c r="I482" s="174"/>
      <c r="J482" s="174"/>
      <c r="K482" s="175"/>
      <c r="L482" s="176"/>
      <c r="M482" s="177"/>
      <c r="N482" s="19"/>
    </row>
    <row r="483" spans="1:14" ht="5.15" customHeight="1" x14ac:dyDescent="0.3">
      <c r="A483" s="16"/>
      <c r="B483" s="39"/>
      <c r="C483" s="39"/>
      <c r="D483" s="39"/>
      <c r="E483" s="39"/>
      <c r="F483" s="39"/>
      <c r="G483" s="39"/>
      <c r="H483" s="39"/>
      <c r="I483" s="39"/>
      <c r="J483" s="39"/>
      <c r="K483" s="39"/>
      <c r="L483" s="39"/>
      <c r="M483" s="39"/>
      <c r="N483" s="19"/>
    </row>
    <row r="484" spans="1:14" ht="20.149999999999999" customHeight="1" x14ac:dyDescent="0.3">
      <c r="A484" s="16"/>
      <c r="B484" s="174" t="str">
        <f>F1516</f>
        <v>9. They effectively accommodated my linguistic barrier.</v>
      </c>
      <c r="C484" s="174"/>
      <c r="D484" s="174"/>
      <c r="E484" s="174"/>
      <c r="F484" s="174"/>
      <c r="G484" s="174"/>
      <c r="H484" s="174"/>
      <c r="I484" s="174"/>
      <c r="J484" s="174"/>
      <c r="K484" s="175"/>
      <c r="L484" s="176"/>
      <c r="M484" s="177"/>
      <c r="N484" s="19"/>
    </row>
    <row r="485" spans="1:14" ht="5.15" customHeight="1" x14ac:dyDescent="0.3">
      <c r="A485" s="16"/>
      <c r="B485" s="39"/>
      <c r="C485" s="39"/>
      <c r="D485" s="39"/>
      <c r="E485" s="39"/>
      <c r="F485" s="39"/>
      <c r="G485" s="39"/>
      <c r="H485" s="39"/>
      <c r="I485" s="39"/>
      <c r="J485" s="39"/>
      <c r="K485" s="39"/>
      <c r="L485" s="39"/>
      <c r="M485" s="39"/>
      <c r="N485" s="19"/>
    </row>
    <row r="486" spans="1:14" ht="20.149999999999999" customHeight="1" x14ac:dyDescent="0.3">
      <c r="A486" s="16"/>
      <c r="B486" s="174" t="str">
        <f>F1517</f>
        <v>10. I was offered billing options appropriate to my cultural values.</v>
      </c>
      <c r="C486" s="174"/>
      <c r="D486" s="174"/>
      <c r="E486" s="174"/>
      <c r="F486" s="174"/>
      <c r="G486" s="174"/>
      <c r="H486" s="174"/>
      <c r="I486" s="174"/>
      <c r="J486" s="174"/>
      <c r="K486" s="175"/>
      <c r="L486" s="176"/>
      <c r="M486" s="177"/>
      <c r="N486" s="19"/>
    </row>
    <row r="487" spans="1:14" ht="10" customHeight="1" x14ac:dyDescent="0.3">
      <c r="A487" s="16"/>
      <c r="B487" s="39"/>
      <c r="C487" s="39"/>
      <c r="D487" s="39"/>
      <c r="E487" s="39"/>
      <c r="F487" s="39"/>
      <c r="G487" s="39"/>
      <c r="H487" s="39"/>
      <c r="I487" s="39"/>
      <c r="J487" s="39"/>
      <c r="K487" s="39"/>
      <c r="L487" s="39"/>
      <c r="M487" s="39"/>
      <c r="N487" s="19"/>
    </row>
    <row r="488" spans="1:14" ht="15" customHeight="1" x14ac:dyDescent="0.3">
      <c r="A488" s="16"/>
      <c r="B488" s="178" t="str">
        <f>B1521</f>
        <v/>
      </c>
      <c r="C488" s="178"/>
      <c r="D488" s="178"/>
      <c r="E488" s="178"/>
      <c r="F488" s="178"/>
      <c r="G488" s="178"/>
      <c r="H488" s="178"/>
      <c r="I488" s="178"/>
      <c r="J488" s="178"/>
      <c r="K488" s="178"/>
      <c r="L488" s="178"/>
      <c r="M488" s="178"/>
      <c r="N488" s="19"/>
    </row>
    <row r="489" spans="1:14" ht="10" customHeight="1" x14ac:dyDescent="0.3">
      <c r="A489" s="16"/>
      <c r="B489" s="40"/>
      <c r="C489" s="41"/>
      <c r="D489" s="41"/>
      <c r="E489" s="41"/>
      <c r="F489" s="41"/>
      <c r="G489" s="41"/>
      <c r="H489" s="41"/>
      <c r="I489" s="41"/>
      <c r="J489" s="41"/>
      <c r="K489" s="41"/>
      <c r="L489" s="41"/>
      <c r="M489" s="42"/>
      <c r="N489" s="19"/>
    </row>
    <row r="490" spans="1:14" ht="20" customHeight="1" x14ac:dyDescent="0.3">
      <c r="A490" s="16"/>
      <c r="B490" s="52" t="str">
        <f>C1525</f>
        <v xml:space="preserve">We provide this helpful feedback to you, Dr. Simmons, to improve your cultural competency. </v>
      </c>
      <c r="C490" s="53"/>
      <c r="D490" s="53"/>
      <c r="E490" s="53"/>
      <c r="F490" s="53"/>
      <c r="G490" s="53"/>
      <c r="H490" s="53"/>
      <c r="I490" s="53"/>
      <c r="J490" s="53"/>
      <c r="K490" s="53"/>
      <c r="L490" s="53"/>
      <c r="M490" s="54"/>
      <c r="N490" s="19"/>
    </row>
    <row r="491" spans="1:14" ht="20" customHeight="1" x14ac:dyDescent="0.3">
      <c r="A491" s="16"/>
      <c r="B491" s="156" t="s">
        <v>15</v>
      </c>
      <c r="C491" s="157"/>
      <c r="D491" s="157"/>
      <c r="E491" s="157"/>
      <c r="F491" s="157"/>
      <c r="G491" s="157"/>
      <c r="H491" s="157"/>
      <c r="I491" s="157"/>
      <c r="J491" s="157"/>
      <c r="K491" s="157"/>
      <c r="L491" s="157"/>
      <c r="M491" s="158"/>
      <c r="N491" s="19"/>
    </row>
    <row r="492" spans="1:14" ht="20" customHeight="1" thickBot="1" x14ac:dyDescent="0.35">
      <c r="A492" s="16"/>
      <c r="B492" s="156" t="s">
        <v>16</v>
      </c>
      <c r="C492" s="157"/>
      <c r="D492" s="157"/>
      <c r="E492" s="157"/>
      <c r="F492" s="157"/>
      <c r="G492" s="157"/>
      <c r="H492" s="157"/>
      <c r="I492" s="157"/>
      <c r="J492" s="157"/>
      <c r="K492" s="157"/>
      <c r="L492" s="157"/>
      <c r="M492" s="158"/>
      <c r="N492" s="19"/>
    </row>
    <row r="493" spans="1:14" ht="30" customHeight="1" thickTop="1" x14ac:dyDescent="0.3">
      <c r="A493" s="16"/>
      <c r="B493" s="159" t="s">
        <v>17</v>
      </c>
      <c r="C493" s="160"/>
      <c r="D493" s="160"/>
      <c r="E493" s="162" t="s">
        <v>18</v>
      </c>
      <c r="F493" s="163"/>
      <c r="G493" s="163"/>
      <c r="H493" s="164"/>
      <c r="I493" s="165" t="s">
        <v>19</v>
      </c>
      <c r="J493" s="166"/>
      <c r="K493" s="166"/>
      <c r="L493" s="166"/>
      <c r="M493" s="167"/>
      <c r="N493" s="19"/>
    </row>
    <row r="494" spans="1:14" ht="55" customHeight="1" thickBot="1" x14ac:dyDescent="0.35">
      <c r="A494" s="16"/>
      <c r="B494" s="55"/>
      <c r="C494" s="17"/>
      <c r="D494" s="17"/>
      <c r="E494" s="168" t="s">
        <v>20</v>
      </c>
      <c r="F494" s="169"/>
      <c r="G494" s="169"/>
      <c r="H494" s="170"/>
      <c r="I494" s="171" t="s">
        <v>21</v>
      </c>
      <c r="J494" s="172"/>
      <c r="K494" s="172"/>
      <c r="L494" s="172"/>
      <c r="M494" s="173"/>
      <c r="N494" s="19"/>
    </row>
    <row r="495" spans="1:14" ht="10" customHeight="1" thickTop="1" x14ac:dyDescent="0.3">
      <c r="A495" s="16"/>
      <c r="B495" s="55"/>
      <c r="C495" s="17"/>
      <c r="D495" s="17"/>
      <c r="E495" s="17"/>
      <c r="F495" s="17"/>
      <c r="G495" s="17"/>
      <c r="H495" s="17"/>
      <c r="I495" s="17"/>
      <c r="J495" s="17"/>
      <c r="K495" s="17"/>
      <c r="L495" s="17"/>
      <c r="M495" s="56"/>
      <c r="N495" s="19"/>
    </row>
    <row r="496" spans="1:14" ht="20.149999999999999" customHeight="1" x14ac:dyDescent="0.3">
      <c r="A496" s="16"/>
      <c r="B496" s="46"/>
      <c r="C496" s="39"/>
      <c r="D496" s="39"/>
      <c r="E496" s="153"/>
      <c r="F496" s="154"/>
      <c r="G496" s="154"/>
      <c r="H496" s="154"/>
      <c r="I496" s="154"/>
      <c r="J496" s="154"/>
      <c r="K496" s="154"/>
      <c r="L496" s="155"/>
      <c r="M496" s="48"/>
      <c r="N496" s="19"/>
    </row>
    <row r="497" spans="1:54" ht="10" customHeight="1" x14ac:dyDescent="0.3">
      <c r="A497" s="16"/>
      <c r="B497" s="46"/>
      <c r="C497" s="39"/>
      <c r="D497" s="39"/>
      <c r="E497" s="39"/>
      <c r="F497" s="39"/>
      <c r="G497" s="39"/>
      <c r="H497" s="39"/>
      <c r="I497" s="39"/>
      <c r="J497" s="39"/>
      <c r="K497" s="39"/>
      <c r="L497" s="39"/>
      <c r="M497" s="48"/>
      <c r="N497" s="19"/>
    </row>
    <row r="498" spans="1:54" ht="65.150000000000006" customHeight="1" x14ac:dyDescent="0.3">
      <c r="A498" s="16"/>
      <c r="B498" s="156" t="str">
        <f>C1535</f>
        <v>Select one of these two services, Standard or Competitive Competence, to best improve your efficacy serving diverse patients. We can then offer a testimonial of your improved responsiveness to diverse clients.</v>
      </c>
      <c r="C498" s="157"/>
      <c r="D498" s="157"/>
      <c r="E498" s="157"/>
      <c r="F498" s="157"/>
      <c r="G498" s="157"/>
      <c r="H498" s="157"/>
      <c r="I498" s="157"/>
      <c r="J498" s="157"/>
      <c r="K498" s="157"/>
      <c r="L498" s="157"/>
      <c r="M498" s="158"/>
      <c r="N498" s="19"/>
    </row>
    <row r="499" spans="1:54" ht="45" customHeight="1" x14ac:dyDescent="0.3">
      <c r="A499" s="16"/>
      <c r="B499" s="150"/>
      <c r="C499" s="151"/>
      <c r="D499" s="151"/>
      <c r="E499" s="151"/>
      <c r="F499" s="151"/>
      <c r="G499" s="151"/>
      <c r="H499" s="151"/>
      <c r="I499" s="151"/>
      <c r="J499" s="151"/>
      <c r="K499" s="151"/>
      <c r="L499" s="151"/>
      <c r="M499" s="152"/>
      <c r="N499" s="19"/>
    </row>
    <row r="500" spans="1:54" ht="5.15" customHeight="1" x14ac:dyDescent="0.3">
      <c r="A500" s="16"/>
      <c r="B500" s="39"/>
      <c r="C500" s="39"/>
      <c r="D500" s="39"/>
      <c r="E500" s="39"/>
      <c r="F500" s="39"/>
      <c r="G500" s="39"/>
      <c r="H500" s="39"/>
      <c r="I500" s="39"/>
      <c r="J500" s="39"/>
      <c r="K500" s="39"/>
      <c r="L500" s="39"/>
      <c r="M500" s="39"/>
      <c r="N500" s="19"/>
    </row>
    <row r="501" spans="1:54" ht="5.15" customHeight="1" x14ac:dyDescent="0.3">
      <c r="A501" s="27"/>
      <c r="B501" s="28"/>
      <c r="C501" s="28"/>
      <c r="D501" s="28"/>
      <c r="E501" s="28"/>
      <c r="F501" s="28"/>
      <c r="G501" s="28"/>
      <c r="H501" s="28"/>
      <c r="I501" s="28"/>
      <c r="J501" s="28"/>
      <c r="K501" s="28"/>
      <c r="L501" s="28"/>
      <c r="M501" s="28"/>
      <c r="N501" s="29"/>
    </row>
    <row r="502" spans="1:54" ht="55" customHeight="1" x14ac:dyDescent="0.3">
      <c r="A502" s="30" t="s">
        <v>5</v>
      </c>
      <c r="B502" s="185" t="s">
        <v>34</v>
      </c>
      <c r="C502" s="185"/>
      <c r="D502" s="185"/>
      <c r="E502" s="185"/>
      <c r="F502" s="186"/>
      <c r="G502" s="186"/>
      <c r="H502" s="186"/>
      <c r="I502" s="186"/>
      <c r="J502" s="187"/>
      <c r="K502" s="187"/>
      <c r="L502" s="187"/>
      <c r="M502" s="187"/>
      <c r="N502" s="31" t="s">
        <v>7</v>
      </c>
    </row>
    <row r="503" spans="1:54" ht="5.15" customHeight="1" x14ac:dyDescent="0.3">
      <c r="A503" s="11"/>
      <c r="B503" s="12"/>
      <c r="C503" s="12"/>
      <c r="D503" s="12"/>
      <c r="E503" s="12"/>
      <c r="F503" s="12"/>
      <c r="G503" s="12"/>
      <c r="H503" s="13"/>
      <c r="I503" s="12"/>
      <c r="J503" s="12"/>
      <c r="K503" s="12"/>
      <c r="L503" s="12"/>
      <c r="M503" s="12"/>
      <c r="N503" s="14"/>
    </row>
    <row r="504" spans="1:54" ht="5.15" customHeight="1" x14ac:dyDescent="0.3">
      <c r="A504" s="16"/>
      <c r="B504" s="17"/>
      <c r="C504" s="17"/>
      <c r="D504" s="17"/>
      <c r="E504" s="17"/>
      <c r="F504" s="17"/>
      <c r="G504" s="17"/>
      <c r="H504" s="18"/>
      <c r="I504" s="17"/>
      <c r="J504" s="17"/>
      <c r="K504" s="17"/>
      <c r="L504" s="17"/>
      <c r="M504" s="17"/>
      <c r="N504" s="19"/>
    </row>
    <row r="505" spans="1:54" ht="5.15" customHeight="1" thickBot="1" x14ac:dyDescent="0.35">
      <c r="A505" s="16"/>
      <c r="B505" s="32"/>
      <c r="C505" s="32"/>
      <c r="D505" s="32"/>
      <c r="E505" s="32"/>
      <c r="F505" s="32"/>
      <c r="G505" s="32"/>
      <c r="H505" s="32"/>
      <c r="I505" s="32"/>
      <c r="J505" s="32"/>
      <c r="K505" s="32"/>
      <c r="L505" s="32"/>
      <c r="M505" s="32"/>
      <c r="N505" s="19"/>
    </row>
    <row r="506" spans="1:54" ht="20.149999999999999" customHeight="1" thickTop="1" x14ac:dyDescent="0.3">
      <c r="A506" s="16"/>
      <c r="B506" s="33" t="s">
        <v>11</v>
      </c>
      <c r="C506" s="32"/>
      <c r="D506" s="32"/>
      <c r="E506" s="32"/>
      <c r="F506" s="179" t="str">
        <f>F465</f>
        <v>Tamela</v>
      </c>
      <c r="G506" s="180"/>
      <c r="H506" s="180"/>
      <c r="I506" s="181"/>
      <c r="J506" s="34"/>
      <c r="K506" s="35" t="s">
        <v>12</v>
      </c>
      <c r="L506" s="36"/>
      <c r="M506" s="37"/>
      <c r="N506" s="19"/>
    </row>
    <row r="507" spans="1:54" ht="20.149999999999999" customHeight="1" thickBot="1" x14ac:dyDescent="0.35">
      <c r="A507" s="16"/>
      <c r="B507" s="33" t="s">
        <v>13</v>
      </c>
      <c r="C507" s="32"/>
      <c r="D507" s="32"/>
      <c r="E507" s="32"/>
      <c r="F507" s="179" t="str">
        <f>F466</f>
        <v>Dr. Simmons</v>
      </c>
      <c r="G507" s="180"/>
      <c r="H507" s="180"/>
      <c r="I507" s="181"/>
      <c r="J507" s="34"/>
      <c r="K507" s="182"/>
      <c r="L507" s="183"/>
      <c r="M507" s="184"/>
      <c r="N507" s="19"/>
    </row>
    <row r="508" spans="1:54" ht="10" customHeight="1" thickTop="1" x14ac:dyDescent="0.3">
      <c r="A508" s="16"/>
      <c r="B508" s="17"/>
      <c r="C508" s="17"/>
      <c r="D508" s="17"/>
      <c r="E508" s="17"/>
      <c r="F508" s="17"/>
      <c r="G508" s="17"/>
      <c r="H508" s="18"/>
      <c r="I508" s="17"/>
      <c r="J508" s="17"/>
      <c r="K508" s="17"/>
      <c r="L508" s="17"/>
      <c r="M508" s="17"/>
      <c r="N508" s="19"/>
    </row>
    <row r="509" spans="1:54" ht="20.149999999999999" customHeight="1" x14ac:dyDescent="0.3">
      <c r="A509" s="16"/>
      <c r="B509" s="174" t="str">
        <f>F1545</f>
        <v>1. I felt fully seen and heard.</v>
      </c>
      <c r="C509" s="174"/>
      <c r="D509" s="174"/>
      <c r="E509" s="174"/>
      <c r="F509" s="174"/>
      <c r="G509" s="174"/>
      <c r="H509" s="174"/>
      <c r="I509" s="174"/>
      <c r="J509" s="174"/>
      <c r="K509" s="175"/>
      <c r="L509" s="176"/>
      <c r="M509" s="177"/>
      <c r="N509" s="19"/>
    </row>
    <row r="510" spans="1:54" ht="5.15" customHeight="1" x14ac:dyDescent="0.3">
      <c r="A510" s="16"/>
      <c r="B510" s="17"/>
      <c r="C510" s="17"/>
      <c r="D510" s="17"/>
      <c r="E510" s="17"/>
      <c r="F510" s="17"/>
      <c r="G510" s="17"/>
      <c r="H510" s="18"/>
      <c r="I510" s="17"/>
      <c r="J510" s="17"/>
      <c r="K510" s="17"/>
      <c r="L510" s="17"/>
      <c r="M510" s="17"/>
      <c r="N510" s="19"/>
      <c r="BB510" s="38"/>
    </row>
    <row r="511" spans="1:54" ht="20.149999999999999" customHeight="1" x14ac:dyDescent="0.3">
      <c r="A511" s="16"/>
      <c r="B511" s="174" t="str">
        <f>F1546</f>
        <v>2. They faithfully responded to all of my expressions of pain or discomfort.</v>
      </c>
      <c r="C511" s="174"/>
      <c r="D511" s="174"/>
      <c r="E511" s="174"/>
      <c r="F511" s="174"/>
      <c r="G511" s="174"/>
      <c r="H511" s="174"/>
      <c r="I511" s="174"/>
      <c r="J511" s="174"/>
      <c r="K511" s="175"/>
      <c r="L511" s="176"/>
      <c r="M511" s="177"/>
      <c r="N511" s="19"/>
      <c r="BB511" s="38"/>
    </row>
    <row r="512" spans="1:54" ht="5.15" customHeight="1" x14ac:dyDescent="0.3">
      <c r="A512" s="16"/>
      <c r="B512" s="17"/>
      <c r="C512" s="17"/>
      <c r="D512" s="17"/>
      <c r="E512" s="17"/>
      <c r="F512" s="17"/>
      <c r="G512" s="17"/>
      <c r="H512" s="18"/>
      <c r="I512" s="17"/>
      <c r="J512" s="17"/>
      <c r="K512" s="17"/>
      <c r="L512" s="17"/>
      <c r="M512" s="17"/>
      <c r="N512" s="19"/>
      <c r="BB512" s="38"/>
    </row>
    <row r="513" spans="1:54" ht="20.149999999999999" customHeight="1" x14ac:dyDescent="0.3">
      <c r="A513" s="16"/>
      <c r="B513" s="174" t="str">
        <f>F1547</f>
        <v>3. They put my personal wellbeing ahead of their institutional processes.</v>
      </c>
      <c r="C513" s="174"/>
      <c r="D513" s="174"/>
      <c r="E513" s="174"/>
      <c r="F513" s="174"/>
      <c r="G513" s="174"/>
      <c r="H513" s="174"/>
      <c r="I513" s="174"/>
      <c r="J513" s="174"/>
      <c r="K513" s="175"/>
      <c r="L513" s="176"/>
      <c r="M513" s="177"/>
      <c r="N513" s="19"/>
      <c r="BB513" s="38"/>
    </row>
    <row r="514" spans="1:54" ht="5.15" customHeight="1" x14ac:dyDescent="0.3">
      <c r="A514" s="16"/>
      <c r="B514" s="17"/>
      <c r="C514" s="17"/>
      <c r="D514" s="17"/>
      <c r="E514" s="17"/>
      <c r="F514" s="17"/>
      <c r="G514" s="17"/>
      <c r="H514" s="18"/>
      <c r="I514" s="17"/>
      <c r="J514" s="17"/>
      <c r="K514" s="17"/>
      <c r="L514" s="17"/>
      <c r="M514" s="17"/>
      <c r="N514" s="19"/>
      <c r="BB514" s="38"/>
    </row>
    <row r="515" spans="1:54" ht="20.149999999999999" customHeight="1" x14ac:dyDescent="0.3">
      <c r="A515" s="16"/>
      <c r="B515" s="174" t="str">
        <f>F1548</f>
        <v>4. Their actions and expressions were devoid of any microaggressions.</v>
      </c>
      <c r="C515" s="174"/>
      <c r="D515" s="174"/>
      <c r="E515" s="174"/>
      <c r="F515" s="174"/>
      <c r="G515" s="174"/>
      <c r="H515" s="174"/>
      <c r="I515" s="174"/>
      <c r="J515" s="174"/>
      <c r="K515" s="175"/>
      <c r="L515" s="176"/>
      <c r="M515" s="177"/>
      <c r="N515" s="19"/>
    </row>
    <row r="516" spans="1:54" ht="5.15" customHeight="1" x14ac:dyDescent="0.3">
      <c r="A516" s="16"/>
      <c r="B516" s="17"/>
      <c r="C516" s="17"/>
      <c r="D516" s="17"/>
      <c r="E516" s="17"/>
      <c r="F516" s="17"/>
      <c r="G516" s="17"/>
      <c r="H516" s="18"/>
      <c r="I516" s="17"/>
      <c r="J516" s="17"/>
      <c r="K516" s="17"/>
      <c r="L516" s="17"/>
      <c r="M516" s="17"/>
      <c r="N516" s="19"/>
    </row>
    <row r="517" spans="1:54" ht="20.149999999999999" customHeight="1" x14ac:dyDescent="0.3">
      <c r="A517" s="16"/>
      <c r="B517" s="174" t="str">
        <f>F1549</f>
        <v>5. They asked me how they could be more culturally sensitive.</v>
      </c>
      <c r="C517" s="174"/>
      <c r="D517" s="174"/>
      <c r="E517" s="174"/>
      <c r="F517" s="174"/>
      <c r="G517" s="174"/>
      <c r="H517" s="174"/>
      <c r="I517" s="174"/>
      <c r="J517" s="174"/>
      <c r="K517" s="175"/>
      <c r="L517" s="176"/>
      <c r="M517" s="177"/>
      <c r="N517" s="19"/>
    </row>
    <row r="518" spans="1:54" ht="5.15" customHeight="1" x14ac:dyDescent="0.3">
      <c r="A518" s="16"/>
      <c r="B518" s="17"/>
      <c r="C518" s="17"/>
      <c r="D518" s="17"/>
      <c r="E518" s="17"/>
      <c r="F518" s="17"/>
      <c r="G518" s="17"/>
      <c r="H518" s="18"/>
      <c r="I518" s="17"/>
      <c r="J518" s="17"/>
      <c r="K518" s="17"/>
      <c r="L518" s="17"/>
      <c r="M518" s="17"/>
      <c r="N518" s="19"/>
    </row>
    <row r="519" spans="1:54" ht="20.149999999999999" customHeight="1" x14ac:dyDescent="0.3">
      <c r="A519" s="16"/>
      <c r="B519" s="174" t="str">
        <f>F1550</f>
        <v>6. They did not exploit my vulnerability to their professional authority.</v>
      </c>
      <c r="C519" s="174"/>
      <c r="D519" s="174"/>
      <c r="E519" s="174"/>
      <c r="F519" s="174"/>
      <c r="G519" s="174"/>
      <c r="H519" s="174"/>
      <c r="I519" s="174"/>
      <c r="J519" s="174"/>
      <c r="K519" s="175"/>
      <c r="L519" s="176"/>
      <c r="M519" s="177"/>
      <c r="N519" s="19"/>
    </row>
    <row r="520" spans="1:54" ht="5.15" customHeight="1" x14ac:dyDescent="0.3">
      <c r="A520" s="16"/>
      <c r="B520" s="39"/>
      <c r="C520" s="39"/>
      <c r="D520" s="39"/>
      <c r="E520" s="39"/>
      <c r="F520" s="39"/>
      <c r="G520" s="39"/>
      <c r="H520" s="39"/>
      <c r="I520" s="39"/>
      <c r="J520" s="39"/>
      <c r="K520" s="39"/>
      <c r="L520" s="39"/>
      <c r="M520" s="39"/>
      <c r="N520" s="19"/>
    </row>
    <row r="521" spans="1:54" ht="20.149999999999999" customHeight="1" x14ac:dyDescent="0.3">
      <c r="A521" s="16"/>
      <c r="B521" s="174" t="str">
        <f>F1551</f>
        <v>7. I never had to give up my autonomy to fit their processes.</v>
      </c>
      <c r="C521" s="174"/>
      <c r="D521" s="174"/>
      <c r="E521" s="174"/>
      <c r="F521" s="174"/>
      <c r="G521" s="174"/>
      <c r="H521" s="174"/>
      <c r="I521" s="174"/>
      <c r="J521" s="174"/>
      <c r="K521" s="175"/>
      <c r="L521" s="176"/>
      <c r="M521" s="177"/>
      <c r="N521" s="19"/>
    </row>
    <row r="522" spans="1:54" ht="5.15" customHeight="1" x14ac:dyDescent="0.3">
      <c r="A522" s="16"/>
      <c r="B522" s="39"/>
      <c r="C522" s="39"/>
      <c r="D522" s="39"/>
      <c r="E522" s="39"/>
      <c r="F522" s="39"/>
      <c r="G522" s="39"/>
      <c r="H522" s="39"/>
      <c r="I522" s="39"/>
      <c r="J522" s="39"/>
      <c r="K522" s="39"/>
      <c r="L522" s="39"/>
      <c r="M522" s="39"/>
      <c r="N522" s="19"/>
    </row>
    <row r="523" spans="1:54" ht="20.149999999999999" customHeight="1" x14ac:dyDescent="0.3">
      <c r="A523" s="16"/>
      <c r="B523" s="174" t="str">
        <f>F1552</f>
        <v>8. Staff appeared to be culturally diverse.</v>
      </c>
      <c r="C523" s="174"/>
      <c r="D523" s="174"/>
      <c r="E523" s="174"/>
      <c r="F523" s="174"/>
      <c r="G523" s="174"/>
      <c r="H523" s="174"/>
      <c r="I523" s="174"/>
      <c r="J523" s="174"/>
      <c r="K523" s="175"/>
      <c r="L523" s="176"/>
      <c r="M523" s="177"/>
      <c r="N523" s="19"/>
    </row>
    <row r="524" spans="1:54" ht="5.15" customHeight="1" x14ac:dyDescent="0.3">
      <c r="A524" s="16"/>
      <c r="B524" s="39"/>
      <c r="C524" s="39"/>
      <c r="D524" s="39"/>
      <c r="E524" s="39"/>
      <c r="F524" s="39"/>
      <c r="G524" s="39"/>
      <c r="H524" s="39"/>
      <c r="I524" s="39"/>
      <c r="J524" s="39"/>
      <c r="K524" s="39"/>
      <c r="L524" s="39"/>
      <c r="M524" s="39"/>
      <c r="N524" s="19"/>
    </row>
    <row r="525" spans="1:54" ht="20.149999999999999" customHeight="1" x14ac:dyDescent="0.3">
      <c r="A525" s="16"/>
      <c r="B525" s="174" t="str">
        <f>F1553</f>
        <v>9. They effectively accommodated my linguistic barrier.</v>
      </c>
      <c r="C525" s="174"/>
      <c r="D525" s="174"/>
      <c r="E525" s="174"/>
      <c r="F525" s="174"/>
      <c r="G525" s="174"/>
      <c r="H525" s="174"/>
      <c r="I525" s="174"/>
      <c r="J525" s="174"/>
      <c r="K525" s="175"/>
      <c r="L525" s="176"/>
      <c r="M525" s="177"/>
      <c r="N525" s="19"/>
    </row>
    <row r="526" spans="1:54" ht="5.15" customHeight="1" x14ac:dyDescent="0.3">
      <c r="A526" s="16"/>
      <c r="B526" s="39"/>
      <c r="C526" s="39"/>
      <c r="D526" s="39"/>
      <c r="E526" s="39"/>
      <c r="F526" s="39"/>
      <c r="G526" s="39"/>
      <c r="H526" s="39"/>
      <c r="I526" s="39"/>
      <c r="J526" s="39"/>
      <c r="K526" s="39"/>
      <c r="L526" s="39"/>
      <c r="M526" s="39"/>
      <c r="N526" s="19"/>
    </row>
    <row r="527" spans="1:54" ht="20.149999999999999" customHeight="1" x14ac:dyDescent="0.3">
      <c r="A527" s="16"/>
      <c r="B527" s="174" t="str">
        <f>F1554</f>
        <v>10. I was offered billing options appropriate to my cultural values.</v>
      </c>
      <c r="C527" s="174"/>
      <c r="D527" s="174"/>
      <c r="E527" s="174"/>
      <c r="F527" s="174"/>
      <c r="G527" s="174"/>
      <c r="H527" s="174"/>
      <c r="I527" s="174"/>
      <c r="J527" s="174"/>
      <c r="K527" s="175"/>
      <c r="L527" s="176"/>
      <c r="M527" s="177"/>
      <c r="N527" s="19"/>
    </row>
    <row r="528" spans="1:54" ht="10" customHeight="1" x14ac:dyDescent="0.3">
      <c r="A528" s="16"/>
      <c r="B528" s="39"/>
      <c r="C528" s="39"/>
      <c r="D528" s="39"/>
      <c r="E528" s="39"/>
      <c r="F528" s="39"/>
      <c r="G528" s="39"/>
      <c r="H528" s="39"/>
      <c r="I528" s="39"/>
      <c r="J528" s="39"/>
      <c r="K528" s="39"/>
      <c r="L528" s="39"/>
      <c r="M528" s="39"/>
      <c r="N528" s="19"/>
    </row>
    <row r="529" spans="1:14" ht="15" customHeight="1" x14ac:dyDescent="0.3">
      <c r="A529" s="16"/>
      <c r="B529" s="178" t="str">
        <f>B1558</f>
        <v/>
      </c>
      <c r="C529" s="178"/>
      <c r="D529" s="178"/>
      <c r="E529" s="178"/>
      <c r="F529" s="178"/>
      <c r="G529" s="178"/>
      <c r="H529" s="178"/>
      <c r="I529" s="178"/>
      <c r="J529" s="178"/>
      <c r="K529" s="178"/>
      <c r="L529" s="178"/>
      <c r="M529" s="178"/>
      <c r="N529" s="19"/>
    </row>
    <row r="530" spans="1:14" ht="10" customHeight="1" x14ac:dyDescent="0.3">
      <c r="A530" s="16"/>
      <c r="B530" s="40"/>
      <c r="C530" s="41"/>
      <c r="D530" s="41"/>
      <c r="E530" s="41"/>
      <c r="F530" s="41"/>
      <c r="G530" s="41"/>
      <c r="H530" s="41"/>
      <c r="I530" s="41"/>
      <c r="J530" s="41"/>
      <c r="K530" s="41"/>
      <c r="L530" s="41"/>
      <c r="M530" s="42"/>
      <c r="N530" s="19"/>
    </row>
    <row r="531" spans="1:14" ht="20" customHeight="1" x14ac:dyDescent="0.3">
      <c r="A531" s="16"/>
      <c r="B531" s="52" t="str">
        <f>C1562</f>
        <v xml:space="preserve">We provide this helpful feedback to you, Dr. Simmons, to improve your cultural competency. </v>
      </c>
      <c r="C531" s="53"/>
      <c r="D531" s="53"/>
      <c r="E531" s="53"/>
      <c r="F531" s="53"/>
      <c r="G531" s="53"/>
      <c r="H531" s="53"/>
      <c r="I531" s="53"/>
      <c r="J531" s="53"/>
      <c r="K531" s="53"/>
      <c r="L531" s="53"/>
      <c r="M531" s="54"/>
      <c r="N531" s="19"/>
    </row>
    <row r="532" spans="1:14" ht="20" customHeight="1" x14ac:dyDescent="0.3">
      <c r="A532" s="16"/>
      <c r="B532" s="156" t="s">
        <v>15</v>
      </c>
      <c r="C532" s="157"/>
      <c r="D532" s="157"/>
      <c r="E532" s="157"/>
      <c r="F532" s="157"/>
      <c r="G532" s="157"/>
      <c r="H532" s="157"/>
      <c r="I532" s="157"/>
      <c r="J532" s="157"/>
      <c r="K532" s="157"/>
      <c r="L532" s="157"/>
      <c r="M532" s="158"/>
      <c r="N532" s="19"/>
    </row>
    <row r="533" spans="1:14" ht="20" customHeight="1" thickBot="1" x14ac:dyDescent="0.35">
      <c r="A533" s="16"/>
      <c r="B533" s="156" t="s">
        <v>16</v>
      </c>
      <c r="C533" s="157"/>
      <c r="D533" s="157"/>
      <c r="E533" s="157"/>
      <c r="F533" s="157"/>
      <c r="G533" s="157"/>
      <c r="H533" s="157"/>
      <c r="I533" s="157"/>
      <c r="J533" s="157"/>
      <c r="K533" s="157"/>
      <c r="L533" s="157"/>
      <c r="M533" s="158"/>
      <c r="N533" s="19"/>
    </row>
    <row r="534" spans="1:14" ht="30" customHeight="1" thickTop="1" x14ac:dyDescent="0.3">
      <c r="A534" s="16"/>
      <c r="B534" s="159" t="s">
        <v>17</v>
      </c>
      <c r="C534" s="160"/>
      <c r="D534" s="160"/>
      <c r="E534" s="162" t="s">
        <v>18</v>
      </c>
      <c r="F534" s="163"/>
      <c r="G534" s="163"/>
      <c r="H534" s="164"/>
      <c r="I534" s="165" t="s">
        <v>19</v>
      </c>
      <c r="J534" s="166"/>
      <c r="K534" s="166"/>
      <c r="L534" s="166"/>
      <c r="M534" s="167"/>
      <c r="N534" s="19"/>
    </row>
    <row r="535" spans="1:14" ht="55" customHeight="1" thickBot="1" x14ac:dyDescent="0.35">
      <c r="A535" s="16"/>
      <c r="B535" s="55"/>
      <c r="C535" s="17"/>
      <c r="D535" s="17"/>
      <c r="E535" s="168" t="s">
        <v>20</v>
      </c>
      <c r="F535" s="169"/>
      <c r="G535" s="169"/>
      <c r="H535" s="170"/>
      <c r="I535" s="171" t="s">
        <v>21</v>
      </c>
      <c r="J535" s="172"/>
      <c r="K535" s="172"/>
      <c r="L535" s="172"/>
      <c r="M535" s="173"/>
      <c r="N535" s="19"/>
    </row>
    <row r="536" spans="1:14" ht="10" customHeight="1" thickTop="1" x14ac:dyDescent="0.3">
      <c r="A536" s="16"/>
      <c r="B536" s="55"/>
      <c r="C536" s="17"/>
      <c r="D536" s="17"/>
      <c r="E536" s="17"/>
      <c r="F536" s="17"/>
      <c r="G536" s="17"/>
      <c r="H536" s="17"/>
      <c r="I536" s="17"/>
      <c r="J536" s="17"/>
      <c r="K536" s="17"/>
      <c r="L536" s="17"/>
      <c r="M536" s="56"/>
      <c r="N536" s="19"/>
    </row>
    <row r="537" spans="1:14" ht="20.149999999999999" customHeight="1" x14ac:dyDescent="0.3">
      <c r="A537" s="16"/>
      <c r="B537" s="46"/>
      <c r="C537" s="39"/>
      <c r="D537" s="39"/>
      <c r="E537" s="153"/>
      <c r="F537" s="154"/>
      <c r="G537" s="154"/>
      <c r="H537" s="154"/>
      <c r="I537" s="154"/>
      <c r="J537" s="154"/>
      <c r="K537" s="154"/>
      <c r="L537" s="155"/>
      <c r="M537" s="48"/>
      <c r="N537" s="19"/>
    </row>
    <row r="538" spans="1:14" ht="10" customHeight="1" x14ac:dyDescent="0.3">
      <c r="A538" s="16"/>
      <c r="B538" s="46"/>
      <c r="C538" s="39"/>
      <c r="D538" s="39"/>
      <c r="E538" s="39"/>
      <c r="F538" s="39"/>
      <c r="G538" s="39"/>
      <c r="H538" s="39"/>
      <c r="I538" s="39"/>
      <c r="J538" s="39"/>
      <c r="K538" s="39"/>
      <c r="L538" s="39"/>
      <c r="M538" s="48"/>
      <c r="N538" s="19"/>
    </row>
    <row r="539" spans="1:14" ht="65.150000000000006" customHeight="1" x14ac:dyDescent="0.3">
      <c r="A539" s="16"/>
      <c r="B539" s="156" t="str">
        <f>C1572</f>
        <v>Select one of these two services, Standard or Competitive Competence, to best improve your efficacy serving diverse patients. We can then offer a testimonial of your improved responsiveness to diverse clients.</v>
      </c>
      <c r="C539" s="157"/>
      <c r="D539" s="157"/>
      <c r="E539" s="157"/>
      <c r="F539" s="157"/>
      <c r="G539" s="157"/>
      <c r="H539" s="157"/>
      <c r="I539" s="157"/>
      <c r="J539" s="157"/>
      <c r="K539" s="157"/>
      <c r="L539" s="157"/>
      <c r="M539" s="158"/>
      <c r="N539" s="19"/>
    </row>
    <row r="540" spans="1:14" ht="45" customHeight="1" x14ac:dyDescent="0.3">
      <c r="A540" s="16"/>
      <c r="B540" s="150"/>
      <c r="C540" s="151"/>
      <c r="D540" s="151"/>
      <c r="E540" s="151"/>
      <c r="F540" s="151"/>
      <c r="G540" s="151"/>
      <c r="H540" s="151"/>
      <c r="I540" s="151"/>
      <c r="J540" s="151"/>
      <c r="K540" s="151"/>
      <c r="L540" s="151"/>
      <c r="M540" s="152"/>
      <c r="N540" s="19"/>
    </row>
    <row r="541" spans="1:14" ht="5.15" customHeight="1" x14ac:dyDescent="0.3">
      <c r="A541" s="16"/>
      <c r="B541" s="39"/>
      <c r="C541" s="39"/>
      <c r="D541" s="39"/>
      <c r="E541" s="39"/>
      <c r="F541" s="39"/>
      <c r="G541" s="39"/>
      <c r="H541" s="39"/>
      <c r="I541" s="39"/>
      <c r="J541" s="39"/>
      <c r="K541" s="39"/>
      <c r="L541" s="39"/>
      <c r="M541" s="39"/>
      <c r="N541" s="19"/>
    </row>
    <row r="542" spans="1:14" ht="5.15" customHeight="1" x14ac:dyDescent="0.3">
      <c r="A542" s="27"/>
      <c r="B542" s="28"/>
      <c r="C542" s="28"/>
      <c r="D542" s="28"/>
      <c r="E542" s="28"/>
      <c r="F542" s="28"/>
      <c r="G542" s="28"/>
      <c r="H542" s="28"/>
      <c r="I542" s="28"/>
      <c r="J542" s="28"/>
      <c r="K542" s="28"/>
      <c r="L542" s="28"/>
      <c r="M542" s="28"/>
      <c r="N542" s="29"/>
    </row>
    <row r="543" spans="1:14" ht="55" customHeight="1" x14ac:dyDescent="0.3">
      <c r="A543" s="30" t="s">
        <v>5</v>
      </c>
      <c r="B543" s="185" t="s">
        <v>35</v>
      </c>
      <c r="C543" s="185"/>
      <c r="D543" s="185"/>
      <c r="E543" s="185"/>
      <c r="F543" s="186"/>
      <c r="G543" s="186"/>
      <c r="H543" s="186"/>
      <c r="I543" s="186"/>
      <c r="J543" s="187"/>
      <c r="K543" s="187"/>
      <c r="L543" s="187"/>
      <c r="M543" s="187"/>
      <c r="N543" s="31" t="s">
        <v>7</v>
      </c>
    </row>
    <row r="544" spans="1:14" ht="5.15" customHeight="1" x14ac:dyDescent="0.3">
      <c r="A544" s="11"/>
      <c r="B544" s="12"/>
      <c r="C544" s="12"/>
      <c r="D544" s="12"/>
      <c r="E544" s="12"/>
      <c r="F544" s="12"/>
      <c r="G544" s="12"/>
      <c r="H544" s="13"/>
      <c r="I544" s="12"/>
      <c r="J544" s="12"/>
      <c r="K544" s="12"/>
      <c r="L544" s="12"/>
      <c r="M544" s="12"/>
      <c r="N544" s="14"/>
    </row>
    <row r="545" spans="1:54" ht="5.15" customHeight="1" x14ac:dyDescent="0.3">
      <c r="A545" s="16"/>
      <c r="B545" s="17"/>
      <c r="C545" s="17"/>
      <c r="D545" s="17"/>
      <c r="E545" s="17"/>
      <c r="F545" s="17"/>
      <c r="G545" s="17"/>
      <c r="H545" s="18"/>
      <c r="I545" s="17"/>
      <c r="J545" s="17"/>
      <c r="K545" s="17"/>
      <c r="L545" s="17"/>
      <c r="M545" s="17"/>
      <c r="N545" s="19"/>
    </row>
    <row r="546" spans="1:54" ht="5.15" customHeight="1" thickBot="1" x14ac:dyDescent="0.35">
      <c r="A546" s="16"/>
      <c r="B546" s="32"/>
      <c r="C546" s="32"/>
      <c r="D546" s="32"/>
      <c r="E546" s="32"/>
      <c r="F546" s="32"/>
      <c r="G546" s="32"/>
      <c r="H546" s="32"/>
      <c r="I546" s="32"/>
      <c r="J546" s="32"/>
      <c r="K546" s="32"/>
      <c r="L546" s="32"/>
      <c r="M546" s="32"/>
      <c r="N546" s="19"/>
    </row>
    <row r="547" spans="1:54" ht="20.149999999999999" customHeight="1" thickTop="1" x14ac:dyDescent="0.3">
      <c r="A547" s="16"/>
      <c r="B547" s="33" t="s">
        <v>11</v>
      </c>
      <c r="C547" s="32"/>
      <c r="D547" s="32"/>
      <c r="E547" s="32"/>
      <c r="F547" s="179" t="str">
        <f>F506</f>
        <v>Tamela</v>
      </c>
      <c r="G547" s="180"/>
      <c r="H547" s="180"/>
      <c r="I547" s="181"/>
      <c r="J547" s="34"/>
      <c r="K547" s="35" t="s">
        <v>12</v>
      </c>
      <c r="L547" s="36"/>
      <c r="M547" s="37"/>
      <c r="N547" s="19"/>
    </row>
    <row r="548" spans="1:54" ht="20.149999999999999" customHeight="1" thickBot="1" x14ac:dyDescent="0.35">
      <c r="A548" s="16"/>
      <c r="B548" s="33" t="s">
        <v>13</v>
      </c>
      <c r="C548" s="32"/>
      <c r="D548" s="32"/>
      <c r="E548" s="32"/>
      <c r="F548" s="179" t="str">
        <f>F507</f>
        <v>Dr. Simmons</v>
      </c>
      <c r="G548" s="180"/>
      <c r="H548" s="180"/>
      <c r="I548" s="181"/>
      <c r="J548" s="34"/>
      <c r="K548" s="182"/>
      <c r="L548" s="183"/>
      <c r="M548" s="184"/>
      <c r="N548" s="19"/>
    </row>
    <row r="549" spans="1:54" ht="10" customHeight="1" thickTop="1" x14ac:dyDescent="0.3">
      <c r="A549" s="16"/>
      <c r="B549" s="17"/>
      <c r="C549" s="17"/>
      <c r="D549" s="17"/>
      <c r="E549" s="17"/>
      <c r="F549" s="17"/>
      <c r="G549" s="17"/>
      <c r="H549" s="18"/>
      <c r="I549" s="17"/>
      <c r="J549" s="17"/>
      <c r="K549" s="17"/>
      <c r="L549" s="17"/>
      <c r="M549" s="17"/>
      <c r="N549" s="19"/>
    </row>
    <row r="550" spans="1:54" ht="20.149999999999999" customHeight="1" x14ac:dyDescent="0.3">
      <c r="A550" s="16"/>
      <c r="B550" s="174" t="str">
        <f>F1582</f>
        <v>1. I felt fully seen and heard.</v>
      </c>
      <c r="C550" s="174"/>
      <c r="D550" s="174"/>
      <c r="E550" s="174"/>
      <c r="F550" s="174"/>
      <c r="G550" s="174"/>
      <c r="H550" s="174"/>
      <c r="I550" s="174"/>
      <c r="J550" s="174"/>
      <c r="K550" s="175"/>
      <c r="L550" s="176"/>
      <c r="M550" s="177"/>
      <c r="N550" s="19"/>
    </row>
    <row r="551" spans="1:54" ht="5.15" customHeight="1" x14ac:dyDescent="0.3">
      <c r="A551" s="16"/>
      <c r="B551" s="17"/>
      <c r="C551" s="17"/>
      <c r="D551" s="17"/>
      <c r="E551" s="17"/>
      <c r="F551" s="17"/>
      <c r="G551" s="17"/>
      <c r="H551" s="18"/>
      <c r="I551" s="17"/>
      <c r="J551" s="17"/>
      <c r="K551" s="17"/>
      <c r="L551" s="17"/>
      <c r="M551" s="17"/>
      <c r="N551" s="19"/>
      <c r="BB551" s="38"/>
    </row>
    <row r="552" spans="1:54" ht="20.149999999999999" customHeight="1" x14ac:dyDescent="0.3">
      <c r="A552" s="16"/>
      <c r="B552" s="174" t="str">
        <f>F1583</f>
        <v>2. They faithfully responded to all of my expressions of pain or discomfort.</v>
      </c>
      <c r="C552" s="174"/>
      <c r="D552" s="174"/>
      <c r="E552" s="174"/>
      <c r="F552" s="174"/>
      <c r="G552" s="174"/>
      <c r="H552" s="174"/>
      <c r="I552" s="174"/>
      <c r="J552" s="174"/>
      <c r="K552" s="175"/>
      <c r="L552" s="176"/>
      <c r="M552" s="177"/>
      <c r="N552" s="19"/>
      <c r="BB552" s="38"/>
    </row>
    <row r="553" spans="1:54" ht="5.15" customHeight="1" x14ac:dyDescent="0.3">
      <c r="A553" s="16"/>
      <c r="B553" s="17"/>
      <c r="C553" s="17"/>
      <c r="D553" s="17"/>
      <c r="E553" s="17"/>
      <c r="F553" s="17"/>
      <c r="G553" s="17"/>
      <c r="H553" s="18"/>
      <c r="I553" s="17"/>
      <c r="J553" s="17"/>
      <c r="K553" s="17"/>
      <c r="L553" s="17"/>
      <c r="M553" s="17"/>
      <c r="N553" s="19"/>
      <c r="BB553" s="38"/>
    </row>
    <row r="554" spans="1:54" ht="20.149999999999999" customHeight="1" x14ac:dyDescent="0.3">
      <c r="A554" s="16"/>
      <c r="B554" s="174" t="str">
        <f>F1584</f>
        <v>3. They put my personal wellbeing ahead of their institutional processes.</v>
      </c>
      <c r="C554" s="174"/>
      <c r="D554" s="174"/>
      <c r="E554" s="174"/>
      <c r="F554" s="174"/>
      <c r="G554" s="174"/>
      <c r="H554" s="174"/>
      <c r="I554" s="174"/>
      <c r="J554" s="174"/>
      <c r="K554" s="175"/>
      <c r="L554" s="176"/>
      <c r="M554" s="177"/>
      <c r="N554" s="19"/>
      <c r="BB554" s="38"/>
    </row>
    <row r="555" spans="1:54" ht="5.15" customHeight="1" x14ac:dyDescent="0.3">
      <c r="A555" s="16"/>
      <c r="B555" s="17"/>
      <c r="C555" s="17"/>
      <c r="D555" s="17"/>
      <c r="E555" s="17"/>
      <c r="F555" s="17"/>
      <c r="G555" s="17"/>
      <c r="H555" s="18"/>
      <c r="I555" s="17"/>
      <c r="J555" s="17"/>
      <c r="K555" s="17"/>
      <c r="L555" s="17"/>
      <c r="M555" s="17"/>
      <c r="N555" s="19"/>
      <c r="BB555" s="38"/>
    </row>
    <row r="556" spans="1:54" ht="20.149999999999999" customHeight="1" x14ac:dyDescent="0.3">
      <c r="A556" s="16"/>
      <c r="B556" s="174" t="str">
        <f>F1585</f>
        <v>4. Their actions and expressions were devoid of any microaggressions.</v>
      </c>
      <c r="C556" s="174"/>
      <c r="D556" s="174"/>
      <c r="E556" s="174"/>
      <c r="F556" s="174"/>
      <c r="G556" s="174"/>
      <c r="H556" s="174"/>
      <c r="I556" s="174"/>
      <c r="J556" s="174"/>
      <c r="K556" s="175"/>
      <c r="L556" s="176"/>
      <c r="M556" s="177"/>
      <c r="N556" s="19"/>
    </row>
    <row r="557" spans="1:54" ht="5.15" customHeight="1" x14ac:dyDescent="0.3">
      <c r="A557" s="16"/>
      <c r="B557" s="17"/>
      <c r="C557" s="17"/>
      <c r="D557" s="17"/>
      <c r="E557" s="17"/>
      <c r="F557" s="17"/>
      <c r="G557" s="17"/>
      <c r="H557" s="18"/>
      <c r="I557" s="17"/>
      <c r="J557" s="17"/>
      <c r="K557" s="17"/>
      <c r="L557" s="17"/>
      <c r="M557" s="17"/>
      <c r="N557" s="19"/>
    </row>
    <row r="558" spans="1:54" ht="20.149999999999999" customHeight="1" x14ac:dyDescent="0.3">
      <c r="A558" s="16"/>
      <c r="B558" s="174" t="str">
        <f>F1586</f>
        <v>5. They asked me how they could be more culturally sensitive.</v>
      </c>
      <c r="C558" s="174"/>
      <c r="D558" s="174"/>
      <c r="E558" s="174"/>
      <c r="F558" s="174"/>
      <c r="G558" s="174"/>
      <c r="H558" s="174"/>
      <c r="I558" s="174"/>
      <c r="J558" s="174"/>
      <c r="K558" s="175"/>
      <c r="L558" s="176"/>
      <c r="M558" s="177"/>
      <c r="N558" s="19"/>
    </row>
    <row r="559" spans="1:54" ht="5.15" customHeight="1" x14ac:dyDescent="0.3">
      <c r="A559" s="16"/>
      <c r="B559" s="17"/>
      <c r="C559" s="17"/>
      <c r="D559" s="17"/>
      <c r="E559" s="17"/>
      <c r="F559" s="17"/>
      <c r="G559" s="17"/>
      <c r="H559" s="18"/>
      <c r="I559" s="17"/>
      <c r="J559" s="17"/>
      <c r="K559" s="17"/>
      <c r="L559" s="17"/>
      <c r="M559" s="17"/>
      <c r="N559" s="19"/>
    </row>
    <row r="560" spans="1:54" ht="20.149999999999999" customHeight="1" x14ac:dyDescent="0.3">
      <c r="A560" s="16"/>
      <c r="B560" s="174" t="str">
        <f>F1587</f>
        <v>6. They did not exploit my vulnerability to their professional authority.</v>
      </c>
      <c r="C560" s="174"/>
      <c r="D560" s="174"/>
      <c r="E560" s="174"/>
      <c r="F560" s="174"/>
      <c r="G560" s="174"/>
      <c r="H560" s="174"/>
      <c r="I560" s="174"/>
      <c r="J560" s="174"/>
      <c r="K560" s="175"/>
      <c r="L560" s="176"/>
      <c r="M560" s="177"/>
      <c r="N560" s="19"/>
    </row>
    <row r="561" spans="1:14" ht="5.15" customHeight="1" x14ac:dyDescent="0.3">
      <c r="A561" s="16"/>
      <c r="B561" s="39"/>
      <c r="C561" s="39"/>
      <c r="D561" s="39"/>
      <c r="E561" s="39"/>
      <c r="F561" s="39"/>
      <c r="G561" s="39"/>
      <c r="H561" s="39"/>
      <c r="I561" s="39"/>
      <c r="J561" s="39"/>
      <c r="K561" s="39"/>
      <c r="L561" s="39"/>
      <c r="M561" s="39"/>
      <c r="N561" s="19"/>
    </row>
    <row r="562" spans="1:14" ht="20.149999999999999" customHeight="1" x14ac:dyDescent="0.3">
      <c r="A562" s="16"/>
      <c r="B562" s="174" t="str">
        <f>F1588</f>
        <v>7. I never had to give up my autonomy to fit their processes.</v>
      </c>
      <c r="C562" s="174"/>
      <c r="D562" s="174"/>
      <c r="E562" s="174"/>
      <c r="F562" s="174"/>
      <c r="G562" s="174"/>
      <c r="H562" s="174"/>
      <c r="I562" s="174"/>
      <c r="J562" s="174"/>
      <c r="K562" s="175"/>
      <c r="L562" s="176"/>
      <c r="M562" s="177"/>
      <c r="N562" s="19"/>
    </row>
    <row r="563" spans="1:14" ht="5.15" customHeight="1" x14ac:dyDescent="0.3">
      <c r="A563" s="16"/>
      <c r="B563" s="39"/>
      <c r="C563" s="39"/>
      <c r="D563" s="39"/>
      <c r="E563" s="39"/>
      <c r="F563" s="39"/>
      <c r="G563" s="39"/>
      <c r="H563" s="39"/>
      <c r="I563" s="39"/>
      <c r="J563" s="39"/>
      <c r="K563" s="39"/>
      <c r="L563" s="39"/>
      <c r="M563" s="39"/>
      <c r="N563" s="19"/>
    </row>
    <row r="564" spans="1:14" ht="20.149999999999999" customHeight="1" x14ac:dyDescent="0.3">
      <c r="A564" s="16"/>
      <c r="B564" s="174" t="str">
        <f>F1589</f>
        <v>8. Staff appeared to be culturally diverse.</v>
      </c>
      <c r="C564" s="174"/>
      <c r="D564" s="174"/>
      <c r="E564" s="174"/>
      <c r="F564" s="174"/>
      <c r="G564" s="174"/>
      <c r="H564" s="174"/>
      <c r="I564" s="174"/>
      <c r="J564" s="174"/>
      <c r="K564" s="175"/>
      <c r="L564" s="176"/>
      <c r="M564" s="177"/>
      <c r="N564" s="19"/>
    </row>
    <row r="565" spans="1:14" ht="5.15" customHeight="1" x14ac:dyDescent="0.3">
      <c r="A565" s="16"/>
      <c r="B565" s="39"/>
      <c r="C565" s="39"/>
      <c r="D565" s="39"/>
      <c r="E565" s="39"/>
      <c r="F565" s="39"/>
      <c r="G565" s="39"/>
      <c r="H565" s="39"/>
      <c r="I565" s="39"/>
      <c r="J565" s="39"/>
      <c r="K565" s="39"/>
      <c r="L565" s="39"/>
      <c r="M565" s="39"/>
      <c r="N565" s="19"/>
    </row>
    <row r="566" spans="1:14" ht="20.149999999999999" customHeight="1" x14ac:dyDescent="0.3">
      <c r="A566" s="16"/>
      <c r="B566" s="174" t="str">
        <f>F1590</f>
        <v>9. They effectively accommodated my linguistic barrier.</v>
      </c>
      <c r="C566" s="174"/>
      <c r="D566" s="174"/>
      <c r="E566" s="174"/>
      <c r="F566" s="174"/>
      <c r="G566" s="174"/>
      <c r="H566" s="174"/>
      <c r="I566" s="174"/>
      <c r="J566" s="174"/>
      <c r="K566" s="175"/>
      <c r="L566" s="176"/>
      <c r="M566" s="177"/>
      <c r="N566" s="19"/>
    </row>
    <row r="567" spans="1:14" ht="5.15" customHeight="1" x14ac:dyDescent="0.3">
      <c r="A567" s="16"/>
      <c r="B567" s="39"/>
      <c r="C567" s="39"/>
      <c r="D567" s="39"/>
      <c r="E567" s="39"/>
      <c r="F567" s="39"/>
      <c r="G567" s="39"/>
      <c r="H567" s="39"/>
      <c r="I567" s="39"/>
      <c r="J567" s="39"/>
      <c r="K567" s="39"/>
      <c r="L567" s="39"/>
      <c r="M567" s="39"/>
      <c r="N567" s="19"/>
    </row>
    <row r="568" spans="1:14" ht="20.149999999999999" customHeight="1" x14ac:dyDescent="0.3">
      <c r="A568" s="16"/>
      <c r="B568" s="174" t="str">
        <f>F1591</f>
        <v>10. I was offered billing options appropriate to my cultural values.</v>
      </c>
      <c r="C568" s="174"/>
      <c r="D568" s="174"/>
      <c r="E568" s="174"/>
      <c r="F568" s="174"/>
      <c r="G568" s="174"/>
      <c r="H568" s="174"/>
      <c r="I568" s="174"/>
      <c r="J568" s="174"/>
      <c r="K568" s="175"/>
      <c r="L568" s="176"/>
      <c r="M568" s="177"/>
      <c r="N568" s="19"/>
    </row>
    <row r="569" spans="1:14" ht="10" customHeight="1" x14ac:dyDescent="0.3">
      <c r="A569" s="16"/>
      <c r="B569" s="39"/>
      <c r="C569" s="39"/>
      <c r="D569" s="39"/>
      <c r="E569" s="39"/>
      <c r="F569" s="39"/>
      <c r="G569" s="39"/>
      <c r="H569" s="39"/>
      <c r="I569" s="39"/>
      <c r="J569" s="39"/>
      <c r="K569" s="39"/>
      <c r="L569" s="39"/>
      <c r="M569" s="39"/>
      <c r="N569" s="19"/>
    </row>
    <row r="570" spans="1:14" ht="15" customHeight="1" x14ac:dyDescent="0.3">
      <c r="A570" s="16"/>
      <c r="B570" s="178" t="str">
        <f>B1595</f>
        <v/>
      </c>
      <c r="C570" s="178"/>
      <c r="D570" s="178"/>
      <c r="E570" s="178"/>
      <c r="F570" s="178"/>
      <c r="G570" s="178"/>
      <c r="H570" s="178"/>
      <c r="I570" s="178"/>
      <c r="J570" s="178"/>
      <c r="K570" s="178"/>
      <c r="L570" s="178"/>
      <c r="M570" s="178"/>
      <c r="N570" s="19"/>
    </row>
    <row r="571" spans="1:14" ht="10" customHeight="1" x14ac:dyDescent="0.3">
      <c r="A571" s="16"/>
      <c r="B571" s="40"/>
      <c r="C571" s="41"/>
      <c r="D571" s="41"/>
      <c r="E571" s="41"/>
      <c r="F571" s="41"/>
      <c r="G571" s="41"/>
      <c r="H571" s="41"/>
      <c r="I571" s="41"/>
      <c r="J571" s="41"/>
      <c r="K571" s="41"/>
      <c r="L571" s="41"/>
      <c r="M571" s="42"/>
      <c r="N571" s="19"/>
    </row>
    <row r="572" spans="1:14" ht="20" customHeight="1" x14ac:dyDescent="0.3">
      <c r="A572" s="16"/>
      <c r="B572" s="52" t="str">
        <f>C1599</f>
        <v xml:space="preserve">We provide this helpful feedback to you, Dr. Simmons, to improve your cultural competency. </v>
      </c>
      <c r="C572" s="53"/>
      <c r="D572" s="53"/>
      <c r="E572" s="53"/>
      <c r="F572" s="53"/>
      <c r="G572" s="53"/>
      <c r="H572" s="53"/>
      <c r="I572" s="53"/>
      <c r="J572" s="53"/>
      <c r="K572" s="53"/>
      <c r="L572" s="53"/>
      <c r="M572" s="54"/>
      <c r="N572" s="19"/>
    </row>
    <row r="573" spans="1:14" ht="20" customHeight="1" x14ac:dyDescent="0.3">
      <c r="A573" s="16"/>
      <c r="B573" s="156" t="s">
        <v>15</v>
      </c>
      <c r="C573" s="157"/>
      <c r="D573" s="157"/>
      <c r="E573" s="157"/>
      <c r="F573" s="157"/>
      <c r="G573" s="157"/>
      <c r="H573" s="157"/>
      <c r="I573" s="157"/>
      <c r="J573" s="157"/>
      <c r="K573" s="157"/>
      <c r="L573" s="157"/>
      <c r="M573" s="158"/>
      <c r="N573" s="19"/>
    </row>
    <row r="574" spans="1:14" ht="20" customHeight="1" thickBot="1" x14ac:dyDescent="0.35">
      <c r="A574" s="16"/>
      <c r="B574" s="156" t="s">
        <v>16</v>
      </c>
      <c r="C574" s="157"/>
      <c r="D574" s="157"/>
      <c r="E574" s="157"/>
      <c r="F574" s="157"/>
      <c r="G574" s="157"/>
      <c r="H574" s="157"/>
      <c r="I574" s="157"/>
      <c r="J574" s="157"/>
      <c r="K574" s="157"/>
      <c r="L574" s="157"/>
      <c r="M574" s="158"/>
      <c r="N574" s="19"/>
    </row>
    <row r="575" spans="1:14" ht="30" customHeight="1" thickTop="1" x14ac:dyDescent="0.3">
      <c r="A575" s="16"/>
      <c r="B575" s="159" t="s">
        <v>17</v>
      </c>
      <c r="C575" s="160"/>
      <c r="D575" s="160"/>
      <c r="E575" s="162" t="s">
        <v>18</v>
      </c>
      <c r="F575" s="163"/>
      <c r="G575" s="163"/>
      <c r="H575" s="164"/>
      <c r="I575" s="165" t="s">
        <v>19</v>
      </c>
      <c r="J575" s="166"/>
      <c r="K575" s="166"/>
      <c r="L575" s="166"/>
      <c r="M575" s="167"/>
      <c r="N575" s="19"/>
    </row>
    <row r="576" spans="1:14" ht="55" customHeight="1" thickBot="1" x14ac:dyDescent="0.35">
      <c r="A576" s="16"/>
      <c r="B576" s="55"/>
      <c r="C576" s="17"/>
      <c r="D576" s="17"/>
      <c r="E576" s="168" t="s">
        <v>20</v>
      </c>
      <c r="F576" s="169"/>
      <c r="G576" s="169"/>
      <c r="H576" s="170"/>
      <c r="I576" s="171" t="s">
        <v>21</v>
      </c>
      <c r="J576" s="172"/>
      <c r="K576" s="172"/>
      <c r="L576" s="172"/>
      <c r="M576" s="173"/>
      <c r="N576" s="19"/>
    </row>
    <row r="577" spans="1:54" ht="10" customHeight="1" thickTop="1" x14ac:dyDescent="0.3">
      <c r="A577" s="16"/>
      <c r="B577" s="55"/>
      <c r="C577" s="17"/>
      <c r="D577" s="17"/>
      <c r="E577" s="17"/>
      <c r="F577" s="17"/>
      <c r="G577" s="17"/>
      <c r="H577" s="17"/>
      <c r="I577" s="17"/>
      <c r="J577" s="17"/>
      <c r="K577" s="17"/>
      <c r="L577" s="17"/>
      <c r="M577" s="56"/>
      <c r="N577" s="19"/>
    </row>
    <row r="578" spans="1:54" ht="20.149999999999999" customHeight="1" x14ac:dyDescent="0.3">
      <c r="A578" s="16"/>
      <c r="B578" s="46"/>
      <c r="C578" s="39"/>
      <c r="D578" s="39"/>
      <c r="E578" s="153"/>
      <c r="F578" s="154"/>
      <c r="G578" s="154"/>
      <c r="H578" s="154"/>
      <c r="I578" s="154"/>
      <c r="J578" s="154"/>
      <c r="K578" s="154"/>
      <c r="L578" s="155"/>
      <c r="M578" s="48"/>
      <c r="N578" s="19"/>
    </row>
    <row r="579" spans="1:54" ht="10" customHeight="1" x14ac:dyDescent="0.3">
      <c r="A579" s="16"/>
      <c r="B579" s="46"/>
      <c r="C579" s="39"/>
      <c r="D579" s="39"/>
      <c r="E579" s="39"/>
      <c r="F579" s="39"/>
      <c r="G579" s="39"/>
      <c r="H579" s="39"/>
      <c r="I579" s="39"/>
      <c r="J579" s="39"/>
      <c r="K579" s="39"/>
      <c r="L579" s="39"/>
      <c r="M579" s="48"/>
      <c r="N579" s="19"/>
    </row>
    <row r="580" spans="1:54" ht="65.150000000000006" customHeight="1" x14ac:dyDescent="0.3">
      <c r="A580" s="16"/>
      <c r="B580" s="156" t="str">
        <f>C1609</f>
        <v>Select one of these two services, Standard or Competitive Competence, to best improve your efficacy serving diverse patients. We can then offer a testimonial of your improved responsiveness to diverse clients.</v>
      </c>
      <c r="C580" s="157"/>
      <c r="D580" s="157"/>
      <c r="E580" s="157"/>
      <c r="F580" s="157"/>
      <c r="G580" s="157"/>
      <c r="H580" s="157"/>
      <c r="I580" s="157"/>
      <c r="J580" s="157"/>
      <c r="K580" s="157"/>
      <c r="L580" s="157"/>
      <c r="M580" s="158"/>
      <c r="N580" s="19"/>
    </row>
    <row r="581" spans="1:54" ht="45" customHeight="1" x14ac:dyDescent="0.3">
      <c r="A581" s="16"/>
      <c r="B581" s="150"/>
      <c r="C581" s="151"/>
      <c r="D581" s="151"/>
      <c r="E581" s="151"/>
      <c r="F581" s="151"/>
      <c r="G581" s="151"/>
      <c r="H581" s="151"/>
      <c r="I581" s="151"/>
      <c r="J581" s="151"/>
      <c r="K581" s="151"/>
      <c r="L581" s="151"/>
      <c r="M581" s="152"/>
      <c r="N581" s="19"/>
    </row>
    <row r="582" spans="1:54" ht="5.15" customHeight="1" x14ac:dyDescent="0.3">
      <c r="A582" s="16"/>
      <c r="B582" s="39"/>
      <c r="C582" s="39"/>
      <c r="D582" s="39"/>
      <c r="E582" s="39"/>
      <c r="F582" s="39"/>
      <c r="G582" s="39"/>
      <c r="H582" s="39"/>
      <c r="I582" s="39"/>
      <c r="J582" s="39"/>
      <c r="K582" s="39"/>
      <c r="L582" s="39"/>
      <c r="M582" s="39"/>
      <c r="N582" s="19"/>
    </row>
    <row r="583" spans="1:54" ht="5.15" customHeight="1" x14ac:dyDescent="0.3">
      <c r="A583" s="27"/>
      <c r="B583" s="28"/>
      <c r="C583" s="28"/>
      <c r="D583" s="28"/>
      <c r="E583" s="28"/>
      <c r="F583" s="28"/>
      <c r="G583" s="28"/>
      <c r="H583" s="28"/>
      <c r="I583" s="28"/>
      <c r="J583" s="28"/>
      <c r="K583" s="28"/>
      <c r="L583" s="28"/>
      <c r="M583" s="28"/>
      <c r="N583" s="29"/>
    </row>
    <row r="584" spans="1:54" ht="55" customHeight="1" x14ac:dyDescent="0.3">
      <c r="A584" s="30" t="s">
        <v>5</v>
      </c>
      <c r="B584" s="185" t="s">
        <v>36</v>
      </c>
      <c r="C584" s="185"/>
      <c r="D584" s="185"/>
      <c r="E584" s="185"/>
      <c r="F584" s="186"/>
      <c r="G584" s="186"/>
      <c r="H584" s="186"/>
      <c r="I584" s="186"/>
      <c r="J584" s="187"/>
      <c r="K584" s="187"/>
      <c r="L584" s="187"/>
      <c r="M584" s="187"/>
      <c r="N584" s="31" t="s">
        <v>7</v>
      </c>
    </row>
    <row r="585" spans="1:54" ht="5.15" customHeight="1" x14ac:dyDescent="0.3">
      <c r="A585" s="11"/>
      <c r="B585" s="12"/>
      <c r="C585" s="12"/>
      <c r="D585" s="12"/>
      <c r="E585" s="12"/>
      <c r="F585" s="12"/>
      <c r="G585" s="12"/>
      <c r="H585" s="13"/>
      <c r="I585" s="12"/>
      <c r="J585" s="12"/>
      <c r="K585" s="12"/>
      <c r="L585" s="12"/>
      <c r="M585" s="12"/>
      <c r="N585" s="14"/>
    </row>
    <row r="586" spans="1:54" ht="5.15" customHeight="1" x14ac:dyDescent="0.3">
      <c r="A586" s="16"/>
      <c r="B586" s="17"/>
      <c r="C586" s="17"/>
      <c r="D586" s="17"/>
      <c r="E586" s="17"/>
      <c r="F586" s="17"/>
      <c r="G586" s="17"/>
      <c r="H586" s="18"/>
      <c r="I586" s="17"/>
      <c r="J586" s="17"/>
      <c r="K586" s="17"/>
      <c r="L586" s="17"/>
      <c r="M586" s="17"/>
      <c r="N586" s="19"/>
    </row>
    <row r="587" spans="1:54" ht="5.15" customHeight="1" thickBot="1" x14ac:dyDescent="0.35">
      <c r="A587" s="16"/>
      <c r="B587" s="32"/>
      <c r="C587" s="32"/>
      <c r="D587" s="32"/>
      <c r="E587" s="32"/>
      <c r="F587" s="32"/>
      <c r="G587" s="32"/>
      <c r="H587" s="32"/>
      <c r="I587" s="32"/>
      <c r="J587" s="32"/>
      <c r="K587" s="32"/>
      <c r="L587" s="32"/>
      <c r="M587" s="32"/>
      <c r="N587" s="19"/>
    </row>
    <row r="588" spans="1:54" ht="20.149999999999999" customHeight="1" thickTop="1" x14ac:dyDescent="0.3">
      <c r="A588" s="16"/>
      <c r="B588" s="33" t="s">
        <v>11</v>
      </c>
      <c r="C588" s="32"/>
      <c r="D588" s="32"/>
      <c r="E588" s="32"/>
      <c r="F588" s="179" t="str">
        <f>F547</f>
        <v>Tamela</v>
      </c>
      <c r="G588" s="180"/>
      <c r="H588" s="180"/>
      <c r="I588" s="181"/>
      <c r="J588" s="34"/>
      <c r="K588" s="35" t="s">
        <v>12</v>
      </c>
      <c r="L588" s="36"/>
      <c r="M588" s="37"/>
      <c r="N588" s="19"/>
    </row>
    <row r="589" spans="1:54" ht="20.149999999999999" customHeight="1" thickBot="1" x14ac:dyDescent="0.35">
      <c r="A589" s="16"/>
      <c r="B589" s="33" t="s">
        <v>13</v>
      </c>
      <c r="C589" s="32"/>
      <c r="D589" s="32"/>
      <c r="E589" s="32"/>
      <c r="F589" s="179" t="str">
        <f>F548</f>
        <v>Dr. Simmons</v>
      </c>
      <c r="G589" s="180"/>
      <c r="H589" s="180"/>
      <c r="I589" s="181"/>
      <c r="J589" s="34"/>
      <c r="K589" s="182"/>
      <c r="L589" s="183"/>
      <c r="M589" s="184"/>
      <c r="N589" s="19"/>
    </row>
    <row r="590" spans="1:54" ht="10" customHeight="1" thickTop="1" x14ac:dyDescent="0.3">
      <c r="A590" s="16"/>
      <c r="B590" s="17"/>
      <c r="C590" s="17"/>
      <c r="D590" s="17"/>
      <c r="E590" s="17"/>
      <c r="F590" s="17"/>
      <c r="G590" s="17"/>
      <c r="H590" s="18"/>
      <c r="I590" s="17"/>
      <c r="J590" s="17"/>
      <c r="K590" s="17"/>
      <c r="L590" s="17"/>
      <c r="M590" s="17"/>
      <c r="N590" s="19"/>
    </row>
    <row r="591" spans="1:54" ht="20.149999999999999" customHeight="1" x14ac:dyDescent="0.3">
      <c r="A591" s="16"/>
      <c r="B591" s="174" t="str">
        <f>F1619</f>
        <v>1. I felt fully seen and heard.</v>
      </c>
      <c r="C591" s="174"/>
      <c r="D591" s="174"/>
      <c r="E591" s="174"/>
      <c r="F591" s="174"/>
      <c r="G591" s="174"/>
      <c r="H591" s="174"/>
      <c r="I591" s="174"/>
      <c r="J591" s="174"/>
      <c r="K591" s="175"/>
      <c r="L591" s="176"/>
      <c r="M591" s="177"/>
      <c r="N591" s="19"/>
    </row>
    <row r="592" spans="1:54" ht="5.15" customHeight="1" x14ac:dyDescent="0.3">
      <c r="A592" s="16"/>
      <c r="B592" s="17"/>
      <c r="C592" s="17"/>
      <c r="D592" s="17"/>
      <c r="E592" s="17"/>
      <c r="F592" s="17"/>
      <c r="G592" s="17"/>
      <c r="H592" s="18"/>
      <c r="I592" s="17"/>
      <c r="J592" s="17"/>
      <c r="K592" s="17"/>
      <c r="L592" s="17"/>
      <c r="M592" s="17"/>
      <c r="N592" s="19"/>
      <c r="BB592" s="38"/>
    </row>
    <row r="593" spans="1:54" ht="20.149999999999999" customHeight="1" x14ac:dyDescent="0.3">
      <c r="A593" s="16"/>
      <c r="B593" s="174" t="str">
        <f>F1620</f>
        <v>2. They faithfully responded to all of my expressions of pain or discomfort.</v>
      </c>
      <c r="C593" s="174"/>
      <c r="D593" s="174"/>
      <c r="E593" s="174"/>
      <c r="F593" s="174"/>
      <c r="G593" s="174"/>
      <c r="H593" s="174"/>
      <c r="I593" s="174"/>
      <c r="J593" s="174"/>
      <c r="K593" s="175"/>
      <c r="L593" s="176"/>
      <c r="M593" s="177"/>
      <c r="N593" s="19"/>
      <c r="BB593" s="38"/>
    </row>
    <row r="594" spans="1:54" ht="5.15" customHeight="1" x14ac:dyDescent="0.3">
      <c r="A594" s="16"/>
      <c r="B594" s="17"/>
      <c r="C594" s="17"/>
      <c r="D594" s="17"/>
      <c r="E594" s="17"/>
      <c r="F594" s="17"/>
      <c r="G594" s="17"/>
      <c r="H594" s="18"/>
      <c r="I594" s="17"/>
      <c r="J594" s="17"/>
      <c r="K594" s="17"/>
      <c r="L594" s="17"/>
      <c r="M594" s="17"/>
      <c r="N594" s="19"/>
      <c r="BB594" s="38"/>
    </row>
    <row r="595" spans="1:54" ht="20.149999999999999" customHeight="1" x14ac:dyDescent="0.3">
      <c r="A595" s="16"/>
      <c r="B595" s="174" t="str">
        <f>F1621</f>
        <v>3. They put my personal wellbeing ahead of their institutional processes.</v>
      </c>
      <c r="C595" s="174"/>
      <c r="D595" s="174"/>
      <c r="E595" s="174"/>
      <c r="F595" s="174"/>
      <c r="G595" s="174"/>
      <c r="H595" s="174"/>
      <c r="I595" s="174"/>
      <c r="J595" s="174"/>
      <c r="K595" s="175"/>
      <c r="L595" s="176"/>
      <c r="M595" s="177"/>
      <c r="N595" s="19"/>
      <c r="BB595" s="38"/>
    </row>
    <row r="596" spans="1:54" ht="5.15" customHeight="1" x14ac:dyDescent="0.3">
      <c r="A596" s="16"/>
      <c r="B596" s="17"/>
      <c r="C596" s="17"/>
      <c r="D596" s="17"/>
      <c r="E596" s="17"/>
      <c r="F596" s="17"/>
      <c r="G596" s="17"/>
      <c r="H596" s="18"/>
      <c r="I596" s="17"/>
      <c r="J596" s="17"/>
      <c r="K596" s="17"/>
      <c r="L596" s="17"/>
      <c r="M596" s="17"/>
      <c r="N596" s="19"/>
      <c r="BB596" s="38"/>
    </row>
    <row r="597" spans="1:54" ht="20.149999999999999" customHeight="1" x14ac:dyDescent="0.3">
      <c r="A597" s="16"/>
      <c r="B597" s="174" t="str">
        <f>F1622</f>
        <v>4. Their actions and expressions were devoid of any microaggressions.</v>
      </c>
      <c r="C597" s="174"/>
      <c r="D597" s="174"/>
      <c r="E597" s="174"/>
      <c r="F597" s="174"/>
      <c r="G597" s="174"/>
      <c r="H597" s="174"/>
      <c r="I597" s="174"/>
      <c r="J597" s="174"/>
      <c r="K597" s="175"/>
      <c r="L597" s="176"/>
      <c r="M597" s="177"/>
      <c r="N597" s="19"/>
    </row>
    <row r="598" spans="1:54" ht="5.15" customHeight="1" x14ac:dyDescent="0.3">
      <c r="A598" s="16"/>
      <c r="B598" s="17"/>
      <c r="C598" s="17"/>
      <c r="D598" s="17"/>
      <c r="E598" s="17"/>
      <c r="F598" s="17"/>
      <c r="G598" s="17"/>
      <c r="H598" s="18"/>
      <c r="I598" s="17"/>
      <c r="J598" s="17"/>
      <c r="K598" s="17"/>
      <c r="L598" s="17"/>
      <c r="M598" s="17"/>
      <c r="N598" s="19"/>
    </row>
    <row r="599" spans="1:54" ht="20.149999999999999" customHeight="1" x14ac:dyDescent="0.3">
      <c r="A599" s="16"/>
      <c r="B599" s="174" t="str">
        <f>F1623</f>
        <v>5. They asked me how they could be more culturally sensitive.</v>
      </c>
      <c r="C599" s="174"/>
      <c r="D599" s="174"/>
      <c r="E599" s="174"/>
      <c r="F599" s="174"/>
      <c r="G599" s="174"/>
      <c r="H599" s="174"/>
      <c r="I599" s="174"/>
      <c r="J599" s="174"/>
      <c r="K599" s="175"/>
      <c r="L599" s="176"/>
      <c r="M599" s="177"/>
      <c r="N599" s="19"/>
    </row>
    <row r="600" spans="1:54" ht="5.15" customHeight="1" x14ac:dyDescent="0.3">
      <c r="A600" s="16"/>
      <c r="B600" s="17"/>
      <c r="C600" s="17"/>
      <c r="D600" s="17"/>
      <c r="E600" s="17"/>
      <c r="F600" s="17"/>
      <c r="G600" s="17"/>
      <c r="H600" s="18"/>
      <c r="I600" s="17"/>
      <c r="J600" s="17"/>
      <c r="K600" s="17"/>
      <c r="L600" s="17"/>
      <c r="M600" s="17"/>
      <c r="N600" s="19"/>
    </row>
    <row r="601" spans="1:54" ht="20.149999999999999" customHeight="1" x14ac:dyDescent="0.3">
      <c r="A601" s="16"/>
      <c r="B601" s="174" t="str">
        <f>F1624</f>
        <v>6. They did not exploit my vulnerability to their professional authority.</v>
      </c>
      <c r="C601" s="174"/>
      <c r="D601" s="174"/>
      <c r="E601" s="174"/>
      <c r="F601" s="174"/>
      <c r="G601" s="174"/>
      <c r="H601" s="174"/>
      <c r="I601" s="174"/>
      <c r="J601" s="174"/>
      <c r="K601" s="175"/>
      <c r="L601" s="176"/>
      <c r="M601" s="177"/>
      <c r="N601" s="19"/>
    </row>
    <row r="602" spans="1:54" ht="5.15" customHeight="1" x14ac:dyDescent="0.3">
      <c r="A602" s="16"/>
      <c r="B602" s="39"/>
      <c r="C602" s="39"/>
      <c r="D602" s="39"/>
      <c r="E602" s="39"/>
      <c r="F602" s="39"/>
      <c r="G602" s="39"/>
      <c r="H602" s="39"/>
      <c r="I602" s="39"/>
      <c r="J602" s="39"/>
      <c r="K602" s="39"/>
      <c r="L602" s="39"/>
      <c r="M602" s="39"/>
      <c r="N602" s="19"/>
    </row>
    <row r="603" spans="1:54" ht="20.149999999999999" customHeight="1" x14ac:dyDescent="0.3">
      <c r="A603" s="16"/>
      <c r="B603" s="174" t="str">
        <f>F1625</f>
        <v>7. I never had to give up my autonomy to fit their processes.</v>
      </c>
      <c r="C603" s="174"/>
      <c r="D603" s="174"/>
      <c r="E603" s="174"/>
      <c r="F603" s="174"/>
      <c r="G603" s="174"/>
      <c r="H603" s="174"/>
      <c r="I603" s="174"/>
      <c r="J603" s="174"/>
      <c r="K603" s="175"/>
      <c r="L603" s="176"/>
      <c r="M603" s="177"/>
      <c r="N603" s="19"/>
    </row>
    <row r="604" spans="1:54" ht="5.15" customHeight="1" x14ac:dyDescent="0.3">
      <c r="A604" s="16"/>
      <c r="B604" s="39"/>
      <c r="C604" s="39"/>
      <c r="D604" s="39"/>
      <c r="E604" s="39"/>
      <c r="F604" s="39"/>
      <c r="G604" s="39"/>
      <c r="H604" s="39"/>
      <c r="I604" s="39"/>
      <c r="J604" s="39"/>
      <c r="K604" s="39"/>
      <c r="L604" s="39"/>
      <c r="M604" s="39"/>
      <c r="N604" s="19"/>
    </row>
    <row r="605" spans="1:54" ht="20.149999999999999" customHeight="1" x14ac:dyDescent="0.3">
      <c r="A605" s="16"/>
      <c r="B605" s="174" t="str">
        <f>F1626</f>
        <v>8. Staff appeared to be culturally diverse.</v>
      </c>
      <c r="C605" s="174"/>
      <c r="D605" s="174"/>
      <c r="E605" s="174"/>
      <c r="F605" s="174"/>
      <c r="G605" s="174"/>
      <c r="H605" s="174"/>
      <c r="I605" s="174"/>
      <c r="J605" s="174"/>
      <c r="K605" s="175"/>
      <c r="L605" s="176"/>
      <c r="M605" s="177"/>
      <c r="N605" s="19"/>
    </row>
    <row r="606" spans="1:54" ht="5.15" customHeight="1" x14ac:dyDescent="0.3">
      <c r="A606" s="16"/>
      <c r="B606" s="39"/>
      <c r="C606" s="39"/>
      <c r="D606" s="39"/>
      <c r="E606" s="39"/>
      <c r="F606" s="39"/>
      <c r="G606" s="39"/>
      <c r="H606" s="39"/>
      <c r="I606" s="39"/>
      <c r="J606" s="39"/>
      <c r="K606" s="39"/>
      <c r="L606" s="39"/>
      <c r="M606" s="39"/>
      <c r="N606" s="19"/>
    </row>
    <row r="607" spans="1:54" ht="20.149999999999999" customHeight="1" x14ac:dyDescent="0.3">
      <c r="A607" s="16"/>
      <c r="B607" s="174" t="str">
        <f>F1627</f>
        <v>9. They effectively accommodated my linguistic barrier.</v>
      </c>
      <c r="C607" s="174"/>
      <c r="D607" s="174"/>
      <c r="E607" s="174"/>
      <c r="F607" s="174"/>
      <c r="G607" s="174"/>
      <c r="H607" s="174"/>
      <c r="I607" s="174"/>
      <c r="J607" s="174"/>
      <c r="K607" s="175"/>
      <c r="L607" s="176"/>
      <c r="M607" s="177"/>
      <c r="N607" s="19"/>
    </row>
    <row r="608" spans="1:54" ht="5.15" customHeight="1" x14ac:dyDescent="0.3">
      <c r="A608" s="16"/>
      <c r="B608" s="39"/>
      <c r="C608" s="39"/>
      <c r="D608" s="39"/>
      <c r="E608" s="39"/>
      <c r="F608" s="39"/>
      <c r="G608" s="39"/>
      <c r="H608" s="39"/>
      <c r="I608" s="39"/>
      <c r="J608" s="39"/>
      <c r="K608" s="39"/>
      <c r="L608" s="39"/>
      <c r="M608" s="39"/>
      <c r="N608" s="19"/>
    </row>
    <row r="609" spans="1:14" ht="20.149999999999999" customHeight="1" x14ac:dyDescent="0.3">
      <c r="A609" s="16"/>
      <c r="B609" s="174" t="str">
        <f>F1628</f>
        <v>10. I was offered billing options appropriate to my cultural values.</v>
      </c>
      <c r="C609" s="174"/>
      <c r="D609" s="174"/>
      <c r="E609" s="174"/>
      <c r="F609" s="174"/>
      <c r="G609" s="174"/>
      <c r="H609" s="174"/>
      <c r="I609" s="174"/>
      <c r="J609" s="174"/>
      <c r="K609" s="175"/>
      <c r="L609" s="176"/>
      <c r="M609" s="177"/>
      <c r="N609" s="19"/>
    </row>
    <row r="610" spans="1:14" ht="10" customHeight="1" x14ac:dyDescent="0.3">
      <c r="A610" s="16"/>
      <c r="B610" s="39"/>
      <c r="C610" s="39"/>
      <c r="D610" s="39"/>
      <c r="E610" s="39"/>
      <c r="F610" s="39"/>
      <c r="G610" s="39"/>
      <c r="H610" s="39"/>
      <c r="I610" s="39"/>
      <c r="J610" s="39"/>
      <c r="K610" s="39"/>
      <c r="L610" s="39"/>
      <c r="M610" s="39"/>
      <c r="N610" s="19"/>
    </row>
    <row r="611" spans="1:14" ht="15" customHeight="1" x14ac:dyDescent="0.3">
      <c r="A611" s="16"/>
      <c r="B611" s="178" t="str">
        <f>B1632</f>
        <v/>
      </c>
      <c r="C611" s="178"/>
      <c r="D611" s="178"/>
      <c r="E611" s="178"/>
      <c r="F611" s="178"/>
      <c r="G611" s="178"/>
      <c r="H611" s="178"/>
      <c r="I611" s="178"/>
      <c r="J611" s="178"/>
      <c r="K611" s="178"/>
      <c r="L611" s="178"/>
      <c r="M611" s="178"/>
      <c r="N611" s="19"/>
    </row>
    <row r="612" spans="1:14" ht="10" customHeight="1" x14ac:dyDescent="0.3">
      <c r="A612" s="16"/>
      <c r="B612" s="40"/>
      <c r="C612" s="41"/>
      <c r="D612" s="41"/>
      <c r="E612" s="41"/>
      <c r="F612" s="41"/>
      <c r="G612" s="41"/>
      <c r="H612" s="41"/>
      <c r="I612" s="41"/>
      <c r="J612" s="41"/>
      <c r="K612" s="41"/>
      <c r="L612" s="41"/>
      <c r="M612" s="42"/>
      <c r="N612" s="19"/>
    </row>
    <row r="613" spans="1:14" ht="20" customHeight="1" x14ac:dyDescent="0.3">
      <c r="A613" s="16"/>
      <c r="B613" s="52" t="str">
        <f>C1636</f>
        <v xml:space="preserve">We provide this helpful feedback to you, Dr. Simmons, to improve your cultural competency. </v>
      </c>
      <c r="C613" s="53"/>
      <c r="D613" s="53"/>
      <c r="E613" s="53"/>
      <c r="F613" s="53"/>
      <c r="G613" s="53"/>
      <c r="H613" s="53"/>
      <c r="I613" s="53"/>
      <c r="J613" s="53"/>
      <c r="K613" s="53"/>
      <c r="L613" s="53"/>
      <c r="M613" s="54"/>
      <c r="N613" s="19"/>
    </row>
    <row r="614" spans="1:14" ht="20" customHeight="1" x14ac:dyDescent="0.3">
      <c r="A614" s="16"/>
      <c r="B614" s="156" t="s">
        <v>15</v>
      </c>
      <c r="C614" s="157"/>
      <c r="D614" s="157"/>
      <c r="E614" s="157"/>
      <c r="F614" s="157"/>
      <c r="G614" s="157"/>
      <c r="H614" s="157"/>
      <c r="I614" s="157"/>
      <c r="J614" s="157"/>
      <c r="K614" s="157"/>
      <c r="L614" s="157"/>
      <c r="M614" s="158"/>
      <c r="N614" s="19"/>
    </row>
    <row r="615" spans="1:14" ht="20" customHeight="1" thickBot="1" x14ac:dyDescent="0.35">
      <c r="A615" s="16"/>
      <c r="B615" s="156" t="s">
        <v>16</v>
      </c>
      <c r="C615" s="157"/>
      <c r="D615" s="157"/>
      <c r="E615" s="157"/>
      <c r="F615" s="157"/>
      <c r="G615" s="157"/>
      <c r="H615" s="157"/>
      <c r="I615" s="157"/>
      <c r="J615" s="157"/>
      <c r="K615" s="157"/>
      <c r="L615" s="157"/>
      <c r="M615" s="158"/>
      <c r="N615" s="19"/>
    </row>
    <row r="616" spans="1:14" ht="30" customHeight="1" thickTop="1" x14ac:dyDescent="0.3">
      <c r="A616" s="16"/>
      <c r="B616" s="159" t="s">
        <v>17</v>
      </c>
      <c r="C616" s="160"/>
      <c r="D616" s="160"/>
      <c r="E616" s="162" t="s">
        <v>18</v>
      </c>
      <c r="F616" s="163"/>
      <c r="G616" s="163"/>
      <c r="H616" s="164"/>
      <c r="I616" s="165" t="s">
        <v>19</v>
      </c>
      <c r="J616" s="166"/>
      <c r="K616" s="166"/>
      <c r="L616" s="166"/>
      <c r="M616" s="167"/>
      <c r="N616" s="19"/>
    </row>
    <row r="617" spans="1:14" ht="55" customHeight="1" thickBot="1" x14ac:dyDescent="0.35">
      <c r="A617" s="16"/>
      <c r="B617" s="55"/>
      <c r="C617" s="17"/>
      <c r="D617" s="17"/>
      <c r="E617" s="168" t="s">
        <v>20</v>
      </c>
      <c r="F617" s="169"/>
      <c r="G617" s="169"/>
      <c r="H617" s="170"/>
      <c r="I617" s="171" t="s">
        <v>21</v>
      </c>
      <c r="J617" s="172"/>
      <c r="K617" s="172"/>
      <c r="L617" s="172"/>
      <c r="M617" s="173"/>
      <c r="N617" s="19"/>
    </row>
    <row r="618" spans="1:14" ht="10" customHeight="1" thickTop="1" x14ac:dyDescent="0.3">
      <c r="A618" s="16"/>
      <c r="B618" s="55"/>
      <c r="C618" s="17"/>
      <c r="D618" s="17"/>
      <c r="E618" s="17"/>
      <c r="F618" s="17"/>
      <c r="G618" s="17"/>
      <c r="H618" s="17"/>
      <c r="I618" s="17"/>
      <c r="J618" s="17"/>
      <c r="K618" s="17"/>
      <c r="L618" s="17"/>
      <c r="M618" s="56"/>
      <c r="N618" s="19"/>
    </row>
    <row r="619" spans="1:14" ht="20.149999999999999" customHeight="1" x14ac:dyDescent="0.3">
      <c r="A619" s="16"/>
      <c r="B619" s="46"/>
      <c r="C619" s="39"/>
      <c r="D619" s="39"/>
      <c r="E619" s="153"/>
      <c r="F619" s="154"/>
      <c r="G619" s="154"/>
      <c r="H619" s="154"/>
      <c r="I619" s="154"/>
      <c r="J619" s="154"/>
      <c r="K619" s="154"/>
      <c r="L619" s="155"/>
      <c r="M619" s="48"/>
      <c r="N619" s="19"/>
    </row>
    <row r="620" spans="1:14" ht="10" customHeight="1" x14ac:dyDescent="0.3">
      <c r="A620" s="16"/>
      <c r="B620" s="46"/>
      <c r="C620" s="39"/>
      <c r="D620" s="39"/>
      <c r="E620" s="39"/>
      <c r="F620" s="39"/>
      <c r="G620" s="39"/>
      <c r="H620" s="39"/>
      <c r="I620" s="39"/>
      <c r="J620" s="39"/>
      <c r="K620" s="39"/>
      <c r="L620" s="39"/>
      <c r="M620" s="48"/>
      <c r="N620" s="19"/>
    </row>
    <row r="621" spans="1:14" ht="65.150000000000006" customHeight="1" x14ac:dyDescent="0.3">
      <c r="A621" s="16"/>
      <c r="B621" s="156" t="str">
        <f>C1646</f>
        <v>Select one of these two services, Standard or Competitive Competence, to best improve your efficacy serving diverse patients. We can then offer a testimonial of your improved responsiveness to diverse clients.</v>
      </c>
      <c r="C621" s="157"/>
      <c r="D621" s="157"/>
      <c r="E621" s="157"/>
      <c r="F621" s="157"/>
      <c r="G621" s="157"/>
      <c r="H621" s="157"/>
      <c r="I621" s="157"/>
      <c r="J621" s="157"/>
      <c r="K621" s="157"/>
      <c r="L621" s="157"/>
      <c r="M621" s="158"/>
      <c r="N621" s="19"/>
    </row>
    <row r="622" spans="1:14" ht="45" customHeight="1" x14ac:dyDescent="0.3">
      <c r="A622" s="16"/>
      <c r="B622" s="150"/>
      <c r="C622" s="151"/>
      <c r="D622" s="151"/>
      <c r="E622" s="151"/>
      <c r="F622" s="151"/>
      <c r="G622" s="151"/>
      <c r="H622" s="151"/>
      <c r="I622" s="151"/>
      <c r="J622" s="151"/>
      <c r="K622" s="151"/>
      <c r="L622" s="151"/>
      <c r="M622" s="152"/>
      <c r="N622" s="19"/>
    </row>
    <row r="623" spans="1:14" ht="5.15" customHeight="1" x14ac:dyDescent="0.3">
      <c r="A623" s="16"/>
      <c r="B623" s="39"/>
      <c r="C623" s="39"/>
      <c r="D623" s="39"/>
      <c r="E623" s="39"/>
      <c r="F623" s="39"/>
      <c r="G623" s="39"/>
      <c r="H623" s="39"/>
      <c r="I623" s="39"/>
      <c r="J623" s="39"/>
      <c r="K623" s="39"/>
      <c r="L623" s="39"/>
      <c r="M623" s="39"/>
      <c r="N623" s="19"/>
    </row>
    <row r="624" spans="1:14" ht="5.15" customHeight="1" x14ac:dyDescent="0.3">
      <c r="A624" s="27"/>
      <c r="B624" s="28"/>
      <c r="C624" s="28"/>
      <c r="D624" s="28"/>
      <c r="E624" s="28"/>
      <c r="F624" s="28"/>
      <c r="G624" s="28"/>
      <c r="H624" s="28"/>
      <c r="I624" s="28"/>
      <c r="J624" s="28"/>
      <c r="K624" s="28"/>
      <c r="L624" s="28"/>
      <c r="M624" s="28"/>
      <c r="N624" s="29"/>
    </row>
    <row r="625" spans="1:54" ht="55" customHeight="1" x14ac:dyDescent="0.3">
      <c r="A625" s="30" t="s">
        <v>5</v>
      </c>
      <c r="B625" s="185" t="s">
        <v>37</v>
      </c>
      <c r="C625" s="185"/>
      <c r="D625" s="185"/>
      <c r="E625" s="185"/>
      <c r="F625" s="186"/>
      <c r="G625" s="186"/>
      <c r="H625" s="186"/>
      <c r="I625" s="186"/>
      <c r="J625" s="187"/>
      <c r="K625" s="187"/>
      <c r="L625" s="187"/>
      <c r="M625" s="187"/>
      <c r="N625" s="31" t="s">
        <v>7</v>
      </c>
    </row>
    <row r="626" spans="1:54" ht="5.15" customHeight="1" x14ac:dyDescent="0.3">
      <c r="A626" s="11"/>
      <c r="B626" s="12"/>
      <c r="C626" s="12"/>
      <c r="D626" s="12"/>
      <c r="E626" s="12"/>
      <c r="F626" s="12"/>
      <c r="G626" s="12"/>
      <c r="H626" s="13"/>
      <c r="I626" s="12"/>
      <c r="J626" s="12"/>
      <c r="K626" s="12"/>
      <c r="L626" s="12"/>
      <c r="M626" s="12"/>
      <c r="N626" s="14"/>
    </row>
    <row r="627" spans="1:54" ht="5.15" customHeight="1" x14ac:dyDescent="0.3">
      <c r="A627" s="16"/>
      <c r="B627" s="17"/>
      <c r="C627" s="17"/>
      <c r="D627" s="17"/>
      <c r="E627" s="17"/>
      <c r="F627" s="17"/>
      <c r="G627" s="17"/>
      <c r="H627" s="18"/>
      <c r="I627" s="17"/>
      <c r="J627" s="17"/>
      <c r="K627" s="17"/>
      <c r="L627" s="17"/>
      <c r="M627" s="17"/>
      <c r="N627" s="19"/>
    </row>
    <row r="628" spans="1:54" ht="5.15" customHeight="1" thickBot="1" x14ac:dyDescent="0.35">
      <c r="A628" s="16"/>
      <c r="B628" s="32"/>
      <c r="C628" s="32"/>
      <c r="D628" s="32"/>
      <c r="E628" s="32"/>
      <c r="F628" s="32"/>
      <c r="G628" s="32"/>
      <c r="H628" s="32"/>
      <c r="I628" s="32"/>
      <c r="J628" s="32"/>
      <c r="K628" s="32"/>
      <c r="L628" s="32"/>
      <c r="M628" s="32"/>
      <c r="N628" s="19"/>
    </row>
    <row r="629" spans="1:54" ht="20.149999999999999" customHeight="1" thickTop="1" x14ac:dyDescent="0.3">
      <c r="A629" s="16"/>
      <c r="B629" s="33" t="s">
        <v>11</v>
      </c>
      <c r="C629" s="32"/>
      <c r="D629" s="32"/>
      <c r="E629" s="32"/>
      <c r="F629" s="179" t="str">
        <f>F588</f>
        <v>Tamela</v>
      </c>
      <c r="G629" s="180"/>
      <c r="H629" s="180"/>
      <c r="I629" s="181"/>
      <c r="J629" s="34"/>
      <c r="K629" s="35" t="s">
        <v>12</v>
      </c>
      <c r="L629" s="36"/>
      <c r="M629" s="37"/>
      <c r="N629" s="19"/>
    </row>
    <row r="630" spans="1:54" ht="20.149999999999999" customHeight="1" thickBot="1" x14ac:dyDescent="0.35">
      <c r="A630" s="16"/>
      <c r="B630" s="33" t="s">
        <v>13</v>
      </c>
      <c r="C630" s="32"/>
      <c r="D630" s="32"/>
      <c r="E630" s="32"/>
      <c r="F630" s="179" t="str">
        <f>F589</f>
        <v>Dr. Simmons</v>
      </c>
      <c r="G630" s="180"/>
      <c r="H630" s="180"/>
      <c r="I630" s="181"/>
      <c r="J630" s="34"/>
      <c r="K630" s="182"/>
      <c r="L630" s="183"/>
      <c r="M630" s="184"/>
      <c r="N630" s="19"/>
    </row>
    <row r="631" spans="1:54" ht="10" customHeight="1" thickTop="1" x14ac:dyDescent="0.3">
      <c r="A631" s="16"/>
      <c r="B631" s="17"/>
      <c r="C631" s="17"/>
      <c r="D631" s="17"/>
      <c r="E631" s="17"/>
      <c r="F631" s="17"/>
      <c r="G631" s="17"/>
      <c r="H631" s="18"/>
      <c r="I631" s="17"/>
      <c r="J631" s="17"/>
      <c r="K631" s="17"/>
      <c r="L631" s="17"/>
      <c r="M631" s="17"/>
      <c r="N631" s="19"/>
    </row>
    <row r="632" spans="1:54" ht="20.149999999999999" customHeight="1" x14ac:dyDescent="0.3">
      <c r="A632" s="16"/>
      <c r="B632" s="174" t="str">
        <f>F1656</f>
        <v>1. I felt fully seen and heard.</v>
      </c>
      <c r="C632" s="174"/>
      <c r="D632" s="174"/>
      <c r="E632" s="174"/>
      <c r="F632" s="174"/>
      <c r="G632" s="174"/>
      <c r="H632" s="174"/>
      <c r="I632" s="174"/>
      <c r="J632" s="174"/>
      <c r="K632" s="175"/>
      <c r="L632" s="176"/>
      <c r="M632" s="177"/>
      <c r="N632" s="19"/>
    </row>
    <row r="633" spans="1:54" ht="5.15" customHeight="1" x14ac:dyDescent="0.3">
      <c r="A633" s="16"/>
      <c r="B633" s="17"/>
      <c r="C633" s="17"/>
      <c r="D633" s="17"/>
      <c r="E633" s="17"/>
      <c r="F633" s="17"/>
      <c r="G633" s="17"/>
      <c r="H633" s="18"/>
      <c r="I633" s="17"/>
      <c r="J633" s="17"/>
      <c r="K633" s="17"/>
      <c r="L633" s="17"/>
      <c r="M633" s="17"/>
      <c r="N633" s="19"/>
      <c r="BB633" s="38"/>
    </row>
    <row r="634" spans="1:54" ht="20.149999999999999" customHeight="1" x14ac:dyDescent="0.3">
      <c r="A634" s="16"/>
      <c r="B634" s="174" t="str">
        <f>F1657</f>
        <v>2. They faithfully responded to all of my expressions of pain or discomfort.</v>
      </c>
      <c r="C634" s="174"/>
      <c r="D634" s="174"/>
      <c r="E634" s="174"/>
      <c r="F634" s="174"/>
      <c r="G634" s="174"/>
      <c r="H634" s="174"/>
      <c r="I634" s="174"/>
      <c r="J634" s="174"/>
      <c r="K634" s="175"/>
      <c r="L634" s="176"/>
      <c r="M634" s="177"/>
      <c r="N634" s="19"/>
      <c r="BB634" s="38"/>
    </row>
    <row r="635" spans="1:54" ht="5.15" customHeight="1" x14ac:dyDescent="0.3">
      <c r="A635" s="16"/>
      <c r="B635" s="17"/>
      <c r="C635" s="17"/>
      <c r="D635" s="17"/>
      <c r="E635" s="17"/>
      <c r="F635" s="17"/>
      <c r="G635" s="17"/>
      <c r="H635" s="18"/>
      <c r="I635" s="17"/>
      <c r="J635" s="17"/>
      <c r="K635" s="17"/>
      <c r="L635" s="17"/>
      <c r="M635" s="17"/>
      <c r="N635" s="19"/>
      <c r="BB635" s="38"/>
    </row>
    <row r="636" spans="1:54" ht="20.149999999999999" customHeight="1" x14ac:dyDescent="0.3">
      <c r="A636" s="16"/>
      <c r="B636" s="174" t="str">
        <f>F1658</f>
        <v>3. They put my personal wellbeing ahead of their institutional processes.</v>
      </c>
      <c r="C636" s="174"/>
      <c r="D636" s="174"/>
      <c r="E636" s="174"/>
      <c r="F636" s="174"/>
      <c r="G636" s="174"/>
      <c r="H636" s="174"/>
      <c r="I636" s="174"/>
      <c r="J636" s="174"/>
      <c r="K636" s="175"/>
      <c r="L636" s="176"/>
      <c r="M636" s="177"/>
      <c r="N636" s="19"/>
      <c r="BB636" s="38"/>
    </row>
    <row r="637" spans="1:54" ht="5.15" customHeight="1" x14ac:dyDescent="0.3">
      <c r="A637" s="16"/>
      <c r="B637" s="17"/>
      <c r="C637" s="17"/>
      <c r="D637" s="17"/>
      <c r="E637" s="17"/>
      <c r="F637" s="17"/>
      <c r="G637" s="17"/>
      <c r="H637" s="18"/>
      <c r="I637" s="17"/>
      <c r="J637" s="17"/>
      <c r="K637" s="17"/>
      <c r="L637" s="17"/>
      <c r="M637" s="17"/>
      <c r="N637" s="19"/>
      <c r="BB637" s="38"/>
    </row>
    <row r="638" spans="1:54" ht="20.149999999999999" customHeight="1" x14ac:dyDescent="0.3">
      <c r="A638" s="16"/>
      <c r="B638" s="174" t="str">
        <f>F1659</f>
        <v>4. Their actions and expressions were devoid of any microaggressions.</v>
      </c>
      <c r="C638" s="174"/>
      <c r="D638" s="174"/>
      <c r="E638" s="174"/>
      <c r="F638" s="174"/>
      <c r="G638" s="174"/>
      <c r="H638" s="174"/>
      <c r="I638" s="174"/>
      <c r="J638" s="174"/>
      <c r="K638" s="175"/>
      <c r="L638" s="176"/>
      <c r="M638" s="177"/>
      <c r="N638" s="19"/>
    </row>
    <row r="639" spans="1:54" ht="5.15" customHeight="1" x14ac:dyDescent="0.3">
      <c r="A639" s="16"/>
      <c r="B639" s="17"/>
      <c r="C639" s="17"/>
      <c r="D639" s="17"/>
      <c r="E639" s="17"/>
      <c r="F639" s="17"/>
      <c r="G639" s="17"/>
      <c r="H639" s="18"/>
      <c r="I639" s="17"/>
      <c r="J639" s="17"/>
      <c r="K639" s="17"/>
      <c r="L639" s="17"/>
      <c r="M639" s="17"/>
      <c r="N639" s="19"/>
    </row>
    <row r="640" spans="1:54" ht="20.149999999999999" customHeight="1" x14ac:dyDescent="0.3">
      <c r="A640" s="16"/>
      <c r="B640" s="174" t="str">
        <f>F1660</f>
        <v>5. They asked me how they could be more culturally sensitive.</v>
      </c>
      <c r="C640" s="174"/>
      <c r="D640" s="174"/>
      <c r="E640" s="174"/>
      <c r="F640" s="174"/>
      <c r="G640" s="174"/>
      <c r="H640" s="174"/>
      <c r="I640" s="174"/>
      <c r="J640" s="174"/>
      <c r="K640" s="175"/>
      <c r="L640" s="176"/>
      <c r="M640" s="177"/>
      <c r="N640" s="19"/>
    </row>
    <row r="641" spans="1:14" ht="5.15" customHeight="1" x14ac:dyDescent="0.3">
      <c r="A641" s="16"/>
      <c r="B641" s="17"/>
      <c r="C641" s="17"/>
      <c r="D641" s="17"/>
      <c r="E641" s="17"/>
      <c r="F641" s="17"/>
      <c r="G641" s="17"/>
      <c r="H641" s="18"/>
      <c r="I641" s="17"/>
      <c r="J641" s="17"/>
      <c r="K641" s="17"/>
      <c r="L641" s="17"/>
      <c r="M641" s="17"/>
      <c r="N641" s="19"/>
    </row>
    <row r="642" spans="1:14" ht="20.149999999999999" customHeight="1" x14ac:dyDescent="0.3">
      <c r="A642" s="16"/>
      <c r="B642" s="174" t="str">
        <f>F1661</f>
        <v>6. They did not exploit my vulnerability to their professional authority.</v>
      </c>
      <c r="C642" s="174"/>
      <c r="D642" s="174"/>
      <c r="E642" s="174"/>
      <c r="F642" s="174"/>
      <c r="G642" s="174"/>
      <c r="H642" s="174"/>
      <c r="I642" s="174"/>
      <c r="J642" s="174"/>
      <c r="K642" s="175"/>
      <c r="L642" s="176"/>
      <c r="M642" s="177"/>
      <c r="N642" s="19"/>
    </row>
    <row r="643" spans="1:14" ht="5.15" customHeight="1" x14ac:dyDescent="0.3">
      <c r="A643" s="16"/>
      <c r="B643" s="39"/>
      <c r="C643" s="39"/>
      <c r="D643" s="39"/>
      <c r="E643" s="39"/>
      <c r="F643" s="39"/>
      <c r="G643" s="39"/>
      <c r="H643" s="39"/>
      <c r="I643" s="39"/>
      <c r="J643" s="39"/>
      <c r="K643" s="39"/>
      <c r="L643" s="39"/>
      <c r="M643" s="39"/>
      <c r="N643" s="19"/>
    </row>
    <row r="644" spans="1:14" ht="20.149999999999999" customHeight="1" x14ac:dyDescent="0.3">
      <c r="A644" s="16"/>
      <c r="B644" s="174" t="str">
        <f>F1662</f>
        <v>7. I never had to give up my autonomy to fit their processes.</v>
      </c>
      <c r="C644" s="174"/>
      <c r="D644" s="174"/>
      <c r="E644" s="174"/>
      <c r="F644" s="174"/>
      <c r="G644" s="174"/>
      <c r="H644" s="174"/>
      <c r="I644" s="174"/>
      <c r="J644" s="174"/>
      <c r="K644" s="175"/>
      <c r="L644" s="176"/>
      <c r="M644" s="177"/>
      <c r="N644" s="19"/>
    </row>
    <row r="645" spans="1:14" ht="5.15" customHeight="1" x14ac:dyDescent="0.3">
      <c r="A645" s="16"/>
      <c r="B645" s="39"/>
      <c r="C645" s="39"/>
      <c r="D645" s="39"/>
      <c r="E645" s="39"/>
      <c r="F645" s="39"/>
      <c r="G645" s="39"/>
      <c r="H645" s="39"/>
      <c r="I645" s="39"/>
      <c r="J645" s="39"/>
      <c r="K645" s="39"/>
      <c r="L645" s="39"/>
      <c r="M645" s="39"/>
      <c r="N645" s="19"/>
    </row>
    <row r="646" spans="1:14" ht="20.149999999999999" customHeight="1" x14ac:dyDescent="0.3">
      <c r="A646" s="16"/>
      <c r="B646" s="174" t="str">
        <f>F1663</f>
        <v>8. Staff appeared to be culturally diverse.</v>
      </c>
      <c r="C646" s="174"/>
      <c r="D646" s="174"/>
      <c r="E646" s="174"/>
      <c r="F646" s="174"/>
      <c r="G646" s="174"/>
      <c r="H646" s="174"/>
      <c r="I646" s="174"/>
      <c r="J646" s="174"/>
      <c r="K646" s="175"/>
      <c r="L646" s="176"/>
      <c r="M646" s="177"/>
      <c r="N646" s="19"/>
    </row>
    <row r="647" spans="1:14" ht="5.15" customHeight="1" x14ac:dyDescent="0.3">
      <c r="A647" s="16"/>
      <c r="B647" s="39"/>
      <c r="C647" s="39"/>
      <c r="D647" s="39"/>
      <c r="E647" s="39"/>
      <c r="F647" s="39"/>
      <c r="G647" s="39"/>
      <c r="H647" s="39"/>
      <c r="I647" s="39"/>
      <c r="J647" s="39"/>
      <c r="K647" s="39"/>
      <c r="L647" s="39"/>
      <c r="M647" s="39"/>
      <c r="N647" s="19"/>
    </row>
    <row r="648" spans="1:14" ht="20.149999999999999" customHeight="1" x14ac:dyDescent="0.3">
      <c r="A648" s="16"/>
      <c r="B648" s="174" t="str">
        <f>F1664</f>
        <v>9. They effectively accommodated my linguistic barrier.</v>
      </c>
      <c r="C648" s="174"/>
      <c r="D648" s="174"/>
      <c r="E648" s="174"/>
      <c r="F648" s="174"/>
      <c r="G648" s="174"/>
      <c r="H648" s="174"/>
      <c r="I648" s="174"/>
      <c r="J648" s="174"/>
      <c r="K648" s="175"/>
      <c r="L648" s="176"/>
      <c r="M648" s="177"/>
      <c r="N648" s="19"/>
    </row>
    <row r="649" spans="1:14" ht="5.15" customHeight="1" x14ac:dyDescent="0.3">
      <c r="A649" s="16"/>
      <c r="B649" s="39"/>
      <c r="C649" s="39"/>
      <c r="D649" s="39"/>
      <c r="E649" s="39"/>
      <c r="F649" s="39"/>
      <c r="G649" s="39"/>
      <c r="H649" s="39"/>
      <c r="I649" s="39"/>
      <c r="J649" s="39"/>
      <c r="K649" s="39"/>
      <c r="L649" s="39"/>
      <c r="M649" s="39"/>
      <c r="N649" s="19"/>
    </row>
    <row r="650" spans="1:14" ht="20.149999999999999" customHeight="1" x14ac:dyDescent="0.3">
      <c r="A650" s="16"/>
      <c r="B650" s="174" t="str">
        <f>F1665</f>
        <v>10. I was offered billing options appropriate to my cultural values.</v>
      </c>
      <c r="C650" s="174"/>
      <c r="D650" s="174"/>
      <c r="E650" s="174"/>
      <c r="F650" s="174"/>
      <c r="G650" s="174"/>
      <c r="H650" s="174"/>
      <c r="I650" s="174"/>
      <c r="J650" s="174"/>
      <c r="K650" s="175"/>
      <c r="L650" s="176"/>
      <c r="M650" s="177"/>
      <c r="N650" s="19"/>
    </row>
    <row r="651" spans="1:14" ht="10" customHeight="1" x14ac:dyDescent="0.3">
      <c r="A651" s="16"/>
      <c r="B651" s="39"/>
      <c r="C651" s="39"/>
      <c r="D651" s="39"/>
      <c r="E651" s="39"/>
      <c r="F651" s="39"/>
      <c r="G651" s="39"/>
      <c r="H651" s="39"/>
      <c r="I651" s="39"/>
      <c r="J651" s="39"/>
      <c r="K651" s="39"/>
      <c r="L651" s="39"/>
      <c r="M651" s="39"/>
      <c r="N651" s="19"/>
    </row>
    <row r="652" spans="1:14" ht="15" customHeight="1" x14ac:dyDescent="0.3">
      <c r="A652" s="16"/>
      <c r="B652" s="178" t="str">
        <f>B1669</f>
        <v/>
      </c>
      <c r="C652" s="178"/>
      <c r="D652" s="178"/>
      <c r="E652" s="178"/>
      <c r="F652" s="178"/>
      <c r="G652" s="178"/>
      <c r="H652" s="178"/>
      <c r="I652" s="178"/>
      <c r="J652" s="178"/>
      <c r="K652" s="178"/>
      <c r="L652" s="178"/>
      <c r="M652" s="178"/>
      <c r="N652" s="19"/>
    </row>
    <row r="653" spans="1:14" ht="10" customHeight="1" x14ac:dyDescent="0.3">
      <c r="A653" s="16"/>
      <c r="B653" s="40"/>
      <c r="C653" s="41"/>
      <c r="D653" s="41"/>
      <c r="E653" s="41"/>
      <c r="F653" s="41"/>
      <c r="G653" s="41"/>
      <c r="H653" s="41"/>
      <c r="I653" s="41"/>
      <c r="J653" s="41"/>
      <c r="K653" s="41"/>
      <c r="L653" s="41"/>
      <c r="M653" s="42"/>
      <c r="N653" s="19"/>
    </row>
    <row r="654" spans="1:14" ht="20" customHeight="1" x14ac:dyDescent="0.3">
      <c r="A654" s="16"/>
      <c r="B654" s="52" t="str">
        <f>C1673</f>
        <v xml:space="preserve">We provide this helpful feedback to you, Dr. Simmons, to improve your cultural competency. </v>
      </c>
      <c r="C654" s="53"/>
      <c r="D654" s="53"/>
      <c r="E654" s="53"/>
      <c r="F654" s="53"/>
      <c r="G654" s="53"/>
      <c r="H654" s="53"/>
      <c r="I654" s="53"/>
      <c r="J654" s="53"/>
      <c r="K654" s="53"/>
      <c r="L654" s="53"/>
      <c r="M654" s="54"/>
      <c r="N654" s="19"/>
    </row>
    <row r="655" spans="1:14" ht="20" customHeight="1" x14ac:dyDescent="0.3">
      <c r="A655" s="16"/>
      <c r="B655" s="156" t="s">
        <v>15</v>
      </c>
      <c r="C655" s="157"/>
      <c r="D655" s="157"/>
      <c r="E655" s="157"/>
      <c r="F655" s="157"/>
      <c r="G655" s="157"/>
      <c r="H655" s="157"/>
      <c r="I655" s="157"/>
      <c r="J655" s="157"/>
      <c r="K655" s="157"/>
      <c r="L655" s="157"/>
      <c r="M655" s="158"/>
      <c r="N655" s="19"/>
    </row>
    <row r="656" spans="1:14" ht="20" customHeight="1" thickBot="1" x14ac:dyDescent="0.35">
      <c r="A656" s="16"/>
      <c r="B656" s="156" t="s">
        <v>16</v>
      </c>
      <c r="C656" s="157"/>
      <c r="D656" s="157"/>
      <c r="E656" s="157"/>
      <c r="F656" s="157"/>
      <c r="G656" s="157"/>
      <c r="H656" s="157"/>
      <c r="I656" s="157"/>
      <c r="J656" s="157"/>
      <c r="K656" s="157"/>
      <c r="L656" s="157"/>
      <c r="M656" s="158"/>
      <c r="N656" s="19"/>
    </row>
    <row r="657" spans="1:14" ht="30" customHeight="1" thickTop="1" x14ac:dyDescent="0.3">
      <c r="A657" s="16"/>
      <c r="B657" s="159" t="s">
        <v>17</v>
      </c>
      <c r="C657" s="160"/>
      <c r="D657" s="160"/>
      <c r="E657" s="162" t="s">
        <v>18</v>
      </c>
      <c r="F657" s="163"/>
      <c r="G657" s="163"/>
      <c r="H657" s="164"/>
      <c r="I657" s="165" t="s">
        <v>19</v>
      </c>
      <c r="J657" s="166"/>
      <c r="K657" s="166"/>
      <c r="L657" s="166"/>
      <c r="M657" s="167"/>
      <c r="N657" s="19"/>
    </row>
    <row r="658" spans="1:14" ht="55" customHeight="1" thickBot="1" x14ac:dyDescent="0.35">
      <c r="A658" s="16"/>
      <c r="B658" s="55"/>
      <c r="C658" s="17"/>
      <c r="D658" s="17"/>
      <c r="E658" s="168" t="s">
        <v>20</v>
      </c>
      <c r="F658" s="169"/>
      <c r="G658" s="169"/>
      <c r="H658" s="170"/>
      <c r="I658" s="171" t="s">
        <v>21</v>
      </c>
      <c r="J658" s="172"/>
      <c r="K658" s="172"/>
      <c r="L658" s="172"/>
      <c r="M658" s="173"/>
      <c r="N658" s="19"/>
    </row>
    <row r="659" spans="1:14" ht="10" customHeight="1" thickTop="1" x14ac:dyDescent="0.3">
      <c r="A659" s="16"/>
      <c r="B659" s="55"/>
      <c r="C659" s="17"/>
      <c r="D659" s="17"/>
      <c r="E659" s="17"/>
      <c r="F659" s="17"/>
      <c r="G659" s="17"/>
      <c r="H659" s="17"/>
      <c r="I659" s="17"/>
      <c r="J659" s="17"/>
      <c r="K659" s="17"/>
      <c r="L659" s="17"/>
      <c r="M659" s="56"/>
      <c r="N659" s="19"/>
    </row>
    <row r="660" spans="1:14" ht="20.149999999999999" customHeight="1" x14ac:dyDescent="0.3">
      <c r="A660" s="16"/>
      <c r="B660" s="46"/>
      <c r="C660" s="39"/>
      <c r="D660" s="39"/>
      <c r="E660" s="153"/>
      <c r="F660" s="154"/>
      <c r="G660" s="154"/>
      <c r="H660" s="154"/>
      <c r="I660" s="154"/>
      <c r="J660" s="154"/>
      <c r="K660" s="154"/>
      <c r="L660" s="155"/>
      <c r="M660" s="48"/>
      <c r="N660" s="19"/>
    </row>
    <row r="661" spans="1:14" ht="10" customHeight="1" x14ac:dyDescent="0.3">
      <c r="A661" s="16"/>
      <c r="B661" s="46"/>
      <c r="C661" s="39"/>
      <c r="D661" s="39"/>
      <c r="E661" s="39"/>
      <c r="F661" s="39"/>
      <c r="G661" s="39"/>
      <c r="H661" s="39"/>
      <c r="I661" s="39"/>
      <c r="J661" s="39"/>
      <c r="K661" s="39"/>
      <c r="L661" s="39"/>
      <c r="M661" s="48"/>
      <c r="N661" s="19"/>
    </row>
    <row r="662" spans="1:14" ht="65.150000000000006" customHeight="1" x14ac:dyDescent="0.3">
      <c r="A662" s="16"/>
      <c r="B662" s="156" t="str">
        <f>C1683</f>
        <v>Select one of these two services, Standard or Competitive Competence, to best improve your efficacy serving diverse patients. We can then offer a testimonial of your improved responsiveness to diverse clients.</v>
      </c>
      <c r="C662" s="157"/>
      <c r="D662" s="157"/>
      <c r="E662" s="157"/>
      <c r="F662" s="157"/>
      <c r="G662" s="157"/>
      <c r="H662" s="157"/>
      <c r="I662" s="157"/>
      <c r="J662" s="157"/>
      <c r="K662" s="157"/>
      <c r="L662" s="157"/>
      <c r="M662" s="158"/>
      <c r="N662" s="19"/>
    </row>
    <row r="663" spans="1:14" ht="45" customHeight="1" x14ac:dyDescent="0.3">
      <c r="A663" s="16"/>
      <c r="B663" s="150"/>
      <c r="C663" s="151"/>
      <c r="D663" s="151"/>
      <c r="E663" s="151"/>
      <c r="F663" s="151"/>
      <c r="G663" s="151"/>
      <c r="H663" s="151"/>
      <c r="I663" s="151"/>
      <c r="J663" s="151"/>
      <c r="K663" s="151"/>
      <c r="L663" s="151"/>
      <c r="M663" s="152"/>
      <c r="N663" s="19"/>
    </row>
    <row r="664" spans="1:14" ht="5.15" customHeight="1" x14ac:dyDescent="0.3">
      <c r="A664" s="16"/>
      <c r="B664" s="39"/>
      <c r="C664" s="39"/>
      <c r="D664" s="39"/>
      <c r="E664" s="39"/>
      <c r="F664" s="39"/>
      <c r="G664" s="39"/>
      <c r="H664" s="39"/>
      <c r="I664" s="39"/>
      <c r="J664" s="39"/>
      <c r="K664" s="39"/>
      <c r="L664" s="39"/>
      <c r="M664" s="39"/>
      <c r="N664" s="19"/>
    </row>
    <row r="665" spans="1:14" ht="5.15" customHeight="1" x14ac:dyDescent="0.3">
      <c r="A665" s="27"/>
      <c r="B665" s="28"/>
      <c r="C665" s="28"/>
      <c r="D665" s="28"/>
      <c r="E665" s="28"/>
      <c r="F665" s="28"/>
      <c r="G665" s="28"/>
      <c r="H665" s="28"/>
      <c r="I665" s="28"/>
      <c r="J665" s="28"/>
      <c r="K665" s="28"/>
      <c r="L665" s="28"/>
      <c r="M665" s="28"/>
      <c r="N665" s="29"/>
    </row>
    <row r="666" spans="1:14" ht="55" customHeight="1" x14ac:dyDescent="0.3">
      <c r="A666" s="30" t="s">
        <v>5</v>
      </c>
      <c r="B666" s="185" t="s">
        <v>38</v>
      </c>
      <c r="C666" s="185"/>
      <c r="D666" s="185"/>
      <c r="E666" s="185"/>
      <c r="F666" s="186"/>
      <c r="G666" s="186"/>
      <c r="H666" s="186"/>
      <c r="I666" s="186"/>
      <c r="J666" s="187"/>
      <c r="K666" s="187"/>
      <c r="L666" s="187"/>
      <c r="M666" s="187"/>
      <c r="N666" s="31" t="s">
        <v>7</v>
      </c>
    </row>
    <row r="667" spans="1:14" ht="5.15" customHeight="1" x14ac:dyDescent="0.3">
      <c r="A667" s="11"/>
      <c r="B667" s="12"/>
      <c r="C667" s="12"/>
      <c r="D667" s="12"/>
      <c r="E667" s="12"/>
      <c r="F667" s="12"/>
      <c r="G667" s="12"/>
      <c r="H667" s="13"/>
      <c r="I667" s="12"/>
      <c r="J667" s="12"/>
      <c r="K667" s="12"/>
      <c r="L667" s="12"/>
      <c r="M667" s="12"/>
      <c r="N667" s="14"/>
    </row>
    <row r="668" spans="1:14" ht="5.15" customHeight="1" x14ac:dyDescent="0.3">
      <c r="A668" s="16"/>
      <c r="B668" s="17"/>
      <c r="C668" s="17"/>
      <c r="D668" s="17"/>
      <c r="E668" s="17"/>
      <c r="F668" s="17"/>
      <c r="G668" s="17"/>
      <c r="H668" s="18"/>
      <c r="I668" s="17"/>
      <c r="J668" s="17"/>
      <c r="K668" s="17"/>
      <c r="L668" s="17"/>
      <c r="M668" s="17"/>
      <c r="N668" s="19"/>
    </row>
    <row r="669" spans="1:14" ht="5.15" customHeight="1" thickBot="1" x14ac:dyDescent="0.35">
      <c r="A669" s="16"/>
      <c r="B669" s="32"/>
      <c r="C669" s="32"/>
      <c r="D669" s="32"/>
      <c r="E669" s="32"/>
      <c r="F669" s="32"/>
      <c r="G669" s="32"/>
      <c r="H669" s="32"/>
      <c r="I669" s="32"/>
      <c r="J669" s="32"/>
      <c r="K669" s="32"/>
      <c r="L669" s="32"/>
      <c r="M669" s="32"/>
      <c r="N669" s="19"/>
    </row>
    <row r="670" spans="1:14" ht="20.149999999999999" customHeight="1" thickTop="1" x14ac:dyDescent="0.3">
      <c r="A670" s="16"/>
      <c r="B670" s="33" t="s">
        <v>11</v>
      </c>
      <c r="C670" s="32"/>
      <c r="D670" s="32"/>
      <c r="E670" s="32"/>
      <c r="F670" s="179" t="str">
        <f>F629</f>
        <v>Tamela</v>
      </c>
      <c r="G670" s="180"/>
      <c r="H670" s="180"/>
      <c r="I670" s="181"/>
      <c r="J670" s="34"/>
      <c r="K670" s="35" t="s">
        <v>12</v>
      </c>
      <c r="L670" s="36"/>
      <c r="M670" s="37"/>
      <c r="N670" s="19"/>
    </row>
    <row r="671" spans="1:14" ht="20.149999999999999" customHeight="1" thickBot="1" x14ac:dyDescent="0.35">
      <c r="A671" s="16"/>
      <c r="B671" s="33" t="s">
        <v>13</v>
      </c>
      <c r="C671" s="32"/>
      <c r="D671" s="32"/>
      <c r="E671" s="32"/>
      <c r="F671" s="179" t="str">
        <f>F630</f>
        <v>Dr. Simmons</v>
      </c>
      <c r="G671" s="180"/>
      <c r="H671" s="180"/>
      <c r="I671" s="181"/>
      <c r="J671" s="34"/>
      <c r="K671" s="182"/>
      <c r="L671" s="183"/>
      <c r="M671" s="184"/>
      <c r="N671" s="19"/>
    </row>
    <row r="672" spans="1:14" ht="10" customHeight="1" thickTop="1" x14ac:dyDescent="0.3">
      <c r="A672" s="16"/>
      <c r="B672" s="17"/>
      <c r="C672" s="17"/>
      <c r="D672" s="17"/>
      <c r="E672" s="17"/>
      <c r="F672" s="17"/>
      <c r="G672" s="17"/>
      <c r="H672" s="18"/>
      <c r="I672" s="17"/>
      <c r="J672" s="17"/>
      <c r="K672" s="17"/>
      <c r="L672" s="17"/>
      <c r="M672" s="17"/>
      <c r="N672" s="19"/>
    </row>
    <row r="673" spans="1:54" ht="20.149999999999999" customHeight="1" x14ac:dyDescent="0.3">
      <c r="A673" s="16"/>
      <c r="B673" s="174" t="str">
        <f>F1693</f>
        <v>1. I felt fully seen and heard.</v>
      </c>
      <c r="C673" s="174"/>
      <c r="D673" s="174"/>
      <c r="E673" s="174"/>
      <c r="F673" s="174"/>
      <c r="G673" s="174"/>
      <c r="H673" s="174"/>
      <c r="I673" s="174"/>
      <c r="J673" s="174"/>
      <c r="K673" s="175"/>
      <c r="L673" s="176"/>
      <c r="M673" s="177"/>
      <c r="N673" s="19"/>
    </row>
    <row r="674" spans="1:54" ht="5.15" customHeight="1" x14ac:dyDescent="0.3">
      <c r="A674" s="16"/>
      <c r="B674" s="17"/>
      <c r="C674" s="17"/>
      <c r="D674" s="17"/>
      <c r="E674" s="17"/>
      <c r="F674" s="17"/>
      <c r="G674" s="17"/>
      <c r="H674" s="18"/>
      <c r="I674" s="17"/>
      <c r="J674" s="17"/>
      <c r="K674" s="17"/>
      <c r="L674" s="17"/>
      <c r="M674" s="17"/>
      <c r="N674" s="19"/>
      <c r="BB674" s="38"/>
    </row>
    <row r="675" spans="1:54" ht="20.149999999999999" customHeight="1" x14ac:dyDescent="0.3">
      <c r="A675" s="16"/>
      <c r="B675" s="174" t="str">
        <f>F1694</f>
        <v>2. They faithfully responded to all of my expressions of pain or discomfort.</v>
      </c>
      <c r="C675" s="174"/>
      <c r="D675" s="174"/>
      <c r="E675" s="174"/>
      <c r="F675" s="174"/>
      <c r="G675" s="174"/>
      <c r="H675" s="174"/>
      <c r="I675" s="174"/>
      <c r="J675" s="174"/>
      <c r="K675" s="175"/>
      <c r="L675" s="176"/>
      <c r="M675" s="177"/>
      <c r="N675" s="19"/>
      <c r="BB675" s="38"/>
    </row>
    <row r="676" spans="1:54" ht="5.15" customHeight="1" x14ac:dyDescent="0.3">
      <c r="A676" s="16"/>
      <c r="B676" s="17"/>
      <c r="C676" s="17"/>
      <c r="D676" s="17"/>
      <c r="E676" s="17"/>
      <c r="F676" s="17"/>
      <c r="G676" s="17"/>
      <c r="H676" s="18"/>
      <c r="I676" s="17"/>
      <c r="J676" s="17"/>
      <c r="K676" s="17"/>
      <c r="L676" s="17"/>
      <c r="M676" s="17"/>
      <c r="N676" s="19"/>
      <c r="BB676" s="38"/>
    </row>
    <row r="677" spans="1:54" ht="20.149999999999999" customHeight="1" x14ac:dyDescent="0.3">
      <c r="A677" s="16"/>
      <c r="B677" s="174" t="str">
        <f>F1695</f>
        <v>3. They put my personal wellbeing ahead of their institutional processes.</v>
      </c>
      <c r="C677" s="174"/>
      <c r="D677" s="174"/>
      <c r="E677" s="174"/>
      <c r="F677" s="174"/>
      <c r="G677" s="174"/>
      <c r="H677" s="174"/>
      <c r="I677" s="174"/>
      <c r="J677" s="174"/>
      <c r="K677" s="175"/>
      <c r="L677" s="176"/>
      <c r="M677" s="177"/>
      <c r="N677" s="19"/>
      <c r="BB677" s="38"/>
    </row>
    <row r="678" spans="1:54" ht="5.15" customHeight="1" x14ac:dyDescent="0.3">
      <c r="A678" s="16"/>
      <c r="B678" s="17"/>
      <c r="C678" s="17"/>
      <c r="D678" s="17"/>
      <c r="E678" s="17"/>
      <c r="F678" s="17"/>
      <c r="G678" s="17"/>
      <c r="H678" s="18"/>
      <c r="I678" s="17"/>
      <c r="J678" s="17"/>
      <c r="K678" s="17"/>
      <c r="L678" s="17"/>
      <c r="M678" s="17"/>
      <c r="N678" s="19"/>
      <c r="BB678" s="38"/>
    </row>
    <row r="679" spans="1:54" ht="20.149999999999999" customHeight="1" x14ac:dyDescent="0.3">
      <c r="A679" s="16"/>
      <c r="B679" s="174" t="str">
        <f>F1696</f>
        <v>4. Their actions and expressions were devoid of any microaggressions.</v>
      </c>
      <c r="C679" s="174"/>
      <c r="D679" s="174"/>
      <c r="E679" s="174"/>
      <c r="F679" s="174"/>
      <c r="G679" s="174"/>
      <c r="H679" s="174"/>
      <c r="I679" s="174"/>
      <c r="J679" s="174"/>
      <c r="K679" s="175"/>
      <c r="L679" s="176"/>
      <c r="M679" s="177"/>
      <c r="N679" s="19"/>
    </row>
    <row r="680" spans="1:54" ht="5.15" customHeight="1" x14ac:dyDescent="0.3">
      <c r="A680" s="16"/>
      <c r="B680" s="17"/>
      <c r="C680" s="17"/>
      <c r="D680" s="17"/>
      <c r="E680" s="17"/>
      <c r="F680" s="17"/>
      <c r="G680" s="17"/>
      <c r="H680" s="18"/>
      <c r="I680" s="17"/>
      <c r="J680" s="17"/>
      <c r="K680" s="17"/>
      <c r="L680" s="17"/>
      <c r="M680" s="17"/>
      <c r="N680" s="19"/>
    </row>
    <row r="681" spans="1:54" ht="20.149999999999999" customHeight="1" x14ac:dyDescent="0.3">
      <c r="A681" s="16"/>
      <c r="B681" s="174" t="str">
        <f>F1697</f>
        <v>5. They asked me how they could be more culturally sensitive.</v>
      </c>
      <c r="C681" s="174"/>
      <c r="D681" s="174"/>
      <c r="E681" s="174"/>
      <c r="F681" s="174"/>
      <c r="G681" s="174"/>
      <c r="H681" s="174"/>
      <c r="I681" s="174"/>
      <c r="J681" s="174"/>
      <c r="K681" s="175"/>
      <c r="L681" s="176"/>
      <c r="M681" s="177"/>
      <c r="N681" s="19"/>
    </row>
    <row r="682" spans="1:54" ht="5.15" customHeight="1" x14ac:dyDescent="0.3">
      <c r="A682" s="16"/>
      <c r="B682" s="17"/>
      <c r="C682" s="17"/>
      <c r="D682" s="17"/>
      <c r="E682" s="17"/>
      <c r="F682" s="17"/>
      <c r="G682" s="17"/>
      <c r="H682" s="18"/>
      <c r="I682" s="17"/>
      <c r="J682" s="17"/>
      <c r="K682" s="17"/>
      <c r="L682" s="17"/>
      <c r="M682" s="17"/>
      <c r="N682" s="19"/>
    </row>
    <row r="683" spans="1:54" ht="20.149999999999999" customHeight="1" x14ac:dyDescent="0.3">
      <c r="A683" s="16"/>
      <c r="B683" s="174" t="str">
        <f>F1698</f>
        <v>6. They did not exploit my vulnerability to their professional authority.</v>
      </c>
      <c r="C683" s="174"/>
      <c r="D683" s="174"/>
      <c r="E683" s="174"/>
      <c r="F683" s="174"/>
      <c r="G683" s="174"/>
      <c r="H683" s="174"/>
      <c r="I683" s="174"/>
      <c r="J683" s="174"/>
      <c r="K683" s="175"/>
      <c r="L683" s="176"/>
      <c r="M683" s="177"/>
      <c r="N683" s="19"/>
    </row>
    <row r="684" spans="1:54" ht="5.15" customHeight="1" x14ac:dyDescent="0.3">
      <c r="A684" s="16"/>
      <c r="B684" s="39"/>
      <c r="C684" s="39"/>
      <c r="D684" s="39"/>
      <c r="E684" s="39"/>
      <c r="F684" s="39"/>
      <c r="G684" s="39"/>
      <c r="H684" s="39"/>
      <c r="I684" s="39"/>
      <c r="J684" s="39"/>
      <c r="K684" s="39"/>
      <c r="L684" s="39"/>
      <c r="M684" s="39"/>
      <c r="N684" s="19"/>
    </row>
    <row r="685" spans="1:54" ht="20.149999999999999" customHeight="1" x14ac:dyDescent="0.3">
      <c r="A685" s="16"/>
      <c r="B685" s="174" t="str">
        <f>F1699</f>
        <v>7. I never had to give up my autonomy to fit their processes.</v>
      </c>
      <c r="C685" s="174"/>
      <c r="D685" s="174"/>
      <c r="E685" s="174"/>
      <c r="F685" s="174"/>
      <c r="G685" s="174"/>
      <c r="H685" s="174"/>
      <c r="I685" s="174"/>
      <c r="J685" s="174"/>
      <c r="K685" s="175"/>
      <c r="L685" s="176"/>
      <c r="M685" s="177"/>
      <c r="N685" s="19"/>
    </row>
    <row r="686" spans="1:54" ht="5.15" customHeight="1" x14ac:dyDescent="0.3">
      <c r="A686" s="16"/>
      <c r="B686" s="39"/>
      <c r="C686" s="39"/>
      <c r="D686" s="39"/>
      <c r="E686" s="39"/>
      <c r="F686" s="39"/>
      <c r="G686" s="39"/>
      <c r="H686" s="39"/>
      <c r="I686" s="39"/>
      <c r="J686" s="39"/>
      <c r="K686" s="39"/>
      <c r="L686" s="39"/>
      <c r="M686" s="39"/>
      <c r="N686" s="19"/>
    </row>
    <row r="687" spans="1:54" ht="20.149999999999999" customHeight="1" x14ac:dyDescent="0.3">
      <c r="A687" s="16"/>
      <c r="B687" s="174" t="str">
        <f>F1700</f>
        <v>8. Staff appeared to be culturally diverse.</v>
      </c>
      <c r="C687" s="174"/>
      <c r="D687" s="174"/>
      <c r="E687" s="174"/>
      <c r="F687" s="174"/>
      <c r="G687" s="174"/>
      <c r="H687" s="174"/>
      <c r="I687" s="174"/>
      <c r="J687" s="174"/>
      <c r="K687" s="175"/>
      <c r="L687" s="176"/>
      <c r="M687" s="177"/>
      <c r="N687" s="19"/>
    </row>
    <row r="688" spans="1:54" ht="5.15" customHeight="1" x14ac:dyDescent="0.3">
      <c r="A688" s="16"/>
      <c r="B688" s="39"/>
      <c r="C688" s="39"/>
      <c r="D688" s="39"/>
      <c r="E688" s="39"/>
      <c r="F688" s="39"/>
      <c r="G688" s="39"/>
      <c r="H688" s="39"/>
      <c r="I688" s="39"/>
      <c r="J688" s="39"/>
      <c r="K688" s="39"/>
      <c r="L688" s="39"/>
      <c r="M688" s="39"/>
      <c r="N688" s="19"/>
    </row>
    <row r="689" spans="1:14" ht="20.149999999999999" customHeight="1" x14ac:dyDescent="0.3">
      <c r="A689" s="16"/>
      <c r="B689" s="174" t="str">
        <f>F1701</f>
        <v>9. They effectively accommodated my linguistic barrier.</v>
      </c>
      <c r="C689" s="174"/>
      <c r="D689" s="174"/>
      <c r="E689" s="174"/>
      <c r="F689" s="174"/>
      <c r="G689" s="174"/>
      <c r="H689" s="174"/>
      <c r="I689" s="174"/>
      <c r="J689" s="174"/>
      <c r="K689" s="175"/>
      <c r="L689" s="176"/>
      <c r="M689" s="177"/>
      <c r="N689" s="19"/>
    </row>
    <row r="690" spans="1:14" ht="5.15" customHeight="1" x14ac:dyDescent="0.3">
      <c r="A690" s="16"/>
      <c r="B690" s="39"/>
      <c r="C690" s="39"/>
      <c r="D690" s="39"/>
      <c r="E690" s="39"/>
      <c r="F690" s="39"/>
      <c r="G690" s="39"/>
      <c r="H690" s="39"/>
      <c r="I690" s="39"/>
      <c r="J690" s="39"/>
      <c r="K690" s="39"/>
      <c r="L690" s="39"/>
      <c r="M690" s="39"/>
      <c r="N690" s="19"/>
    </row>
    <row r="691" spans="1:14" ht="20.149999999999999" customHeight="1" x14ac:dyDescent="0.3">
      <c r="A691" s="16"/>
      <c r="B691" s="174" t="str">
        <f>F1702</f>
        <v>10. I was offered billing options appropriate to my cultural values.</v>
      </c>
      <c r="C691" s="174"/>
      <c r="D691" s="174"/>
      <c r="E691" s="174"/>
      <c r="F691" s="174"/>
      <c r="G691" s="174"/>
      <c r="H691" s="174"/>
      <c r="I691" s="174"/>
      <c r="J691" s="174"/>
      <c r="K691" s="175"/>
      <c r="L691" s="176"/>
      <c r="M691" s="177"/>
      <c r="N691" s="19"/>
    </row>
    <row r="692" spans="1:14" ht="10" customHeight="1" x14ac:dyDescent="0.3">
      <c r="A692" s="16"/>
      <c r="B692" s="39"/>
      <c r="C692" s="39"/>
      <c r="D692" s="39"/>
      <c r="E692" s="39"/>
      <c r="F692" s="39"/>
      <c r="G692" s="39"/>
      <c r="H692" s="39"/>
      <c r="I692" s="39"/>
      <c r="J692" s="39"/>
      <c r="K692" s="39"/>
      <c r="L692" s="39"/>
      <c r="M692" s="39"/>
      <c r="N692" s="19"/>
    </row>
    <row r="693" spans="1:14" ht="15" customHeight="1" x14ac:dyDescent="0.3">
      <c r="A693" s="16"/>
      <c r="B693" s="178" t="str">
        <f>B1706</f>
        <v/>
      </c>
      <c r="C693" s="178"/>
      <c r="D693" s="178"/>
      <c r="E693" s="178"/>
      <c r="F693" s="178"/>
      <c r="G693" s="178"/>
      <c r="H693" s="178"/>
      <c r="I693" s="178"/>
      <c r="J693" s="178"/>
      <c r="K693" s="178"/>
      <c r="L693" s="178"/>
      <c r="M693" s="178"/>
      <c r="N693" s="19"/>
    </row>
    <row r="694" spans="1:14" ht="10" customHeight="1" x14ac:dyDescent="0.3">
      <c r="A694" s="16"/>
      <c r="B694" s="40"/>
      <c r="C694" s="41"/>
      <c r="D694" s="41"/>
      <c r="E694" s="41"/>
      <c r="F694" s="41"/>
      <c r="G694" s="41"/>
      <c r="H694" s="41"/>
      <c r="I694" s="41"/>
      <c r="J694" s="41"/>
      <c r="K694" s="41"/>
      <c r="L694" s="41"/>
      <c r="M694" s="42"/>
      <c r="N694" s="19"/>
    </row>
    <row r="695" spans="1:14" ht="20" customHeight="1" x14ac:dyDescent="0.3">
      <c r="A695" s="16"/>
      <c r="B695" s="52" t="str">
        <f>C1710</f>
        <v xml:space="preserve">We provide this helpful feedback to you, Dr. Simmons, to improve your cultural competency. </v>
      </c>
      <c r="C695" s="53"/>
      <c r="D695" s="53"/>
      <c r="E695" s="53"/>
      <c r="F695" s="53"/>
      <c r="G695" s="53"/>
      <c r="H695" s="53"/>
      <c r="I695" s="53"/>
      <c r="J695" s="53"/>
      <c r="K695" s="53"/>
      <c r="L695" s="53"/>
      <c r="M695" s="54"/>
      <c r="N695" s="19"/>
    </row>
    <row r="696" spans="1:14" ht="20" customHeight="1" x14ac:dyDescent="0.3">
      <c r="A696" s="16"/>
      <c r="B696" s="156" t="s">
        <v>15</v>
      </c>
      <c r="C696" s="157"/>
      <c r="D696" s="157"/>
      <c r="E696" s="157"/>
      <c r="F696" s="157"/>
      <c r="G696" s="157"/>
      <c r="H696" s="157"/>
      <c r="I696" s="157"/>
      <c r="J696" s="157"/>
      <c r="K696" s="157"/>
      <c r="L696" s="157"/>
      <c r="M696" s="158"/>
      <c r="N696" s="19"/>
    </row>
    <row r="697" spans="1:14" ht="20" customHeight="1" thickBot="1" x14ac:dyDescent="0.35">
      <c r="A697" s="16"/>
      <c r="B697" s="156" t="s">
        <v>16</v>
      </c>
      <c r="C697" s="157"/>
      <c r="D697" s="157"/>
      <c r="E697" s="157"/>
      <c r="F697" s="157"/>
      <c r="G697" s="157"/>
      <c r="H697" s="157"/>
      <c r="I697" s="157"/>
      <c r="J697" s="157"/>
      <c r="K697" s="157"/>
      <c r="L697" s="157"/>
      <c r="M697" s="158"/>
      <c r="N697" s="19"/>
    </row>
    <row r="698" spans="1:14" ht="30" customHeight="1" thickTop="1" x14ac:dyDescent="0.3">
      <c r="A698" s="16"/>
      <c r="B698" s="159" t="s">
        <v>17</v>
      </c>
      <c r="C698" s="160"/>
      <c r="D698" s="161"/>
      <c r="E698" s="162" t="s">
        <v>18</v>
      </c>
      <c r="F698" s="163"/>
      <c r="G698" s="163"/>
      <c r="H698" s="164"/>
      <c r="I698" s="165" t="s">
        <v>19</v>
      </c>
      <c r="J698" s="166"/>
      <c r="K698" s="166"/>
      <c r="L698" s="166"/>
      <c r="M698" s="167"/>
      <c r="N698" s="19"/>
    </row>
    <row r="699" spans="1:14" ht="55" customHeight="1" thickBot="1" x14ac:dyDescent="0.35">
      <c r="A699" s="16"/>
      <c r="B699" s="55"/>
      <c r="C699" s="17"/>
      <c r="D699" s="17"/>
      <c r="E699" s="168" t="s">
        <v>20</v>
      </c>
      <c r="F699" s="169"/>
      <c r="G699" s="169"/>
      <c r="H699" s="170"/>
      <c r="I699" s="171" t="s">
        <v>21</v>
      </c>
      <c r="J699" s="172"/>
      <c r="K699" s="172"/>
      <c r="L699" s="172"/>
      <c r="M699" s="173"/>
      <c r="N699" s="19"/>
    </row>
    <row r="700" spans="1:14" ht="10" customHeight="1" thickTop="1" x14ac:dyDescent="0.3">
      <c r="A700" s="16"/>
      <c r="B700" s="55"/>
      <c r="C700" s="17"/>
      <c r="D700" s="17"/>
      <c r="E700" s="17"/>
      <c r="F700" s="17"/>
      <c r="G700" s="17"/>
      <c r="H700" s="17"/>
      <c r="I700" s="17"/>
      <c r="J700" s="17"/>
      <c r="K700" s="17"/>
      <c r="L700" s="17"/>
      <c r="M700" s="56"/>
      <c r="N700" s="19"/>
    </row>
    <row r="701" spans="1:14" ht="20.149999999999999" customHeight="1" x14ac:dyDescent="0.3">
      <c r="A701" s="16"/>
      <c r="B701" s="46"/>
      <c r="C701" s="39"/>
      <c r="D701" s="39"/>
      <c r="E701" s="153"/>
      <c r="F701" s="154"/>
      <c r="G701" s="154"/>
      <c r="H701" s="154"/>
      <c r="I701" s="154"/>
      <c r="J701" s="154"/>
      <c r="K701" s="154"/>
      <c r="L701" s="155"/>
      <c r="M701" s="48"/>
      <c r="N701" s="19"/>
    </row>
    <row r="702" spans="1:14" ht="10" customHeight="1" x14ac:dyDescent="0.3">
      <c r="A702" s="16"/>
      <c r="B702" s="46"/>
      <c r="C702" s="39"/>
      <c r="D702" s="39"/>
      <c r="E702" s="39"/>
      <c r="F702" s="39"/>
      <c r="G702" s="39"/>
      <c r="H702" s="39"/>
      <c r="I702" s="39"/>
      <c r="J702" s="39"/>
      <c r="K702" s="39"/>
      <c r="L702" s="39"/>
      <c r="M702" s="48"/>
      <c r="N702" s="19"/>
    </row>
    <row r="703" spans="1:14" ht="65.150000000000006" customHeight="1" x14ac:dyDescent="0.3">
      <c r="A703" s="16"/>
      <c r="B703" s="156" t="str">
        <f>C1720</f>
        <v>Select one of these two services, Standard or Competitive Competence, to best improve your efficacy serving diverse patients. We can then offer a testimonial of your improved responsiveness to diverse clients.</v>
      </c>
      <c r="C703" s="157"/>
      <c r="D703" s="157"/>
      <c r="E703" s="157"/>
      <c r="F703" s="157"/>
      <c r="G703" s="157"/>
      <c r="H703" s="157"/>
      <c r="I703" s="157"/>
      <c r="J703" s="157"/>
      <c r="K703" s="157"/>
      <c r="L703" s="157"/>
      <c r="M703" s="158"/>
      <c r="N703" s="19"/>
    </row>
    <row r="704" spans="1:14" ht="45" customHeight="1" x14ac:dyDescent="0.3">
      <c r="A704" s="16"/>
      <c r="B704" s="49"/>
      <c r="C704" s="50"/>
      <c r="D704" s="50"/>
      <c r="E704" s="50"/>
      <c r="F704" s="50"/>
      <c r="G704" s="50"/>
      <c r="H704" s="50"/>
      <c r="I704" s="50"/>
      <c r="J704" s="50"/>
      <c r="K704" s="50"/>
      <c r="L704" s="50"/>
      <c r="M704" s="51"/>
      <c r="N704" s="19"/>
    </row>
    <row r="705" spans="1:14" ht="5.15" customHeight="1" x14ac:dyDescent="0.3">
      <c r="A705" s="16"/>
      <c r="B705" s="39"/>
      <c r="C705" s="39"/>
      <c r="D705" s="39"/>
      <c r="E705" s="39"/>
      <c r="F705" s="39"/>
      <c r="G705" s="39"/>
      <c r="H705" s="39"/>
      <c r="I705" s="39"/>
      <c r="J705" s="39"/>
      <c r="K705" s="39"/>
      <c r="L705" s="39"/>
      <c r="M705" s="39"/>
      <c r="N705" s="19"/>
    </row>
    <row r="1100" spans="2:54" ht="16" hidden="1" thickTop="1" x14ac:dyDescent="0.45">
      <c r="B1100" s="57" t="s">
        <v>39</v>
      </c>
      <c r="C1100" s="58"/>
      <c r="D1100" s="58"/>
      <c r="E1100" s="58"/>
      <c r="F1100" s="58"/>
      <c r="G1100" s="58"/>
      <c r="H1100" s="59"/>
      <c r="I1100" s="58"/>
      <c r="J1100" s="58"/>
      <c r="K1100" s="58"/>
      <c r="L1100" s="58"/>
      <c r="M1100" s="58"/>
    </row>
    <row r="1101" spans="2:54" s="60" customFormat="1" hidden="1" x14ac:dyDescent="0.3">
      <c r="B1101" s="4"/>
      <c r="C1101" s="4"/>
      <c r="D1101" s="4"/>
      <c r="E1101" s="4"/>
      <c r="F1101" s="4"/>
      <c r="G1101" s="4"/>
      <c r="H1101" s="61"/>
      <c r="I1101" s="4"/>
      <c r="J1101" s="4"/>
      <c r="K1101" s="4"/>
      <c r="L1101" s="4"/>
      <c r="M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2:54" s="60" customFormat="1" hidden="1" x14ac:dyDescent="0.3">
      <c r="C1102" s="4" t="s">
        <v>40</v>
      </c>
      <c r="D1102" s="4"/>
      <c r="I1102" s="4" t="s">
        <v>41</v>
      </c>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2:54" hidden="1" x14ac:dyDescent="0.3">
      <c r="C1103" s="62" t="s">
        <v>42</v>
      </c>
      <c r="I1103" s="62" t="s">
        <v>43</v>
      </c>
      <c r="L1103" s="132">
        <f>M1103/M1109</f>
        <v>0</v>
      </c>
      <c r="M1103" s="83">
        <v>0</v>
      </c>
    </row>
    <row r="1104" spans="2:54" hidden="1" x14ac:dyDescent="0.3">
      <c r="C1104" s="62" t="s">
        <v>44</v>
      </c>
      <c r="I1104" s="62" t="s">
        <v>45</v>
      </c>
      <c r="L1104" s="132">
        <f>M1104/M1109</f>
        <v>0.16666666666666666</v>
      </c>
      <c r="M1104" s="83">
        <v>1</v>
      </c>
    </row>
    <row r="1105" spans="2:15" hidden="1" x14ac:dyDescent="0.3">
      <c r="C1105" s="62" t="s">
        <v>46</v>
      </c>
      <c r="I1105" s="62" t="s">
        <v>47</v>
      </c>
      <c r="L1105" s="132">
        <f>M1105/M1109</f>
        <v>0.33333333333333331</v>
      </c>
      <c r="M1105" s="83">
        <v>2</v>
      </c>
    </row>
    <row r="1106" spans="2:15" hidden="1" x14ac:dyDescent="0.3">
      <c r="I1106" s="62" t="s">
        <v>48</v>
      </c>
      <c r="L1106" s="132">
        <f>M1106/M1109</f>
        <v>0.5</v>
      </c>
      <c r="M1106" s="83">
        <v>3</v>
      </c>
    </row>
    <row r="1107" spans="2:15" hidden="1" x14ac:dyDescent="0.3">
      <c r="E1107" s="4">
        <v>10</v>
      </c>
      <c r="F1107" s="63" t="s">
        <v>49</v>
      </c>
      <c r="I1107" s="62" t="s">
        <v>50</v>
      </c>
      <c r="L1107" s="132">
        <f>M1107/M1109</f>
        <v>0.66666666666666663</v>
      </c>
      <c r="M1107" s="83">
        <v>4</v>
      </c>
    </row>
    <row r="1108" spans="2:15" hidden="1" x14ac:dyDescent="0.3">
      <c r="E1108" s="4">
        <v>7.5</v>
      </c>
      <c r="F1108" s="63" t="s">
        <v>51</v>
      </c>
      <c r="I1108" s="62" t="s">
        <v>52</v>
      </c>
      <c r="L1108" s="132">
        <f>M1108/M1109</f>
        <v>0.83333333333333337</v>
      </c>
      <c r="M1108" s="83">
        <v>5</v>
      </c>
    </row>
    <row r="1109" spans="2:15" hidden="1" x14ac:dyDescent="0.3">
      <c r="E1109" s="4">
        <v>5</v>
      </c>
      <c r="F1109" s="63" t="s">
        <v>53</v>
      </c>
      <c r="I1109" s="62" t="s">
        <v>54</v>
      </c>
      <c r="L1109" s="132">
        <f>M1109/M1109</f>
        <v>1</v>
      </c>
      <c r="M1109" s="83">
        <v>6</v>
      </c>
    </row>
    <row r="1110" spans="2:15" hidden="1" x14ac:dyDescent="0.3">
      <c r="E1110" s="4">
        <v>2.5</v>
      </c>
      <c r="F1110" s="63" t="s">
        <v>55</v>
      </c>
    </row>
    <row r="1111" spans="2:15" hidden="1" x14ac:dyDescent="0.3">
      <c r="E1111" s="4">
        <v>0</v>
      </c>
      <c r="F1111" s="63" t="s">
        <v>56</v>
      </c>
    </row>
    <row r="1112" spans="2:15" hidden="1" x14ac:dyDescent="0.3">
      <c r="F1112" s="63"/>
    </row>
    <row r="1113" spans="2:15" hidden="1" x14ac:dyDescent="0.3">
      <c r="F1113" s="63"/>
    </row>
    <row r="1114" spans="2:15" hidden="1" x14ac:dyDescent="0.3">
      <c r="B1114" s="4">
        <v>0</v>
      </c>
      <c r="C1114" s="4">
        <v>20</v>
      </c>
      <c r="D1114" s="64" t="s">
        <v>57</v>
      </c>
      <c r="E1114" s="4" t="s">
        <v>58</v>
      </c>
      <c r="H1114" s="4" t="s">
        <v>59</v>
      </c>
      <c r="K1114" s="4" t="str">
        <f>CONCATENATE(M1114,N1114,O1114)</f>
        <v>dangerous risk to Tamela's wellbeing</v>
      </c>
      <c r="L1114" s="65" t="s">
        <v>60</v>
      </c>
      <c r="M1114" s="4" t="s">
        <v>61</v>
      </c>
      <c r="N1114" s="4" t="str">
        <f>IF(F$55="","the birthing person",F$55)</f>
        <v>Tamela</v>
      </c>
      <c r="O1114" s="65" t="s">
        <v>62</v>
      </c>
    </row>
    <row r="1115" spans="2:15" hidden="1" x14ac:dyDescent="0.3">
      <c r="B1115" s="4">
        <f>C1114</f>
        <v>20</v>
      </c>
      <c r="C1115" s="4">
        <v>40</v>
      </c>
      <c r="D1115" s="64" t="s">
        <v>63</v>
      </c>
      <c r="E1115" s="4" t="s">
        <v>64</v>
      </c>
      <c r="H1115" s="4" t="s">
        <v>65</v>
      </c>
      <c r="K1115" s="4" t="str">
        <f>CONCATENATE(M1115,N1115,O1115)</f>
        <v>significant risk to Tamela's wellbeing</v>
      </c>
      <c r="L1115" s="65" t="s">
        <v>60</v>
      </c>
      <c r="M1115" s="4" t="s">
        <v>66</v>
      </c>
      <c r="N1115" s="4" t="str">
        <f t="shared" ref="N1115:N1118" si="2">IF(F$55="","the birthing person",F$55)</f>
        <v>Tamela</v>
      </c>
      <c r="O1115" s="65" t="s">
        <v>62</v>
      </c>
    </row>
    <row r="1116" spans="2:15" hidden="1" x14ac:dyDescent="0.3">
      <c r="B1116" s="4">
        <f t="shared" ref="B1116:B1118" si="3">C1115</f>
        <v>40</v>
      </c>
      <c r="C1116" s="4">
        <v>60</v>
      </c>
      <c r="D1116" s="64" t="s">
        <v>67</v>
      </c>
      <c r="E1116" s="4" t="s">
        <v>68</v>
      </c>
      <c r="H1116" s="4" t="s">
        <v>69</v>
      </c>
      <c r="K1116" s="4" t="str">
        <f t="shared" ref="K1116:K1118" si="4">CONCATENATE(M1116,N1116,O1116)</f>
        <v>moderate risk to Tamela's wellbeing</v>
      </c>
      <c r="L1116" s="65" t="s">
        <v>60</v>
      </c>
      <c r="M1116" s="4" t="s">
        <v>70</v>
      </c>
      <c r="N1116" s="4" t="str">
        <f t="shared" si="2"/>
        <v>Tamela</v>
      </c>
      <c r="O1116" s="65" t="s">
        <v>62</v>
      </c>
    </row>
    <row r="1117" spans="2:15" hidden="1" x14ac:dyDescent="0.3">
      <c r="B1117" s="4">
        <f t="shared" si="3"/>
        <v>60</v>
      </c>
      <c r="C1117" s="4">
        <v>80</v>
      </c>
      <c r="D1117" s="64" t="s">
        <v>71</v>
      </c>
      <c r="E1117" s="4" t="s">
        <v>72</v>
      </c>
      <c r="H1117" s="4" t="s">
        <v>73</v>
      </c>
      <c r="K1117" s="4" t="str">
        <f t="shared" si="4"/>
        <v>tolerable risk to Tamela's wellbeing</v>
      </c>
      <c r="L1117" s="65" t="s">
        <v>60</v>
      </c>
      <c r="M1117" s="4" t="s">
        <v>74</v>
      </c>
      <c r="N1117" s="4" t="str">
        <f t="shared" si="2"/>
        <v>Tamela</v>
      </c>
      <c r="O1117" s="65" t="s">
        <v>62</v>
      </c>
    </row>
    <row r="1118" spans="2:15" hidden="1" x14ac:dyDescent="0.3">
      <c r="B1118" s="4">
        <f t="shared" si="3"/>
        <v>80</v>
      </c>
      <c r="C1118" s="4">
        <v>100</v>
      </c>
      <c r="D1118" s="64" t="s">
        <v>75</v>
      </c>
      <c r="E1118" s="4" t="s">
        <v>76</v>
      </c>
      <c r="H1118" s="4" t="s">
        <v>77</v>
      </c>
      <c r="K1118" s="4" t="str">
        <f t="shared" si="4"/>
        <v>ideal for Tamela's wellbeing</v>
      </c>
      <c r="L1118" s="65" t="s">
        <v>60</v>
      </c>
      <c r="M1118" s="4" t="s">
        <v>78</v>
      </c>
      <c r="N1118" s="4" t="str">
        <f t="shared" si="2"/>
        <v>Tamela</v>
      </c>
      <c r="O1118" s="65" t="s">
        <v>62</v>
      </c>
    </row>
    <row r="1119" spans="2:15" hidden="1" x14ac:dyDescent="0.3"/>
    <row r="1120" spans="2:15" hidden="1" x14ac:dyDescent="0.3"/>
    <row r="1121" spans="2:16" hidden="1" x14ac:dyDescent="0.3"/>
    <row r="1122" spans="2:16" hidden="1" x14ac:dyDescent="0.3">
      <c r="F1122" s="63"/>
    </row>
    <row r="1123" spans="2:16" hidden="1" x14ac:dyDescent="0.3">
      <c r="F1123" s="63"/>
    </row>
    <row r="1124" spans="2:16" hidden="1" x14ac:dyDescent="0.3">
      <c r="F1124" s="63"/>
    </row>
    <row r="1125" spans="2:16" hidden="1" x14ac:dyDescent="0.3">
      <c r="F1125" s="63"/>
    </row>
    <row r="1126" spans="2:16" hidden="1" x14ac:dyDescent="0.3">
      <c r="F1126" s="63"/>
    </row>
    <row r="1127" spans="2:16" hidden="1" x14ac:dyDescent="0.3">
      <c r="F1127" s="63"/>
    </row>
    <row r="1128" spans="2:16" hidden="1" x14ac:dyDescent="0.3">
      <c r="F1128" s="63"/>
    </row>
    <row r="1129" spans="2:16" hidden="1" x14ac:dyDescent="0.3">
      <c r="F1129" s="63"/>
    </row>
    <row r="1130" spans="2:16" hidden="1" x14ac:dyDescent="0.3">
      <c r="F1130" s="63"/>
    </row>
    <row r="1131" spans="2:16" ht="16" hidden="1" x14ac:dyDescent="0.4">
      <c r="B1131" s="66" t="str">
        <f>IF(OR(F51="",J51=""),B51,CONCATENATE(B51,": ",F51,", ",J51))</f>
        <v>1st visit: prenatal, provider pre-enrollment</v>
      </c>
      <c r="C1131" s="67"/>
      <c r="D1131" s="67"/>
      <c r="E1131" s="67"/>
      <c r="F1131" s="68"/>
      <c r="G1131" s="67"/>
      <c r="H1131" s="69"/>
      <c r="I1131" s="67"/>
      <c r="J1131" s="67"/>
      <c r="K1131" s="67"/>
      <c r="L1131" s="67"/>
      <c r="M1131" s="111">
        <f>IF(J51=I$1103,L$1103,IF(J51=I$1104,L$1104,IF(J51=I$1105,L$1105,IF(J51=I$1106,L$1106,IF(J51=I$1107,L$1107,IF(J51=I$1108,L$1108,IF(J51=I$1109,L$1109,IF(J51="",0))))))))</f>
        <v>0</v>
      </c>
    </row>
    <row r="1132" spans="2:16" hidden="1" x14ac:dyDescent="0.3">
      <c r="F1132" s="63"/>
    </row>
    <row r="1133" spans="2:16" hidden="1" x14ac:dyDescent="0.3">
      <c r="F1133" s="70" t="str">
        <f>F55</f>
        <v>Tamela</v>
      </c>
      <c r="J1133" s="70" t="str">
        <f>F56</f>
        <v>Dr. Simmons</v>
      </c>
    </row>
    <row r="1134" spans="2:16" hidden="1" x14ac:dyDescent="0.3"/>
    <row r="1135" spans="2:16" hidden="1" x14ac:dyDescent="0.3">
      <c r="B1135" s="64">
        <f>IF(C1135=F$1107,E$1107,IF(C1135=F$1108,E$1108,IF(C1135=F$1109,E$1109,IF(C1135=F$1110,E$1110,IF(C1135=F$1111,E$1111,IF(C1135=0,0))))))</f>
        <v>2.5</v>
      </c>
      <c r="C1135" s="4" t="str">
        <f>K58</f>
        <v>I somewhat disagree</v>
      </c>
      <c r="F1135" s="4" t="s">
        <v>79</v>
      </c>
      <c r="M1135" s="4">
        <f>IF(K58="",0,1)</f>
        <v>1</v>
      </c>
    </row>
    <row r="1136" spans="2:16" hidden="1" x14ac:dyDescent="0.3">
      <c r="B1136" s="64">
        <f t="shared" ref="B1136:B1144" si="5">IF(C1136=F$1107,E$1107,IF(C1136=F$1108,E$1108,IF(C1136=F$1109,E$1109,IF(C1136=F$1110,E$1110,IF(C1136=F$1111,E$1111,IF(C1136=0,0))))))</f>
        <v>0</v>
      </c>
      <c r="C1136" s="4" t="str">
        <f>K60</f>
        <v>I strongly disagree</v>
      </c>
      <c r="F1136" s="4" t="s">
        <v>80</v>
      </c>
      <c r="M1136" s="4">
        <f>IF(K60="",0,1)</f>
        <v>1</v>
      </c>
      <c r="P1136" s="4" t="s">
        <v>81</v>
      </c>
    </row>
    <row r="1137" spans="2:16" hidden="1" x14ac:dyDescent="0.3">
      <c r="B1137" s="64">
        <f t="shared" si="5"/>
        <v>0</v>
      </c>
      <c r="C1137" s="4" t="str">
        <f>K62</f>
        <v>I strongly disagree</v>
      </c>
      <c r="F1137" s="4" t="s">
        <v>82</v>
      </c>
      <c r="M1137" s="4">
        <f>IF(K62="",0,1)</f>
        <v>1</v>
      </c>
    </row>
    <row r="1138" spans="2:16" hidden="1" x14ac:dyDescent="0.3">
      <c r="B1138" s="64">
        <f t="shared" si="5"/>
        <v>2.5</v>
      </c>
      <c r="C1138" s="4" t="str">
        <f>K64</f>
        <v>I somewhat disagree</v>
      </c>
      <c r="F1138" s="4" t="s">
        <v>83</v>
      </c>
      <c r="M1138" s="4">
        <f>IF(K64="",0,1)</f>
        <v>1</v>
      </c>
    </row>
    <row r="1139" spans="2:16" hidden="1" x14ac:dyDescent="0.3">
      <c r="B1139" s="64">
        <f t="shared" si="5"/>
        <v>0</v>
      </c>
      <c r="C1139" s="4" t="str">
        <f>K66</f>
        <v>I strongly disagree</v>
      </c>
      <c r="F1139" s="4" t="s">
        <v>84</v>
      </c>
      <c r="M1139" s="4">
        <f>IF(K66="",0,1)</f>
        <v>1</v>
      </c>
    </row>
    <row r="1140" spans="2:16" hidden="1" x14ac:dyDescent="0.3">
      <c r="B1140" s="64">
        <f t="shared" si="5"/>
        <v>5</v>
      </c>
      <c r="C1140" s="4" t="str">
        <f>K68</f>
        <v>I neither agree nor disagree</v>
      </c>
      <c r="F1140" s="4" t="s">
        <v>85</v>
      </c>
      <c r="M1140" s="4">
        <f>IF(K68="",0,1)</f>
        <v>1</v>
      </c>
    </row>
    <row r="1141" spans="2:16" hidden="1" x14ac:dyDescent="0.3">
      <c r="B1141" s="64">
        <f t="shared" si="5"/>
        <v>0</v>
      </c>
      <c r="C1141" s="4" t="str">
        <f>K70</f>
        <v>I strongly disagree</v>
      </c>
      <c r="F1141" s="4" t="s">
        <v>86</v>
      </c>
      <c r="M1141" s="4">
        <f>IF(K70="",0,1)</f>
        <v>1</v>
      </c>
    </row>
    <row r="1142" spans="2:16" hidden="1" x14ac:dyDescent="0.3">
      <c r="B1142" s="64">
        <f t="shared" si="5"/>
        <v>7.5</v>
      </c>
      <c r="C1142" s="4" t="str">
        <f>K72</f>
        <v>I somewhat agree</v>
      </c>
      <c r="F1142" s="4" t="s">
        <v>87</v>
      </c>
      <c r="M1142" s="4">
        <f>IF(K72="",0,1)</f>
        <v>1</v>
      </c>
    </row>
    <row r="1143" spans="2:16" hidden="1" x14ac:dyDescent="0.3">
      <c r="B1143" s="64">
        <f t="shared" si="5"/>
        <v>5</v>
      </c>
      <c r="C1143" s="4" t="str">
        <f>K74</f>
        <v>I neither agree nor disagree</v>
      </c>
      <c r="F1143" s="4" t="s">
        <v>88</v>
      </c>
      <c r="M1143" s="4">
        <f>IF(K74="",0,1)</f>
        <v>1</v>
      </c>
      <c r="P1143" s="4" t="s">
        <v>89</v>
      </c>
    </row>
    <row r="1144" spans="2:16" hidden="1" x14ac:dyDescent="0.3">
      <c r="B1144" s="64">
        <f t="shared" si="5"/>
        <v>5</v>
      </c>
      <c r="C1144" s="4" t="str">
        <f>K76</f>
        <v>I neither agree nor disagree</v>
      </c>
      <c r="F1144" s="4" t="s">
        <v>90</v>
      </c>
      <c r="M1144" s="4">
        <f>IF(K76="",0,1)</f>
        <v>1</v>
      </c>
      <c r="P1144" s="4" t="s">
        <v>91</v>
      </c>
    </row>
    <row r="1145" spans="2:16" hidden="1" x14ac:dyDescent="0.3">
      <c r="M1145" s="71">
        <f>SUM(M1135:M1144)</f>
        <v>10</v>
      </c>
    </row>
    <row r="1146" spans="2:16" ht="15.5" hidden="1" x14ac:dyDescent="0.45">
      <c r="B1146" s="72">
        <f>ROUND(SUM(B1135:B1144),0)</f>
        <v>28</v>
      </c>
      <c r="C1146" s="73" t="str">
        <f>IF(AND($B1146&gt;=$B$1114,$B1146&lt;$C$1114),E$1114,IF(AND($B1146&gt;=$B$1115,$B1146&lt;$C$1115),E$1115,IF(AND($B1146&gt;=$B$1116,$B1146&lt;$C$1116),E$1116,IF(AND($B1146&gt;=$B$1117,$B1146&lt;$C$1117),E$1117,IF(AND($B1146&gt;=$B$1118,$B1146&lt;=$C$1118),E$1118)))))</f>
        <v>Significantly incompetent</v>
      </c>
      <c r="F1146" s="73" t="str">
        <f>IF(AND($B1146&gt;=$B$1114,$B1146&lt;$C$1114),H$1114,IF(AND($B1146&gt;=$B$1115,$B1146&lt;$C$1115),H$1115,IF(AND($B1146&gt;=$B$1116,$B1146&lt;$C$1116),H$1116,IF(AND($B1146&gt;=$B$1117,$B1146&lt;$C$1117),H$1117,IF(AND($B1146&gt;=$B$1118,$B1146&lt;=$C$1118),H$1118)))))</f>
        <v>significant incompetence</v>
      </c>
      <c r="I1146" s="73" t="str">
        <f>IF(AND($B1146&gt;=$B$1114,$B1146&lt;$C$1114),K$1114,IF(AND($B1146&gt;=$B$1115,$B1146&lt;$C$1115),K$1115,IF(AND($B1146&gt;=$B$1116,$B1146&lt;$C$1116),K$1116,IF(AND($B1146&gt;=$B$1117,$B1146&lt;$C$1117),K$1117,IF(AND($B1146&gt;=$B$1118,$B1146&lt;=$C$1118),K$1118)))))</f>
        <v>significant risk to Tamela's wellbeing</v>
      </c>
      <c r="M1146" s="74">
        <f>IF(M1145=10,B1146,"")</f>
        <v>28</v>
      </c>
      <c r="P1146" s="127">
        <f>IF(M1146="","",M1146*0.01)</f>
        <v>0.28000000000000003</v>
      </c>
    </row>
    <row r="1147" spans="2:16" ht="15.5" hidden="1" x14ac:dyDescent="0.45">
      <c r="L1147" s="75" t="s">
        <v>92</v>
      </c>
      <c r="M1147" s="76" t="str">
        <f>IF(K56="","",K56)</f>
        <v/>
      </c>
      <c r="P1147" s="127" t="str">
        <f>IF(M1147="","",1-(M1147/12))</f>
        <v/>
      </c>
    </row>
    <row r="1148" spans="2:16" hidden="1" x14ac:dyDescent="0.3">
      <c r="B1148" s="73" t="str">
        <f>IF(M1145=10,CONCATENATE(E1148,F1148,G1148,H1148,I1148,J1148,K1148,L1148,M1148),"")</f>
        <v>The resulting score for cultural competence is 28 out of 100. This indicates a level of significant incompetence.</v>
      </c>
      <c r="D1148" s="65" t="s">
        <v>60</v>
      </c>
      <c r="E1148" s="4" t="s">
        <v>93</v>
      </c>
      <c r="F1148" s="4">
        <f>B1146</f>
        <v>28</v>
      </c>
      <c r="G1148" s="4" t="s">
        <v>94</v>
      </c>
      <c r="H1148" s="4" t="str">
        <f>F1146</f>
        <v>significant incompetence</v>
      </c>
      <c r="I1148" s="4" t="s">
        <v>95</v>
      </c>
    </row>
    <row r="1149" spans="2:16" hidden="1" x14ac:dyDescent="0.3">
      <c r="H1149" s="4"/>
    </row>
    <row r="1150" spans="2:16" hidden="1" x14ac:dyDescent="0.3"/>
    <row r="1151" spans="2:16" hidden="1" x14ac:dyDescent="0.3">
      <c r="B1151" s="4" t="s">
        <v>96</v>
      </c>
    </row>
    <row r="1152" spans="2:16" hidden="1" x14ac:dyDescent="0.3">
      <c r="B1152" s="77" t="s">
        <v>97</v>
      </c>
      <c r="C1152" s="73" t="str">
        <f>IF(M$1145=10,CONCATENATE(E1152,F1152,G1152,H1152,I1152,J1152,K1152,L1152,M1152),"")</f>
        <v xml:space="preserve">Thank you, Dr. Simmons, for your medical service to Tamela. </v>
      </c>
      <c r="D1152" s="65" t="s">
        <v>60</v>
      </c>
      <c r="E1152" s="4" t="s">
        <v>98</v>
      </c>
      <c r="F1152" s="4" t="str">
        <f>$F$56</f>
        <v>Dr. Simmons</v>
      </c>
      <c r="G1152" s="4" t="s">
        <v>99</v>
      </c>
      <c r="I1152" s="4" t="str">
        <f>IF(F55="","this culturally diverse patient",F55)</f>
        <v>Tamela</v>
      </c>
      <c r="J1152" s="4" t="s">
        <v>100</v>
      </c>
    </row>
    <row r="1153" spans="2:11" hidden="1" x14ac:dyDescent="0.3">
      <c r="B1153" s="78" t="s">
        <v>101</v>
      </c>
      <c r="C1153" s="73" t="str">
        <f t="shared" ref="C1153:C1154" si="6">IF(M$1145=10,CONCATENATE(E1153,F1153,G1153,H1153,I1153,J1153,K1153,L1153,M1153),"")</f>
        <v>You have been assessed by Tamela, one of your patients, as measurably presenting significant incompetence. This suggests that you present a significant risk to Tamela's wellbeing, and to other culturally diverse patients. Of course, it doesn't have to stay that way.</v>
      </c>
      <c r="D1153" s="65" t="s">
        <v>60</v>
      </c>
      <c r="E1153" s="4" t="s">
        <v>102</v>
      </c>
      <c r="F1153" s="4" t="str">
        <f>IF(F55=""," one of your patients,",CONCATENATE(F55,", one of your patients, "))</f>
        <v xml:space="preserve">Tamela, one of your patients, </v>
      </c>
      <c r="G1153" s="4" t="s">
        <v>103</v>
      </c>
      <c r="H1153" s="61" t="str">
        <f>F1146</f>
        <v>significant incompetence</v>
      </c>
      <c r="I1153" s="4" t="s">
        <v>104</v>
      </c>
      <c r="J1153" s="4" t="str">
        <f>I1146</f>
        <v>significant risk to Tamela's wellbeing</v>
      </c>
      <c r="K1153" s="4" t="s">
        <v>105</v>
      </c>
    </row>
    <row r="1154" spans="2:11" hidden="1" x14ac:dyDescent="0.3">
      <c r="B1154" s="77" t="s">
        <v>97</v>
      </c>
      <c r="C1154" s="73" t="str">
        <f t="shared" si="6"/>
        <v>We offer two programs to boost your cultural competence to reliably serve culturally diverse patients. The first one is free.</v>
      </c>
      <c r="D1154" s="65" t="s">
        <v>60</v>
      </c>
      <c r="E1154" s="4" t="s">
        <v>106</v>
      </c>
    </row>
    <row r="1155" spans="2:11" hidden="1" x14ac:dyDescent="0.3">
      <c r="C1155" s="73" t="str">
        <f>IF(M1145=10,B1159,"")</f>
        <v>Standard Competence</v>
      </c>
      <c r="D1155" s="4" t="str">
        <f>IF(M1145=10," for legitimacy","")</f>
        <v xml:space="preserve"> for legitimacy</v>
      </c>
      <c r="F1155" s="79" t="str">
        <f>IF(M1145=10,E1159,"")</f>
        <v>We offer you, Dr. Simmons,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row>
    <row r="1156" spans="2:11" hidden="1" x14ac:dyDescent="0.3">
      <c r="C1156" s="73" t="str">
        <f>IF(M1145=10,B1160,"")</f>
        <v>Competitive Competence</v>
      </c>
      <c r="D1156" s="4" t="str">
        <f>IF(M1145=10," for referrals","")</f>
        <v xml:space="preserve"> for referrals</v>
      </c>
      <c r="F1156" s="79" t="str">
        <f>IF(M1145=10,E1160,"")</f>
        <v>We offer you, Dr. Simmons,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row>
    <row r="1157" spans="2:11" hidden="1" x14ac:dyDescent="0.3">
      <c r="C1157" s="73" t="str">
        <f>IF(M1145=10,F1157,"")</f>
        <v>Let's work together to improve healthcare outcomes for all of your patients. Thank you.</v>
      </c>
      <c r="E1157" s="65" t="s">
        <v>60</v>
      </c>
      <c r="F1157" s="4" t="s">
        <v>107</v>
      </c>
    </row>
    <row r="1158" spans="2:11" hidden="1" x14ac:dyDescent="0.3"/>
    <row r="1159" spans="2:11" hidden="1" x14ac:dyDescent="0.3">
      <c r="B1159" s="4" t="s">
        <v>108</v>
      </c>
      <c r="E1159" s="73" t="str">
        <f>CONCATENATE(G1159,H1159,I1159)</f>
        <v>We offer you, Dr. Simmons,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F1159" s="65" t="s">
        <v>60</v>
      </c>
      <c r="G1159" s="4" t="s">
        <v>109</v>
      </c>
      <c r="H1159" s="4" t="str">
        <f>IF(F$56="","the medical provider",F$56)</f>
        <v>Dr. Simmons</v>
      </c>
      <c r="I1159" s="61" t="s">
        <v>110</v>
      </c>
    </row>
    <row r="1160" spans="2:11" hidden="1" x14ac:dyDescent="0.3">
      <c r="B1160" s="4" t="s">
        <v>111</v>
      </c>
      <c r="E1160" s="73" t="str">
        <f>CONCATENATE(G1160,H1160,I1160)</f>
        <v>We offer you, Dr. Simmons,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F1160" s="65" t="s">
        <v>60</v>
      </c>
      <c r="G1160" s="4" t="s">
        <v>109</v>
      </c>
      <c r="H1160" s="4" t="str">
        <f>IF(F$56="","the medical provider",F$56)</f>
        <v>Dr. Simmons</v>
      </c>
      <c r="I1160" s="61" t="s">
        <v>112</v>
      </c>
    </row>
    <row r="1161" spans="2:11" hidden="1" x14ac:dyDescent="0.3"/>
    <row r="1162" spans="2:11" hidden="1" x14ac:dyDescent="0.3"/>
    <row r="1163" spans="2:11" hidden="1" x14ac:dyDescent="0.3">
      <c r="B1163" s="80"/>
    </row>
    <row r="1164" spans="2:11" hidden="1" x14ac:dyDescent="0.3">
      <c r="B1164" s="81"/>
      <c r="C1164" s="4" t="s">
        <v>22</v>
      </c>
      <c r="H1164" s="4" t="s">
        <v>113</v>
      </c>
    </row>
    <row r="1165" spans="2:11" hidden="1" x14ac:dyDescent="0.3">
      <c r="B1165" s="81"/>
      <c r="C1165" s="4" t="s">
        <v>114</v>
      </c>
      <c r="H1165" s="4" t="s">
        <v>115</v>
      </c>
    </row>
    <row r="1166" spans="2:11" hidden="1" x14ac:dyDescent="0.3">
      <c r="B1166" s="82"/>
      <c r="C1166" s="4" t="s">
        <v>116</v>
      </c>
      <c r="H1166" s="4" t="s">
        <v>117</v>
      </c>
    </row>
    <row r="1167" spans="2:11" hidden="1" x14ac:dyDescent="0.3">
      <c r="B1167" s="82"/>
      <c r="C1167" s="4" t="s">
        <v>26</v>
      </c>
      <c r="H1167" s="4" t="s">
        <v>118</v>
      </c>
    </row>
    <row r="1168" spans="2:11" hidden="1" x14ac:dyDescent="0.3">
      <c r="B1168" s="83"/>
      <c r="C1168" s="4" t="s">
        <v>119</v>
      </c>
      <c r="H1168" s="4" t="s">
        <v>120</v>
      </c>
    </row>
    <row r="1169" spans="2:16" hidden="1" x14ac:dyDescent="0.3">
      <c r="B1169" s="83"/>
      <c r="C1169" s="4" t="s">
        <v>24</v>
      </c>
      <c r="H1169" s="4" t="s">
        <v>121</v>
      </c>
    </row>
    <row r="1170" spans="2:16" hidden="1" x14ac:dyDescent="0.3"/>
    <row r="1171" spans="2:16" ht="16" hidden="1" x14ac:dyDescent="0.4">
      <c r="B1171" s="66" t="str">
        <f>IF(OR(F91="",J91=""),B91,CONCATENATE(B91,": ",F91,", ",J91))</f>
        <v>2nd visit: prenatal, provider pre-enrollment</v>
      </c>
      <c r="C1171" s="67"/>
      <c r="D1171" s="67"/>
      <c r="E1171" s="67"/>
      <c r="F1171" s="68"/>
      <c r="G1171" s="67"/>
      <c r="H1171" s="69"/>
      <c r="I1171" s="67"/>
      <c r="J1171" s="67"/>
      <c r="K1171" s="67"/>
      <c r="L1171" s="67"/>
      <c r="M1171" s="111">
        <f>IF(J91=I$1103,L$1103,IF(J91=I$1104,L$1104,IF(J91=I$1105,L$1105,IF(J91=I$1106,L$1106,IF(J91=I$1107,L$1107,IF(J91=I$1108,L$1108,IF(J91=I$1109,L$1109,IF(J91="",0))))))))</f>
        <v>0</v>
      </c>
    </row>
    <row r="1172" spans="2:16" hidden="1" x14ac:dyDescent="0.3">
      <c r="F1172" s="63"/>
    </row>
    <row r="1173" spans="2:16" hidden="1" x14ac:dyDescent="0.3">
      <c r="F1173" s="70" t="str">
        <f>F95</f>
        <v>Tamela</v>
      </c>
      <c r="J1173" s="70" t="str">
        <f>F96</f>
        <v>Dr. Simmons</v>
      </c>
    </row>
    <row r="1174" spans="2:16" hidden="1" x14ac:dyDescent="0.3"/>
    <row r="1175" spans="2:16" hidden="1" x14ac:dyDescent="0.3">
      <c r="B1175" s="64">
        <f>IF(C1175=F$1107,E$1107,IF(C1175=F$1108,E$1108,IF(C1175=F$1109,E$1109,IF(C1175=F$1110,E$1110,IF(C1175=F$1111,E$1111,IF(C1175=0,0))))))</f>
        <v>2.5</v>
      </c>
      <c r="C1175" s="4" t="str">
        <f>K98</f>
        <v>I somewhat disagree</v>
      </c>
      <c r="F1175" s="4" t="str">
        <f t="shared" ref="F1175:F1184" si="7">F1135</f>
        <v>1. I felt fully seen and heard.</v>
      </c>
      <c r="M1175" s="4">
        <f>IF(K98="",0,1)</f>
        <v>1</v>
      </c>
    </row>
    <row r="1176" spans="2:16" hidden="1" x14ac:dyDescent="0.3">
      <c r="B1176" s="64">
        <f t="shared" ref="B1176:B1184" si="8">IF(C1176=F$1107,E$1107,IF(C1176=F$1108,E$1108,IF(C1176=F$1109,E$1109,IF(C1176=F$1110,E$1110,IF(C1176=F$1111,E$1111,IF(C1176=0,0))))))</f>
        <v>0</v>
      </c>
      <c r="C1176" s="4" t="str">
        <f>K100</f>
        <v>I strongly disagree</v>
      </c>
      <c r="F1176" s="4" t="str">
        <f t="shared" si="7"/>
        <v>2. They faithfully responded to all of my expressions of pain or discomfort.</v>
      </c>
      <c r="M1176" s="4">
        <f>IF(K100="",0,1)</f>
        <v>1</v>
      </c>
      <c r="P1176" s="4" t="s">
        <v>81</v>
      </c>
    </row>
    <row r="1177" spans="2:16" hidden="1" x14ac:dyDescent="0.3">
      <c r="B1177" s="64">
        <f t="shared" si="8"/>
        <v>0</v>
      </c>
      <c r="C1177" s="4" t="str">
        <f>K102</f>
        <v>I strongly disagree</v>
      </c>
      <c r="F1177" s="4" t="str">
        <f t="shared" si="7"/>
        <v>3. They put my personal wellbeing ahead of their institutional processes.</v>
      </c>
      <c r="M1177" s="4">
        <f>IF(K102="",0,1)</f>
        <v>1</v>
      </c>
    </row>
    <row r="1178" spans="2:16" hidden="1" x14ac:dyDescent="0.3">
      <c r="B1178" s="64">
        <f t="shared" si="8"/>
        <v>2.5</v>
      </c>
      <c r="C1178" s="4" t="str">
        <f>K104</f>
        <v>I somewhat disagree</v>
      </c>
      <c r="F1178" s="4" t="str">
        <f t="shared" si="7"/>
        <v>4. Their actions and expressions were devoid of any microaggressions.</v>
      </c>
      <c r="M1178" s="4">
        <f>IF(K104="",0,1)</f>
        <v>1</v>
      </c>
    </row>
    <row r="1179" spans="2:16" hidden="1" x14ac:dyDescent="0.3">
      <c r="B1179" s="64">
        <f t="shared" si="8"/>
        <v>0</v>
      </c>
      <c r="C1179" s="4" t="str">
        <f>K106</f>
        <v>I strongly disagree</v>
      </c>
      <c r="F1179" s="4" t="str">
        <f t="shared" si="7"/>
        <v>5. They asked me how they could be more culturally sensitive.</v>
      </c>
      <c r="M1179" s="4">
        <f>IF(K106="",0,1)</f>
        <v>1</v>
      </c>
    </row>
    <row r="1180" spans="2:16" hidden="1" x14ac:dyDescent="0.3">
      <c r="B1180" s="64">
        <f t="shared" si="8"/>
        <v>5</v>
      </c>
      <c r="C1180" s="4" t="str">
        <f>K108</f>
        <v>I neither agree nor disagree</v>
      </c>
      <c r="F1180" s="4" t="str">
        <f t="shared" si="7"/>
        <v>6. They did not exploit my vulnerability to their professional authority.</v>
      </c>
      <c r="M1180" s="4">
        <f>IF(K108="",0,1)</f>
        <v>1</v>
      </c>
    </row>
    <row r="1181" spans="2:16" hidden="1" x14ac:dyDescent="0.3">
      <c r="B1181" s="64">
        <f t="shared" si="8"/>
        <v>0</v>
      </c>
      <c r="C1181" s="4" t="str">
        <f>K110</f>
        <v>I strongly disagree</v>
      </c>
      <c r="F1181" s="4" t="str">
        <f t="shared" si="7"/>
        <v>7. I never had to give up my autonomy to fit their processes.</v>
      </c>
      <c r="M1181" s="4">
        <f>IF(K110="",0,1)</f>
        <v>1</v>
      </c>
    </row>
    <row r="1182" spans="2:16" hidden="1" x14ac:dyDescent="0.3">
      <c r="B1182" s="64">
        <f t="shared" si="8"/>
        <v>7.5</v>
      </c>
      <c r="C1182" s="4" t="str">
        <f>K112</f>
        <v>I somewhat agree</v>
      </c>
      <c r="F1182" s="4" t="str">
        <f t="shared" si="7"/>
        <v>8. Staff appeared to be culturally diverse.</v>
      </c>
      <c r="M1182" s="4">
        <f>IF(K112="",0,1)</f>
        <v>1</v>
      </c>
    </row>
    <row r="1183" spans="2:16" hidden="1" x14ac:dyDescent="0.3">
      <c r="B1183" s="64">
        <f t="shared" si="8"/>
        <v>5</v>
      </c>
      <c r="C1183" s="4" t="str">
        <f>K114</f>
        <v>I neither agree nor disagree</v>
      </c>
      <c r="F1183" s="4" t="str">
        <f t="shared" si="7"/>
        <v>9. They effectively accommodated my linguistic barrier.</v>
      </c>
      <c r="M1183" s="4">
        <f>IF(K114="",0,1)</f>
        <v>1</v>
      </c>
      <c r="P1183" s="4" t="s">
        <v>89</v>
      </c>
    </row>
    <row r="1184" spans="2:16" hidden="1" x14ac:dyDescent="0.3">
      <c r="B1184" s="64">
        <f t="shared" si="8"/>
        <v>5</v>
      </c>
      <c r="C1184" s="4" t="str">
        <f>K116</f>
        <v>I neither agree nor disagree</v>
      </c>
      <c r="F1184" s="4" t="str">
        <f t="shared" si="7"/>
        <v>10. I was offered billing options appropriate to my cultural values.</v>
      </c>
      <c r="M1184" s="4">
        <f>IF(K116="",0,1)</f>
        <v>1</v>
      </c>
      <c r="P1184" s="4" t="s">
        <v>91</v>
      </c>
    </row>
    <row r="1185" spans="2:22" hidden="1" x14ac:dyDescent="0.3">
      <c r="M1185" s="71">
        <f>SUM(M1175:M1184)</f>
        <v>10</v>
      </c>
    </row>
    <row r="1186" spans="2:22" ht="15.5" hidden="1" x14ac:dyDescent="0.45">
      <c r="B1186" s="72">
        <f>ROUND(SUM(B1175:B1184),0)</f>
        <v>28</v>
      </c>
      <c r="C1186" s="73" t="str">
        <f>IF(AND($B1186&gt;=$B$1114,$B1186&lt;$C$1114),E$1114,IF(AND($B1186&gt;=$B$1115,$B1186&lt;$C$1115),E$1115,IF(AND($B1186&gt;=$B$1116,$B1186&lt;$C$1116),E$1116,IF(AND($B1186&gt;=$B$1117,$B1186&lt;$C$1117),E$1117,IF(AND($B1186&gt;=$B$1118,$B1186&lt;=$C$1118),E$1118)))))</f>
        <v>Significantly incompetent</v>
      </c>
      <c r="F1186" s="73" t="str">
        <f>IF(AND($B1186&gt;=$B$1114,$B1186&lt;$C$1114),H$1114,IF(AND($B1186&gt;=$B$1115,$B1186&lt;$C$1115),H$1115,IF(AND($B1186&gt;=$B$1116,$B1186&lt;$C$1116),H$1116,IF(AND($B1186&gt;=$B$1117,$B1186&lt;$C$1117),H$1117,IF(AND($B1186&gt;=$B$1118,$B1186&lt;=$C$1118),H$1118)))))</f>
        <v>significant incompetence</v>
      </c>
      <c r="I1186" s="73" t="str">
        <f>IF(AND($B1186&gt;=$B$1114,$B1186&lt;$C$1114),K$1114,IF(AND($B1186&gt;=$B$1115,$B1186&lt;$C$1115),K$1115,IF(AND($B1186&gt;=$B$1116,$B1186&lt;$C$1116),K$1116,IF(AND($B1186&gt;=$B$1117,$B1186&lt;$C$1117),K$1117,IF(AND($B1186&gt;=$B$1118,$B1186&lt;=$C$1118),K$1118)))))</f>
        <v>significant risk to Tamela's wellbeing</v>
      </c>
      <c r="M1186" s="74">
        <f>IF(M1185=10,B1186,"")</f>
        <v>28</v>
      </c>
      <c r="P1186" s="127">
        <f>IF(M1186="","",M1186*0.01)</f>
        <v>0.28000000000000003</v>
      </c>
    </row>
    <row r="1187" spans="2:22" ht="15.5" hidden="1" x14ac:dyDescent="0.45">
      <c r="L1187" s="75" t="s">
        <v>92</v>
      </c>
      <c r="M1187" s="76" t="str">
        <f>IF(K96="","",K96)</f>
        <v/>
      </c>
      <c r="P1187" s="127" t="str">
        <f>IF(M1187="","",1-(M1187/12))</f>
        <v/>
      </c>
    </row>
    <row r="1188" spans="2:22" hidden="1" x14ac:dyDescent="0.3">
      <c r="B1188" s="73" t="str">
        <f>IF(M1185=10,CONCATENATE(E1188,F1188,G1188,H1188,I1188,J1188,K1188,L1188,M1188),"")</f>
        <v>The resulting score for cultural competence is 28 out of 100. This indicates a level of significant incompetence.</v>
      </c>
      <c r="D1188" s="65" t="s">
        <v>60</v>
      </c>
      <c r="E1188" s="4" t="s">
        <v>93</v>
      </c>
      <c r="F1188" s="4">
        <f>B1186</f>
        <v>28</v>
      </c>
      <c r="G1188" s="4" t="s">
        <v>94</v>
      </c>
      <c r="H1188" s="4" t="str">
        <f>F1186</f>
        <v>significant incompetence</v>
      </c>
      <c r="I1188" s="4" t="s">
        <v>95</v>
      </c>
    </row>
    <row r="1189" spans="2:22" hidden="1" x14ac:dyDescent="0.3"/>
    <row r="1190" spans="2:22" ht="15.5" hidden="1" x14ac:dyDescent="0.45">
      <c r="C1190" s="147">
        <f>E126</f>
        <v>0</v>
      </c>
      <c r="D1190" s="148"/>
      <c r="E1190" s="148"/>
      <c r="F1190" s="148"/>
      <c r="G1190" s="148"/>
      <c r="H1190" s="149"/>
      <c r="V1190" s="84" t="s">
        <v>122</v>
      </c>
    </row>
    <row r="1191" spans="2:22" hidden="1" x14ac:dyDescent="0.3"/>
    <row r="1192" spans="2:22" hidden="1" x14ac:dyDescent="0.3">
      <c r="C1192" s="73" t="str">
        <f>CONCATENATE(E1192,F1192,G1192,H1192,I1192,J1192,K1192,,L1192,M1192)</f>
        <v xml:space="preserve">We provide this helpful feedback to you, Dr. Simmons, to improve your cultural competency. </v>
      </c>
      <c r="D1192" s="65" t="s">
        <v>60</v>
      </c>
      <c r="E1192" s="4" t="s">
        <v>123</v>
      </c>
      <c r="F1192" s="4" t="str">
        <f>IF($J1173=0,"the recipient",$J1173)</f>
        <v>Dr. Simmons</v>
      </c>
      <c r="G1192" s="4" t="s">
        <v>124</v>
      </c>
      <c r="H1192" s="4"/>
      <c r="U1192" s="4" t="s">
        <v>125</v>
      </c>
    </row>
    <row r="1193" spans="2:22" hidden="1" x14ac:dyDescent="0.3">
      <c r="C1193" s="73" t="str">
        <f>CONCATENATE(E1193,F1193,G1193,H1193,I1193,J1193,K1193,,L1193,M1193)</f>
        <v xml:space="preserve">We know medical providers like you rely upon referrals. Often from those you serve. </v>
      </c>
      <c r="D1193" s="65" t="s">
        <v>60</v>
      </c>
      <c r="E1193" s="4" t="s">
        <v>126</v>
      </c>
      <c r="G1193" s="4" t="s">
        <v>127</v>
      </c>
    </row>
    <row r="1194" spans="2:22" hidden="1" x14ac:dyDescent="0.3">
      <c r="C1194" s="73" t="str">
        <f>CONCATENATE(E1194,F1194,G1194,H1194,I1194,J1194,K1194,,L1194,M1194)</f>
        <v>Select a service that best fits your needs.</v>
      </c>
      <c r="D1194" s="65" t="s">
        <v>60</v>
      </c>
      <c r="E1194" s="4" t="s">
        <v>17</v>
      </c>
    </row>
    <row r="1195" spans="2:22" hidden="1" x14ac:dyDescent="0.3">
      <c r="C1195" s="62" t="str">
        <f>$C$1164</f>
        <v>Standard Cultural Competence - begin</v>
      </c>
      <c r="E1195" s="65" t="s">
        <v>60</v>
      </c>
      <c r="F1195" s="62" t="str">
        <f>$H$1164</f>
        <v>beginning the Standard Cultural Competence program</v>
      </c>
      <c r="G1195" s="65" t="s">
        <v>60</v>
      </c>
      <c r="H1195" s="73" t="str">
        <f>CONCATENATE($I1195,$J1195,$K1195,$L1195,$M1195,$N1195,$O1195,$P1195)</f>
        <v>Now that Dr. Simmons is beginning the Standard Cultural Competence program, we expect improved outcomes.And can provide a testimonial of their responsiveness to the needs of diverse clients.</v>
      </c>
      <c r="I1195" s="4" t="s">
        <v>128</v>
      </c>
      <c r="J1195" s="65" t="str">
        <f>F1192</f>
        <v>Dr. Simmons</v>
      </c>
      <c r="K1195" s="61" t="s">
        <v>129</v>
      </c>
      <c r="L1195" s="4" t="str">
        <f>F1195</f>
        <v>beginning the Standard Cultural Competence program</v>
      </c>
      <c r="M1195" s="4" t="s">
        <v>130</v>
      </c>
      <c r="N1195" s="60" t="s">
        <v>131</v>
      </c>
    </row>
    <row r="1196" spans="2:22" hidden="1" x14ac:dyDescent="0.3">
      <c r="C1196" s="62" t="str">
        <f>$C$1165</f>
        <v>Competitive Cultural Competence - begin</v>
      </c>
      <c r="E1196" s="65" t="s">
        <v>60</v>
      </c>
      <c r="F1196" s="62" t="str">
        <f>$H$1165</f>
        <v>beginning the Competetive Cultural Competence program</v>
      </c>
      <c r="G1196" s="65" t="s">
        <v>60</v>
      </c>
      <c r="H1196" s="73" t="str">
        <f t="shared" ref="H1196:H1201" si="9">CONCATENATE($I1196,$J1196,$K1196,$L1196,$M1196,$N1196,$O1196,$P1196)</f>
        <v>Now that Dr. Simmons is beginning the Competetive Cultural Competence program, we anticipate modestly improved wellness outcomes.And can provide a testimonial of their responsiveness to the needs of diverse clients.</v>
      </c>
      <c r="I1196" s="4" t="s">
        <v>128</v>
      </c>
      <c r="J1196" s="4" t="str">
        <f>J1195</f>
        <v>Dr. Simmons</v>
      </c>
      <c r="K1196" s="61" t="str">
        <f>K$1195</f>
        <v xml:space="preserve"> is </v>
      </c>
      <c r="L1196" s="4" t="str">
        <f t="shared" ref="L1196:L1200" si="10">F1196</f>
        <v>beginning the Competetive Cultural Competence program</v>
      </c>
      <c r="M1196" s="4" t="s">
        <v>132</v>
      </c>
      <c r="N1196" s="60" t="s">
        <v>131</v>
      </c>
      <c r="O1196" s="61"/>
    </row>
    <row r="1197" spans="2:22" hidden="1" x14ac:dyDescent="0.3">
      <c r="C1197" s="62" t="str">
        <f>$C$1166</f>
        <v>Standard Cultural Competence - enrolled</v>
      </c>
      <c r="E1197" s="65" t="s">
        <v>60</v>
      </c>
      <c r="F1197" s="62" t="str">
        <f>$H$1166</f>
        <v>participating in the Standard Cultural Competence program</v>
      </c>
      <c r="G1197" s="65" t="s">
        <v>60</v>
      </c>
      <c r="H1197" s="73" t="str">
        <f t="shared" si="9"/>
        <v>Now that Dr. Simmons is participating in the Standard Cultural Competence program, we expect better outcomes.And can provide a testimonial of their responsiveness to the needs of diverse clients.</v>
      </c>
      <c r="I1197" s="4" t="s">
        <v>128</v>
      </c>
      <c r="J1197" s="4" t="str">
        <f t="shared" ref="J1197:J1200" si="11">J1196</f>
        <v>Dr. Simmons</v>
      </c>
      <c r="K1197" s="61" t="str">
        <f>K$1195</f>
        <v xml:space="preserve"> is </v>
      </c>
      <c r="L1197" s="4" t="str">
        <f t="shared" si="10"/>
        <v>participating in the Standard Cultural Competence program</v>
      </c>
      <c r="M1197" s="4" t="s">
        <v>133</v>
      </c>
      <c r="N1197" s="60" t="s">
        <v>131</v>
      </c>
    </row>
    <row r="1198" spans="2:22" hidden="1" x14ac:dyDescent="0.3">
      <c r="C1198" s="62" t="str">
        <f>$C$1167</f>
        <v>Competitive Cultural Competence - enrolled</v>
      </c>
      <c r="E1198" s="65" t="s">
        <v>60</v>
      </c>
      <c r="F1198" s="62" t="str">
        <f>$H$1167</f>
        <v>participating in the Competetive Cultural Competence program</v>
      </c>
      <c r="G1198" s="65" t="s">
        <v>60</v>
      </c>
      <c r="H1198" s="73" t="str">
        <f t="shared" si="9"/>
        <v>Now that Dr. Simmons is participating in the Competetive Cultural Competence program, we anticipate significantly improved wellness outcomes.And can provide a testimonial of their responsiveness to the needs of diverse clients.</v>
      </c>
      <c r="I1198" s="4" t="s">
        <v>128</v>
      </c>
      <c r="J1198" s="4" t="str">
        <f t="shared" si="11"/>
        <v>Dr. Simmons</v>
      </c>
      <c r="K1198" s="61" t="str">
        <f>K$1195</f>
        <v xml:space="preserve"> is </v>
      </c>
      <c r="L1198" s="4" t="str">
        <f t="shared" si="10"/>
        <v>participating in the Competetive Cultural Competence program</v>
      </c>
      <c r="M1198" s="4" t="s">
        <v>134</v>
      </c>
      <c r="N1198" s="60" t="s">
        <v>131</v>
      </c>
    </row>
    <row r="1199" spans="2:22" hidden="1" x14ac:dyDescent="0.3">
      <c r="C1199" s="62" t="str">
        <f>$C$1168</f>
        <v>Standard Cultural Competence - completed</v>
      </c>
      <c r="E1199" s="65" t="s">
        <v>60</v>
      </c>
      <c r="F1199" s="62" t="str">
        <f>$H$1168</f>
        <v>completing the Standard Cultural Competence program</v>
      </c>
      <c r="G1199" s="65" t="s">
        <v>60</v>
      </c>
      <c r="H1199" s="73" t="str">
        <f t="shared" si="9"/>
        <v>Now that Dr. Simmons is completing the Standard Cultural Competence program, we expect stellar outcomes.And will soon provide a testimonial of their responsiveness to the needs of diverse clients.</v>
      </c>
      <c r="I1199" s="4" t="s">
        <v>128</v>
      </c>
      <c r="J1199" s="4" t="str">
        <f t="shared" si="11"/>
        <v>Dr. Simmons</v>
      </c>
      <c r="K1199" s="61" t="str">
        <f>K$1195</f>
        <v xml:space="preserve"> is </v>
      </c>
      <c r="L1199" s="4" t="str">
        <f t="shared" si="10"/>
        <v>completing the Standard Cultural Competence program</v>
      </c>
      <c r="M1199" s="4" t="s">
        <v>135</v>
      </c>
      <c r="N1199" s="60" t="s">
        <v>136</v>
      </c>
    </row>
    <row r="1200" spans="2:22" hidden="1" x14ac:dyDescent="0.3">
      <c r="C1200" s="62" t="str">
        <f>$C$1169</f>
        <v>Competitive Cultural Competence - completed</v>
      </c>
      <c r="E1200" s="65" t="s">
        <v>60</v>
      </c>
      <c r="F1200" s="62" t="str">
        <f>$H$1169</f>
        <v>completing the Competetive Cultural Competence program</v>
      </c>
      <c r="G1200" s="65" t="s">
        <v>60</v>
      </c>
      <c r="H1200" s="73" t="str">
        <f t="shared" si="9"/>
        <v>Now that Dr. Simmons is completing the Competetive Cultural Competence program, we anticipate greatly improved wellness outcomes.And will soon provide a testimonial of their responsiveness to the needs of diverse clients.</v>
      </c>
      <c r="I1200" s="4" t="s">
        <v>128</v>
      </c>
      <c r="J1200" s="4" t="str">
        <f t="shared" si="11"/>
        <v>Dr. Simmons</v>
      </c>
      <c r="K1200" s="61" t="str">
        <f>K$1195</f>
        <v xml:space="preserve"> is </v>
      </c>
      <c r="L1200" s="4" t="str">
        <f t="shared" si="10"/>
        <v>completing the Competetive Cultural Competence program</v>
      </c>
      <c r="M1200" s="4" t="s">
        <v>137</v>
      </c>
      <c r="N1200" s="60" t="s">
        <v>136</v>
      </c>
    </row>
    <row r="1201" spans="2:14" hidden="1" x14ac:dyDescent="0.3">
      <c r="G1201" s="65" t="s">
        <v>60</v>
      </c>
      <c r="H1201" s="73" t="str">
        <f t="shared" si="9"/>
        <v>Select one of these two services, Standard or Competitive Competence, to best improve your efficacy serving diverse patients.We can then offer a testimonial of your improved responsiveness to diverse clients.</v>
      </c>
      <c r="K1201" s="61" t="s">
        <v>138</v>
      </c>
      <c r="L1201" s="61" t="s">
        <v>139</v>
      </c>
      <c r="M1201" s="61" t="s">
        <v>140</v>
      </c>
      <c r="N1201" s="60" t="s">
        <v>141</v>
      </c>
    </row>
    <row r="1202" spans="2:14" hidden="1" x14ac:dyDescent="0.3">
      <c r="C1202" s="73" t="str">
        <f>IF($C1190=$C1195,H1195,IF($C1190=$C1196,H1196,IF($C1190=C1197,H1197,IF($C1190=C1198,H1198,IF($C1190=C1199,H1199,IF($C1190=C1200,H1200,IF($C1190=0,H1201)))))))</f>
        <v>Select one of these two services, Standard or Competitive Competence, to best improve your efficacy serving diverse patients.We can then offer a testimonial of your improved responsiveness to diverse clients.</v>
      </c>
      <c r="E1202" s="65" t="s">
        <v>60</v>
      </c>
      <c r="F1202" s="73" t="str">
        <f>IF($C1190=$C1195,F1195,IF($C1190=$C1196,F1196,IF($C1190=C1197,F1197,IF($C1190=C1198,F1198,IF($C1190=C1199,F1199,IF($C1190=C1200,F1200,IF($C1190=0,"")))))))</f>
        <v/>
      </c>
      <c r="G1202" s="65" t="s">
        <v>60</v>
      </c>
    </row>
    <row r="1203" spans="2:14" hidden="1" x14ac:dyDescent="0.3"/>
    <row r="1204" spans="2:14" hidden="1" x14ac:dyDescent="0.3">
      <c r="C1204" s="4" t="s">
        <v>142</v>
      </c>
    </row>
    <row r="1205" spans="2:14" hidden="1" x14ac:dyDescent="0.3"/>
    <row r="1206" spans="2:14" hidden="1" x14ac:dyDescent="0.3"/>
    <row r="1207" spans="2:14" hidden="1" x14ac:dyDescent="0.3"/>
    <row r="1208" spans="2:14" ht="16" hidden="1" x14ac:dyDescent="0.4">
      <c r="B1208" s="66" t="str">
        <f>IF(OR(F133="",J133=""),B133,CONCATENATE(B133,": ",F133,", ",J133))</f>
        <v>3rd visit: prenatal, provider pre-enrollment</v>
      </c>
      <c r="C1208" s="67"/>
      <c r="D1208" s="67"/>
      <c r="E1208" s="67"/>
      <c r="F1208" s="68"/>
      <c r="G1208" s="67"/>
      <c r="H1208" s="69"/>
      <c r="I1208" s="67"/>
      <c r="J1208" s="67"/>
      <c r="K1208" s="67"/>
      <c r="L1208" s="67"/>
      <c r="M1208" s="111">
        <f>IF(J133=I$1103,L$1103,IF(J133=I$1104,L$1104,IF(J133=I$1105,L$1105,IF(J133=I$1106,L$1106,IF(J133=I$1107,L$1107,IF(J133=I$1108,L$1108,IF(J133=I$1109,L$1109,IF(J133="",0))))))))</f>
        <v>0</v>
      </c>
    </row>
    <row r="1209" spans="2:14" hidden="1" x14ac:dyDescent="0.3">
      <c r="F1209" s="63"/>
    </row>
    <row r="1210" spans="2:14" hidden="1" x14ac:dyDescent="0.3">
      <c r="F1210" s="70" t="str">
        <f>F137</f>
        <v>Tamela</v>
      </c>
      <c r="J1210" s="70" t="str">
        <f>F138</f>
        <v>Marietta, PA</v>
      </c>
    </row>
    <row r="1211" spans="2:14" hidden="1" x14ac:dyDescent="0.3"/>
    <row r="1212" spans="2:14" hidden="1" x14ac:dyDescent="0.3">
      <c r="B1212" s="64">
        <f>IF(C1212=F$1107,E$1107,IF(C1212=F$1108,E$1108,IF(C1212=F$1109,E$1109,IF(C1212=F$1110,E$1110,IF(C1212=F$1111,E$1111,IF(C1212=0,0))))))</f>
        <v>2.5</v>
      </c>
      <c r="C1212" s="4" t="str">
        <f>K140</f>
        <v>I somewhat disagree</v>
      </c>
      <c r="F1212" s="4" t="str">
        <f>F1175</f>
        <v>1. I felt fully seen and heard.</v>
      </c>
      <c r="M1212" s="4">
        <f>IF(K140="",0,1)</f>
        <v>1</v>
      </c>
    </row>
    <row r="1213" spans="2:14" hidden="1" x14ac:dyDescent="0.3">
      <c r="B1213" s="64">
        <f t="shared" ref="B1213:B1221" si="12">IF(C1213=F$1107,E$1107,IF(C1213=F$1108,E$1108,IF(C1213=F$1109,E$1109,IF(C1213=F$1110,E$1110,IF(C1213=F$1111,E$1111,IF(C1213=0,0))))))</f>
        <v>5</v>
      </c>
      <c r="C1213" s="4" t="str">
        <f>K142</f>
        <v>I neither agree nor disagree</v>
      </c>
      <c r="F1213" s="4" t="str">
        <f t="shared" ref="F1213:F1221" si="13">F1176</f>
        <v>2. They faithfully responded to all of my expressions of pain or discomfort.</v>
      </c>
      <c r="M1213" s="4">
        <f>IF(K142="",0,1)</f>
        <v>1</v>
      </c>
    </row>
    <row r="1214" spans="2:14" hidden="1" x14ac:dyDescent="0.3">
      <c r="B1214" s="64">
        <f t="shared" si="12"/>
        <v>0</v>
      </c>
      <c r="C1214" s="4" t="str">
        <f>K144</f>
        <v>I strongly disagree</v>
      </c>
      <c r="F1214" s="4" t="str">
        <f t="shared" si="13"/>
        <v>3. They put my personal wellbeing ahead of their institutional processes.</v>
      </c>
      <c r="M1214" s="4">
        <f>IF(K144="",0,1)</f>
        <v>1</v>
      </c>
    </row>
    <row r="1215" spans="2:14" hidden="1" x14ac:dyDescent="0.3">
      <c r="B1215" s="64">
        <f t="shared" si="12"/>
        <v>5</v>
      </c>
      <c r="C1215" s="4" t="str">
        <f>K146</f>
        <v>I neither agree nor disagree</v>
      </c>
      <c r="F1215" s="4" t="str">
        <f t="shared" si="13"/>
        <v>4. Their actions and expressions were devoid of any microaggressions.</v>
      </c>
      <c r="M1215" s="4">
        <f>IF(K146="",0,1)</f>
        <v>1</v>
      </c>
    </row>
    <row r="1216" spans="2:14" hidden="1" x14ac:dyDescent="0.3">
      <c r="B1216" s="64">
        <f t="shared" si="12"/>
        <v>0</v>
      </c>
      <c r="C1216" s="4" t="str">
        <f>K148</f>
        <v>I strongly disagree</v>
      </c>
      <c r="F1216" s="4" t="str">
        <f t="shared" si="13"/>
        <v>5. They asked me how they could be more culturally sensitive.</v>
      </c>
      <c r="M1216" s="4">
        <f>IF(K148="",0,1)</f>
        <v>1</v>
      </c>
    </row>
    <row r="1217" spans="2:16" hidden="1" x14ac:dyDescent="0.3">
      <c r="B1217" s="64">
        <f t="shared" si="12"/>
        <v>5</v>
      </c>
      <c r="C1217" s="4" t="str">
        <f>K150</f>
        <v>I neither agree nor disagree</v>
      </c>
      <c r="F1217" s="4" t="str">
        <f t="shared" si="13"/>
        <v>6. They did not exploit my vulnerability to their professional authority.</v>
      </c>
      <c r="M1217" s="4">
        <f>IF(K150="",0,1)</f>
        <v>1</v>
      </c>
    </row>
    <row r="1218" spans="2:16" hidden="1" x14ac:dyDescent="0.3">
      <c r="B1218" s="64">
        <f t="shared" si="12"/>
        <v>0</v>
      </c>
      <c r="C1218" s="4" t="str">
        <f>K152</f>
        <v>I strongly disagree</v>
      </c>
      <c r="F1218" s="4" t="str">
        <f t="shared" si="13"/>
        <v>7. I never had to give up my autonomy to fit their processes.</v>
      </c>
      <c r="M1218" s="4">
        <f>IF(K152="",0,1)</f>
        <v>1</v>
      </c>
    </row>
    <row r="1219" spans="2:16" hidden="1" x14ac:dyDescent="0.3">
      <c r="B1219" s="64">
        <f t="shared" si="12"/>
        <v>7.5</v>
      </c>
      <c r="C1219" s="4" t="str">
        <f>K154</f>
        <v>I somewhat agree</v>
      </c>
      <c r="F1219" s="4" t="str">
        <f t="shared" si="13"/>
        <v>8. Staff appeared to be culturally diverse.</v>
      </c>
      <c r="M1219" s="4">
        <f>IF(K154="",0,1)</f>
        <v>1</v>
      </c>
    </row>
    <row r="1220" spans="2:16" hidden="1" x14ac:dyDescent="0.3">
      <c r="B1220" s="64">
        <f t="shared" si="12"/>
        <v>5</v>
      </c>
      <c r="C1220" s="4" t="str">
        <f>K156</f>
        <v>I neither agree nor disagree</v>
      </c>
      <c r="F1220" s="4" t="str">
        <f t="shared" si="13"/>
        <v>9. They effectively accommodated my linguistic barrier.</v>
      </c>
      <c r="M1220" s="4">
        <f>IF(K156="",0,1)</f>
        <v>1</v>
      </c>
    </row>
    <row r="1221" spans="2:16" hidden="1" x14ac:dyDescent="0.3">
      <c r="B1221" s="64">
        <f t="shared" si="12"/>
        <v>5</v>
      </c>
      <c r="C1221" s="4" t="str">
        <f>K158</f>
        <v>I neither agree nor disagree</v>
      </c>
      <c r="F1221" s="4" t="str">
        <f t="shared" si="13"/>
        <v>10. I was offered billing options appropriate to my cultural values.</v>
      </c>
      <c r="M1221" s="4">
        <f>IF(K158="",0,1)</f>
        <v>1</v>
      </c>
    </row>
    <row r="1222" spans="2:16" hidden="1" x14ac:dyDescent="0.3">
      <c r="M1222" s="71">
        <f t="shared" ref="M1222" si="14">SUM(M1212:M1221)</f>
        <v>10</v>
      </c>
    </row>
    <row r="1223" spans="2:16" ht="15.5" hidden="1" x14ac:dyDescent="0.45">
      <c r="B1223" s="72">
        <f t="shared" ref="B1223" si="15">ROUND(SUM(B1212:B1221),0)</f>
        <v>35</v>
      </c>
      <c r="C1223" s="73" t="str">
        <f>IF(AND($B1223&gt;=$B$1114,$B1223&lt;$C$1114),E$1114,IF(AND($B1223&gt;=$B$1115,$B1223&lt;$C$1115),E$1115,IF(AND($B1223&gt;=$B$1116,$B1223&lt;$C$1116),E$1116,IF(AND($B1223&gt;=$B$1117,$B1223&lt;$C$1117),E$1117,IF(AND($B1223&gt;=$B$1118,$B1223&lt;=$C$1118),E$1118)))))</f>
        <v>Significantly incompetent</v>
      </c>
      <c r="F1223" s="73" t="str">
        <f>IF(AND($B1223&gt;=$B$1114,$B1223&lt;$C$1114),H$1114,IF(AND($B1223&gt;=$B$1115,$B1223&lt;$C$1115),H$1115,IF(AND($B1223&gt;=$B$1116,$B1223&lt;$C$1116),H$1116,IF(AND($B1223&gt;=$B$1117,$B1223&lt;$C$1117),H$1117,IF(AND($B1223&gt;=$B$1118,$B1223&lt;=$C$1118),H$1118)))))</f>
        <v>significant incompetence</v>
      </c>
      <c r="I1223" s="73" t="str">
        <f>IF(AND($B1223&gt;=$B$1114,$B1223&lt;$C$1114),K$1114,IF(AND($B1223&gt;=$B$1115,$B1223&lt;$C$1115),K$1115,IF(AND($B1223&gt;=$B$1116,$B1223&lt;$C$1116),K$1116,IF(AND($B1223&gt;=$B$1117,$B1223&lt;$C$1117),K$1117,IF(AND($B1223&gt;=$B$1118,$B1223&lt;=$C$1118),K$1118)))))</f>
        <v>significant risk to Tamela's wellbeing</v>
      </c>
      <c r="M1223" s="74">
        <f>IF(M1222=10,B1223,"")</f>
        <v>35</v>
      </c>
      <c r="P1223" s="127">
        <f>IF(M1223="","",M1223*0.01)</f>
        <v>0.35000000000000003</v>
      </c>
    </row>
    <row r="1224" spans="2:16" ht="15.5" hidden="1" x14ac:dyDescent="0.45">
      <c r="L1224" s="75" t="s">
        <v>92</v>
      </c>
      <c r="M1224" s="76" t="str">
        <f>IF(K138="","",K138)</f>
        <v/>
      </c>
      <c r="P1224" s="127" t="str">
        <f>IF(M1224="","",1-(M1224/12))</f>
        <v/>
      </c>
    </row>
    <row r="1225" spans="2:16" hidden="1" x14ac:dyDescent="0.3">
      <c r="B1225" s="73" t="str">
        <f t="shared" ref="B1225" si="16">IF(M1222=10,CONCATENATE(E1225,F1225,G1225,H1225,I1225,J1225,K1225,L1225,M1225),"")</f>
        <v>The resulting score for cultural competence is 35 out of 100. This indicates a level of significant incompetence.</v>
      </c>
      <c r="D1225" s="65" t="s">
        <v>60</v>
      </c>
      <c r="E1225" s="4" t="s">
        <v>93</v>
      </c>
      <c r="F1225" s="4">
        <f t="shared" ref="F1225" si="17">B1223</f>
        <v>35</v>
      </c>
      <c r="G1225" s="4" t="s">
        <v>94</v>
      </c>
      <c r="H1225" s="4" t="str">
        <f t="shared" ref="H1225" si="18">F1223</f>
        <v>significant incompetence</v>
      </c>
      <c r="I1225" s="4" t="s">
        <v>95</v>
      </c>
    </row>
    <row r="1226" spans="2:16" hidden="1" x14ac:dyDescent="0.3"/>
    <row r="1227" spans="2:16" ht="14.5" hidden="1" x14ac:dyDescent="0.45">
      <c r="C1227" s="147">
        <f>E168</f>
        <v>0</v>
      </c>
      <c r="D1227" s="148"/>
      <c r="E1227" s="148"/>
      <c r="F1227" s="148"/>
      <c r="G1227" s="148"/>
      <c r="H1227" s="149"/>
    </row>
    <row r="1228" spans="2:16" hidden="1" x14ac:dyDescent="0.3"/>
    <row r="1229" spans="2:16" hidden="1" x14ac:dyDescent="0.3">
      <c r="C1229" s="73" t="str">
        <f>CONCATENATE(E1229,F1229,G1229,H1229,I1229,J1229,K1229,,L1229,M1229)</f>
        <v xml:space="preserve">We provide this helpful feedback to you, Marietta, PA, to improve your cultural competency. </v>
      </c>
      <c r="D1229" s="65" t="s">
        <v>60</v>
      </c>
      <c r="E1229" s="4" t="s">
        <v>123</v>
      </c>
      <c r="F1229" s="4" t="str">
        <f>IF($J1210=0,"the recipient",$J1210)</f>
        <v>Marietta, PA</v>
      </c>
      <c r="G1229" s="4" t="s">
        <v>124</v>
      </c>
      <c r="H1229" s="4"/>
    </row>
    <row r="1230" spans="2:16" hidden="1" x14ac:dyDescent="0.3">
      <c r="C1230" s="73" t="str">
        <f>CONCATENATE(E1230,F1230,G1230,H1230,I1230,J1230,K1230,,L1230,M1230)</f>
        <v xml:space="preserve">We know medical providers like you rely upon referrals. Often from those you serve. </v>
      </c>
      <c r="D1230" s="65" t="s">
        <v>60</v>
      </c>
      <c r="E1230" s="4" t="s">
        <v>126</v>
      </c>
      <c r="G1230" s="4" t="s">
        <v>127</v>
      </c>
    </row>
    <row r="1231" spans="2:16" hidden="1" x14ac:dyDescent="0.3">
      <c r="C1231" s="73" t="str">
        <f>CONCATENATE(E1231,F1231,G1231,H1231,I1231,J1231,K1231,,L1231,M1231)</f>
        <v>Select a service that best fits your needs.</v>
      </c>
      <c r="D1231" s="65" t="s">
        <v>60</v>
      </c>
      <c r="E1231" s="4" t="s">
        <v>17</v>
      </c>
    </row>
    <row r="1232" spans="2:16" hidden="1" x14ac:dyDescent="0.3">
      <c r="C1232" s="62" t="str">
        <f>$C$1164</f>
        <v>Standard Cultural Competence - begin</v>
      </c>
      <c r="E1232" s="65" t="s">
        <v>60</v>
      </c>
      <c r="F1232" s="62" t="str">
        <f>$H$1164</f>
        <v>beginning the Standard Cultural Competence program</v>
      </c>
      <c r="G1232" s="65" t="s">
        <v>60</v>
      </c>
      <c r="H1232" s="73" t="str">
        <f>CONCATENATE($I1232,$J1232,$K1232,$L1232,$M1232,$N1232,$O1232,$P1232)</f>
        <v>Now that Marietta, PA is beginning the Standard Cultural Competence program, we expect improved outcomes.And can provide a testimonial of their responsiveness to the needs of diverse clients.</v>
      </c>
      <c r="I1232" s="4" t="s">
        <v>128</v>
      </c>
      <c r="J1232" s="65" t="str">
        <f>F1229</f>
        <v>Marietta, PA</v>
      </c>
      <c r="K1232" s="61" t="s">
        <v>129</v>
      </c>
      <c r="L1232" s="4" t="str">
        <f>F1232</f>
        <v>beginning the Standard Cultural Competence program</v>
      </c>
      <c r="M1232" s="4" t="s">
        <v>130</v>
      </c>
      <c r="N1232" s="60" t="s">
        <v>131</v>
      </c>
    </row>
    <row r="1233" spans="2:14" hidden="1" x14ac:dyDescent="0.3">
      <c r="C1233" s="62" t="str">
        <f>$C$1165</f>
        <v>Competitive Cultural Competence - begin</v>
      </c>
      <c r="E1233" s="65" t="s">
        <v>60</v>
      </c>
      <c r="F1233" s="62" t="str">
        <f>$H$1165</f>
        <v>beginning the Competetive Cultural Competence program</v>
      </c>
      <c r="G1233" s="65" t="s">
        <v>60</v>
      </c>
      <c r="H1233" s="73" t="str">
        <f t="shared" ref="H1233:H1238" si="19">CONCATENATE($I1233,$J1233,$K1233,$L1233,$M1233,$N1233,$O1233,$P1233)</f>
        <v>Now that Marietta, PA is beginning the Competetive Cultural Competence program, we anticipate modestly improved wellness outcomes.And can provide a testimonial of their responsiveness to the needs of diverse clients.</v>
      </c>
      <c r="I1233" s="4" t="s">
        <v>128</v>
      </c>
      <c r="J1233" s="4" t="str">
        <f>J1232</f>
        <v>Marietta, PA</v>
      </c>
      <c r="K1233" s="61" t="str">
        <f>K$1195</f>
        <v xml:space="preserve"> is </v>
      </c>
      <c r="L1233" s="4" t="str">
        <f t="shared" ref="L1233:L1237" si="20">F1233</f>
        <v>beginning the Competetive Cultural Competence program</v>
      </c>
      <c r="M1233" s="4" t="s">
        <v>132</v>
      </c>
      <c r="N1233" s="60" t="s">
        <v>131</v>
      </c>
    </row>
    <row r="1234" spans="2:14" hidden="1" x14ac:dyDescent="0.3">
      <c r="C1234" s="62" t="str">
        <f>$C$1166</f>
        <v>Standard Cultural Competence - enrolled</v>
      </c>
      <c r="E1234" s="65" t="s">
        <v>60</v>
      </c>
      <c r="F1234" s="62" t="str">
        <f>$H$1166</f>
        <v>participating in the Standard Cultural Competence program</v>
      </c>
      <c r="G1234" s="65" t="s">
        <v>60</v>
      </c>
      <c r="H1234" s="73" t="str">
        <f t="shared" si="19"/>
        <v>Now that Marietta, PA is participating in the Standard Cultural Competence program, we expect better outcomes.And can provide a testimonial of their responsiveness to the needs of diverse clients.</v>
      </c>
      <c r="I1234" s="4" t="s">
        <v>128</v>
      </c>
      <c r="J1234" s="4" t="str">
        <f t="shared" ref="J1234:J1237" si="21">J1233</f>
        <v>Marietta, PA</v>
      </c>
      <c r="K1234" s="61" t="str">
        <f>K$1195</f>
        <v xml:space="preserve"> is </v>
      </c>
      <c r="L1234" s="4" t="str">
        <f t="shared" si="20"/>
        <v>participating in the Standard Cultural Competence program</v>
      </c>
      <c r="M1234" s="4" t="s">
        <v>133</v>
      </c>
      <c r="N1234" s="60" t="s">
        <v>131</v>
      </c>
    </row>
    <row r="1235" spans="2:14" hidden="1" x14ac:dyDescent="0.3">
      <c r="C1235" s="62" t="str">
        <f>$C$1167</f>
        <v>Competitive Cultural Competence - enrolled</v>
      </c>
      <c r="E1235" s="65" t="s">
        <v>60</v>
      </c>
      <c r="F1235" s="62" t="str">
        <f>$H$1167</f>
        <v>participating in the Competetive Cultural Competence program</v>
      </c>
      <c r="G1235" s="65" t="s">
        <v>60</v>
      </c>
      <c r="H1235" s="73" t="str">
        <f t="shared" si="19"/>
        <v>Now that Marietta, PA is participating in the Competetive Cultural Competence program, we anticipate significantly improved wellness outcomes.And can provide a testimonial of their responsiveness to the needs of diverse clients.</v>
      </c>
      <c r="I1235" s="4" t="s">
        <v>128</v>
      </c>
      <c r="J1235" s="4" t="str">
        <f t="shared" si="21"/>
        <v>Marietta, PA</v>
      </c>
      <c r="K1235" s="61" t="str">
        <f>K$1195</f>
        <v xml:space="preserve"> is </v>
      </c>
      <c r="L1235" s="4" t="str">
        <f t="shared" si="20"/>
        <v>participating in the Competetive Cultural Competence program</v>
      </c>
      <c r="M1235" s="4" t="s">
        <v>134</v>
      </c>
      <c r="N1235" s="60" t="s">
        <v>131</v>
      </c>
    </row>
    <row r="1236" spans="2:14" hidden="1" x14ac:dyDescent="0.3">
      <c r="C1236" s="62" t="str">
        <f>$C$1168</f>
        <v>Standard Cultural Competence - completed</v>
      </c>
      <c r="E1236" s="65" t="s">
        <v>60</v>
      </c>
      <c r="F1236" s="62" t="str">
        <f>$H$1168</f>
        <v>completing the Standard Cultural Competence program</v>
      </c>
      <c r="G1236" s="65" t="s">
        <v>60</v>
      </c>
      <c r="H1236" s="73" t="str">
        <f t="shared" si="19"/>
        <v>Now that Marietta, PA is completing the Standard Cultural Competence program, we expect stellar outcomes.And will soon provide a testimonial of their responsiveness to the needs of diverse clients.</v>
      </c>
      <c r="I1236" s="4" t="s">
        <v>128</v>
      </c>
      <c r="J1236" s="4" t="str">
        <f t="shared" si="21"/>
        <v>Marietta, PA</v>
      </c>
      <c r="K1236" s="61" t="str">
        <f>K$1195</f>
        <v xml:space="preserve"> is </v>
      </c>
      <c r="L1236" s="4" t="str">
        <f t="shared" si="20"/>
        <v>completing the Standard Cultural Competence program</v>
      </c>
      <c r="M1236" s="4" t="s">
        <v>135</v>
      </c>
      <c r="N1236" s="60" t="s">
        <v>136</v>
      </c>
    </row>
    <row r="1237" spans="2:14" hidden="1" x14ac:dyDescent="0.3">
      <c r="C1237" s="62" t="str">
        <f>$C$1169</f>
        <v>Competitive Cultural Competence - completed</v>
      </c>
      <c r="E1237" s="65" t="s">
        <v>60</v>
      </c>
      <c r="F1237" s="62" t="str">
        <f>$H$1169</f>
        <v>completing the Competetive Cultural Competence program</v>
      </c>
      <c r="G1237" s="65" t="s">
        <v>60</v>
      </c>
      <c r="H1237" s="73" t="str">
        <f t="shared" si="19"/>
        <v>Now that Marietta, PA is completing the Competetive Cultural Competence program, we anticipate greatly improved wellness outcomes.And will soon provide a testimonial of their responsiveness to the needs of diverse clients.</v>
      </c>
      <c r="I1237" s="4" t="s">
        <v>128</v>
      </c>
      <c r="J1237" s="4" t="str">
        <f t="shared" si="21"/>
        <v>Marietta, PA</v>
      </c>
      <c r="K1237" s="61" t="str">
        <f>K$1195</f>
        <v xml:space="preserve"> is </v>
      </c>
      <c r="L1237" s="4" t="str">
        <f t="shared" si="20"/>
        <v>completing the Competetive Cultural Competence program</v>
      </c>
      <c r="M1237" s="4" t="s">
        <v>137</v>
      </c>
      <c r="N1237" s="60" t="s">
        <v>136</v>
      </c>
    </row>
    <row r="1238" spans="2:14" hidden="1" x14ac:dyDescent="0.3">
      <c r="G1238" s="65" t="s">
        <v>60</v>
      </c>
      <c r="H1238" s="73" t="str">
        <f t="shared" si="19"/>
        <v>Select one of these two services, Standard or Competitive Competence, to best improve your efficacy serving diverse patients.We can then offer a testimonial of your improved responsiveness to diverse clients.</v>
      </c>
      <c r="K1238" s="61" t="s">
        <v>138</v>
      </c>
      <c r="L1238" s="61" t="s">
        <v>139</v>
      </c>
      <c r="M1238" s="61" t="s">
        <v>140</v>
      </c>
      <c r="N1238" s="60" t="s">
        <v>141</v>
      </c>
    </row>
    <row r="1239" spans="2:14" hidden="1" x14ac:dyDescent="0.3">
      <c r="C1239" s="73" t="str">
        <f>IF($C1227=$C1232,H1232,IF($C1227=$C1233,H1233,IF($C1227=C1234,H1234,IF($C1227=C1235,H1235,IF($C1227=C1236,H1236,IF($C1227=C1237,H1237,IF($C1227=0,H1238)))))))</f>
        <v>Select one of these two services, Standard or Competitive Competence, to best improve your efficacy serving diverse patients.We can then offer a testimonial of your improved responsiveness to diverse clients.</v>
      </c>
      <c r="E1239" s="65" t="s">
        <v>60</v>
      </c>
      <c r="F1239" s="73" t="str">
        <f>IF($C1227=$C1232,F1232,IF($C1227=$C1233,F1233,IF($C1227=C1234,F1234,IF($C1227=C1235,F1235,IF($C1227=C1236,F1236,IF($C1227=C1237,F1237,IF($C1227=0,"")))))))</f>
        <v/>
      </c>
      <c r="G1239" s="65"/>
    </row>
    <row r="1240" spans="2:14" hidden="1" x14ac:dyDescent="0.3"/>
    <row r="1241" spans="2:14" hidden="1" x14ac:dyDescent="0.3">
      <c r="C1241" s="4" t="s">
        <v>142</v>
      </c>
    </row>
    <row r="1242" spans="2:14" hidden="1" x14ac:dyDescent="0.3"/>
    <row r="1243" spans="2:14" hidden="1" x14ac:dyDescent="0.3"/>
    <row r="1244" spans="2:14" hidden="1" x14ac:dyDescent="0.3"/>
    <row r="1245" spans="2:14" ht="16" hidden="1" x14ac:dyDescent="0.4">
      <c r="B1245" s="66" t="str">
        <f>IF(OR(F174="",J174=""),B174,CONCATENATE(B174,": ",F174,", ",J174))</f>
        <v>4th visit: prenatal, provider pre-enrollment</v>
      </c>
      <c r="C1245" s="67"/>
      <c r="D1245" s="67"/>
      <c r="E1245" s="67"/>
      <c r="F1245" s="68"/>
      <c r="G1245" s="67"/>
      <c r="H1245" s="69"/>
      <c r="I1245" s="67"/>
      <c r="J1245" s="67"/>
      <c r="K1245" s="67"/>
      <c r="L1245" s="67"/>
      <c r="M1245" s="111">
        <f>IF(J174=I$1103,L$1103,IF(J174=I$1104,L$1104,IF(J174=I$1105,L$1105,IF(J174=I$1106,L$1106,IF(J174=I$1107,L$1107,IF(J174=I$1108,L$1108,IF(J174=I$1109,L$1109,IF(J174="",0))))))))</f>
        <v>0</v>
      </c>
    </row>
    <row r="1246" spans="2:14" hidden="1" x14ac:dyDescent="0.3">
      <c r="F1246" s="63"/>
    </row>
    <row r="1247" spans="2:14" hidden="1" x14ac:dyDescent="0.3">
      <c r="F1247" s="70" t="str">
        <f>F178</f>
        <v>Tamela</v>
      </c>
      <c r="J1247" s="70" t="str">
        <f>F179</f>
        <v>Dr. Simmons</v>
      </c>
    </row>
    <row r="1248" spans="2:14" hidden="1" x14ac:dyDescent="0.3"/>
    <row r="1249" spans="2:16" hidden="1" x14ac:dyDescent="0.3">
      <c r="B1249" s="64">
        <f>IF(C1249=F$1107,E$1107,IF(C1249=F$1108,E$1108,IF(C1249=F$1109,E$1109,IF(C1249=F$1110,E$1110,IF(C1249=F$1111,E$1111,IF(C1249=0,0))))))</f>
        <v>2.5</v>
      </c>
      <c r="C1249" s="4" t="str">
        <f>K181</f>
        <v>I somewhat disagree</v>
      </c>
      <c r="F1249" s="4" t="str">
        <f>F1212</f>
        <v>1. I felt fully seen and heard.</v>
      </c>
      <c r="M1249" s="4">
        <f>IF(K181="",0,1)</f>
        <v>1</v>
      </c>
    </row>
    <row r="1250" spans="2:16" hidden="1" x14ac:dyDescent="0.3">
      <c r="B1250" s="64">
        <f t="shared" ref="B1250:B1258" si="22">IF(C1250=F$1107,E$1107,IF(C1250=F$1108,E$1108,IF(C1250=F$1109,E$1109,IF(C1250=F$1110,E$1110,IF(C1250=F$1111,E$1111,IF(C1250=0,0))))))</f>
        <v>0</v>
      </c>
      <c r="C1250" s="4" t="str">
        <f>K183</f>
        <v>I strongly disagree</v>
      </c>
      <c r="F1250" s="4" t="str">
        <f t="shared" ref="F1250:F1258" si="23">F1213</f>
        <v>2. They faithfully responded to all of my expressions of pain or discomfort.</v>
      </c>
      <c r="M1250" s="4">
        <f>IF(K183="",0,1)</f>
        <v>1</v>
      </c>
    </row>
    <row r="1251" spans="2:16" hidden="1" x14ac:dyDescent="0.3">
      <c r="B1251" s="64">
        <f t="shared" si="22"/>
        <v>0</v>
      </c>
      <c r="C1251" s="4" t="str">
        <f>K185</f>
        <v>I strongly disagree</v>
      </c>
      <c r="F1251" s="4" t="str">
        <f t="shared" si="23"/>
        <v>3. They put my personal wellbeing ahead of their institutional processes.</v>
      </c>
      <c r="M1251" s="4">
        <f>IF(K185="",0,1)</f>
        <v>1</v>
      </c>
    </row>
    <row r="1252" spans="2:16" hidden="1" x14ac:dyDescent="0.3">
      <c r="B1252" s="64">
        <f t="shared" si="22"/>
        <v>2.5</v>
      </c>
      <c r="C1252" s="4" t="str">
        <f>K187</f>
        <v>I somewhat disagree</v>
      </c>
      <c r="F1252" s="4" t="str">
        <f t="shared" si="23"/>
        <v>4. Their actions and expressions were devoid of any microaggressions.</v>
      </c>
      <c r="M1252" s="4">
        <f>IF(K187="",0,1)</f>
        <v>1</v>
      </c>
    </row>
    <row r="1253" spans="2:16" hidden="1" x14ac:dyDescent="0.3">
      <c r="B1253" s="64">
        <f t="shared" si="22"/>
        <v>0</v>
      </c>
      <c r="C1253" s="4" t="str">
        <f>K189</f>
        <v>I strongly disagree</v>
      </c>
      <c r="F1253" s="4" t="str">
        <f t="shared" si="23"/>
        <v>5. They asked me how they could be more culturally sensitive.</v>
      </c>
      <c r="M1253" s="4">
        <f>IF(K189="",0,1)</f>
        <v>1</v>
      </c>
    </row>
    <row r="1254" spans="2:16" hidden="1" x14ac:dyDescent="0.3">
      <c r="B1254" s="64">
        <f t="shared" si="22"/>
        <v>5</v>
      </c>
      <c r="C1254" s="4" t="str">
        <f>K191</f>
        <v>I neither agree nor disagree</v>
      </c>
      <c r="F1254" s="4" t="str">
        <f t="shared" si="23"/>
        <v>6. They did not exploit my vulnerability to their professional authority.</v>
      </c>
      <c r="M1254" s="4">
        <f>IF(K191="",0,1)</f>
        <v>1</v>
      </c>
    </row>
    <row r="1255" spans="2:16" hidden="1" x14ac:dyDescent="0.3">
      <c r="B1255" s="64">
        <f t="shared" si="22"/>
        <v>0</v>
      </c>
      <c r="C1255" s="4" t="str">
        <f>K193</f>
        <v>I strongly disagree</v>
      </c>
      <c r="F1255" s="4" t="str">
        <f t="shared" si="23"/>
        <v>7. I never had to give up my autonomy to fit their processes.</v>
      </c>
      <c r="M1255" s="4">
        <f>IF(K193="",0,1)</f>
        <v>1</v>
      </c>
    </row>
    <row r="1256" spans="2:16" hidden="1" x14ac:dyDescent="0.3">
      <c r="B1256" s="64">
        <f t="shared" si="22"/>
        <v>7.5</v>
      </c>
      <c r="C1256" s="4" t="str">
        <f>K195</f>
        <v>I somewhat agree</v>
      </c>
      <c r="F1256" s="4" t="str">
        <f t="shared" si="23"/>
        <v>8. Staff appeared to be culturally diverse.</v>
      </c>
      <c r="M1256" s="4">
        <f>IF(K195="",0,1)</f>
        <v>1</v>
      </c>
    </row>
    <row r="1257" spans="2:16" hidden="1" x14ac:dyDescent="0.3">
      <c r="B1257" s="64">
        <f t="shared" si="22"/>
        <v>5</v>
      </c>
      <c r="C1257" s="4" t="str">
        <f>K197</f>
        <v>I neither agree nor disagree</v>
      </c>
      <c r="F1257" s="4" t="str">
        <f t="shared" si="23"/>
        <v>9. They effectively accommodated my linguistic barrier.</v>
      </c>
      <c r="M1257" s="4">
        <f>IF(K197="",0,1)</f>
        <v>1</v>
      </c>
    </row>
    <row r="1258" spans="2:16" hidden="1" x14ac:dyDescent="0.3">
      <c r="B1258" s="64">
        <f t="shared" si="22"/>
        <v>5</v>
      </c>
      <c r="C1258" s="4" t="str">
        <f>K199</f>
        <v>I neither agree nor disagree</v>
      </c>
      <c r="F1258" s="4" t="str">
        <f t="shared" si="23"/>
        <v>10. I was offered billing options appropriate to my cultural values.</v>
      </c>
      <c r="M1258" s="4">
        <f>IF(K199="",0,1)</f>
        <v>1</v>
      </c>
    </row>
    <row r="1259" spans="2:16" hidden="1" x14ac:dyDescent="0.3">
      <c r="M1259" s="71">
        <f t="shared" ref="M1259" si="24">SUM(M1249:M1258)</f>
        <v>10</v>
      </c>
    </row>
    <row r="1260" spans="2:16" ht="15.5" hidden="1" x14ac:dyDescent="0.45">
      <c r="B1260" s="72">
        <f t="shared" ref="B1260" si="25">ROUND(SUM(B1249:B1258),0)</f>
        <v>28</v>
      </c>
      <c r="C1260" s="73" t="str">
        <f>IF(AND($B1260&gt;=$B$1114,$B1260&lt;$C$1114),E$1114,IF(AND($B1260&gt;=$B$1115,$B1260&lt;$C$1115),E$1115,IF(AND($B1260&gt;=$B$1116,$B1260&lt;$C$1116),E$1116,IF(AND($B1260&gt;=$B$1117,$B1260&lt;$C$1117),E$1117,IF(AND($B1260&gt;=$B$1118,$B1260&lt;=$C$1118),E$1118)))))</f>
        <v>Significantly incompetent</v>
      </c>
      <c r="F1260" s="73" t="str">
        <f>IF(AND($B1260&gt;=$B$1114,$B1260&lt;$C$1114),H$1114,IF(AND($B1260&gt;=$B$1115,$B1260&lt;$C$1115),H$1115,IF(AND($B1260&gt;=$B$1116,$B1260&lt;$C$1116),H$1116,IF(AND($B1260&gt;=$B$1117,$B1260&lt;$C$1117),H$1117,IF(AND($B1260&gt;=$B$1118,$B1260&lt;=$C$1118),H$1118)))))</f>
        <v>significant incompetence</v>
      </c>
      <c r="I1260" s="73" t="str">
        <f>IF(AND($B1260&gt;=$B$1114,$B1260&lt;$C$1114),K$1114,IF(AND($B1260&gt;=$B$1115,$B1260&lt;$C$1115),K$1115,IF(AND($B1260&gt;=$B$1116,$B1260&lt;$C$1116),K$1116,IF(AND($B1260&gt;=$B$1117,$B1260&lt;$C$1117),K$1117,IF(AND($B1260&gt;=$B$1118,$B1260&lt;=$C$1118),K$1118)))))</f>
        <v>significant risk to Tamela's wellbeing</v>
      </c>
      <c r="M1260" s="74">
        <f>IF(M1259=10,B1260,"")</f>
        <v>28</v>
      </c>
      <c r="P1260" s="127">
        <f>IF(M1260="","",M1260*0.01)</f>
        <v>0.28000000000000003</v>
      </c>
    </row>
    <row r="1261" spans="2:16" ht="15.5" hidden="1" x14ac:dyDescent="0.45">
      <c r="L1261" s="75" t="s">
        <v>92</v>
      </c>
      <c r="M1261" s="76" t="str">
        <f>IF(K179="","",K179)</f>
        <v/>
      </c>
      <c r="P1261" s="127" t="str">
        <f>IF(M1261="","",1-(M1261/12))</f>
        <v/>
      </c>
    </row>
    <row r="1262" spans="2:16" hidden="1" x14ac:dyDescent="0.3">
      <c r="B1262" s="73" t="str">
        <f t="shared" ref="B1262" si="26">IF(M1259=10,CONCATENATE(E1262,F1262,G1262,H1262,I1262,J1262,K1262,L1262,M1262),"")</f>
        <v>The resulting score for cultural competence is 28 out of 100. This indicates a level of significant incompetence.</v>
      </c>
      <c r="D1262" s="65" t="s">
        <v>60</v>
      </c>
      <c r="E1262" s="4" t="s">
        <v>93</v>
      </c>
      <c r="F1262" s="4">
        <f t="shared" ref="F1262" si="27">B1260</f>
        <v>28</v>
      </c>
      <c r="G1262" s="4" t="s">
        <v>94</v>
      </c>
      <c r="H1262" s="4" t="str">
        <f t="shared" ref="H1262" si="28">F1260</f>
        <v>significant incompetence</v>
      </c>
      <c r="I1262" s="4" t="s">
        <v>95</v>
      </c>
    </row>
    <row r="1263" spans="2:16" hidden="1" x14ac:dyDescent="0.3"/>
    <row r="1264" spans="2:16" ht="14.5" hidden="1" x14ac:dyDescent="0.45">
      <c r="C1264" s="147">
        <f>E209</f>
        <v>0</v>
      </c>
      <c r="D1264" s="148"/>
      <c r="E1264" s="148"/>
      <c r="F1264" s="148"/>
      <c r="G1264" s="148"/>
      <c r="H1264" s="149"/>
    </row>
    <row r="1265" spans="3:14" hidden="1" x14ac:dyDescent="0.3"/>
    <row r="1266" spans="3:14" hidden="1" x14ac:dyDescent="0.3">
      <c r="C1266" s="73" t="str">
        <f>CONCATENATE(E1266,F1266,G1266,H1266,I1266,J1266,K1266,,L1266,M1266)</f>
        <v xml:space="preserve">We provide this helpful feedback to you, Dr. Simmons, to improve your cultural competency. </v>
      </c>
      <c r="D1266" s="65" t="s">
        <v>60</v>
      </c>
      <c r="E1266" s="4" t="s">
        <v>123</v>
      </c>
      <c r="F1266" s="4" t="str">
        <f>IF($J1247=0,"the recipient",$J1247)</f>
        <v>Dr. Simmons</v>
      </c>
      <c r="G1266" s="4" t="s">
        <v>124</v>
      </c>
      <c r="H1266" s="4"/>
    </row>
    <row r="1267" spans="3:14" hidden="1" x14ac:dyDescent="0.3">
      <c r="C1267" s="73" t="str">
        <f>CONCATENATE(E1267,F1267,G1267,H1267,I1267,J1267,K1267,,L1267,M1267)</f>
        <v xml:space="preserve">We know medical providers like you rely upon referrals. Often from those you serve. </v>
      </c>
      <c r="D1267" s="65" t="s">
        <v>60</v>
      </c>
      <c r="E1267" s="4" t="s">
        <v>126</v>
      </c>
      <c r="G1267" s="4" t="s">
        <v>127</v>
      </c>
    </row>
    <row r="1268" spans="3:14" hidden="1" x14ac:dyDescent="0.3">
      <c r="C1268" s="73" t="str">
        <f>CONCATENATE(E1268,F1268,G1268,H1268,I1268,J1268,K1268,,L1268,M1268)</f>
        <v>Select a service that best fits your needs.</v>
      </c>
      <c r="D1268" s="65" t="s">
        <v>60</v>
      </c>
      <c r="E1268" s="4" t="s">
        <v>17</v>
      </c>
    </row>
    <row r="1269" spans="3:14" hidden="1" x14ac:dyDescent="0.3">
      <c r="C1269" s="62" t="str">
        <f>$C$1164</f>
        <v>Standard Cultural Competence - begin</v>
      </c>
      <c r="E1269" s="65" t="s">
        <v>60</v>
      </c>
      <c r="F1269" s="62" t="str">
        <f>$H$1164</f>
        <v>beginning the Standard Cultural Competence program</v>
      </c>
      <c r="G1269" s="65" t="s">
        <v>60</v>
      </c>
      <c r="H1269" s="73" t="str">
        <f>CONCATENATE($I1269,$J1269,$K1269,$L1269,$M1269,$N1269,$O1269,$P1269)</f>
        <v>Now that Dr. Simmons is beginning the Standard Cultural Competence program, we expect improved outcomes. And can provide a testimonial of their responsiveness to the needs of diverse clients.</v>
      </c>
      <c r="I1269" s="4" t="s">
        <v>128</v>
      </c>
      <c r="J1269" s="65" t="str">
        <f>F1266</f>
        <v>Dr. Simmons</v>
      </c>
      <c r="K1269" s="61" t="s">
        <v>129</v>
      </c>
      <c r="L1269" s="4" t="str">
        <f>F1269</f>
        <v>beginning the Standard Cultural Competence program</v>
      </c>
      <c r="M1269" s="4" t="s">
        <v>143</v>
      </c>
      <c r="N1269" s="60" t="s">
        <v>131</v>
      </c>
    </row>
    <row r="1270" spans="3:14" hidden="1" x14ac:dyDescent="0.3">
      <c r="C1270" s="62" t="str">
        <f>$C$1165</f>
        <v>Competitive Cultural Competence - begin</v>
      </c>
      <c r="E1270" s="65" t="s">
        <v>60</v>
      </c>
      <c r="F1270" s="62" t="str">
        <f>$H$1165</f>
        <v>beginning the Competetive Cultural Competence program</v>
      </c>
      <c r="G1270" s="65" t="s">
        <v>60</v>
      </c>
      <c r="H1270" s="73" t="str">
        <f t="shared" ref="H1270:H1275" si="29">CONCATENATE($I1270,$J1270,$K1270,$L1270,$M1270,$N1270,$O1270,$P1270)</f>
        <v>Now that Dr. Simmons is beginning the Competetive Cultural Competence program, we anticipate modestly improved wellness outcomes. And can provide a testimonial of their responsiveness to the needs of diverse clients.</v>
      </c>
      <c r="I1270" s="4" t="s">
        <v>128</v>
      </c>
      <c r="J1270" s="4" t="str">
        <f>J1269</f>
        <v>Dr. Simmons</v>
      </c>
      <c r="K1270" s="61" t="str">
        <f>K$1195</f>
        <v xml:space="preserve"> is </v>
      </c>
      <c r="L1270" s="4" t="str">
        <f t="shared" ref="L1270:L1274" si="30">F1270</f>
        <v>beginning the Competetive Cultural Competence program</v>
      </c>
      <c r="M1270" s="4" t="s">
        <v>144</v>
      </c>
      <c r="N1270" s="60" t="s">
        <v>131</v>
      </c>
    </row>
    <row r="1271" spans="3:14" hidden="1" x14ac:dyDescent="0.3">
      <c r="C1271" s="62" t="str">
        <f>$C$1166</f>
        <v>Standard Cultural Competence - enrolled</v>
      </c>
      <c r="E1271" s="65" t="s">
        <v>60</v>
      </c>
      <c r="F1271" s="62" t="str">
        <f>$H$1166</f>
        <v>participating in the Standard Cultural Competence program</v>
      </c>
      <c r="G1271" s="65" t="s">
        <v>60</v>
      </c>
      <c r="H1271" s="73" t="str">
        <f t="shared" si="29"/>
        <v>Now that Dr. Simmons is participating in the Standard Cultural Competence program, we expect better outcomes. And can provide a testimonial of their responsiveness to the needs of diverse clients.</v>
      </c>
      <c r="I1271" s="4" t="s">
        <v>128</v>
      </c>
      <c r="J1271" s="4" t="str">
        <f t="shared" ref="J1271:J1274" si="31">J1270</f>
        <v>Dr. Simmons</v>
      </c>
      <c r="K1271" s="61" t="str">
        <f>K$1195</f>
        <v xml:space="preserve"> is </v>
      </c>
      <c r="L1271" s="4" t="str">
        <f t="shared" si="30"/>
        <v>participating in the Standard Cultural Competence program</v>
      </c>
      <c r="M1271" s="4" t="s">
        <v>145</v>
      </c>
      <c r="N1271" s="60" t="s">
        <v>131</v>
      </c>
    </row>
    <row r="1272" spans="3:14" hidden="1" x14ac:dyDescent="0.3">
      <c r="C1272" s="62" t="str">
        <f>$C$1167</f>
        <v>Competitive Cultural Competence - enrolled</v>
      </c>
      <c r="E1272" s="65" t="s">
        <v>60</v>
      </c>
      <c r="F1272" s="62" t="str">
        <f>$H$1167</f>
        <v>participating in the Competetive Cultural Competence program</v>
      </c>
      <c r="G1272" s="65" t="s">
        <v>60</v>
      </c>
      <c r="H1272" s="73" t="str">
        <f t="shared" si="29"/>
        <v>Now that Dr. Simmons is participating in the Competetive Cultural Competence program, we anticipate significantly improved wellness outcomes. And can provide a testimonial of their responsiveness to the needs of diverse clients.</v>
      </c>
      <c r="I1272" s="4" t="s">
        <v>128</v>
      </c>
      <c r="J1272" s="4" t="str">
        <f t="shared" si="31"/>
        <v>Dr. Simmons</v>
      </c>
      <c r="K1272" s="61" t="str">
        <f>K$1195</f>
        <v xml:space="preserve"> is </v>
      </c>
      <c r="L1272" s="4" t="str">
        <f t="shared" si="30"/>
        <v>participating in the Competetive Cultural Competence program</v>
      </c>
      <c r="M1272" s="4" t="s">
        <v>146</v>
      </c>
      <c r="N1272" s="60" t="s">
        <v>131</v>
      </c>
    </row>
    <row r="1273" spans="3:14" hidden="1" x14ac:dyDescent="0.3">
      <c r="C1273" s="62" t="str">
        <f>$C$1168</f>
        <v>Standard Cultural Competence - completed</v>
      </c>
      <c r="E1273" s="65" t="s">
        <v>60</v>
      </c>
      <c r="F1273" s="62" t="str">
        <f>$H$1168</f>
        <v>completing the Standard Cultural Competence program</v>
      </c>
      <c r="G1273" s="65" t="s">
        <v>60</v>
      </c>
      <c r="H1273" s="73" t="str">
        <f t="shared" si="29"/>
        <v>Now that Dr. Simmons is completing the Standard Cultural Competence program, we expect stellar outcomes. And will soon provide a testimonial of their responsiveness to the needs of diverse clients.</v>
      </c>
      <c r="I1273" s="4" t="s">
        <v>128</v>
      </c>
      <c r="J1273" s="4" t="str">
        <f t="shared" si="31"/>
        <v>Dr. Simmons</v>
      </c>
      <c r="K1273" s="61" t="str">
        <f>K$1195</f>
        <v xml:space="preserve"> is </v>
      </c>
      <c r="L1273" s="4" t="str">
        <f t="shared" si="30"/>
        <v>completing the Standard Cultural Competence program</v>
      </c>
      <c r="M1273" s="4" t="s">
        <v>147</v>
      </c>
      <c r="N1273" s="60" t="s">
        <v>136</v>
      </c>
    </row>
    <row r="1274" spans="3:14" hidden="1" x14ac:dyDescent="0.3">
      <c r="C1274" s="62" t="str">
        <f>$C$1169</f>
        <v>Competitive Cultural Competence - completed</v>
      </c>
      <c r="E1274" s="65" t="s">
        <v>60</v>
      </c>
      <c r="F1274" s="62" t="str">
        <f>$H$1169</f>
        <v>completing the Competetive Cultural Competence program</v>
      </c>
      <c r="G1274" s="65" t="s">
        <v>60</v>
      </c>
      <c r="H1274" s="73" t="str">
        <f t="shared" si="29"/>
        <v>Now that Dr. Simmons is completing the Competetive Cultural Competence program, we anticipate greatly improved wellness outcomes. And will soon provide a testimonial of their responsiveness to the needs of diverse clients.</v>
      </c>
      <c r="I1274" s="4" t="s">
        <v>128</v>
      </c>
      <c r="J1274" s="4" t="str">
        <f t="shared" si="31"/>
        <v>Dr. Simmons</v>
      </c>
      <c r="K1274" s="61" t="str">
        <f>K$1195</f>
        <v xml:space="preserve"> is </v>
      </c>
      <c r="L1274" s="4" t="str">
        <f t="shared" si="30"/>
        <v>completing the Competetive Cultural Competence program</v>
      </c>
      <c r="M1274" s="4" t="s">
        <v>148</v>
      </c>
      <c r="N1274" s="60" t="s">
        <v>136</v>
      </c>
    </row>
    <row r="1275" spans="3:14" hidden="1" x14ac:dyDescent="0.3">
      <c r="G1275" s="65" t="s">
        <v>60</v>
      </c>
      <c r="H1275" s="73" t="str">
        <f t="shared" si="29"/>
        <v>Select one of these two services, Standard or Competitive Competence, to best improve your efficacy serving diverse patients. We can then offer a testimonial of your improved responsiveness to diverse clients.</v>
      </c>
      <c r="K1275" s="61" t="s">
        <v>138</v>
      </c>
      <c r="L1275" s="61" t="s">
        <v>139</v>
      </c>
      <c r="M1275" s="61" t="s">
        <v>149</v>
      </c>
      <c r="N1275" s="60" t="s">
        <v>141</v>
      </c>
    </row>
    <row r="1276" spans="3:14" hidden="1" x14ac:dyDescent="0.3">
      <c r="C1276" s="73" t="str">
        <f>IF($C1264=$C1269,H1269,IF($C1264=$C1270,H1270,IF($C1264=C1271,H1271,IF($C1264=C1272,H1272,IF($C1264=C1273,H1273,IF($C1264=C1274,H1274,IF($C1264=0,H1275)))))))</f>
        <v>Select one of these two services, Standard or Competitive Competence, to best improve your efficacy serving diverse patients. We can then offer a testimonial of your improved responsiveness to diverse clients.</v>
      </c>
      <c r="E1276" s="65" t="s">
        <v>60</v>
      </c>
      <c r="F1276" s="73" t="str">
        <f>IF($C1264=$C1269,F1269,IF($C1264=$C1270,F1270,IF($C1264=C1271,F1271,IF($C1264=C1272,F1272,IF($C1264=C1273,F1273,IF($C1264=C1274,F1274,IF($C1264=0,"")))))))</f>
        <v/>
      </c>
      <c r="G1276" s="65" t="s">
        <v>60</v>
      </c>
    </row>
    <row r="1277" spans="3:14" hidden="1" x14ac:dyDescent="0.3"/>
    <row r="1278" spans="3:14" hidden="1" x14ac:dyDescent="0.3">
      <c r="C1278" s="4" t="s">
        <v>142</v>
      </c>
    </row>
    <row r="1279" spans="3:14" hidden="1" x14ac:dyDescent="0.3"/>
    <row r="1280" spans="3:14" hidden="1" x14ac:dyDescent="0.3"/>
    <row r="1281" spans="2:13" hidden="1" x14ac:dyDescent="0.3"/>
    <row r="1282" spans="2:13" ht="16" hidden="1" x14ac:dyDescent="0.4">
      <c r="B1282" s="66" t="str">
        <f>IF(OR(F215="",J215=""),B215,CONCATENATE(B215,": ",F215,", ",J215))</f>
        <v>5th visit: prenatal, provider pre-enrollment</v>
      </c>
      <c r="C1282" s="67"/>
      <c r="D1282" s="67"/>
      <c r="E1282" s="67"/>
      <c r="F1282" s="68"/>
      <c r="G1282" s="67"/>
      <c r="H1282" s="69"/>
      <c r="I1282" s="67"/>
      <c r="J1282" s="67"/>
      <c r="K1282" s="67"/>
      <c r="L1282" s="67"/>
      <c r="M1282" s="133">
        <f>IF(J215=I$1103,L$1103,IF(J215=I$1104,L$1104,IF(J215=I$1105,L$1105,IF(J215=I$1106,L$1106,IF(J215=I$1107,L$1107,IF(J215=I$1108,L$1108,IF(J215=I$1109,L$1109,IF(J215="",0))))))))</f>
        <v>0</v>
      </c>
    </row>
    <row r="1283" spans="2:13" hidden="1" x14ac:dyDescent="0.3">
      <c r="F1283" s="63"/>
    </row>
    <row r="1284" spans="2:13" hidden="1" x14ac:dyDescent="0.3">
      <c r="F1284" s="70" t="str">
        <f>F219</f>
        <v>Tamela</v>
      </c>
      <c r="J1284" s="70" t="str">
        <f>F220</f>
        <v>Dr. Simmons</v>
      </c>
    </row>
    <row r="1285" spans="2:13" hidden="1" x14ac:dyDescent="0.3"/>
    <row r="1286" spans="2:13" hidden="1" x14ac:dyDescent="0.3">
      <c r="B1286" s="64">
        <f>IF(C1286=F$1107,E$1107,IF(C1286=F$1108,E$1108,IF(C1286=F$1109,E$1109,IF(C1286=F$1110,E$1110,IF(C1286=F$1111,E$1111,IF(C1286=0,0))))))</f>
        <v>2.5</v>
      </c>
      <c r="C1286" s="4" t="str">
        <f>K222</f>
        <v>I somewhat disagree</v>
      </c>
      <c r="F1286" s="4" t="str">
        <f>F1249</f>
        <v>1. I felt fully seen and heard.</v>
      </c>
      <c r="M1286" s="4">
        <f>IF(K222="",0,1)</f>
        <v>1</v>
      </c>
    </row>
    <row r="1287" spans="2:13" hidden="1" x14ac:dyDescent="0.3">
      <c r="B1287" s="64">
        <f t="shared" ref="B1287:B1295" si="32">IF(C1287=F$1107,E$1107,IF(C1287=F$1108,E$1108,IF(C1287=F$1109,E$1109,IF(C1287=F$1110,E$1110,IF(C1287=F$1111,E$1111,IF(C1287=0,0))))))</f>
        <v>0</v>
      </c>
      <c r="C1287" s="4" t="str">
        <f>K224</f>
        <v>I strongly disagree</v>
      </c>
      <c r="F1287" s="4" t="str">
        <f t="shared" ref="F1287:F1295" si="33">F1250</f>
        <v>2. They faithfully responded to all of my expressions of pain or discomfort.</v>
      </c>
      <c r="M1287" s="4">
        <f>IF(K224="",0,1)</f>
        <v>1</v>
      </c>
    </row>
    <row r="1288" spans="2:13" hidden="1" x14ac:dyDescent="0.3">
      <c r="B1288" s="64">
        <f t="shared" si="32"/>
        <v>0</v>
      </c>
      <c r="C1288" s="4" t="str">
        <f>K226</f>
        <v>I strongly disagree</v>
      </c>
      <c r="F1288" s="4" t="str">
        <f t="shared" si="33"/>
        <v>3. They put my personal wellbeing ahead of their institutional processes.</v>
      </c>
      <c r="M1288" s="4">
        <f>IF(K226="",0,1)</f>
        <v>1</v>
      </c>
    </row>
    <row r="1289" spans="2:13" hidden="1" x14ac:dyDescent="0.3">
      <c r="B1289" s="64">
        <f t="shared" si="32"/>
        <v>2.5</v>
      </c>
      <c r="C1289" s="4" t="str">
        <f>K228</f>
        <v>I somewhat disagree</v>
      </c>
      <c r="F1289" s="4" t="str">
        <f t="shared" si="33"/>
        <v>4. Their actions and expressions were devoid of any microaggressions.</v>
      </c>
      <c r="M1289" s="4">
        <f>IF(K228="",0,1)</f>
        <v>1</v>
      </c>
    </row>
    <row r="1290" spans="2:13" hidden="1" x14ac:dyDescent="0.3">
      <c r="B1290" s="64">
        <f t="shared" si="32"/>
        <v>0</v>
      </c>
      <c r="C1290" s="4" t="str">
        <f>K230</f>
        <v>I strongly disagree</v>
      </c>
      <c r="F1290" s="4" t="str">
        <f t="shared" si="33"/>
        <v>5. They asked me how they could be more culturally sensitive.</v>
      </c>
      <c r="M1290" s="4">
        <f>IF(K230="",0,1)</f>
        <v>1</v>
      </c>
    </row>
    <row r="1291" spans="2:13" hidden="1" x14ac:dyDescent="0.3">
      <c r="B1291" s="64">
        <f t="shared" si="32"/>
        <v>5</v>
      </c>
      <c r="C1291" s="4" t="str">
        <f>K232</f>
        <v>I neither agree nor disagree</v>
      </c>
      <c r="F1291" s="4" t="str">
        <f t="shared" si="33"/>
        <v>6. They did not exploit my vulnerability to their professional authority.</v>
      </c>
      <c r="M1291" s="4">
        <f>IF(K232="",0,1)</f>
        <v>1</v>
      </c>
    </row>
    <row r="1292" spans="2:13" hidden="1" x14ac:dyDescent="0.3">
      <c r="B1292" s="64">
        <f t="shared" si="32"/>
        <v>0</v>
      </c>
      <c r="C1292" s="4" t="str">
        <f>K234</f>
        <v>I strongly disagree</v>
      </c>
      <c r="F1292" s="4" t="str">
        <f t="shared" si="33"/>
        <v>7. I never had to give up my autonomy to fit their processes.</v>
      </c>
      <c r="M1292" s="4">
        <f>IF(K234="",0,1)</f>
        <v>1</v>
      </c>
    </row>
    <row r="1293" spans="2:13" hidden="1" x14ac:dyDescent="0.3">
      <c r="B1293" s="64">
        <f t="shared" si="32"/>
        <v>7.5</v>
      </c>
      <c r="C1293" s="4" t="str">
        <f>K236</f>
        <v>I somewhat agree</v>
      </c>
      <c r="F1293" s="4" t="str">
        <f t="shared" si="33"/>
        <v>8. Staff appeared to be culturally diverse.</v>
      </c>
      <c r="M1293" s="4">
        <f>IF(K236="",0,1)</f>
        <v>1</v>
      </c>
    </row>
    <row r="1294" spans="2:13" hidden="1" x14ac:dyDescent="0.3">
      <c r="B1294" s="64">
        <f t="shared" si="32"/>
        <v>5</v>
      </c>
      <c r="C1294" s="4" t="str">
        <f>K238</f>
        <v>I neither agree nor disagree</v>
      </c>
      <c r="F1294" s="4" t="str">
        <f t="shared" si="33"/>
        <v>9. They effectively accommodated my linguistic barrier.</v>
      </c>
      <c r="M1294" s="4">
        <f>IF(K238="",0,1)</f>
        <v>1</v>
      </c>
    </row>
    <row r="1295" spans="2:13" hidden="1" x14ac:dyDescent="0.3">
      <c r="B1295" s="64">
        <f t="shared" si="32"/>
        <v>5</v>
      </c>
      <c r="C1295" s="4" t="str">
        <f>K240</f>
        <v>I neither agree nor disagree</v>
      </c>
      <c r="F1295" s="4" t="str">
        <f t="shared" si="33"/>
        <v>10. I was offered billing options appropriate to my cultural values.</v>
      </c>
      <c r="M1295" s="4">
        <f>IF(K240="",0,1)</f>
        <v>1</v>
      </c>
    </row>
    <row r="1296" spans="2:13" hidden="1" x14ac:dyDescent="0.3">
      <c r="M1296" s="71">
        <f t="shared" ref="M1296" si="34">SUM(M1286:M1295)</f>
        <v>10</v>
      </c>
    </row>
    <row r="1297" spans="2:16" ht="15.5" hidden="1" x14ac:dyDescent="0.45">
      <c r="B1297" s="72">
        <f t="shared" ref="B1297" si="35">ROUND(SUM(B1286:B1295),0)</f>
        <v>28</v>
      </c>
      <c r="C1297" s="73" t="str">
        <f>IF(AND($B1297&gt;=$B$1114,$B1297&lt;$C$1114),E$1114,IF(AND($B1297&gt;=$B$1115,$B1297&lt;$C$1115),E$1115,IF(AND($B1297&gt;=$B$1116,$B1297&lt;$C$1116),E$1116,IF(AND($B1297&gt;=$B$1117,$B1297&lt;$C$1117),E$1117,IF(AND($B1297&gt;=$B$1118,$B1297&lt;=$C$1118),E$1118)))))</f>
        <v>Significantly incompetent</v>
      </c>
      <c r="F1297" s="73" t="str">
        <f>IF(AND($B1297&gt;=$B$1114,$B1297&lt;$C$1114),H$1114,IF(AND($B1297&gt;=$B$1115,$B1297&lt;$C$1115),H$1115,IF(AND($B1297&gt;=$B$1116,$B1297&lt;$C$1116),H$1116,IF(AND($B1297&gt;=$B$1117,$B1297&lt;$C$1117),H$1117,IF(AND($B1297&gt;=$B$1118,$B1297&lt;=$C$1118),H$1118)))))</f>
        <v>significant incompetence</v>
      </c>
      <c r="I1297" s="73" t="str">
        <f>IF(AND($B1297&gt;=$B$1114,$B1297&lt;$C$1114),K$1114,IF(AND($B1297&gt;=$B$1115,$B1297&lt;$C$1115),K$1115,IF(AND($B1297&gt;=$B$1116,$B1297&lt;$C$1116),K$1116,IF(AND($B1297&gt;=$B$1117,$B1297&lt;$C$1117),K$1117,IF(AND($B1297&gt;=$B$1118,$B1297&lt;=$C$1118),K$1118)))))</f>
        <v>significant risk to Tamela's wellbeing</v>
      </c>
      <c r="M1297" s="74">
        <f>IF(M1296=10,B1297,"")</f>
        <v>28</v>
      </c>
      <c r="P1297" s="127">
        <f>IF(M1297="","",M1297*0.01)</f>
        <v>0.28000000000000003</v>
      </c>
    </row>
    <row r="1298" spans="2:16" ht="15.5" hidden="1" x14ac:dyDescent="0.45">
      <c r="L1298" s="75" t="s">
        <v>92</v>
      </c>
      <c r="M1298" s="76" t="str">
        <f>IF(K220="","",K220)</f>
        <v/>
      </c>
      <c r="P1298" s="127" t="str">
        <f>IF(M1298="","",1-(M1298/12))</f>
        <v/>
      </c>
    </row>
    <row r="1299" spans="2:16" hidden="1" x14ac:dyDescent="0.3">
      <c r="B1299" s="73" t="str">
        <f t="shared" ref="B1299" si="36">IF(M1296=10,CONCATENATE(E1299,F1299,G1299,H1299,I1299,J1299,K1299,L1299,M1299),"")</f>
        <v>The resulting score for cultural competence is 28 out of 100. This indicates a level of significant incompetence.</v>
      </c>
      <c r="D1299" s="65" t="s">
        <v>60</v>
      </c>
      <c r="E1299" s="4" t="s">
        <v>93</v>
      </c>
      <c r="F1299" s="4">
        <f t="shared" ref="F1299" si="37">B1297</f>
        <v>28</v>
      </c>
      <c r="G1299" s="4" t="s">
        <v>94</v>
      </c>
      <c r="H1299" s="4" t="str">
        <f t="shared" ref="H1299" si="38">F1297</f>
        <v>significant incompetence</v>
      </c>
      <c r="I1299" s="4" t="s">
        <v>95</v>
      </c>
    </row>
    <row r="1300" spans="2:16" hidden="1" x14ac:dyDescent="0.3"/>
    <row r="1301" spans="2:16" ht="14.5" hidden="1" x14ac:dyDescent="0.45">
      <c r="C1301" s="147">
        <f>E250</f>
        <v>0</v>
      </c>
      <c r="D1301" s="148"/>
      <c r="E1301" s="148"/>
      <c r="F1301" s="148"/>
      <c r="G1301" s="148"/>
      <c r="H1301" s="149"/>
    </row>
    <row r="1302" spans="2:16" hidden="1" x14ac:dyDescent="0.3"/>
    <row r="1303" spans="2:16" hidden="1" x14ac:dyDescent="0.3">
      <c r="C1303" s="73" t="str">
        <f>CONCATENATE(E1303,F1303,G1303,H1303,I1303,J1303,K1303,,L1303,M1303)</f>
        <v xml:space="preserve">We provide this helpful feedback to you, Dr. Simmons, to improve your cultural competency. </v>
      </c>
      <c r="D1303" s="65" t="s">
        <v>60</v>
      </c>
      <c r="E1303" s="4" t="s">
        <v>123</v>
      </c>
      <c r="F1303" s="4" t="str">
        <f>IF($J1284=0,"the recipient",$J1284)</f>
        <v>Dr. Simmons</v>
      </c>
      <c r="G1303" s="4" t="s">
        <v>124</v>
      </c>
      <c r="H1303" s="4"/>
    </row>
    <row r="1304" spans="2:16" hidden="1" x14ac:dyDescent="0.3">
      <c r="C1304" s="73" t="str">
        <f>CONCATENATE(E1304,F1304,G1304,H1304,I1304,J1304,K1304,,L1304,M1304)</f>
        <v xml:space="preserve">We know medical providers like you rely upon referrals. Often from those you serve. </v>
      </c>
      <c r="D1304" s="65" t="s">
        <v>60</v>
      </c>
      <c r="E1304" s="4" t="s">
        <v>126</v>
      </c>
      <c r="G1304" s="4" t="s">
        <v>127</v>
      </c>
    </row>
    <row r="1305" spans="2:16" hidden="1" x14ac:dyDescent="0.3">
      <c r="C1305" s="73" t="str">
        <f>CONCATENATE(E1305,F1305,G1305,H1305,I1305,J1305,K1305,,L1305,M1305)</f>
        <v>Select a service that best fits your needs.</v>
      </c>
      <c r="D1305" s="65" t="s">
        <v>60</v>
      </c>
      <c r="E1305" s="4" t="s">
        <v>17</v>
      </c>
    </row>
    <row r="1306" spans="2:16" hidden="1" x14ac:dyDescent="0.3">
      <c r="C1306" s="62" t="str">
        <f>$C$1164</f>
        <v>Standard Cultural Competence - begin</v>
      </c>
      <c r="E1306" s="65" t="s">
        <v>60</v>
      </c>
      <c r="F1306" s="62" t="str">
        <f>$H$1164</f>
        <v>beginning the Standard Cultural Competence program</v>
      </c>
      <c r="G1306" s="65" t="s">
        <v>60</v>
      </c>
      <c r="H1306" s="73" t="str">
        <f>CONCATENATE($I1306,$J1306,$K1306,$L1306,$M1306,$N1306,$O1306,$P1306)</f>
        <v>Now that Dr. Simmons is beginning the Standard Cultural Competence program, we expect improved outcomes. And can provide a testimonial of their responsiveness to the needs of diverse clients.</v>
      </c>
      <c r="I1306" s="4" t="s">
        <v>128</v>
      </c>
      <c r="J1306" s="65" t="str">
        <f>F1303</f>
        <v>Dr. Simmons</v>
      </c>
      <c r="K1306" s="61" t="s">
        <v>129</v>
      </c>
      <c r="L1306" s="4" t="str">
        <f>F1306</f>
        <v>beginning the Standard Cultural Competence program</v>
      </c>
      <c r="M1306" s="4" t="s">
        <v>143</v>
      </c>
      <c r="N1306" s="60" t="s">
        <v>131</v>
      </c>
    </row>
    <row r="1307" spans="2:16" hidden="1" x14ac:dyDescent="0.3">
      <c r="C1307" s="62" t="str">
        <f>$C$1165</f>
        <v>Competitive Cultural Competence - begin</v>
      </c>
      <c r="E1307" s="65" t="s">
        <v>60</v>
      </c>
      <c r="F1307" s="62" t="str">
        <f>$H$1165</f>
        <v>beginning the Competetive Cultural Competence program</v>
      </c>
      <c r="G1307" s="65" t="s">
        <v>60</v>
      </c>
      <c r="H1307" s="73" t="str">
        <f t="shared" ref="H1307:H1312" si="39">CONCATENATE($I1307,$J1307,$K1307,$L1307,$M1307,$N1307,$O1307,$P1307)</f>
        <v>Now that Dr. Simmons is beginning the Competetive Cultural Competence program, we anticipate modestly improved wellness outcomes. And can provide a testimonial of their responsiveness to the needs of diverse clients.</v>
      </c>
      <c r="I1307" s="4" t="s">
        <v>128</v>
      </c>
      <c r="J1307" s="4" t="str">
        <f>J1306</f>
        <v>Dr. Simmons</v>
      </c>
      <c r="K1307" s="61" t="str">
        <f>K$1195</f>
        <v xml:space="preserve"> is </v>
      </c>
      <c r="L1307" s="4" t="str">
        <f t="shared" ref="L1307:L1311" si="40">F1307</f>
        <v>beginning the Competetive Cultural Competence program</v>
      </c>
      <c r="M1307" s="4" t="s">
        <v>144</v>
      </c>
      <c r="N1307" s="60" t="s">
        <v>131</v>
      </c>
    </row>
    <row r="1308" spans="2:16" hidden="1" x14ac:dyDescent="0.3">
      <c r="C1308" s="62" t="str">
        <f>$C$1166</f>
        <v>Standard Cultural Competence - enrolled</v>
      </c>
      <c r="E1308" s="65" t="s">
        <v>60</v>
      </c>
      <c r="F1308" s="62" t="str">
        <f>$H$1166</f>
        <v>participating in the Standard Cultural Competence program</v>
      </c>
      <c r="G1308" s="65" t="s">
        <v>60</v>
      </c>
      <c r="H1308" s="73" t="str">
        <f t="shared" si="39"/>
        <v>Now that Dr. Simmons is participating in the Standard Cultural Competence program, we expect better outcomes. And can provide a testimonial of their responsiveness to the needs of diverse clients.</v>
      </c>
      <c r="I1308" s="4" t="s">
        <v>128</v>
      </c>
      <c r="J1308" s="4" t="str">
        <f t="shared" ref="J1308:J1311" si="41">J1307</f>
        <v>Dr. Simmons</v>
      </c>
      <c r="K1308" s="61" t="str">
        <f>K$1195</f>
        <v xml:space="preserve"> is </v>
      </c>
      <c r="L1308" s="4" t="str">
        <f t="shared" si="40"/>
        <v>participating in the Standard Cultural Competence program</v>
      </c>
      <c r="M1308" s="4" t="s">
        <v>145</v>
      </c>
      <c r="N1308" s="60" t="s">
        <v>131</v>
      </c>
    </row>
    <row r="1309" spans="2:16" hidden="1" x14ac:dyDescent="0.3">
      <c r="C1309" s="62" t="str">
        <f>$C$1167</f>
        <v>Competitive Cultural Competence - enrolled</v>
      </c>
      <c r="E1309" s="65" t="s">
        <v>60</v>
      </c>
      <c r="F1309" s="62" t="str">
        <f>$H$1167</f>
        <v>participating in the Competetive Cultural Competence program</v>
      </c>
      <c r="G1309" s="65" t="s">
        <v>60</v>
      </c>
      <c r="H1309" s="73" t="str">
        <f t="shared" si="39"/>
        <v>Now that Dr. Simmons is participating in the Competetive Cultural Competence program, we anticipate significantly improved wellness outcomes. And can provide a testimonial of their responsiveness to the needs of diverse clients.</v>
      </c>
      <c r="I1309" s="4" t="s">
        <v>128</v>
      </c>
      <c r="J1309" s="4" t="str">
        <f t="shared" si="41"/>
        <v>Dr. Simmons</v>
      </c>
      <c r="K1309" s="61" t="str">
        <f>K$1195</f>
        <v xml:space="preserve"> is </v>
      </c>
      <c r="L1309" s="4" t="str">
        <f t="shared" si="40"/>
        <v>participating in the Competetive Cultural Competence program</v>
      </c>
      <c r="M1309" s="4" t="s">
        <v>146</v>
      </c>
      <c r="N1309" s="60" t="s">
        <v>131</v>
      </c>
    </row>
    <row r="1310" spans="2:16" hidden="1" x14ac:dyDescent="0.3">
      <c r="C1310" s="62" t="str">
        <f>$C$1168</f>
        <v>Standard Cultural Competence - completed</v>
      </c>
      <c r="E1310" s="65" t="s">
        <v>60</v>
      </c>
      <c r="F1310" s="62" t="str">
        <f>$H$1168</f>
        <v>completing the Standard Cultural Competence program</v>
      </c>
      <c r="G1310" s="65" t="s">
        <v>60</v>
      </c>
      <c r="H1310" s="73" t="str">
        <f t="shared" si="39"/>
        <v>Now that Dr. Simmons is completing the Standard Cultural Competence program, we expect stellar outcomes. And will soon provide a testimonial of their responsiveness to the needs of diverse clients.</v>
      </c>
      <c r="I1310" s="4" t="s">
        <v>128</v>
      </c>
      <c r="J1310" s="4" t="str">
        <f t="shared" si="41"/>
        <v>Dr. Simmons</v>
      </c>
      <c r="K1310" s="61" t="str">
        <f>K$1195</f>
        <v xml:space="preserve"> is </v>
      </c>
      <c r="L1310" s="4" t="str">
        <f t="shared" si="40"/>
        <v>completing the Standard Cultural Competence program</v>
      </c>
      <c r="M1310" s="4" t="s">
        <v>147</v>
      </c>
      <c r="N1310" s="60" t="s">
        <v>136</v>
      </c>
    </row>
    <row r="1311" spans="2:16" hidden="1" x14ac:dyDescent="0.3">
      <c r="C1311" s="62" t="str">
        <f>$C$1169</f>
        <v>Competitive Cultural Competence - completed</v>
      </c>
      <c r="E1311" s="65" t="s">
        <v>60</v>
      </c>
      <c r="F1311" s="62" t="str">
        <f>$H$1169</f>
        <v>completing the Competetive Cultural Competence program</v>
      </c>
      <c r="G1311" s="65" t="s">
        <v>60</v>
      </c>
      <c r="H1311" s="73" t="str">
        <f t="shared" si="39"/>
        <v>Now that Dr. Simmons is completing the Competetive Cultural Competence program, we anticipate greatly improved wellness outcomes. And will soon provide a testimonial of their responsiveness to the needs of diverse clients.</v>
      </c>
      <c r="I1311" s="4" t="s">
        <v>128</v>
      </c>
      <c r="J1311" s="4" t="str">
        <f t="shared" si="41"/>
        <v>Dr. Simmons</v>
      </c>
      <c r="K1311" s="61" t="str">
        <f>K$1195</f>
        <v xml:space="preserve"> is </v>
      </c>
      <c r="L1311" s="4" t="str">
        <f t="shared" si="40"/>
        <v>completing the Competetive Cultural Competence program</v>
      </c>
      <c r="M1311" s="4" t="s">
        <v>148</v>
      </c>
      <c r="N1311" s="60" t="s">
        <v>136</v>
      </c>
    </row>
    <row r="1312" spans="2:16" hidden="1" x14ac:dyDescent="0.3">
      <c r="G1312" s="65" t="s">
        <v>60</v>
      </c>
      <c r="H1312" s="73" t="str">
        <f t="shared" si="39"/>
        <v>Select one of these two services, Standard or Competitive Competence, to best improve your efficacy serving diverse patients. We can then offer a testimonial of your improved responsiveness to diverse clients.</v>
      </c>
      <c r="K1312" s="61" t="s">
        <v>138</v>
      </c>
      <c r="L1312" s="61" t="s">
        <v>139</v>
      </c>
      <c r="M1312" s="61" t="s">
        <v>149</v>
      </c>
      <c r="N1312" s="60" t="s">
        <v>141</v>
      </c>
    </row>
    <row r="1313" spans="2:13" hidden="1" x14ac:dyDescent="0.3">
      <c r="C1313" s="73" t="str">
        <f>IF($C1301=$C1306,H1306,IF($C1301=$C1307,H1307,IF($C1301=C1308,H1308,IF($C1301=C1309,H1309,IF($C1301=C1310,H1310,IF($C1301=C1311,H1311,IF($C1301=0,H1312)))))))</f>
        <v>Select one of these two services, Standard or Competitive Competence, to best improve your efficacy serving diverse patients. We can then offer a testimonial of your improved responsiveness to diverse clients.</v>
      </c>
      <c r="E1313" s="65" t="s">
        <v>60</v>
      </c>
      <c r="F1313" s="73" t="str">
        <f>IF($C1301=$C1306,F1306,IF($C1301=$C1307,F1307,IF($C1301=C1308,F1308,IF($C1301=C1309,F1309,IF($C1301=C1310,F1310,IF($C1301=C1311,F1311,IF($C1301=0,"")))))))</f>
        <v/>
      </c>
      <c r="G1313" s="65" t="s">
        <v>60</v>
      </c>
    </row>
    <row r="1314" spans="2:13" hidden="1" x14ac:dyDescent="0.3"/>
    <row r="1315" spans="2:13" hidden="1" x14ac:dyDescent="0.3">
      <c r="C1315" s="4" t="s">
        <v>142</v>
      </c>
    </row>
    <row r="1316" spans="2:13" hidden="1" x14ac:dyDescent="0.3"/>
    <row r="1317" spans="2:13" hidden="1" x14ac:dyDescent="0.3"/>
    <row r="1318" spans="2:13" hidden="1" x14ac:dyDescent="0.3"/>
    <row r="1319" spans="2:13" ht="16" hidden="1" x14ac:dyDescent="0.4">
      <c r="B1319" s="66" t="str">
        <f>IF(OR(F256="",J256=""),B256,CONCATENATE(B256,": ",F256,", ",J256))</f>
        <v>6th visit: delivery, provider pre-enrollment</v>
      </c>
      <c r="C1319" s="67"/>
      <c r="D1319" s="67"/>
      <c r="E1319" s="67"/>
      <c r="F1319" s="68"/>
      <c r="G1319" s="67"/>
      <c r="H1319" s="69"/>
      <c r="I1319" s="67"/>
      <c r="J1319" s="67"/>
      <c r="K1319" s="67"/>
      <c r="L1319" s="67"/>
      <c r="M1319" s="133">
        <f>IF(J256=I$1103,L$1103,IF(J256=I$1104,L$1104,IF(J256=I$1105,L$1105,IF(J256=I$1106,L$1106,IF(J256=I$1107,L$1107,IF(J256=I$1108,L$1108,IF(J256=I$1109,L$1109,IF(J256="",0))))))))</f>
        <v>0</v>
      </c>
    </row>
    <row r="1320" spans="2:13" hidden="1" x14ac:dyDescent="0.3">
      <c r="F1320" s="63"/>
    </row>
    <row r="1321" spans="2:13" hidden="1" x14ac:dyDescent="0.3">
      <c r="F1321" s="70" t="str">
        <f>F260</f>
        <v>Tamela</v>
      </c>
      <c r="J1321" s="70" t="str">
        <f>F261</f>
        <v>Marietta, PA</v>
      </c>
    </row>
    <row r="1322" spans="2:13" hidden="1" x14ac:dyDescent="0.3"/>
    <row r="1323" spans="2:13" hidden="1" x14ac:dyDescent="0.3">
      <c r="B1323" s="64">
        <f>IF(C1323=F$1107,E$1107,IF(C1323=F$1108,E$1108,IF(C1323=F$1109,E$1109,IF(C1323=F$1110,E$1110,IF(C1323=F$1111,E$1111,IF(C1323=0,0))))))</f>
        <v>7.5</v>
      </c>
      <c r="C1323" s="4" t="str">
        <f>K263</f>
        <v>I somewhat agree</v>
      </c>
      <c r="F1323" s="4" t="str">
        <f>F1286</f>
        <v>1. I felt fully seen and heard.</v>
      </c>
      <c r="M1323" s="4">
        <f>IF(K263="",0,1)</f>
        <v>1</v>
      </c>
    </row>
    <row r="1324" spans="2:13" hidden="1" x14ac:dyDescent="0.3">
      <c r="B1324" s="64">
        <f t="shared" ref="B1324:B1332" si="42">IF(C1324=F$1107,E$1107,IF(C1324=F$1108,E$1108,IF(C1324=F$1109,E$1109,IF(C1324=F$1110,E$1110,IF(C1324=F$1111,E$1111,IF(C1324=0,0))))))</f>
        <v>7.5</v>
      </c>
      <c r="C1324" s="4" t="str">
        <f>K265</f>
        <v>I somewhat agree</v>
      </c>
      <c r="F1324" s="4" t="str">
        <f t="shared" ref="F1324:F1332" si="43">F1287</f>
        <v>2. They faithfully responded to all of my expressions of pain or discomfort.</v>
      </c>
      <c r="M1324" s="4">
        <f>IF(K265="",0,1)</f>
        <v>1</v>
      </c>
    </row>
    <row r="1325" spans="2:13" hidden="1" x14ac:dyDescent="0.3">
      <c r="B1325" s="64">
        <f t="shared" si="42"/>
        <v>0</v>
      </c>
      <c r="C1325" s="4" t="str">
        <f>K267</f>
        <v>I strongly disagree</v>
      </c>
      <c r="F1325" s="4" t="str">
        <f t="shared" si="43"/>
        <v>3. They put my personal wellbeing ahead of their institutional processes.</v>
      </c>
      <c r="M1325" s="4">
        <f>IF(K267="",0,1)</f>
        <v>1</v>
      </c>
    </row>
    <row r="1326" spans="2:13" hidden="1" x14ac:dyDescent="0.3">
      <c r="B1326" s="64">
        <f t="shared" si="42"/>
        <v>5</v>
      </c>
      <c r="C1326" s="4" t="str">
        <f>K269</f>
        <v>I neither agree nor disagree</v>
      </c>
      <c r="F1326" s="4" t="str">
        <f t="shared" si="43"/>
        <v>4. Their actions and expressions were devoid of any microaggressions.</v>
      </c>
      <c r="M1326" s="4">
        <f>IF(K269="",0,1)</f>
        <v>1</v>
      </c>
    </row>
    <row r="1327" spans="2:13" hidden="1" x14ac:dyDescent="0.3">
      <c r="B1327" s="64">
        <f t="shared" si="42"/>
        <v>5</v>
      </c>
      <c r="C1327" s="4" t="str">
        <f>K271</f>
        <v>I neither agree nor disagree</v>
      </c>
      <c r="F1327" s="4" t="str">
        <f t="shared" si="43"/>
        <v>5. They asked me how they could be more culturally sensitive.</v>
      </c>
      <c r="M1327" s="4">
        <f>IF(K271="",0,1)</f>
        <v>1</v>
      </c>
    </row>
    <row r="1328" spans="2:13" hidden="1" x14ac:dyDescent="0.3">
      <c r="B1328" s="64">
        <f t="shared" si="42"/>
        <v>5</v>
      </c>
      <c r="C1328" s="4" t="str">
        <f>K273</f>
        <v>I neither agree nor disagree</v>
      </c>
      <c r="F1328" s="4" t="str">
        <f t="shared" si="43"/>
        <v>6. They did not exploit my vulnerability to their professional authority.</v>
      </c>
      <c r="M1328" s="4">
        <f>IF(K273="",0,1)</f>
        <v>1</v>
      </c>
    </row>
    <row r="1329" spans="2:16" hidden="1" x14ac:dyDescent="0.3">
      <c r="B1329" s="64">
        <f t="shared" si="42"/>
        <v>0</v>
      </c>
      <c r="C1329" s="4" t="str">
        <f>K275</f>
        <v>I strongly disagree</v>
      </c>
      <c r="F1329" s="4" t="str">
        <f t="shared" si="43"/>
        <v>7. I never had to give up my autonomy to fit their processes.</v>
      </c>
      <c r="M1329" s="4">
        <f>IF(K275="",0,1)</f>
        <v>1</v>
      </c>
    </row>
    <row r="1330" spans="2:16" hidden="1" x14ac:dyDescent="0.3">
      <c r="B1330" s="64">
        <f t="shared" si="42"/>
        <v>7.5</v>
      </c>
      <c r="C1330" s="4" t="str">
        <f>K277</f>
        <v>I somewhat agree</v>
      </c>
      <c r="F1330" s="4" t="str">
        <f t="shared" si="43"/>
        <v>8. Staff appeared to be culturally diverse.</v>
      </c>
      <c r="M1330" s="4">
        <f>IF(K277="",0,1)</f>
        <v>1</v>
      </c>
    </row>
    <row r="1331" spans="2:16" hidden="1" x14ac:dyDescent="0.3">
      <c r="B1331" s="64">
        <f t="shared" si="42"/>
        <v>5</v>
      </c>
      <c r="C1331" s="4" t="str">
        <f>K279</f>
        <v>I neither agree nor disagree</v>
      </c>
      <c r="F1331" s="4" t="str">
        <f t="shared" si="43"/>
        <v>9. They effectively accommodated my linguistic barrier.</v>
      </c>
      <c r="M1331" s="4">
        <f>IF(K279="",0,1)</f>
        <v>1</v>
      </c>
    </row>
    <row r="1332" spans="2:16" hidden="1" x14ac:dyDescent="0.3">
      <c r="B1332" s="64">
        <f t="shared" si="42"/>
        <v>5</v>
      </c>
      <c r="C1332" s="4" t="str">
        <f>K281</f>
        <v>I neither agree nor disagree</v>
      </c>
      <c r="F1332" s="4" t="str">
        <f t="shared" si="43"/>
        <v>10. I was offered billing options appropriate to my cultural values.</v>
      </c>
      <c r="M1332" s="4">
        <f>IF(K281="",0,1)</f>
        <v>1</v>
      </c>
    </row>
    <row r="1333" spans="2:16" hidden="1" x14ac:dyDescent="0.3">
      <c r="M1333" s="71">
        <f t="shared" ref="M1333" si="44">SUM(M1323:M1332)</f>
        <v>10</v>
      </c>
    </row>
    <row r="1334" spans="2:16" ht="15.5" hidden="1" x14ac:dyDescent="0.45">
      <c r="B1334" s="72">
        <f t="shared" ref="B1334" si="45">ROUND(SUM(B1323:B1332),0)</f>
        <v>48</v>
      </c>
      <c r="C1334" s="73" t="str">
        <f>IF(AND($B1334&gt;=$B$1114,$B1334&lt;$C$1114),E$1114,IF(AND($B1334&gt;=$B$1115,$B1334&lt;$C$1115),E$1115,IF(AND($B1334&gt;=$B$1116,$B1334&lt;$C$1116),E$1116,IF(AND($B1334&gt;=$B$1117,$B1334&lt;$C$1117),E$1117,IF(AND($B1334&gt;=$B$1118,$B1334&lt;=$C$1118),E$1118)))))</f>
        <v>Mildly incompetent</v>
      </c>
      <c r="F1334" s="73" t="str">
        <f>IF(AND($B1334&gt;=$B$1114,$B1334&lt;$C$1114),H$1114,IF(AND($B1334&gt;=$B$1115,$B1334&lt;$C$1115),H$1115,IF(AND($B1334&gt;=$B$1116,$B1334&lt;$C$1116),H$1116,IF(AND($B1334&gt;=$B$1117,$B1334&lt;$C$1117),H$1117,IF(AND($B1334&gt;=$B$1118,$B1334&lt;=$C$1118),H$1118)))))</f>
        <v>mild incompetence</v>
      </c>
      <c r="I1334" s="73" t="str">
        <f>IF(AND($B1334&gt;=$B$1114,$B1334&lt;$C$1114),K$1114,IF(AND($B1334&gt;=$B$1115,$B1334&lt;$C$1115),K$1115,IF(AND($B1334&gt;=$B$1116,$B1334&lt;$C$1116),K$1116,IF(AND($B1334&gt;=$B$1117,$B1334&lt;$C$1117),K$1117,IF(AND($B1334&gt;=$B$1118,$B1334&lt;=$C$1118),K$1118)))))</f>
        <v>moderate risk to Tamela's wellbeing</v>
      </c>
      <c r="M1334" s="74">
        <f>IF(M1333=10,B1334,"")</f>
        <v>48</v>
      </c>
      <c r="P1334" s="127">
        <f>IF(M1334="","",M1334*0.01)</f>
        <v>0.48</v>
      </c>
    </row>
    <row r="1335" spans="2:16" ht="15.5" hidden="1" x14ac:dyDescent="0.45">
      <c r="L1335" s="75" t="s">
        <v>92</v>
      </c>
      <c r="M1335" s="76" t="str">
        <f>IF(K261="","",K261)</f>
        <v/>
      </c>
      <c r="P1335" s="127" t="str">
        <f>IF(M1335="","",1-(M1335/12))</f>
        <v/>
      </c>
    </row>
    <row r="1336" spans="2:16" hidden="1" x14ac:dyDescent="0.3">
      <c r="B1336" s="73" t="str">
        <f t="shared" ref="B1336" si="46">IF(M1333=10,CONCATENATE(E1336,F1336,G1336,H1336,I1336,J1336,K1336,L1336,M1336),"")</f>
        <v>The resulting score for cultural competence is 48 out of 100. This indicates a level of mild incompetence.</v>
      </c>
      <c r="D1336" s="65" t="s">
        <v>60</v>
      </c>
      <c r="E1336" s="4" t="s">
        <v>93</v>
      </c>
      <c r="F1336" s="4">
        <f t="shared" ref="F1336" si="47">B1334</f>
        <v>48</v>
      </c>
      <c r="G1336" s="4" t="s">
        <v>94</v>
      </c>
      <c r="H1336" s="4" t="str">
        <f t="shared" ref="H1336" si="48">F1334</f>
        <v>mild incompetence</v>
      </c>
      <c r="I1336" s="4" t="s">
        <v>95</v>
      </c>
    </row>
    <row r="1337" spans="2:16" hidden="1" x14ac:dyDescent="0.3"/>
    <row r="1338" spans="2:16" ht="14.5" hidden="1" x14ac:dyDescent="0.45">
      <c r="C1338" s="147">
        <f>E291</f>
        <v>0</v>
      </c>
      <c r="D1338" s="148"/>
      <c r="E1338" s="148"/>
      <c r="F1338" s="148"/>
      <c r="G1338" s="148"/>
      <c r="H1338" s="149"/>
    </row>
    <row r="1339" spans="2:16" hidden="1" x14ac:dyDescent="0.3"/>
    <row r="1340" spans="2:16" hidden="1" x14ac:dyDescent="0.3">
      <c r="C1340" s="73" t="str">
        <f>CONCATENATE(E1340,F1340,G1340,H1340,I1340,J1340,K1340,,L1340,M1340)</f>
        <v xml:space="preserve">We provide this helpful feedback to you, Marietta, PA, to improve your cultural competency. </v>
      </c>
      <c r="D1340" s="65" t="s">
        <v>60</v>
      </c>
      <c r="E1340" s="4" t="s">
        <v>123</v>
      </c>
      <c r="F1340" s="4" t="str">
        <f>IF($J1321=0,"the recipient",$J1321)</f>
        <v>Marietta, PA</v>
      </c>
      <c r="G1340" s="4" t="s">
        <v>124</v>
      </c>
      <c r="H1340" s="4"/>
    </row>
    <row r="1341" spans="2:16" hidden="1" x14ac:dyDescent="0.3">
      <c r="C1341" s="73" t="str">
        <f>CONCATENATE(E1341,F1341,G1341,H1341,I1341,J1341,K1341,,L1341,M1341)</f>
        <v xml:space="preserve">We know medical providers like you rely upon referrals. Often from those you serve. </v>
      </c>
      <c r="D1341" s="65" t="s">
        <v>60</v>
      </c>
      <c r="E1341" s="4" t="s">
        <v>126</v>
      </c>
      <c r="G1341" s="4" t="s">
        <v>127</v>
      </c>
    </row>
    <row r="1342" spans="2:16" hidden="1" x14ac:dyDescent="0.3">
      <c r="C1342" s="73" t="str">
        <f>CONCATENATE(E1342,F1342,G1342,H1342,I1342,J1342,K1342,,L1342,M1342)</f>
        <v>Select a service that best fits your needs.</v>
      </c>
      <c r="D1342" s="65" t="s">
        <v>60</v>
      </c>
      <c r="E1342" s="4" t="s">
        <v>17</v>
      </c>
    </row>
    <row r="1343" spans="2:16" hidden="1" x14ac:dyDescent="0.3">
      <c r="C1343" s="62" t="str">
        <f>$C$1164</f>
        <v>Standard Cultural Competence - begin</v>
      </c>
      <c r="E1343" s="65" t="s">
        <v>60</v>
      </c>
      <c r="F1343" s="62" t="str">
        <f>$H$1164</f>
        <v>beginning the Standard Cultural Competence program</v>
      </c>
      <c r="G1343" s="65" t="s">
        <v>60</v>
      </c>
      <c r="H1343" s="73" t="str">
        <f>CONCATENATE($I1343,$J1343,$K1343,$L1343,$M1343,$N1343,$O1343,$P1343)</f>
        <v>Now that Marietta, PA is beginning the Standard Cultural Competence program, we expect improved outcomes. And can provide a testimonial of their responsiveness to the needs of diverse clients.</v>
      </c>
      <c r="I1343" s="4" t="s">
        <v>128</v>
      </c>
      <c r="J1343" s="65" t="str">
        <f>F1340</f>
        <v>Marietta, PA</v>
      </c>
      <c r="K1343" s="61" t="s">
        <v>129</v>
      </c>
      <c r="L1343" s="4" t="str">
        <f>F1343</f>
        <v>beginning the Standard Cultural Competence program</v>
      </c>
      <c r="M1343" s="4" t="s">
        <v>143</v>
      </c>
      <c r="N1343" s="60" t="s">
        <v>131</v>
      </c>
    </row>
    <row r="1344" spans="2:16" hidden="1" x14ac:dyDescent="0.3">
      <c r="C1344" s="62" t="str">
        <f>$C$1165</f>
        <v>Competitive Cultural Competence - begin</v>
      </c>
      <c r="E1344" s="65" t="s">
        <v>60</v>
      </c>
      <c r="F1344" s="62" t="str">
        <f>$H$1165</f>
        <v>beginning the Competetive Cultural Competence program</v>
      </c>
      <c r="G1344" s="65" t="s">
        <v>60</v>
      </c>
      <c r="H1344" s="73" t="str">
        <f t="shared" ref="H1344:H1349" si="49">CONCATENATE($I1344,$J1344,$K1344,$L1344,$M1344,$N1344,$O1344,$P1344)</f>
        <v>Now that Marietta, PA is beginning the Competetive Cultural Competence program, we anticipate modestly improved wellness outcomes. And can provide a testimonial of their responsiveness to the needs of diverse clients.</v>
      </c>
      <c r="I1344" s="4" t="s">
        <v>128</v>
      </c>
      <c r="J1344" s="4" t="str">
        <f>J1343</f>
        <v>Marietta, PA</v>
      </c>
      <c r="K1344" s="61" t="str">
        <f>K$1195</f>
        <v xml:space="preserve"> is </v>
      </c>
      <c r="L1344" s="4" t="str">
        <f t="shared" ref="L1344:L1348" si="50">F1344</f>
        <v>beginning the Competetive Cultural Competence program</v>
      </c>
      <c r="M1344" s="4" t="s">
        <v>144</v>
      </c>
      <c r="N1344" s="60" t="s">
        <v>131</v>
      </c>
    </row>
    <row r="1345" spans="2:14" hidden="1" x14ac:dyDescent="0.3">
      <c r="C1345" s="62" t="str">
        <f>$C$1166</f>
        <v>Standard Cultural Competence - enrolled</v>
      </c>
      <c r="E1345" s="65" t="s">
        <v>60</v>
      </c>
      <c r="F1345" s="62" t="str">
        <f>$H$1166</f>
        <v>participating in the Standard Cultural Competence program</v>
      </c>
      <c r="G1345" s="65" t="s">
        <v>60</v>
      </c>
      <c r="H1345" s="73" t="str">
        <f t="shared" si="49"/>
        <v>Now that Marietta, PA is participating in the Standard Cultural Competence program, we expect better outcomes. And can provide a testimonial of their responsiveness to the needs of diverse clients.</v>
      </c>
      <c r="I1345" s="4" t="s">
        <v>128</v>
      </c>
      <c r="J1345" s="4" t="str">
        <f t="shared" ref="J1345:J1348" si="51">J1344</f>
        <v>Marietta, PA</v>
      </c>
      <c r="K1345" s="61" t="str">
        <f>K$1195</f>
        <v xml:space="preserve"> is </v>
      </c>
      <c r="L1345" s="4" t="str">
        <f t="shared" si="50"/>
        <v>participating in the Standard Cultural Competence program</v>
      </c>
      <c r="M1345" s="4" t="s">
        <v>145</v>
      </c>
      <c r="N1345" s="60" t="s">
        <v>131</v>
      </c>
    </row>
    <row r="1346" spans="2:14" hidden="1" x14ac:dyDescent="0.3">
      <c r="C1346" s="62" t="str">
        <f>$C$1167</f>
        <v>Competitive Cultural Competence - enrolled</v>
      </c>
      <c r="E1346" s="65" t="s">
        <v>60</v>
      </c>
      <c r="F1346" s="62" t="str">
        <f>$H$1167</f>
        <v>participating in the Competetive Cultural Competence program</v>
      </c>
      <c r="G1346" s="65" t="s">
        <v>60</v>
      </c>
      <c r="H1346" s="73" t="str">
        <f t="shared" si="49"/>
        <v>Now that Marietta, PA is participating in the Competetive Cultural Competence program, we anticipate significantly improved wellness outcomes. And can provide a testimonial of their responsiveness to the needs of diverse clients.</v>
      </c>
      <c r="I1346" s="4" t="s">
        <v>128</v>
      </c>
      <c r="J1346" s="4" t="str">
        <f t="shared" si="51"/>
        <v>Marietta, PA</v>
      </c>
      <c r="K1346" s="61" t="str">
        <f>K$1195</f>
        <v xml:space="preserve"> is </v>
      </c>
      <c r="L1346" s="4" t="str">
        <f t="shared" si="50"/>
        <v>participating in the Competetive Cultural Competence program</v>
      </c>
      <c r="M1346" s="4" t="s">
        <v>146</v>
      </c>
      <c r="N1346" s="60" t="s">
        <v>131</v>
      </c>
    </row>
    <row r="1347" spans="2:14" hidden="1" x14ac:dyDescent="0.3">
      <c r="C1347" s="62" t="str">
        <f>$C$1168</f>
        <v>Standard Cultural Competence - completed</v>
      </c>
      <c r="E1347" s="65" t="s">
        <v>60</v>
      </c>
      <c r="F1347" s="62" t="str">
        <f>$H$1168</f>
        <v>completing the Standard Cultural Competence program</v>
      </c>
      <c r="G1347" s="65" t="s">
        <v>60</v>
      </c>
      <c r="H1347" s="73" t="str">
        <f t="shared" si="49"/>
        <v>Now that Marietta, PA is completing the Standard Cultural Competence program, we expect stellar outcomes. And will soon provide a testimonial of their responsiveness to the needs of diverse clients.</v>
      </c>
      <c r="I1347" s="4" t="s">
        <v>128</v>
      </c>
      <c r="J1347" s="4" t="str">
        <f t="shared" si="51"/>
        <v>Marietta, PA</v>
      </c>
      <c r="K1347" s="61" t="str">
        <f>K$1195</f>
        <v xml:space="preserve"> is </v>
      </c>
      <c r="L1347" s="4" t="str">
        <f t="shared" si="50"/>
        <v>completing the Standard Cultural Competence program</v>
      </c>
      <c r="M1347" s="4" t="s">
        <v>147</v>
      </c>
      <c r="N1347" s="60" t="s">
        <v>136</v>
      </c>
    </row>
    <row r="1348" spans="2:14" hidden="1" x14ac:dyDescent="0.3">
      <c r="C1348" s="62" t="str">
        <f>$C$1169</f>
        <v>Competitive Cultural Competence - completed</v>
      </c>
      <c r="E1348" s="65" t="s">
        <v>60</v>
      </c>
      <c r="F1348" s="62" t="str">
        <f>$H$1169</f>
        <v>completing the Competetive Cultural Competence program</v>
      </c>
      <c r="G1348" s="65" t="s">
        <v>60</v>
      </c>
      <c r="H1348" s="73" t="str">
        <f t="shared" si="49"/>
        <v>Now that Marietta, PA is completing the Competetive Cultural Competence program, we anticipate greatly improved wellness outcomes. And will soon provide a testimonial of their responsiveness to the needs of diverse clients.</v>
      </c>
      <c r="I1348" s="4" t="s">
        <v>128</v>
      </c>
      <c r="J1348" s="4" t="str">
        <f t="shared" si="51"/>
        <v>Marietta, PA</v>
      </c>
      <c r="K1348" s="61" t="str">
        <f>K$1195</f>
        <v xml:space="preserve"> is </v>
      </c>
      <c r="L1348" s="4" t="str">
        <f t="shared" si="50"/>
        <v>completing the Competetive Cultural Competence program</v>
      </c>
      <c r="M1348" s="4" t="s">
        <v>148</v>
      </c>
      <c r="N1348" s="60" t="s">
        <v>136</v>
      </c>
    </row>
    <row r="1349" spans="2:14" hidden="1" x14ac:dyDescent="0.3">
      <c r="G1349" s="65" t="s">
        <v>60</v>
      </c>
      <c r="H1349" s="73" t="str">
        <f t="shared" si="49"/>
        <v>Select one of these two services, Standard or Competitive Competence, to best improve your efficacy serving diverse patients. We can then offer a testimonial of your improved responsiveness to diverse clients.</v>
      </c>
      <c r="K1349" s="61" t="s">
        <v>138</v>
      </c>
      <c r="L1349" s="61" t="s">
        <v>139</v>
      </c>
      <c r="M1349" s="61" t="s">
        <v>149</v>
      </c>
      <c r="N1349" s="60" t="s">
        <v>141</v>
      </c>
    </row>
    <row r="1350" spans="2:14" hidden="1" x14ac:dyDescent="0.3">
      <c r="C1350" s="73" t="str">
        <f>IF($C1338=$C1343,H1343,IF($C1338=$C1344,H1344,IF($C1338=C1345,H1345,IF($C1338=C1346,H1346,IF($C1338=C1347,H1347,IF($C1338=C1348,H1348,IF($C1338=0,H1349)))))))</f>
        <v>Select one of these two services, Standard or Competitive Competence, to best improve your efficacy serving diverse patients. We can then offer a testimonial of your improved responsiveness to diverse clients.</v>
      </c>
      <c r="E1350" s="65" t="s">
        <v>60</v>
      </c>
      <c r="F1350" s="73" t="str">
        <f>IF($C1338=$C1343,F1343,IF($C1338=$C1344,F1344,IF($C1338=C1345,F1345,IF($C1338=C1346,F1346,IF($C1338=C1347,F1347,IF($C1338=C1348,F1348,IF($C1338=0,"")))))))</f>
        <v/>
      </c>
      <c r="G1350" s="65" t="s">
        <v>60</v>
      </c>
    </row>
    <row r="1351" spans="2:14" hidden="1" x14ac:dyDescent="0.3"/>
    <row r="1352" spans="2:14" hidden="1" x14ac:dyDescent="0.3">
      <c r="C1352" s="4" t="s">
        <v>142</v>
      </c>
    </row>
    <row r="1353" spans="2:14" hidden="1" x14ac:dyDescent="0.3"/>
    <row r="1354" spans="2:14" hidden="1" x14ac:dyDescent="0.3"/>
    <row r="1355" spans="2:14" hidden="1" x14ac:dyDescent="0.3"/>
    <row r="1356" spans="2:14" ht="16" hidden="1" x14ac:dyDescent="0.4">
      <c r="B1356" s="66" t="str">
        <f>IF(OR(F297="",J297=""),B297,CONCATENATE(B297,": ",F297,", ",J297))</f>
        <v>7th visit: postpartum, provider pre-enrollment</v>
      </c>
      <c r="C1356" s="67"/>
      <c r="D1356" s="67"/>
      <c r="E1356" s="67"/>
      <c r="F1356" s="68"/>
      <c r="G1356" s="67"/>
      <c r="H1356" s="69"/>
      <c r="I1356" s="67"/>
      <c r="J1356" s="67"/>
      <c r="K1356" s="67"/>
      <c r="L1356" s="67"/>
      <c r="M1356" s="133">
        <f>IF(J297=I$1103,L$1103,IF(J297=I$1104,L$1104,IF(J297=I$1105,L$1105,IF(J297=I$1106,L$1106,IF(J297=I$1107,L$1107,IF(J297=I$1108,L$1108,IF(J297=I$1109,L$1109,IF(J297="",0))))))))</f>
        <v>0</v>
      </c>
    </row>
    <row r="1357" spans="2:14" hidden="1" x14ac:dyDescent="0.3">
      <c r="F1357" s="63"/>
    </row>
    <row r="1358" spans="2:14" hidden="1" x14ac:dyDescent="0.3">
      <c r="F1358" s="70" t="str">
        <f>F301</f>
        <v>Tamela</v>
      </c>
      <c r="J1358" s="70" t="str">
        <f>F302</f>
        <v>Marietta, PA</v>
      </c>
    </row>
    <row r="1359" spans="2:14" hidden="1" x14ac:dyDescent="0.3"/>
    <row r="1360" spans="2:14" hidden="1" x14ac:dyDescent="0.3">
      <c r="B1360" s="64">
        <f>IF(C1360=F$1107,E$1107,IF(C1360=F$1108,E$1108,IF(C1360=F$1109,E$1109,IF(C1360=F$1110,E$1110,IF(C1360=F$1111,E$1111,IF(C1360=0,0))))))</f>
        <v>2.5</v>
      </c>
      <c r="C1360" s="4" t="str">
        <f>K304</f>
        <v>I somewhat disagree</v>
      </c>
      <c r="F1360" s="4" t="str">
        <f>F1323</f>
        <v>1. I felt fully seen and heard.</v>
      </c>
      <c r="M1360" s="4">
        <f>IF(K304="",0,1)</f>
        <v>1</v>
      </c>
    </row>
    <row r="1361" spans="2:16" hidden="1" x14ac:dyDescent="0.3">
      <c r="B1361" s="64">
        <f t="shared" ref="B1361:B1369" si="52">IF(C1361=F$1107,E$1107,IF(C1361=F$1108,E$1108,IF(C1361=F$1109,E$1109,IF(C1361=F$1110,E$1110,IF(C1361=F$1111,E$1111,IF(C1361=0,0))))))</f>
        <v>0</v>
      </c>
      <c r="C1361" s="4" t="str">
        <f>K306</f>
        <v>I strongly disagree</v>
      </c>
      <c r="F1361" s="4" t="str">
        <f t="shared" ref="F1361:F1369" si="53">F1324</f>
        <v>2. They faithfully responded to all of my expressions of pain or discomfort.</v>
      </c>
      <c r="M1361" s="4">
        <f>IF(K306="",0,1)</f>
        <v>1</v>
      </c>
    </row>
    <row r="1362" spans="2:16" hidden="1" x14ac:dyDescent="0.3">
      <c r="B1362" s="64">
        <f t="shared" si="52"/>
        <v>0</v>
      </c>
      <c r="C1362" s="4" t="str">
        <f>K308</f>
        <v>I strongly disagree</v>
      </c>
      <c r="F1362" s="4" t="str">
        <f t="shared" si="53"/>
        <v>3. They put my personal wellbeing ahead of their institutional processes.</v>
      </c>
      <c r="M1362" s="4">
        <f>IF(K308="",0,1)</f>
        <v>1</v>
      </c>
    </row>
    <row r="1363" spans="2:16" hidden="1" x14ac:dyDescent="0.3">
      <c r="B1363" s="64">
        <f t="shared" si="52"/>
        <v>2.5</v>
      </c>
      <c r="C1363" s="4" t="str">
        <f>K310</f>
        <v>I somewhat disagree</v>
      </c>
      <c r="F1363" s="4" t="str">
        <f t="shared" si="53"/>
        <v>4. Their actions and expressions were devoid of any microaggressions.</v>
      </c>
      <c r="M1363" s="4">
        <f>IF(K310="",0,1)</f>
        <v>1</v>
      </c>
    </row>
    <row r="1364" spans="2:16" hidden="1" x14ac:dyDescent="0.3">
      <c r="B1364" s="64">
        <f t="shared" si="52"/>
        <v>0</v>
      </c>
      <c r="C1364" s="4" t="str">
        <f>K312</f>
        <v>I strongly disagree</v>
      </c>
      <c r="F1364" s="4" t="str">
        <f t="shared" si="53"/>
        <v>5. They asked me how they could be more culturally sensitive.</v>
      </c>
      <c r="M1364" s="4">
        <f>IF(K312="",0,1)</f>
        <v>1</v>
      </c>
    </row>
    <row r="1365" spans="2:16" hidden="1" x14ac:dyDescent="0.3">
      <c r="B1365" s="64">
        <f t="shared" si="52"/>
        <v>5</v>
      </c>
      <c r="C1365" s="4" t="str">
        <f>K314</f>
        <v>I neither agree nor disagree</v>
      </c>
      <c r="F1365" s="4" t="str">
        <f t="shared" si="53"/>
        <v>6. They did not exploit my vulnerability to their professional authority.</v>
      </c>
      <c r="M1365" s="4">
        <f>IF(K314="",0,1)</f>
        <v>1</v>
      </c>
    </row>
    <row r="1366" spans="2:16" hidden="1" x14ac:dyDescent="0.3">
      <c r="B1366" s="64">
        <f t="shared" si="52"/>
        <v>0</v>
      </c>
      <c r="C1366" s="4" t="str">
        <f>K316</f>
        <v>I strongly disagree</v>
      </c>
      <c r="F1366" s="4" t="str">
        <f t="shared" si="53"/>
        <v>7. I never had to give up my autonomy to fit their processes.</v>
      </c>
      <c r="M1366" s="4">
        <f>IF(K316="",0,1)</f>
        <v>1</v>
      </c>
    </row>
    <row r="1367" spans="2:16" hidden="1" x14ac:dyDescent="0.3">
      <c r="B1367" s="64">
        <f t="shared" si="52"/>
        <v>7.5</v>
      </c>
      <c r="C1367" s="4" t="str">
        <f>K318</f>
        <v>I somewhat agree</v>
      </c>
      <c r="F1367" s="4" t="str">
        <f t="shared" si="53"/>
        <v>8. Staff appeared to be culturally diverse.</v>
      </c>
      <c r="M1367" s="4">
        <f>IF(K318="",0,1)</f>
        <v>1</v>
      </c>
    </row>
    <row r="1368" spans="2:16" hidden="1" x14ac:dyDescent="0.3">
      <c r="B1368" s="64">
        <f t="shared" si="52"/>
        <v>5</v>
      </c>
      <c r="C1368" s="4" t="str">
        <f>K320</f>
        <v>I neither agree nor disagree</v>
      </c>
      <c r="F1368" s="4" t="str">
        <f t="shared" si="53"/>
        <v>9. They effectively accommodated my linguistic barrier.</v>
      </c>
      <c r="M1368" s="4">
        <f>IF(K320="",0,1)</f>
        <v>1</v>
      </c>
    </row>
    <row r="1369" spans="2:16" hidden="1" x14ac:dyDescent="0.3">
      <c r="B1369" s="64">
        <f t="shared" si="52"/>
        <v>5</v>
      </c>
      <c r="C1369" s="4" t="str">
        <f>K322</f>
        <v>I neither agree nor disagree</v>
      </c>
      <c r="F1369" s="4" t="str">
        <f t="shared" si="53"/>
        <v>10. I was offered billing options appropriate to my cultural values.</v>
      </c>
      <c r="M1369" s="4">
        <f>IF(K322="",0,1)</f>
        <v>1</v>
      </c>
    </row>
    <row r="1370" spans="2:16" hidden="1" x14ac:dyDescent="0.3">
      <c r="M1370" s="71">
        <f t="shared" ref="M1370" si="54">SUM(M1360:M1369)</f>
        <v>10</v>
      </c>
    </row>
    <row r="1371" spans="2:16" ht="15.5" hidden="1" x14ac:dyDescent="0.45">
      <c r="B1371" s="72">
        <f t="shared" ref="B1371" si="55">ROUND(SUM(B1360:B1369),0)</f>
        <v>28</v>
      </c>
      <c r="C1371" s="73" t="str">
        <f>IF(AND($B1371&gt;=$B$1114,$B1371&lt;$C$1114),E$1114,IF(AND($B1371&gt;=$B$1115,$B1371&lt;$C$1115),E$1115,IF(AND($B1371&gt;=$B$1116,$B1371&lt;$C$1116),E$1116,IF(AND($B1371&gt;=$B$1117,$B1371&lt;$C$1117),E$1117,IF(AND($B1371&gt;=$B$1118,$B1371&lt;=$C$1118),E$1118)))))</f>
        <v>Significantly incompetent</v>
      </c>
      <c r="F1371" s="73" t="str">
        <f>IF(AND($B1371&gt;=$B$1114,$B1371&lt;$C$1114),H$1114,IF(AND($B1371&gt;=$B$1115,$B1371&lt;$C$1115),H$1115,IF(AND($B1371&gt;=$B$1116,$B1371&lt;$C$1116),H$1116,IF(AND($B1371&gt;=$B$1117,$B1371&lt;$C$1117),H$1117,IF(AND($B1371&gt;=$B$1118,$B1371&lt;=$C$1118),H$1118)))))</f>
        <v>significant incompetence</v>
      </c>
      <c r="I1371" s="73" t="str">
        <f>IF(AND($B1371&gt;=$B$1114,$B1371&lt;$C$1114),K$1114,IF(AND($B1371&gt;=$B$1115,$B1371&lt;$C$1115),K$1115,IF(AND($B1371&gt;=$B$1116,$B1371&lt;$C$1116),K$1116,IF(AND($B1371&gt;=$B$1117,$B1371&lt;$C$1117),K$1117,IF(AND($B1371&gt;=$B$1118,$B1371&lt;=$C$1118),K$1118)))))</f>
        <v>significant risk to Tamela's wellbeing</v>
      </c>
      <c r="M1371" s="74">
        <f>IF(M1370=10,B1371,"")</f>
        <v>28</v>
      </c>
      <c r="P1371" s="127">
        <f>IF(M1371="","",M1371*0.01)</f>
        <v>0.28000000000000003</v>
      </c>
    </row>
    <row r="1372" spans="2:16" ht="15.5" hidden="1" x14ac:dyDescent="0.45">
      <c r="L1372" s="75" t="s">
        <v>92</v>
      </c>
      <c r="M1372" s="76">
        <f>IF(K302="","",K302)</f>
        <v>9.5</v>
      </c>
      <c r="P1372" s="127">
        <f>IF(M1372="","",1-(M1372/12))</f>
        <v>0.20833333333333337</v>
      </c>
    </row>
    <row r="1373" spans="2:16" hidden="1" x14ac:dyDescent="0.3">
      <c r="B1373" s="73" t="str">
        <f t="shared" ref="B1373" si="56">IF(M1370=10,CONCATENATE(E1373,F1373,G1373,H1373,I1373,J1373,K1373,L1373,M1373),"")</f>
        <v>The resulting score for cultural competence is 28 out of 100. This indicates a level of significant incompetence.</v>
      </c>
      <c r="D1373" s="65" t="s">
        <v>60</v>
      </c>
      <c r="E1373" s="4" t="s">
        <v>93</v>
      </c>
      <c r="F1373" s="4">
        <f t="shared" ref="F1373" si="57">B1371</f>
        <v>28</v>
      </c>
      <c r="G1373" s="4" t="s">
        <v>94</v>
      </c>
      <c r="H1373" s="4" t="str">
        <f t="shared" ref="H1373" si="58">F1371</f>
        <v>significant incompetence</v>
      </c>
      <c r="I1373" s="4" t="s">
        <v>95</v>
      </c>
    </row>
    <row r="1374" spans="2:16" hidden="1" x14ac:dyDescent="0.3"/>
    <row r="1375" spans="2:16" ht="14.5" hidden="1" x14ac:dyDescent="0.45">
      <c r="C1375" s="147">
        <f>E332</f>
        <v>0</v>
      </c>
      <c r="D1375" s="148"/>
      <c r="E1375" s="148"/>
      <c r="F1375" s="148"/>
      <c r="G1375" s="148"/>
      <c r="H1375" s="149"/>
    </row>
    <row r="1376" spans="2:16" hidden="1" x14ac:dyDescent="0.3"/>
    <row r="1377" spans="3:14" hidden="1" x14ac:dyDescent="0.3">
      <c r="C1377" s="73" t="str">
        <f>CONCATENATE(E1377,F1377,G1377,H1377,I1377,J1377,K1377,,L1377,M1377)</f>
        <v xml:space="preserve">We provide this helpful feedback to you, Marietta, PA, to improve your cultural competency. </v>
      </c>
      <c r="D1377" s="65" t="s">
        <v>60</v>
      </c>
      <c r="E1377" s="4" t="s">
        <v>123</v>
      </c>
      <c r="F1377" s="4" t="str">
        <f>IF($J1358=0,"the recipient",$J1358)</f>
        <v>Marietta, PA</v>
      </c>
      <c r="G1377" s="4" t="s">
        <v>124</v>
      </c>
      <c r="H1377" s="4"/>
    </row>
    <row r="1378" spans="3:14" hidden="1" x14ac:dyDescent="0.3">
      <c r="C1378" s="73" t="str">
        <f>CONCATENATE(E1378,F1378,G1378,H1378,I1378,J1378,K1378,,L1378,M1378)</f>
        <v xml:space="preserve">We know medical providers like you rely upon referrals. Often from those you serve. </v>
      </c>
      <c r="D1378" s="65" t="s">
        <v>60</v>
      </c>
      <c r="E1378" s="4" t="s">
        <v>126</v>
      </c>
      <c r="G1378" s="4" t="s">
        <v>127</v>
      </c>
    </row>
    <row r="1379" spans="3:14" hidden="1" x14ac:dyDescent="0.3">
      <c r="C1379" s="73" t="str">
        <f>CONCATENATE(E1379,F1379,G1379,H1379,I1379,J1379,K1379,,L1379,M1379)</f>
        <v>Select a service that best fits your needs.</v>
      </c>
      <c r="D1379" s="65" t="s">
        <v>60</v>
      </c>
      <c r="E1379" s="4" t="s">
        <v>17</v>
      </c>
    </row>
    <row r="1380" spans="3:14" hidden="1" x14ac:dyDescent="0.3">
      <c r="C1380" s="62" t="str">
        <f>$C$1164</f>
        <v>Standard Cultural Competence - begin</v>
      </c>
      <c r="E1380" s="65" t="s">
        <v>60</v>
      </c>
      <c r="F1380" s="62" t="str">
        <f>$H$1164</f>
        <v>beginning the Standard Cultural Competence program</v>
      </c>
      <c r="G1380" s="65" t="s">
        <v>60</v>
      </c>
      <c r="H1380" s="73" t="str">
        <f>CONCATENATE($I1380,$J1380,$K1380,$L1380,$M1380,$N1380,$O1380,$P1380)</f>
        <v>Now that Marietta, PA is beginning the Standard Cultural Competence program, we expect improved outcomes. And can provide a testimonial of their responsiveness to the needs of diverse clients.</v>
      </c>
      <c r="I1380" s="4" t="s">
        <v>128</v>
      </c>
      <c r="J1380" s="65" t="str">
        <f>F1377</f>
        <v>Marietta, PA</v>
      </c>
      <c r="K1380" s="61" t="s">
        <v>129</v>
      </c>
      <c r="L1380" s="4" t="str">
        <f>F1380</f>
        <v>beginning the Standard Cultural Competence program</v>
      </c>
      <c r="M1380" s="4" t="s">
        <v>143</v>
      </c>
      <c r="N1380" s="60" t="s">
        <v>131</v>
      </c>
    </row>
    <row r="1381" spans="3:14" hidden="1" x14ac:dyDescent="0.3">
      <c r="C1381" s="62" t="str">
        <f>$C$1165</f>
        <v>Competitive Cultural Competence - begin</v>
      </c>
      <c r="E1381" s="65" t="s">
        <v>60</v>
      </c>
      <c r="F1381" s="62" t="str">
        <f>$H$1165</f>
        <v>beginning the Competetive Cultural Competence program</v>
      </c>
      <c r="G1381" s="65" t="s">
        <v>60</v>
      </c>
      <c r="H1381" s="73" t="str">
        <f t="shared" ref="H1381:H1386" si="59">CONCATENATE($I1381,$J1381,$K1381,$L1381,$M1381,$N1381,$O1381,$P1381)</f>
        <v>Now that Marietta, PA is beginning the Competetive Cultural Competence program, we anticipate modestly improved wellness outcomes. And can provide a testimonial of their responsiveness to the needs of diverse clients.</v>
      </c>
      <c r="I1381" s="4" t="s">
        <v>128</v>
      </c>
      <c r="J1381" s="4" t="str">
        <f>J1380</f>
        <v>Marietta, PA</v>
      </c>
      <c r="K1381" s="61" t="str">
        <f>K$1195</f>
        <v xml:space="preserve"> is </v>
      </c>
      <c r="L1381" s="4" t="str">
        <f t="shared" ref="L1381:L1385" si="60">F1381</f>
        <v>beginning the Competetive Cultural Competence program</v>
      </c>
      <c r="M1381" s="4" t="s">
        <v>144</v>
      </c>
      <c r="N1381" s="60" t="s">
        <v>131</v>
      </c>
    </row>
    <row r="1382" spans="3:14" hidden="1" x14ac:dyDescent="0.3">
      <c r="C1382" s="62" t="str">
        <f>$C$1166</f>
        <v>Standard Cultural Competence - enrolled</v>
      </c>
      <c r="E1382" s="65" t="s">
        <v>60</v>
      </c>
      <c r="F1382" s="62" t="str">
        <f>$H$1166</f>
        <v>participating in the Standard Cultural Competence program</v>
      </c>
      <c r="G1382" s="65" t="s">
        <v>60</v>
      </c>
      <c r="H1382" s="73" t="str">
        <f t="shared" si="59"/>
        <v>Now that Marietta, PA is participating in the Standard Cultural Competence program, we expect better outcomes. And can provide a testimonial of their responsiveness to the needs of diverse clients.</v>
      </c>
      <c r="I1382" s="4" t="s">
        <v>128</v>
      </c>
      <c r="J1382" s="4" t="str">
        <f t="shared" ref="J1382:J1385" si="61">J1381</f>
        <v>Marietta, PA</v>
      </c>
      <c r="K1382" s="61" t="str">
        <f>K$1195</f>
        <v xml:space="preserve"> is </v>
      </c>
      <c r="L1382" s="4" t="str">
        <f t="shared" si="60"/>
        <v>participating in the Standard Cultural Competence program</v>
      </c>
      <c r="M1382" s="4" t="s">
        <v>145</v>
      </c>
      <c r="N1382" s="60" t="s">
        <v>131</v>
      </c>
    </row>
    <row r="1383" spans="3:14" hidden="1" x14ac:dyDescent="0.3">
      <c r="C1383" s="62" t="str">
        <f>$C$1167</f>
        <v>Competitive Cultural Competence - enrolled</v>
      </c>
      <c r="E1383" s="65" t="s">
        <v>60</v>
      </c>
      <c r="F1383" s="62" t="str">
        <f>$H$1167</f>
        <v>participating in the Competetive Cultural Competence program</v>
      </c>
      <c r="G1383" s="65" t="s">
        <v>60</v>
      </c>
      <c r="H1383" s="73" t="str">
        <f t="shared" si="59"/>
        <v>Now that Marietta, PA is participating in the Competetive Cultural Competence program, we anticipate significantly improved wellness outcomes. And can provide a testimonial of their responsiveness to the needs of diverse clients.</v>
      </c>
      <c r="I1383" s="4" t="s">
        <v>128</v>
      </c>
      <c r="J1383" s="4" t="str">
        <f t="shared" si="61"/>
        <v>Marietta, PA</v>
      </c>
      <c r="K1383" s="61" t="str">
        <f>K$1195</f>
        <v xml:space="preserve"> is </v>
      </c>
      <c r="L1383" s="4" t="str">
        <f t="shared" si="60"/>
        <v>participating in the Competetive Cultural Competence program</v>
      </c>
      <c r="M1383" s="4" t="s">
        <v>146</v>
      </c>
      <c r="N1383" s="60" t="s">
        <v>131</v>
      </c>
    </row>
    <row r="1384" spans="3:14" hidden="1" x14ac:dyDescent="0.3">
      <c r="C1384" s="62" t="str">
        <f>$C$1168</f>
        <v>Standard Cultural Competence - completed</v>
      </c>
      <c r="E1384" s="65" t="s">
        <v>60</v>
      </c>
      <c r="F1384" s="62" t="str">
        <f>$H$1168</f>
        <v>completing the Standard Cultural Competence program</v>
      </c>
      <c r="G1384" s="65" t="s">
        <v>60</v>
      </c>
      <c r="H1384" s="73" t="str">
        <f t="shared" si="59"/>
        <v>Now that Marietta, PA is completing the Standard Cultural Competence program, we expect stellar outcomes. And will soon provide a testimonial of their responsiveness to the needs of diverse clients.</v>
      </c>
      <c r="I1384" s="4" t="s">
        <v>128</v>
      </c>
      <c r="J1384" s="4" t="str">
        <f t="shared" si="61"/>
        <v>Marietta, PA</v>
      </c>
      <c r="K1384" s="61" t="str">
        <f>K$1195</f>
        <v xml:space="preserve"> is </v>
      </c>
      <c r="L1384" s="4" t="str">
        <f t="shared" si="60"/>
        <v>completing the Standard Cultural Competence program</v>
      </c>
      <c r="M1384" s="4" t="s">
        <v>147</v>
      </c>
      <c r="N1384" s="60" t="s">
        <v>136</v>
      </c>
    </row>
    <row r="1385" spans="3:14" hidden="1" x14ac:dyDescent="0.3">
      <c r="C1385" s="62" t="str">
        <f>$C$1169</f>
        <v>Competitive Cultural Competence - completed</v>
      </c>
      <c r="E1385" s="65" t="s">
        <v>60</v>
      </c>
      <c r="F1385" s="62" t="str">
        <f>$H$1169</f>
        <v>completing the Competetive Cultural Competence program</v>
      </c>
      <c r="G1385" s="65" t="s">
        <v>60</v>
      </c>
      <c r="H1385" s="73" t="str">
        <f t="shared" si="59"/>
        <v>Now that Marietta, PA is completing the Competetive Cultural Competence program, we anticipate greatly improved wellness outcomes. And will soon provide a testimonial of their responsiveness to the needs of diverse clients.</v>
      </c>
      <c r="I1385" s="4" t="s">
        <v>128</v>
      </c>
      <c r="J1385" s="4" t="str">
        <f t="shared" si="61"/>
        <v>Marietta, PA</v>
      </c>
      <c r="K1385" s="61" t="str">
        <f>K$1195</f>
        <v xml:space="preserve"> is </v>
      </c>
      <c r="L1385" s="4" t="str">
        <f t="shared" si="60"/>
        <v>completing the Competetive Cultural Competence program</v>
      </c>
      <c r="M1385" s="4" t="s">
        <v>148</v>
      </c>
      <c r="N1385" s="60" t="s">
        <v>136</v>
      </c>
    </row>
    <row r="1386" spans="3:14" hidden="1" x14ac:dyDescent="0.3">
      <c r="G1386" s="65" t="s">
        <v>60</v>
      </c>
      <c r="H1386" s="73" t="str">
        <f t="shared" si="59"/>
        <v>Select one of these two services, Standard or Competitive Competence, to best improve your efficacy serving diverse patients. We can then offer a testimonial of your improved responsiveness to diverse clients.</v>
      </c>
      <c r="K1386" s="61" t="s">
        <v>138</v>
      </c>
      <c r="L1386" s="61" t="s">
        <v>139</v>
      </c>
      <c r="M1386" s="61" t="s">
        <v>149</v>
      </c>
      <c r="N1386" s="60" t="s">
        <v>141</v>
      </c>
    </row>
    <row r="1387" spans="3:14" hidden="1" x14ac:dyDescent="0.3">
      <c r="C1387" s="73" t="str">
        <f>IF($C1375=$C1380,H1380,IF($C1375=$C1381,H1381,IF($C1375=C1382,H1382,IF($C1375=C1383,H1383,IF($C1375=C1384,H1384,IF($C1375=C1385,H1385,IF($C1375=0,H1386)))))))</f>
        <v>Select one of these two services, Standard or Competitive Competence, to best improve your efficacy serving diverse patients. We can then offer a testimonial of your improved responsiveness to diverse clients.</v>
      </c>
      <c r="E1387" s="65" t="s">
        <v>60</v>
      </c>
      <c r="F1387" s="73" t="str">
        <f>IF($C1375=$C1380,F1380,IF($C1375=$C1381,F1381,IF($C1375=C1382,F1382,IF($C1375=C1383,F1383,IF($C1375=C1384,F1384,IF($C1375=C1385,F1385,IF($C1375=0,"")))))))</f>
        <v/>
      </c>
      <c r="G1387" s="65" t="s">
        <v>60</v>
      </c>
    </row>
    <row r="1388" spans="3:14" hidden="1" x14ac:dyDescent="0.3"/>
    <row r="1389" spans="3:14" hidden="1" x14ac:dyDescent="0.3">
      <c r="C1389" s="4" t="s">
        <v>142</v>
      </c>
    </row>
    <row r="1390" spans="3:14" hidden="1" x14ac:dyDescent="0.3"/>
    <row r="1391" spans="3:14" hidden="1" x14ac:dyDescent="0.3"/>
    <row r="1392" spans="3:14" hidden="1" x14ac:dyDescent="0.3"/>
    <row r="1393" spans="2:16" ht="16" hidden="1" x14ac:dyDescent="0.4">
      <c r="B1393" s="66" t="str">
        <f>IF(OR(F338="",J338=""),B338,CONCATENATE(B338,": ",F338,", ",J338))</f>
        <v>8th visit: postpartum, provider pre-enrollment</v>
      </c>
      <c r="C1393" s="67"/>
      <c r="D1393" s="67"/>
      <c r="E1393" s="67"/>
      <c r="F1393" s="68"/>
      <c r="G1393" s="67"/>
      <c r="H1393" s="69"/>
      <c r="I1393" s="67"/>
      <c r="J1393" s="67"/>
      <c r="K1393" s="67"/>
      <c r="L1393" s="67"/>
      <c r="M1393" s="133">
        <f>IF(J338=I$1103,L$1103,IF(J338=I$1104,L$1104,IF(J338=I$1105,L$1105,IF(J338=I$1106,L$1106,IF(J338=I$1107,L$1107,IF(J338=I$1108,L$1108,IF(J338=I$1109,L$1109,IF(J338="",0))))))))</f>
        <v>0</v>
      </c>
    </row>
    <row r="1394" spans="2:16" hidden="1" x14ac:dyDescent="0.3">
      <c r="F1394" s="63"/>
    </row>
    <row r="1395" spans="2:16" hidden="1" x14ac:dyDescent="0.3">
      <c r="F1395" s="70" t="str">
        <f>F342</f>
        <v>Tamela</v>
      </c>
      <c r="J1395" s="70" t="str">
        <f>F343</f>
        <v>Dr. Simmons</v>
      </c>
    </row>
    <row r="1396" spans="2:16" hidden="1" x14ac:dyDescent="0.3"/>
    <row r="1397" spans="2:16" hidden="1" x14ac:dyDescent="0.3">
      <c r="B1397" s="64">
        <f>IF(C1397=F$1107,E$1107,IF(C1397=F$1108,E$1108,IF(C1397=F$1109,E$1109,IF(C1397=F$1110,E$1110,IF(C1397=F$1111,E$1111,IF(C1397=0,0))))))</f>
        <v>2.5</v>
      </c>
      <c r="C1397" s="4" t="str">
        <f>K345</f>
        <v>I somewhat disagree</v>
      </c>
      <c r="F1397" s="4" t="str">
        <f>F1360</f>
        <v>1. I felt fully seen and heard.</v>
      </c>
      <c r="M1397" s="4">
        <f>IF(K345="",0,1)</f>
        <v>1</v>
      </c>
    </row>
    <row r="1398" spans="2:16" hidden="1" x14ac:dyDescent="0.3">
      <c r="B1398" s="64">
        <f t="shared" ref="B1398:B1406" si="62">IF(C1398=F$1107,E$1107,IF(C1398=F$1108,E$1108,IF(C1398=F$1109,E$1109,IF(C1398=F$1110,E$1110,IF(C1398=F$1111,E$1111,IF(C1398=0,0))))))</f>
        <v>0</v>
      </c>
      <c r="C1398" s="4" t="str">
        <f>K347</f>
        <v>I strongly disagree</v>
      </c>
      <c r="F1398" s="4" t="str">
        <f t="shared" ref="F1398:F1406" si="63">F1361</f>
        <v>2. They faithfully responded to all of my expressions of pain or discomfort.</v>
      </c>
      <c r="M1398" s="4">
        <f>IF(K347="",0,1)</f>
        <v>1</v>
      </c>
    </row>
    <row r="1399" spans="2:16" hidden="1" x14ac:dyDescent="0.3">
      <c r="B1399" s="64">
        <f t="shared" si="62"/>
        <v>0</v>
      </c>
      <c r="C1399" s="4" t="str">
        <f>K349</f>
        <v>I strongly disagree</v>
      </c>
      <c r="F1399" s="4" t="str">
        <f t="shared" si="63"/>
        <v>3. They put my personal wellbeing ahead of their institutional processes.</v>
      </c>
      <c r="M1399" s="4">
        <f>IF(K349="",0,1)</f>
        <v>1</v>
      </c>
    </row>
    <row r="1400" spans="2:16" hidden="1" x14ac:dyDescent="0.3">
      <c r="B1400" s="64">
        <f t="shared" si="62"/>
        <v>2.5</v>
      </c>
      <c r="C1400" s="4" t="str">
        <f>K351</f>
        <v>I somewhat disagree</v>
      </c>
      <c r="F1400" s="4" t="str">
        <f t="shared" si="63"/>
        <v>4. Their actions and expressions were devoid of any microaggressions.</v>
      </c>
      <c r="M1400" s="4">
        <f>IF(K351="",0,1)</f>
        <v>1</v>
      </c>
    </row>
    <row r="1401" spans="2:16" hidden="1" x14ac:dyDescent="0.3">
      <c r="B1401" s="64">
        <f t="shared" si="62"/>
        <v>0</v>
      </c>
      <c r="C1401" s="4" t="str">
        <f>K353</f>
        <v>I strongly disagree</v>
      </c>
      <c r="F1401" s="4" t="str">
        <f t="shared" si="63"/>
        <v>5. They asked me how they could be more culturally sensitive.</v>
      </c>
      <c r="M1401" s="4">
        <f>IF(K353="",0,1)</f>
        <v>1</v>
      </c>
    </row>
    <row r="1402" spans="2:16" hidden="1" x14ac:dyDescent="0.3">
      <c r="B1402" s="64">
        <f t="shared" si="62"/>
        <v>5</v>
      </c>
      <c r="C1402" s="4" t="str">
        <f>K355</f>
        <v>I neither agree nor disagree</v>
      </c>
      <c r="F1402" s="4" t="str">
        <f t="shared" si="63"/>
        <v>6. They did not exploit my vulnerability to their professional authority.</v>
      </c>
      <c r="M1402" s="4">
        <f>IF(K355="",0,1)</f>
        <v>1</v>
      </c>
    </row>
    <row r="1403" spans="2:16" hidden="1" x14ac:dyDescent="0.3">
      <c r="B1403" s="64">
        <f t="shared" si="62"/>
        <v>0</v>
      </c>
      <c r="C1403" s="4" t="str">
        <f>K357</f>
        <v>I strongly disagree</v>
      </c>
      <c r="F1403" s="4" t="str">
        <f t="shared" si="63"/>
        <v>7. I never had to give up my autonomy to fit their processes.</v>
      </c>
      <c r="M1403" s="4">
        <f>IF(K357="",0,1)</f>
        <v>1</v>
      </c>
    </row>
    <row r="1404" spans="2:16" hidden="1" x14ac:dyDescent="0.3">
      <c r="B1404" s="64">
        <f t="shared" si="62"/>
        <v>7.5</v>
      </c>
      <c r="C1404" s="4" t="str">
        <f>K359</f>
        <v>I somewhat agree</v>
      </c>
      <c r="F1404" s="4" t="str">
        <f t="shared" si="63"/>
        <v>8. Staff appeared to be culturally diverse.</v>
      </c>
      <c r="M1404" s="4">
        <f>IF(K359="",0,1)</f>
        <v>1</v>
      </c>
    </row>
    <row r="1405" spans="2:16" hidden="1" x14ac:dyDescent="0.3">
      <c r="B1405" s="64">
        <f t="shared" si="62"/>
        <v>5</v>
      </c>
      <c r="C1405" s="4" t="str">
        <f>K361</f>
        <v>I neither agree nor disagree</v>
      </c>
      <c r="F1405" s="4" t="str">
        <f t="shared" si="63"/>
        <v>9. They effectively accommodated my linguistic barrier.</v>
      </c>
      <c r="M1405" s="4">
        <f>IF(K361="",0,1)</f>
        <v>1</v>
      </c>
    </row>
    <row r="1406" spans="2:16" hidden="1" x14ac:dyDescent="0.3">
      <c r="B1406" s="64">
        <f t="shared" si="62"/>
        <v>5</v>
      </c>
      <c r="C1406" s="4" t="str">
        <f>K363</f>
        <v>I neither agree nor disagree</v>
      </c>
      <c r="F1406" s="4" t="str">
        <f t="shared" si="63"/>
        <v>10. I was offered billing options appropriate to my cultural values.</v>
      </c>
      <c r="M1406" s="4">
        <f>IF(K363="",0,1)</f>
        <v>1</v>
      </c>
    </row>
    <row r="1407" spans="2:16" hidden="1" x14ac:dyDescent="0.3">
      <c r="M1407" s="71">
        <f t="shared" ref="M1407" si="64">SUM(M1397:M1406)</f>
        <v>10</v>
      </c>
    </row>
    <row r="1408" spans="2:16" ht="15.5" hidden="1" x14ac:dyDescent="0.45">
      <c r="B1408" s="72">
        <f t="shared" ref="B1408" si="65">ROUND(SUM(B1397:B1406),0)</f>
        <v>28</v>
      </c>
      <c r="C1408" s="73" t="str">
        <f>IF(AND($B1408&gt;=$B$1114,$B1408&lt;$C$1114),E$1114,IF(AND($B1408&gt;=$B$1115,$B1408&lt;$C$1115),E$1115,IF(AND($B1408&gt;=$B$1116,$B1408&lt;$C$1116),E$1116,IF(AND($B1408&gt;=$B$1117,$B1408&lt;$C$1117),E$1117,IF(AND($B1408&gt;=$B$1118,$B1408&lt;=$C$1118),E$1118)))))</f>
        <v>Significantly incompetent</v>
      </c>
      <c r="F1408" s="73" t="str">
        <f>IF(AND($B1408&gt;=$B$1114,$B1408&lt;$C$1114),H$1114,IF(AND($B1408&gt;=$B$1115,$B1408&lt;$C$1115),H$1115,IF(AND($B1408&gt;=$B$1116,$B1408&lt;$C$1116),H$1116,IF(AND($B1408&gt;=$B$1117,$B1408&lt;$C$1117),H$1117,IF(AND($B1408&gt;=$B$1118,$B1408&lt;=$C$1118),H$1118)))))</f>
        <v>significant incompetence</v>
      </c>
      <c r="I1408" s="73" t="str">
        <f>IF(AND($B1408&gt;=$B$1114,$B1408&lt;$C$1114),K$1114,IF(AND($B1408&gt;=$B$1115,$B1408&lt;$C$1115),K$1115,IF(AND($B1408&gt;=$B$1116,$B1408&lt;$C$1116),K$1116,IF(AND($B1408&gt;=$B$1117,$B1408&lt;$C$1117),K$1117,IF(AND($B1408&gt;=$B$1118,$B1408&lt;=$C$1118),K$1118)))))</f>
        <v>significant risk to Tamela's wellbeing</v>
      </c>
      <c r="M1408" s="74">
        <f>IF(M1407=10,B1408,"")</f>
        <v>28</v>
      </c>
      <c r="P1408" s="127">
        <f>IF(M1408="","",M1408*0.01)</f>
        <v>0.28000000000000003</v>
      </c>
    </row>
    <row r="1409" spans="2:16" ht="15.5" hidden="1" x14ac:dyDescent="0.45">
      <c r="L1409" s="75" t="s">
        <v>92</v>
      </c>
      <c r="M1409" s="76">
        <f>IF(K343="","",K343)</f>
        <v>9.4</v>
      </c>
      <c r="P1409" s="127">
        <f>IF(M1409="","",1-(M1409/12))</f>
        <v>0.21666666666666667</v>
      </c>
    </row>
    <row r="1410" spans="2:16" hidden="1" x14ac:dyDescent="0.3">
      <c r="B1410" s="73" t="str">
        <f t="shared" ref="B1410" si="66">IF(M1407=10,CONCATENATE(E1410,F1410,G1410,H1410,I1410,J1410,K1410,L1410,M1410),"")</f>
        <v>The resulting score for cultural competence is 28 out of 100. This indicates a level of significant incompetence.</v>
      </c>
      <c r="D1410" s="65" t="s">
        <v>60</v>
      </c>
      <c r="E1410" s="4" t="s">
        <v>93</v>
      </c>
      <c r="F1410" s="4">
        <f t="shared" ref="F1410" si="67">B1408</f>
        <v>28</v>
      </c>
      <c r="G1410" s="4" t="s">
        <v>94</v>
      </c>
      <c r="H1410" s="4" t="str">
        <f t="shared" ref="H1410" si="68">F1408</f>
        <v>significant incompetence</v>
      </c>
      <c r="I1410" s="4" t="s">
        <v>95</v>
      </c>
    </row>
    <row r="1411" spans="2:16" hidden="1" x14ac:dyDescent="0.3"/>
    <row r="1412" spans="2:16" ht="14.5" hidden="1" x14ac:dyDescent="0.45">
      <c r="C1412" s="147">
        <f>E373</f>
        <v>0</v>
      </c>
      <c r="D1412" s="148"/>
      <c r="E1412" s="148"/>
      <c r="F1412" s="148"/>
      <c r="G1412" s="148"/>
      <c r="H1412" s="149"/>
    </row>
    <row r="1413" spans="2:16" hidden="1" x14ac:dyDescent="0.3"/>
    <row r="1414" spans="2:16" hidden="1" x14ac:dyDescent="0.3">
      <c r="C1414" s="73" t="str">
        <f>CONCATENATE(E1414,F1414,G1414,H1414,I1414,J1414,K1414,,L1414,M1414)</f>
        <v xml:space="preserve">We provide this helpful feedback to you, Dr. Simmons, to improve your cultural competency. </v>
      </c>
      <c r="D1414" s="65" t="s">
        <v>60</v>
      </c>
      <c r="E1414" s="4" t="s">
        <v>123</v>
      </c>
      <c r="F1414" s="4" t="str">
        <f>IF($J1395=0,"the recipient",$J1395)</f>
        <v>Dr. Simmons</v>
      </c>
      <c r="G1414" s="4" t="s">
        <v>124</v>
      </c>
      <c r="H1414" s="4"/>
    </row>
    <row r="1415" spans="2:16" hidden="1" x14ac:dyDescent="0.3">
      <c r="C1415" s="73" t="str">
        <f>CONCATENATE(E1415,F1415,G1415,H1415,I1415,J1415,K1415,,L1415,M1415)</f>
        <v xml:space="preserve">We know medical providers like you rely upon referrals. Often from those you serve. </v>
      </c>
      <c r="D1415" s="65" t="s">
        <v>60</v>
      </c>
      <c r="E1415" s="4" t="s">
        <v>126</v>
      </c>
      <c r="G1415" s="4" t="s">
        <v>127</v>
      </c>
    </row>
    <row r="1416" spans="2:16" hidden="1" x14ac:dyDescent="0.3">
      <c r="C1416" s="73" t="str">
        <f>CONCATENATE(E1416,F1416,G1416,H1416,I1416,J1416,K1416,,L1416,M1416)</f>
        <v>Select a service that best fits your needs.</v>
      </c>
      <c r="D1416" s="65" t="s">
        <v>60</v>
      </c>
      <c r="E1416" s="4" t="s">
        <v>17</v>
      </c>
    </row>
    <row r="1417" spans="2:16" hidden="1" x14ac:dyDescent="0.3">
      <c r="C1417" s="62" t="str">
        <f>$C$1164</f>
        <v>Standard Cultural Competence - begin</v>
      </c>
      <c r="E1417" s="65" t="s">
        <v>60</v>
      </c>
      <c r="F1417" s="62" t="str">
        <f>$H$1164</f>
        <v>beginning the Standard Cultural Competence program</v>
      </c>
      <c r="G1417" s="65" t="s">
        <v>60</v>
      </c>
      <c r="H1417" s="73" t="str">
        <f>CONCATENATE($I1417,$J1417,$K1417,$L1417,$M1417,$N1417,$O1417,$P1417)</f>
        <v>Now that Dr. Simmons is beginning the Standard Cultural Competence program, we expect improved outcomes. And can provide a testimonial of their responsiveness to the needs of diverse clients.</v>
      </c>
      <c r="I1417" s="4" t="s">
        <v>128</v>
      </c>
      <c r="J1417" s="65" t="str">
        <f>F1414</f>
        <v>Dr. Simmons</v>
      </c>
      <c r="K1417" s="61" t="s">
        <v>129</v>
      </c>
      <c r="L1417" s="4" t="str">
        <f>F1417</f>
        <v>beginning the Standard Cultural Competence program</v>
      </c>
      <c r="M1417" s="4" t="s">
        <v>143</v>
      </c>
      <c r="N1417" s="60" t="s">
        <v>131</v>
      </c>
    </row>
    <row r="1418" spans="2:16" hidden="1" x14ac:dyDescent="0.3">
      <c r="C1418" s="62" t="str">
        <f>$C$1165</f>
        <v>Competitive Cultural Competence - begin</v>
      </c>
      <c r="E1418" s="65" t="s">
        <v>60</v>
      </c>
      <c r="F1418" s="62" t="str">
        <f>$H$1165</f>
        <v>beginning the Competetive Cultural Competence program</v>
      </c>
      <c r="G1418" s="65" t="s">
        <v>60</v>
      </c>
      <c r="H1418" s="73" t="str">
        <f t="shared" ref="H1418:H1423" si="69">CONCATENATE($I1418,$J1418,$K1418,$L1418,$M1418,$N1418,$O1418,$P1418)</f>
        <v>Now that Dr. Simmons is beginning the Competetive Cultural Competence program, we anticipate modestly improved wellness outcomes. And can provide a testimonial of their responsiveness to the needs of diverse clients.</v>
      </c>
      <c r="I1418" s="4" t="s">
        <v>128</v>
      </c>
      <c r="J1418" s="4" t="str">
        <f>J1417</f>
        <v>Dr. Simmons</v>
      </c>
      <c r="K1418" s="61" t="str">
        <f>K$1195</f>
        <v xml:space="preserve"> is </v>
      </c>
      <c r="L1418" s="4" t="str">
        <f t="shared" ref="L1418:L1422" si="70">F1418</f>
        <v>beginning the Competetive Cultural Competence program</v>
      </c>
      <c r="M1418" s="4" t="s">
        <v>144</v>
      </c>
      <c r="N1418" s="60" t="s">
        <v>131</v>
      </c>
    </row>
    <row r="1419" spans="2:16" hidden="1" x14ac:dyDescent="0.3">
      <c r="C1419" s="62" t="str">
        <f>$C$1166</f>
        <v>Standard Cultural Competence - enrolled</v>
      </c>
      <c r="E1419" s="65" t="s">
        <v>60</v>
      </c>
      <c r="F1419" s="62" t="str">
        <f>$H$1166</f>
        <v>participating in the Standard Cultural Competence program</v>
      </c>
      <c r="G1419" s="65" t="s">
        <v>60</v>
      </c>
      <c r="H1419" s="73" t="str">
        <f t="shared" si="69"/>
        <v>Now that Dr. Simmons is participating in the Standard Cultural Competence program, we expect better outcomes. And can provide a testimonial of their responsiveness to the needs of diverse clients.</v>
      </c>
      <c r="I1419" s="4" t="s">
        <v>128</v>
      </c>
      <c r="J1419" s="4" t="str">
        <f t="shared" ref="J1419:J1422" si="71">J1418</f>
        <v>Dr. Simmons</v>
      </c>
      <c r="K1419" s="61" t="str">
        <f>K$1195</f>
        <v xml:space="preserve"> is </v>
      </c>
      <c r="L1419" s="4" t="str">
        <f t="shared" si="70"/>
        <v>participating in the Standard Cultural Competence program</v>
      </c>
      <c r="M1419" s="4" t="s">
        <v>145</v>
      </c>
      <c r="N1419" s="60" t="s">
        <v>131</v>
      </c>
    </row>
    <row r="1420" spans="2:16" hidden="1" x14ac:dyDescent="0.3">
      <c r="C1420" s="62" t="str">
        <f>$C$1167</f>
        <v>Competitive Cultural Competence - enrolled</v>
      </c>
      <c r="E1420" s="65" t="s">
        <v>60</v>
      </c>
      <c r="F1420" s="62" t="str">
        <f>$H$1167</f>
        <v>participating in the Competetive Cultural Competence program</v>
      </c>
      <c r="G1420" s="65" t="s">
        <v>60</v>
      </c>
      <c r="H1420" s="73" t="str">
        <f t="shared" si="69"/>
        <v>Now that Dr. Simmons is participating in the Competetive Cultural Competence program, we anticipate significantly improved wellness outcomes. And can provide a testimonial of their responsiveness to the needs of diverse clients.</v>
      </c>
      <c r="I1420" s="4" t="s">
        <v>128</v>
      </c>
      <c r="J1420" s="4" t="str">
        <f t="shared" si="71"/>
        <v>Dr. Simmons</v>
      </c>
      <c r="K1420" s="61" t="str">
        <f>K$1195</f>
        <v xml:space="preserve"> is </v>
      </c>
      <c r="L1420" s="4" t="str">
        <f t="shared" si="70"/>
        <v>participating in the Competetive Cultural Competence program</v>
      </c>
      <c r="M1420" s="4" t="s">
        <v>146</v>
      </c>
      <c r="N1420" s="60" t="s">
        <v>131</v>
      </c>
    </row>
    <row r="1421" spans="2:16" hidden="1" x14ac:dyDescent="0.3">
      <c r="C1421" s="62" t="str">
        <f>$C$1168</f>
        <v>Standard Cultural Competence - completed</v>
      </c>
      <c r="E1421" s="65" t="s">
        <v>60</v>
      </c>
      <c r="F1421" s="62" t="str">
        <f>$H$1168</f>
        <v>completing the Standard Cultural Competence program</v>
      </c>
      <c r="G1421" s="65" t="s">
        <v>60</v>
      </c>
      <c r="H1421" s="73" t="str">
        <f t="shared" si="69"/>
        <v>Now that Dr. Simmons is completing the Standard Cultural Competence program, we expect stellar outcomes. And will soon provide a testimonial of their responsiveness to the needs of diverse clients.</v>
      </c>
      <c r="I1421" s="4" t="s">
        <v>128</v>
      </c>
      <c r="J1421" s="4" t="str">
        <f t="shared" si="71"/>
        <v>Dr. Simmons</v>
      </c>
      <c r="K1421" s="61" t="str">
        <f>K$1195</f>
        <v xml:space="preserve"> is </v>
      </c>
      <c r="L1421" s="4" t="str">
        <f t="shared" si="70"/>
        <v>completing the Standard Cultural Competence program</v>
      </c>
      <c r="M1421" s="4" t="s">
        <v>147</v>
      </c>
      <c r="N1421" s="60" t="s">
        <v>136</v>
      </c>
    </row>
    <row r="1422" spans="2:16" hidden="1" x14ac:dyDescent="0.3">
      <c r="C1422" s="62" t="str">
        <f>$C$1169</f>
        <v>Competitive Cultural Competence - completed</v>
      </c>
      <c r="E1422" s="65" t="s">
        <v>60</v>
      </c>
      <c r="F1422" s="62" t="str">
        <f>$H$1169</f>
        <v>completing the Competetive Cultural Competence program</v>
      </c>
      <c r="G1422" s="65" t="s">
        <v>60</v>
      </c>
      <c r="H1422" s="73" t="str">
        <f t="shared" si="69"/>
        <v>Now that Dr. Simmons is completing the Competetive Cultural Competence program, we anticipate greatly improved wellness outcomes. And will soon provide a testimonial of their responsiveness to the needs of diverse clients.</v>
      </c>
      <c r="I1422" s="4" t="s">
        <v>128</v>
      </c>
      <c r="J1422" s="4" t="str">
        <f t="shared" si="71"/>
        <v>Dr. Simmons</v>
      </c>
      <c r="K1422" s="61" t="str">
        <f>K$1195</f>
        <v xml:space="preserve"> is </v>
      </c>
      <c r="L1422" s="4" t="str">
        <f t="shared" si="70"/>
        <v>completing the Competetive Cultural Competence program</v>
      </c>
      <c r="M1422" s="4" t="s">
        <v>148</v>
      </c>
      <c r="N1422" s="60" t="s">
        <v>136</v>
      </c>
    </row>
    <row r="1423" spans="2:16" hidden="1" x14ac:dyDescent="0.3">
      <c r="G1423" s="65" t="s">
        <v>60</v>
      </c>
      <c r="H1423" s="73" t="str">
        <f t="shared" si="69"/>
        <v>Select one of these two services, Standard or Competitive Competence, to best improve your efficacy serving diverse patients. We can then offer a testimonial of your improved responsiveness to diverse clients.</v>
      </c>
      <c r="K1423" s="61" t="s">
        <v>138</v>
      </c>
      <c r="L1423" s="61" t="s">
        <v>139</v>
      </c>
      <c r="M1423" s="61" t="s">
        <v>149</v>
      </c>
      <c r="N1423" s="60" t="s">
        <v>141</v>
      </c>
    </row>
    <row r="1424" spans="2:16" hidden="1" x14ac:dyDescent="0.3">
      <c r="C1424" s="73" t="str">
        <f>IF($C1412=$C1417,H1417,IF($C1412=$C1418,H1418,IF($C1412=C1419,H1419,IF($C1412=C1420,H1420,IF($C1412=C1421,H1421,IF($C1412=C1422,H1422,IF($C1412=0,H1423)))))))</f>
        <v>Select one of these two services, Standard or Competitive Competence, to best improve your efficacy serving diverse patients. We can then offer a testimonial of your improved responsiveness to diverse clients.</v>
      </c>
      <c r="E1424" s="65" t="s">
        <v>60</v>
      </c>
      <c r="F1424" s="73" t="str">
        <f>IF($C1412=$C1417,F1417,IF($C1412=$C1418,F1418,IF($C1412=C1419,F1419,IF($C1412=C1420,F1420,IF($C1412=C1421,F1421,IF($C1412=C1422,F1422,IF($C1412=0,"")))))))</f>
        <v/>
      </c>
      <c r="G1424" s="65" t="s">
        <v>60</v>
      </c>
    </row>
    <row r="1425" spans="2:13" hidden="1" x14ac:dyDescent="0.3"/>
    <row r="1426" spans="2:13" hidden="1" x14ac:dyDescent="0.3">
      <c r="C1426" s="4" t="s">
        <v>142</v>
      </c>
    </row>
    <row r="1427" spans="2:13" hidden="1" x14ac:dyDescent="0.3"/>
    <row r="1428" spans="2:13" hidden="1" x14ac:dyDescent="0.3"/>
    <row r="1429" spans="2:13" hidden="1" x14ac:dyDescent="0.3"/>
    <row r="1430" spans="2:13" ht="16" hidden="1" x14ac:dyDescent="0.4">
      <c r="B1430" s="66" t="str">
        <f>IF(OR(F379="",J379=""),B379,CONCATENATE(B379,": ",F379,", ",J379))</f>
        <v>9th visit</v>
      </c>
      <c r="C1430" s="67"/>
      <c r="D1430" s="67"/>
      <c r="E1430" s="67"/>
      <c r="F1430" s="67"/>
      <c r="G1430" s="67"/>
      <c r="H1430" s="67"/>
      <c r="I1430" s="67"/>
      <c r="J1430" s="67"/>
      <c r="K1430" s="67"/>
      <c r="L1430" s="67"/>
      <c r="M1430" s="133">
        <f>IF(J379=I$1103,L$1103,IF(J379=I$1104,L$1104,IF(J379=I$1105,L$1105,IF(J379=I$1106,L$1106,IF(J379=I$1107,L$1107,IF(J379=I$1108,L$1108,IF(J379=I$1109,L$1109,IF(J379="",0))))))))</f>
        <v>0</v>
      </c>
    </row>
    <row r="1431" spans="2:13" hidden="1" x14ac:dyDescent="0.3">
      <c r="F1431" s="63"/>
    </row>
    <row r="1432" spans="2:13" hidden="1" x14ac:dyDescent="0.3">
      <c r="F1432" s="70" t="str">
        <f>F383</f>
        <v>Tamela</v>
      </c>
      <c r="J1432" s="70" t="str">
        <f>F384</f>
        <v>Dr. Simmons</v>
      </c>
    </row>
    <row r="1433" spans="2:13" hidden="1" x14ac:dyDescent="0.3"/>
    <row r="1434" spans="2:13" hidden="1" x14ac:dyDescent="0.3">
      <c r="B1434" s="64">
        <f>IF(C1434=F$1107,E$1107,IF(C1434=F$1108,E$1108,IF(C1434=F$1109,E$1109,IF(C1434=F$1110,E$1110,IF(C1434=F$1111,E$1111,IF(C1434=0,0))))))</f>
        <v>0</v>
      </c>
      <c r="C1434" s="4">
        <f>K386</f>
        <v>0</v>
      </c>
      <c r="F1434" s="4" t="str">
        <f>F1397</f>
        <v>1. I felt fully seen and heard.</v>
      </c>
      <c r="M1434" s="4">
        <f>IF(K386="",0,1)</f>
        <v>0</v>
      </c>
    </row>
    <row r="1435" spans="2:13" hidden="1" x14ac:dyDescent="0.3">
      <c r="B1435" s="64">
        <f t="shared" ref="B1435:B1443" si="72">IF(C1435=F$1107,E$1107,IF(C1435=F$1108,E$1108,IF(C1435=F$1109,E$1109,IF(C1435=F$1110,E$1110,IF(C1435=F$1111,E$1111,IF(C1435=0,0))))))</f>
        <v>0</v>
      </c>
      <c r="C1435" s="4">
        <f>K388</f>
        <v>0</v>
      </c>
      <c r="F1435" s="4" t="str">
        <f t="shared" ref="F1435:F1443" si="73">F1398</f>
        <v>2. They faithfully responded to all of my expressions of pain or discomfort.</v>
      </c>
      <c r="M1435" s="4">
        <f>IF(K388="",0,1)</f>
        <v>0</v>
      </c>
    </row>
    <row r="1436" spans="2:13" hidden="1" x14ac:dyDescent="0.3">
      <c r="B1436" s="64">
        <f t="shared" si="72"/>
        <v>0</v>
      </c>
      <c r="C1436" s="4">
        <f>K390</f>
        <v>0</v>
      </c>
      <c r="F1436" s="4" t="str">
        <f t="shared" si="73"/>
        <v>3. They put my personal wellbeing ahead of their institutional processes.</v>
      </c>
      <c r="M1436" s="4">
        <f>IF(K390="",0,1)</f>
        <v>0</v>
      </c>
    </row>
    <row r="1437" spans="2:13" hidden="1" x14ac:dyDescent="0.3">
      <c r="B1437" s="64">
        <f t="shared" si="72"/>
        <v>0</v>
      </c>
      <c r="C1437" s="4">
        <f>K392</f>
        <v>0</v>
      </c>
      <c r="F1437" s="4" t="str">
        <f t="shared" si="73"/>
        <v>4. Their actions and expressions were devoid of any microaggressions.</v>
      </c>
      <c r="M1437" s="4">
        <f>IF(K392="",0,1)</f>
        <v>0</v>
      </c>
    </row>
    <row r="1438" spans="2:13" hidden="1" x14ac:dyDescent="0.3">
      <c r="B1438" s="64">
        <f t="shared" si="72"/>
        <v>0</v>
      </c>
      <c r="C1438" s="4">
        <f>K394</f>
        <v>0</v>
      </c>
      <c r="F1438" s="4" t="str">
        <f t="shared" si="73"/>
        <v>5. They asked me how they could be more culturally sensitive.</v>
      </c>
      <c r="M1438" s="4">
        <f>IF(K394="",0,1)</f>
        <v>0</v>
      </c>
    </row>
    <row r="1439" spans="2:13" hidden="1" x14ac:dyDescent="0.3">
      <c r="B1439" s="64">
        <f t="shared" si="72"/>
        <v>0</v>
      </c>
      <c r="C1439" s="4">
        <f>K396</f>
        <v>0</v>
      </c>
      <c r="F1439" s="4" t="str">
        <f t="shared" si="73"/>
        <v>6. They did not exploit my vulnerability to their professional authority.</v>
      </c>
      <c r="M1439" s="4">
        <f>IF(K396="",0,1)</f>
        <v>0</v>
      </c>
    </row>
    <row r="1440" spans="2:13" hidden="1" x14ac:dyDescent="0.3">
      <c r="B1440" s="64">
        <f t="shared" si="72"/>
        <v>0</v>
      </c>
      <c r="C1440" s="4">
        <f>K398</f>
        <v>0</v>
      </c>
      <c r="F1440" s="4" t="str">
        <f t="shared" si="73"/>
        <v>7. I never had to give up my autonomy to fit their processes.</v>
      </c>
      <c r="M1440" s="4">
        <f>IF(K398="",0,1)</f>
        <v>0</v>
      </c>
    </row>
    <row r="1441" spans="2:16" hidden="1" x14ac:dyDescent="0.3">
      <c r="B1441" s="64">
        <f t="shared" si="72"/>
        <v>0</v>
      </c>
      <c r="C1441" s="4">
        <f>K400</f>
        <v>0</v>
      </c>
      <c r="F1441" s="4" t="str">
        <f t="shared" si="73"/>
        <v>8. Staff appeared to be culturally diverse.</v>
      </c>
      <c r="M1441" s="4">
        <f>IF(K400="",0,1)</f>
        <v>0</v>
      </c>
    </row>
    <row r="1442" spans="2:16" hidden="1" x14ac:dyDescent="0.3">
      <c r="B1442" s="64">
        <f t="shared" si="72"/>
        <v>0</v>
      </c>
      <c r="C1442" s="4">
        <f>K402</f>
        <v>0</v>
      </c>
      <c r="F1442" s="4" t="str">
        <f t="shared" si="73"/>
        <v>9. They effectively accommodated my linguistic barrier.</v>
      </c>
      <c r="M1442" s="4">
        <f>IF(K402="",0,1)</f>
        <v>0</v>
      </c>
    </row>
    <row r="1443" spans="2:16" hidden="1" x14ac:dyDescent="0.3">
      <c r="B1443" s="64">
        <f t="shared" si="72"/>
        <v>0</v>
      </c>
      <c r="C1443" s="4">
        <f>K404</f>
        <v>0</v>
      </c>
      <c r="F1443" s="4" t="str">
        <f t="shared" si="73"/>
        <v>10. I was offered billing options appropriate to my cultural values.</v>
      </c>
      <c r="M1443" s="4">
        <f>IF(K404="",0,1)</f>
        <v>0</v>
      </c>
    </row>
    <row r="1444" spans="2:16" hidden="1" x14ac:dyDescent="0.3">
      <c r="M1444" s="71">
        <f t="shared" ref="M1444" si="74">SUM(M1434:M1443)</f>
        <v>0</v>
      </c>
    </row>
    <row r="1445" spans="2:16" ht="15.5" hidden="1" x14ac:dyDescent="0.45">
      <c r="B1445" s="72">
        <f t="shared" ref="B1445" si="75">ROUND(SUM(B1434:B1443),0)</f>
        <v>0</v>
      </c>
      <c r="C1445" s="73" t="str">
        <f>IF(AND($B1445&gt;=$B$1114,$B1445&lt;$C$1114),E$1114,IF(AND($B1445&gt;=$B$1115,$B1445&lt;$C$1115),E$1115,IF(AND($B1445&gt;=$B$1116,$B1445&lt;$C$1116),E$1116,IF(AND($B1445&gt;=$B$1117,$B1445&lt;$C$1117),E$1117,IF(AND($B1445&gt;=$B$1118,$B1445&lt;=$C$1118),E$1118)))))</f>
        <v>Dangerously incompetent</v>
      </c>
      <c r="F1445" s="73" t="str">
        <f>IF(AND($B1445&gt;=$B$1114,$B1445&lt;$C$1114),H$1114,IF(AND($B1445&gt;=$B$1115,$B1445&lt;$C$1115),H$1115,IF(AND($B1445&gt;=$B$1116,$B1445&lt;$C$1116),H$1116,IF(AND($B1445&gt;=$B$1117,$B1445&lt;$C$1117),H$1117,IF(AND($B1445&gt;=$B$1118,$B1445&lt;=$C$1118),H$1118)))))</f>
        <v>dangerous incompetence</v>
      </c>
      <c r="I1445" s="73" t="str">
        <f>IF(AND($B1445&gt;=$B$1114,$B1445&lt;$C$1114),K$1114,IF(AND($B1445&gt;=$B$1115,$B1445&lt;$C$1115),K$1115,IF(AND($B1445&gt;=$B$1116,$B1445&lt;$C$1116),K$1116,IF(AND($B1445&gt;=$B$1117,$B1445&lt;$C$1117),K$1117,IF(AND($B1445&gt;=$B$1118,$B1445&lt;=$C$1118),K$1118)))))</f>
        <v>dangerous risk to Tamela's wellbeing</v>
      </c>
      <c r="M1445" s="74" t="str">
        <f>IF(M1444=10,B1445,"")</f>
        <v/>
      </c>
      <c r="P1445" s="127" t="str">
        <f>IF(M1445="","",M1445*0.01)</f>
        <v/>
      </c>
    </row>
    <row r="1446" spans="2:16" ht="15.5" hidden="1" x14ac:dyDescent="0.45">
      <c r="L1446" s="75" t="s">
        <v>92</v>
      </c>
      <c r="M1446" s="76" t="str">
        <f>IF(K384="","",K384)</f>
        <v/>
      </c>
      <c r="P1446" s="127" t="str">
        <f>IF(M1446="","",1-(M1446/12))</f>
        <v/>
      </c>
    </row>
    <row r="1447" spans="2:16" hidden="1" x14ac:dyDescent="0.3">
      <c r="B1447" s="73" t="str">
        <f t="shared" ref="B1447" si="76">IF(M1444=10,CONCATENATE(E1447,F1447,G1447,H1447,I1447,J1447,K1447,L1447,M1447),"")</f>
        <v/>
      </c>
      <c r="D1447" s="65" t="s">
        <v>60</v>
      </c>
      <c r="E1447" s="4" t="s">
        <v>93</v>
      </c>
      <c r="F1447" s="4">
        <f t="shared" ref="F1447" si="77">B1445</f>
        <v>0</v>
      </c>
      <c r="G1447" s="4" t="s">
        <v>94</v>
      </c>
      <c r="H1447" s="4" t="str">
        <f t="shared" ref="H1447" si="78">F1445</f>
        <v>dangerous incompetence</v>
      </c>
      <c r="I1447" s="4" t="s">
        <v>95</v>
      </c>
    </row>
    <row r="1448" spans="2:16" hidden="1" x14ac:dyDescent="0.3"/>
    <row r="1449" spans="2:16" ht="14.5" hidden="1" x14ac:dyDescent="0.45">
      <c r="C1449" s="147">
        <f>E414</f>
        <v>0</v>
      </c>
      <c r="D1449" s="148"/>
      <c r="E1449" s="148"/>
      <c r="F1449" s="148"/>
      <c r="G1449" s="148"/>
      <c r="H1449" s="149"/>
    </row>
    <row r="1450" spans="2:16" hidden="1" x14ac:dyDescent="0.3"/>
    <row r="1451" spans="2:16" hidden="1" x14ac:dyDescent="0.3">
      <c r="C1451" s="73" t="str">
        <f>CONCATENATE(E1451,F1451,G1451,H1451,I1451,J1451,K1451,,L1451,M1451)</f>
        <v xml:space="preserve">We provide this helpful feedback to you, Dr. Simmons, to improve your cultural competency. </v>
      </c>
      <c r="D1451" s="65" t="s">
        <v>60</v>
      </c>
      <c r="E1451" s="4" t="s">
        <v>123</v>
      </c>
      <c r="F1451" s="4" t="str">
        <f>IF($J1432=0,"the recipient",$J1432)</f>
        <v>Dr. Simmons</v>
      </c>
      <c r="G1451" s="4" t="s">
        <v>124</v>
      </c>
      <c r="H1451" s="4"/>
    </row>
    <row r="1452" spans="2:16" hidden="1" x14ac:dyDescent="0.3">
      <c r="C1452" s="73" t="str">
        <f>CONCATENATE(E1452,F1452,G1452,H1452,I1452,J1452,K1452,,L1452,M1452)</f>
        <v xml:space="preserve">We know medical providers like you rely upon referrals. Often from those you serve. </v>
      </c>
      <c r="D1452" s="65" t="s">
        <v>60</v>
      </c>
      <c r="E1452" s="4" t="s">
        <v>126</v>
      </c>
      <c r="G1452" s="4" t="s">
        <v>127</v>
      </c>
    </row>
    <row r="1453" spans="2:16" hidden="1" x14ac:dyDescent="0.3">
      <c r="C1453" s="73" t="str">
        <f>CONCATENATE(E1453,F1453,G1453,H1453,I1453,J1453,K1453,,L1453,M1453)</f>
        <v>Select a service that best fits your needs.</v>
      </c>
      <c r="D1453" s="65" t="s">
        <v>60</v>
      </c>
      <c r="E1453" s="4" t="s">
        <v>17</v>
      </c>
    </row>
    <row r="1454" spans="2:16" hidden="1" x14ac:dyDescent="0.3">
      <c r="C1454" s="62" t="str">
        <f>$C$1164</f>
        <v>Standard Cultural Competence - begin</v>
      </c>
      <c r="E1454" s="65" t="s">
        <v>60</v>
      </c>
      <c r="F1454" s="62" t="str">
        <f>$H$1164</f>
        <v>beginning the Standard Cultural Competence program</v>
      </c>
      <c r="G1454" s="65" t="s">
        <v>60</v>
      </c>
      <c r="H1454" s="73" t="str">
        <f>CONCATENATE($I1454,$J1454,$K1454,$L1454,$M1454,$N1454,$O1454,$P1454)</f>
        <v>Now that Dr. Simmons is beginning the Standard Cultural Competence program, we expect improved outcomes. And can provide a testimonial of their responsiveness to the needs of diverse clients.</v>
      </c>
      <c r="I1454" s="4" t="s">
        <v>128</v>
      </c>
      <c r="J1454" s="65" t="str">
        <f>F1451</f>
        <v>Dr. Simmons</v>
      </c>
      <c r="K1454" s="61" t="s">
        <v>129</v>
      </c>
      <c r="L1454" s="4" t="str">
        <f>F1454</f>
        <v>beginning the Standard Cultural Competence program</v>
      </c>
      <c r="M1454" s="4" t="s">
        <v>143</v>
      </c>
      <c r="N1454" s="60" t="s">
        <v>131</v>
      </c>
    </row>
    <row r="1455" spans="2:16" hidden="1" x14ac:dyDescent="0.3">
      <c r="C1455" s="62" t="str">
        <f>$C$1165</f>
        <v>Competitive Cultural Competence - begin</v>
      </c>
      <c r="E1455" s="65" t="s">
        <v>60</v>
      </c>
      <c r="F1455" s="62" t="str">
        <f>$H$1165</f>
        <v>beginning the Competetive Cultural Competence program</v>
      </c>
      <c r="G1455" s="65" t="s">
        <v>60</v>
      </c>
      <c r="H1455" s="73" t="str">
        <f t="shared" ref="H1455:H1460" si="79">CONCATENATE($I1455,$J1455,$K1455,$L1455,$M1455,$N1455,$O1455,$P1455)</f>
        <v>Now that Dr. Simmons is beginning the Competetive Cultural Competence program, we anticipate modestly improved wellness outcomes. And can provide a testimonial of their responsiveness to the needs of diverse clients.</v>
      </c>
      <c r="I1455" s="4" t="s">
        <v>128</v>
      </c>
      <c r="J1455" s="4" t="str">
        <f>J1454</f>
        <v>Dr. Simmons</v>
      </c>
      <c r="K1455" s="61" t="str">
        <f>K$1195</f>
        <v xml:space="preserve"> is </v>
      </c>
      <c r="L1455" s="4" t="str">
        <f t="shared" ref="L1455:L1459" si="80">F1455</f>
        <v>beginning the Competetive Cultural Competence program</v>
      </c>
      <c r="M1455" s="4" t="s">
        <v>144</v>
      </c>
      <c r="N1455" s="60" t="s">
        <v>131</v>
      </c>
    </row>
    <row r="1456" spans="2:16" hidden="1" x14ac:dyDescent="0.3">
      <c r="C1456" s="62" t="str">
        <f>$C$1166</f>
        <v>Standard Cultural Competence - enrolled</v>
      </c>
      <c r="E1456" s="65" t="s">
        <v>60</v>
      </c>
      <c r="F1456" s="62" t="str">
        <f>$H$1166</f>
        <v>participating in the Standard Cultural Competence program</v>
      </c>
      <c r="G1456" s="65" t="s">
        <v>60</v>
      </c>
      <c r="H1456" s="73" t="str">
        <f t="shared" si="79"/>
        <v>Now that Dr. Simmons is participating in the Standard Cultural Competence program, we expect better outcomes. And can provide a testimonial of their responsiveness to the needs of diverse clients.</v>
      </c>
      <c r="I1456" s="4" t="s">
        <v>128</v>
      </c>
      <c r="J1456" s="4" t="str">
        <f t="shared" ref="J1456:J1459" si="81">J1455</f>
        <v>Dr. Simmons</v>
      </c>
      <c r="K1456" s="61" t="str">
        <f>K$1195</f>
        <v xml:space="preserve"> is </v>
      </c>
      <c r="L1456" s="4" t="str">
        <f t="shared" si="80"/>
        <v>participating in the Standard Cultural Competence program</v>
      </c>
      <c r="M1456" s="4" t="s">
        <v>145</v>
      </c>
      <c r="N1456" s="60" t="s">
        <v>131</v>
      </c>
    </row>
    <row r="1457" spans="2:14" hidden="1" x14ac:dyDescent="0.3">
      <c r="C1457" s="62" t="str">
        <f>$C$1167</f>
        <v>Competitive Cultural Competence - enrolled</v>
      </c>
      <c r="E1457" s="65" t="s">
        <v>60</v>
      </c>
      <c r="F1457" s="62" t="str">
        <f>$H$1167</f>
        <v>participating in the Competetive Cultural Competence program</v>
      </c>
      <c r="G1457" s="65" t="s">
        <v>60</v>
      </c>
      <c r="H1457" s="73" t="str">
        <f t="shared" si="79"/>
        <v>Now that Dr. Simmons is participating in the Competetive Cultural Competence program, we anticipate significantly improved wellness outcomes. And can provide a testimonial of their responsiveness to the needs of diverse clients.</v>
      </c>
      <c r="I1457" s="4" t="s">
        <v>128</v>
      </c>
      <c r="J1457" s="4" t="str">
        <f t="shared" si="81"/>
        <v>Dr. Simmons</v>
      </c>
      <c r="K1457" s="61" t="str">
        <f>K$1195</f>
        <v xml:space="preserve"> is </v>
      </c>
      <c r="L1457" s="4" t="str">
        <f t="shared" si="80"/>
        <v>participating in the Competetive Cultural Competence program</v>
      </c>
      <c r="M1457" s="4" t="s">
        <v>146</v>
      </c>
      <c r="N1457" s="60" t="s">
        <v>131</v>
      </c>
    </row>
    <row r="1458" spans="2:14" hidden="1" x14ac:dyDescent="0.3">
      <c r="C1458" s="62" t="str">
        <f>$C$1168</f>
        <v>Standard Cultural Competence - completed</v>
      </c>
      <c r="E1458" s="65" t="s">
        <v>60</v>
      </c>
      <c r="F1458" s="62" t="str">
        <f>$H$1168</f>
        <v>completing the Standard Cultural Competence program</v>
      </c>
      <c r="G1458" s="65" t="s">
        <v>60</v>
      </c>
      <c r="H1458" s="73" t="str">
        <f t="shared" si="79"/>
        <v>Now that Dr. Simmons is completing the Standard Cultural Competence program, we expect stellar outcomes. And will soon provide a testimonial of their responsiveness to the needs of diverse clients.</v>
      </c>
      <c r="I1458" s="4" t="s">
        <v>128</v>
      </c>
      <c r="J1458" s="4" t="str">
        <f t="shared" si="81"/>
        <v>Dr. Simmons</v>
      </c>
      <c r="K1458" s="61" t="str">
        <f>K$1195</f>
        <v xml:space="preserve"> is </v>
      </c>
      <c r="L1458" s="4" t="str">
        <f t="shared" si="80"/>
        <v>completing the Standard Cultural Competence program</v>
      </c>
      <c r="M1458" s="4" t="s">
        <v>147</v>
      </c>
      <c r="N1458" s="60" t="s">
        <v>136</v>
      </c>
    </row>
    <row r="1459" spans="2:14" hidden="1" x14ac:dyDescent="0.3">
      <c r="C1459" s="62" t="str">
        <f>$C$1169</f>
        <v>Competitive Cultural Competence - completed</v>
      </c>
      <c r="E1459" s="65" t="s">
        <v>60</v>
      </c>
      <c r="F1459" s="62" t="str">
        <f>$H$1169</f>
        <v>completing the Competetive Cultural Competence program</v>
      </c>
      <c r="G1459" s="65" t="s">
        <v>60</v>
      </c>
      <c r="H1459" s="73" t="str">
        <f t="shared" si="79"/>
        <v>Now that Dr. Simmons is completing the Competetive Cultural Competence program, we anticipate greatly improved wellness outcomes. And will soon provide a testimonial of their responsiveness to the needs of diverse clients.</v>
      </c>
      <c r="I1459" s="4" t="s">
        <v>128</v>
      </c>
      <c r="J1459" s="4" t="str">
        <f t="shared" si="81"/>
        <v>Dr. Simmons</v>
      </c>
      <c r="K1459" s="61" t="str">
        <f>K$1195</f>
        <v xml:space="preserve"> is </v>
      </c>
      <c r="L1459" s="4" t="str">
        <f t="shared" si="80"/>
        <v>completing the Competetive Cultural Competence program</v>
      </c>
      <c r="M1459" s="4" t="s">
        <v>148</v>
      </c>
      <c r="N1459" s="60" t="s">
        <v>136</v>
      </c>
    </row>
    <row r="1460" spans="2:14" hidden="1" x14ac:dyDescent="0.3">
      <c r="G1460" s="65" t="s">
        <v>60</v>
      </c>
      <c r="H1460" s="73" t="str">
        <f t="shared" si="79"/>
        <v>Select one of these two services, Standard or Competitive Competence, to best improve your efficacy serving diverse patients. We can then offer a testimonial of your improved responsiveness to diverse clients.</v>
      </c>
      <c r="K1460" s="61" t="s">
        <v>138</v>
      </c>
      <c r="L1460" s="61" t="s">
        <v>139</v>
      </c>
      <c r="M1460" s="61" t="s">
        <v>149</v>
      </c>
      <c r="N1460" s="60" t="s">
        <v>141</v>
      </c>
    </row>
    <row r="1461" spans="2:14" hidden="1" x14ac:dyDescent="0.3">
      <c r="C1461" s="73" t="str">
        <f>IF($C1449=$C1454,H1454,IF($C1449=$C1455,H1455,IF($C1449=C1456,H1456,IF($C1449=C1457,H1457,IF($C1449=C1458,H1458,IF($C1449=C1459,H1459,IF($C1449=0,H1460)))))))</f>
        <v>Select one of these two services, Standard or Competitive Competence, to best improve your efficacy serving diverse patients. We can then offer a testimonial of your improved responsiveness to diverse clients.</v>
      </c>
      <c r="E1461" s="65" t="s">
        <v>60</v>
      </c>
      <c r="F1461" s="73" t="str">
        <f>IF($C1449=$C1454,F1454,IF($C1449=$C1455,F1455,IF($C1449=C1456,F1456,IF($C1449=C1457,F1457,IF($C1449=C1458,F1458,IF($C1449=C1459,F1459,IF($C1449=0,"")))))))</f>
        <v/>
      </c>
      <c r="G1461" s="65" t="s">
        <v>60</v>
      </c>
    </row>
    <row r="1462" spans="2:14" hidden="1" x14ac:dyDescent="0.3"/>
    <row r="1463" spans="2:14" hidden="1" x14ac:dyDescent="0.3">
      <c r="C1463" s="4" t="s">
        <v>142</v>
      </c>
    </row>
    <row r="1464" spans="2:14" hidden="1" x14ac:dyDescent="0.3"/>
    <row r="1465" spans="2:14" hidden="1" x14ac:dyDescent="0.3"/>
    <row r="1466" spans="2:14" hidden="1" x14ac:dyDescent="0.3"/>
    <row r="1467" spans="2:14" ht="16" hidden="1" x14ac:dyDescent="0.4">
      <c r="B1467" s="66" t="str">
        <f>IF(OR(F420="",J420=""),B420,CONCATENATE(B420,": ",F420,", ",J420))</f>
        <v>10th visit</v>
      </c>
      <c r="C1467" s="67"/>
      <c r="D1467" s="67"/>
      <c r="E1467" s="67"/>
      <c r="F1467" s="68"/>
      <c r="G1467" s="67"/>
      <c r="H1467" s="69"/>
      <c r="I1467" s="67"/>
      <c r="J1467" s="67"/>
      <c r="K1467" s="67"/>
      <c r="L1467" s="67"/>
      <c r="M1467" s="133">
        <f>IF(J420=I$1103,L$1103,IF(J420=I$1104,L$1104,IF(J420=I$1105,L$1105,IF(J420=I$1106,L$1106,IF(J420=I$1107,L$1107,IF(J420=I$1108,L$1108,IF(J420=I$1109,L$1109,IF(J420="",0))))))))</f>
        <v>0</v>
      </c>
    </row>
    <row r="1468" spans="2:14" hidden="1" x14ac:dyDescent="0.3">
      <c r="F1468" s="63"/>
    </row>
    <row r="1469" spans="2:14" hidden="1" x14ac:dyDescent="0.3">
      <c r="F1469" s="70" t="str">
        <f>F424</f>
        <v>Tamela</v>
      </c>
      <c r="J1469" s="70" t="str">
        <f>F425</f>
        <v>Dr. Simmons</v>
      </c>
    </row>
    <row r="1470" spans="2:14" hidden="1" x14ac:dyDescent="0.3"/>
    <row r="1471" spans="2:14" hidden="1" x14ac:dyDescent="0.3">
      <c r="B1471" s="64">
        <f>IF(C1471=F$1107,E$1107,IF(C1471=F$1108,E$1108,IF(C1471=F$1109,E$1109,IF(C1471=F$1110,E$1110,IF(C1471=F$1111,E$1111,IF(C1471=0,0))))))</f>
        <v>0</v>
      </c>
      <c r="C1471" s="4">
        <f>K427</f>
        <v>0</v>
      </c>
      <c r="F1471" s="4" t="str">
        <f>F1434</f>
        <v>1. I felt fully seen and heard.</v>
      </c>
      <c r="M1471" s="4">
        <f>IF(K427="",0,1)</f>
        <v>0</v>
      </c>
    </row>
    <row r="1472" spans="2:14" hidden="1" x14ac:dyDescent="0.3">
      <c r="B1472" s="64">
        <f t="shared" ref="B1472:B1480" si="82">IF(C1472=F$1107,E$1107,IF(C1472=F$1108,E$1108,IF(C1472=F$1109,E$1109,IF(C1472=F$1110,E$1110,IF(C1472=F$1111,E$1111,IF(C1472=0,0))))))</f>
        <v>0</v>
      </c>
      <c r="C1472" s="4">
        <f>K429</f>
        <v>0</v>
      </c>
      <c r="F1472" s="4" t="str">
        <f t="shared" ref="F1472:F1480" si="83">F1435</f>
        <v>2. They faithfully responded to all of my expressions of pain or discomfort.</v>
      </c>
      <c r="M1472" s="4">
        <f>IF(K429="",0,1)</f>
        <v>0</v>
      </c>
    </row>
    <row r="1473" spans="2:16" hidden="1" x14ac:dyDescent="0.3">
      <c r="B1473" s="64">
        <f t="shared" si="82"/>
        <v>0</v>
      </c>
      <c r="C1473" s="4">
        <f>K431</f>
        <v>0</v>
      </c>
      <c r="F1473" s="4" t="str">
        <f t="shared" si="83"/>
        <v>3. They put my personal wellbeing ahead of their institutional processes.</v>
      </c>
      <c r="M1473" s="4">
        <f>IF(K431="",0,1)</f>
        <v>0</v>
      </c>
    </row>
    <row r="1474" spans="2:16" hidden="1" x14ac:dyDescent="0.3">
      <c r="B1474" s="64">
        <f t="shared" si="82"/>
        <v>0</v>
      </c>
      <c r="C1474" s="4">
        <f>K433</f>
        <v>0</v>
      </c>
      <c r="F1474" s="4" t="str">
        <f t="shared" si="83"/>
        <v>4. Their actions and expressions were devoid of any microaggressions.</v>
      </c>
      <c r="M1474" s="4">
        <f>IF(K433="",0,1)</f>
        <v>0</v>
      </c>
    </row>
    <row r="1475" spans="2:16" hidden="1" x14ac:dyDescent="0.3">
      <c r="B1475" s="64">
        <f t="shared" si="82"/>
        <v>0</v>
      </c>
      <c r="C1475" s="4">
        <f>K435</f>
        <v>0</v>
      </c>
      <c r="F1475" s="4" t="str">
        <f t="shared" si="83"/>
        <v>5. They asked me how they could be more culturally sensitive.</v>
      </c>
      <c r="M1475" s="4">
        <f>IF(K435="",0,1)</f>
        <v>0</v>
      </c>
    </row>
    <row r="1476" spans="2:16" hidden="1" x14ac:dyDescent="0.3">
      <c r="B1476" s="64">
        <f t="shared" si="82"/>
        <v>0</v>
      </c>
      <c r="C1476" s="4">
        <f>K437</f>
        <v>0</v>
      </c>
      <c r="F1476" s="4" t="str">
        <f t="shared" si="83"/>
        <v>6. They did not exploit my vulnerability to their professional authority.</v>
      </c>
      <c r="M1476" s="4">
        <f>IF(K437="",0,1)</f>
        <v>0</v>
      </c>
    </row>
    <row r="1477" spans="2:16" hidden="1" x14ac:dyDescent="0.3">
      <c r="B1477" s="64">
        <f t="shared" si="82"/>
        <v>0</v>
      </c>
      <c r="C1477" s="4">
        <f>K439</f>
        <v>0</v>
      </c>
      <c r="F1477" s="4" t="str">
        <f t="shared" si="83"/>
        <v>7. I never had to give up my autonomy to fit their processes.</v>
      </c>
      <c r="M1477" s="4">
        <f>IF(K439="",0,1)</f>
        <v>0</v>
      </c>
    </row>
    <row r="1478" spans="2:16" hidden="1" x14ac:dyDescent="0.3">
      <c r="B1478" s="64">
        <f t="shared" si="82"/>
        <v>0</v>
      </c>
      <c r="C1478" s="4">
        <f>K441</f>
        <v>0</v>
      </c>
      <c r="F1478" s="4" t="str">
        <f t="shared" si="83"/>
        <v>8. Staff appeared to be culturally diverse.</v>
      </c>
      <c r="M1478" s="4">
        <f>IF(K441="",0,1)</f>
        <v>0</v>
      </c>
    </row>
    <row r="1479" spans="2:16" hidden="1" x14ac:dyDescent="0.3">
      <c r="B1479" s="64">
        <f t="shared" si="82"/>
        <v>0</v>
      </c>
      <c r="C1479" s="4">
        <f>K443</f>
        <v>0</v>
      </c>
      <c r="F1479" s="4" t="str">
        <f t="shared" si="83"/>
        <v>9. They effectively accommodated my linguistic barrier.</v>
      </c>
      <c r="M1479" s="4">
        <f>IF(K443="",0,1)</f>
        <v>0</v>
      </c>
    </row>
    <row r="1480" spans="2:16" hidden="1" x14ac:dyDescent="0.3">
      <c r="B1480" s="64">
        <f t="shared" si="82"/>
        <v>0</v>
      </c>
      <c r="C1480" s="4">
        <f>K445</f>
        <v>0</v>
      </c>
      <c r="F1480" s="4" t="str">
        <f t="shared" si="83"/>
        <v>10. I was offered billing options appropriate to my cultural values.</v>
      </c>
      <c r="M1480" s="4">
        <f>IF(K445="",0,1)</f>
        <v>0</v>
      </c>
    </row>
    <row r="1481" spans="2:16" hidden="1" x14ac:dyDescent="0.3">
      <c r="M1481" s="71">
        <f t="shared" ref="M1481" si="84">SUM(M1471:M1480)</f>
        <v>0</v>
      </c>
    </row>
    <row r="1482" spans="2:16" ht="15.5" hidden="1" x14ac:dyDescent="0.45">
      <c r="B1482" s="72">
        <f t="shared" ref="B1482" si="85">ROUND(SUM(B1471:B1480),0)</f>
        <v>0</v>
      </c>
      <c r="C1482" s="73" t="str">
        <f>IF(AND($B1482&gt;=$B$1114,$B1482&lt;$C$1114),E$1114,IF(AND($B1482&gt;=$B$1115,$B1482&lt;$C$1115),E$1115,IF(AND($B1482&gt;=$B$1116,$B1482&lt;$C$1116),E$1116,IF(AND($B1482&gt;=$B$1117,$B1482&lt;$C$1117),E$1117,IF(AND($B1482&gt;=$B$1118,$B1482&lt;=$C$1118),E$1118)))))</f>
        <v>Dangerously incompetent</v>
      </c>
      <c r="F1482" s="73" t="str">
        <f>IF(AND($B1482&gt;=$B$1114,$B1482&lt;$C$1114),H$1114,IF(AND($B1482&gt;=$B$1115,$B1482&lt;$C$1115),H$1115,IF(AND($B1482&gt;=$B$1116,$B1482&lt;$C$1116),H$1116,IF(AND($B1482&gt;=$B$1117,$B1482&lt;$C$1117),H$1117,IF(AND($B1482&gt;=$B$1118,$B1482&lt;=$C$1118),H$1118)))))</f>
        <v>dangerous incompetence</v>
      </c>
      <c r="I1482" s="73" t="str">
        <f>IF(AND($B1482&gt;=$B$1114,$B1482&lt;$C$1114),K$1114,IF(AND($B1482&gt;=$B$1115,$B1482&lt;$C$1115),K$1115,IF(AND($B1482&gt;=$B$1116,$B1482&lt;$C$1116),K$1116,IF(AND($B1482&gt;=$B$1117,$B1482&lt;$C$1117),K$1117,IF(AND($B1482&gt;=$B$1118,$B1482&lt;=$C$1118),K$1118)))))</f>
        <v>dangerous risk to Tamela's wellbeing</v>
      </c>
      <c r="M1482" s="74" t="str">
        <f>IF(M1481=10,B1482,"")</f>
        <v/>
      </c>
      <c r="P1482" s="127" t="str">
        <f>IF(M1482="","",M1482*0.01)</f>
        <v/>
      </c>
    </row>
    <row r="1483" spans="2:16" ht="15.5" hidden="1" x14ac:dyDescent="0.45">
      <c r="L1483" s="75" t="s">
        <v>92</v>
      </c>
      <c r="M1483" s="76" t="str">
        <f>IF(K425="","",K425)</f>
        <v/>
      </c>
      <c r="P1483" s="127" t="str">
        <f>IF(M1483="","",1-(M1483/12))</f>
        <v/>
      </c>
    </row>
    <row r="1484" spans="2:16" hidden="1" x14ac:dyDescent="0.3">
      <c r="B1484" s="73" t="str">
        <f t="shared" ref="B1484" si="86">IF(M1481=10,CONCATENATE(E1484,F1484,G1484,H1484,I1484,J1484,K1484,L1484,M1484),"")</f>
        <v/>
      </c>
      <c r="D1484" s="65" t="s">
        <v>60</v>
      </c>
      <c r="E1484" s="4" t="s">
        <v>93</v>
      </c>
      <c r="F1484" s="4">
        <f t="shared" ref="F1484" si="87">B1482</f>
        <v>0</v>
      </c>
      <c r="G1484" s="4" t="s">
        <v>94</v>
      </c>
      <c r="H1484" s="4" t="str">
        <f t="shared" ref="H1484" si="88">F1482</f>
        <v>dangerous incompetence</v>
      </c>
      <c r="I1484" s="4" t="s">
        <v>95</v>
      </c>
    </row>
    <row r="1485" spans="2:16" hidden="1" x14ac:dyDescent="0.3"/>
    <row r="1486" spans="2:16" ht="14.5" hidden="1" x14ac:dyDescent="0.45">
      <c r="C1486" s="147">
        <f>E455</f>
        <v>0</v>
      </c>
      <c r="D1486" s="148"/>
      <c r="E1486" s="148"/>
      <c r="F1486" s="148"/>
      <c r="G1486" s="148"/>
      <c r="H1486" s="149"/>
    </row>
    <row r="1487" spans="2:16" hidden="1" x14ac:dyDescent="0.3"/>
    <row r="1488" spans="2:16" hidden="1" x14ac:dyDescent="0.3">
      <c r="C1488" s="73" t="str">
        <f>CONCATENATE(E1488,F1488,G1488,H1488,I1488,J1488,K1488,,L1488,M1488)</f>
        <v xml:space="preserve">We provide this helpful feedback to you, Dr. Simmons, to improve your cultural competency. </v>
      </c>
      <c r="D1488" s="65" t="s">
        <v>60</v>
      </c>
      <c r="E1488" s="4" t="s">
        <v>123</v>
      </c>
      <c r="F1488" s="4" t="str">
        <f>IF($J1469=0,"the recipient",$J1469)</f>
        <v>Dr. Simmons</v>
      </c>
      <c r="G1488" s="4" t="s">
        <v>124</v>
      </c>
      <c r="H1488" s="4"/>
    </row>
    <row r="1489" spans="2:14" hidden="1" x14ac:dyDescent="0.3">
      <c r="C1489" s="73" t="str">
        <f>CONCATENATE(E1489,F1489,G1489,H1489,I1489,J1489,K1489,,L1489,M1489)</f>
        <v xml:space="preserve">We know medical providers like you rely upon referrals. Often from those you serve. </v>
      </c>
      <c r="D1489" s="65" t="s">
        <v>60</v>
      </c>
      <c r="E1489" s="4" t="s">
        <v>126</v>
      </c>
      <c r="G1489" s="4" t="s">
        <v>127</v>
      </c>
    </row>
    <row r="1490" spans="2:14" hidden="1" x14ac:dyDescent="0.3">
      <c r="C1490" s="73" t="str">
        <f>CONCATENATE(E1490,F1490,G1490,H1490,I1490,J1490,K1490,,L1490,M1490)</f>
        <v>Select a service that best fits your needs.</v>
      </c>
      <c r="D1490" s="65" t="s">
        <v>60</v>
      </c>
      <c r="E1490" s="4" t="s">
        <v>17</v>
      </c>
    </row>
    <row r="1491" spans="2:14" hidden="1" x14ac:dyDescent="0.3">
      <c r="C1491" s="62" t="str">
        <f>$C$1164</f>
        <v>Standard Cultural Competence - begin</v>
      </c>
      <c r="E1491" s="65" t="s">
        <v>60</v>
      </c>
      <c r="F1491" s="62" t="str">
        <f>$H$1164</f>
        <v>beginning the Standard Cultural Competence program</v>
      </c>
      <c r="G1491" s="65" t="s">
        <v>60</v>
      </c>
      <c r="H1491" s="73" t="str">
        <f>CONCATENATE($I1491,$J1491,$K1491,$L1491,$M1491,$N1491,$O1491,$P1491)</f>
        <v>Now that Dr. Simmons is beginning the Standard Cultural Competence program, we expect improved outcomes. And can provide a testimonial of their responsiveness to the needs of diverse clients.</v>
      </c>
      <c r="I1491" s="4" t="s">
        <v>128</v>
      </c>
      <c r="J1491" s="65" t="str">
        <f>F1488</f>
        <v>Dr. Simmons</v>
      </c>
      <c r="K1491" s="61" t="s">
        <v>129</v>
      </c>
      <c r="L1491" s="4" t="str">
        <f>F1491</f>
        <v>beginning the Standard Cultural Competence program</v>
      </c>
      <c r="M1491" s="4" t="s">
        <v>143</v>
      </c>
      <c r="N1491" s="60" t="s">
        <v>131</v>
      </c>
    </row>
    <row r="1492" spans="2:14" hidden="1" x14ac:dyDescent="0.3">
      <c r="C1492" s="62" t="str">
        <f>$C$1165</f>
        <v>Competitive Cultural Competence - begin</v>
      </c>
      <c r="E1492" s="65" t="s">
        <v>60</v>
      </c>
      <c r="F1492" s="62" t="str">
        <f>$H$1165</f>
        <v>beginning the Competetive Cultural Competence program</v>
      </c>
      <c r="G1492" s="65" t="s">
        <v>60</v>
      </c>
      <c r="H1492" s="73" t="str">
        <f t="shared" ref="H1492:H1497" si="89">CONCATENATE($I1492,$J1492,$K1492,$L1492,$M1492,$N1492,$O1492,$P1492)</f>
        <v>Now that Dr. Simmons is beginning the Competetive Cultural Competence program, we anticipate modestly improved wellness outcomes. And can provide a testimonial of their responsiveness to the needs of diverse clients.</v>
      </c>
      <c r="I1492" s="4" t="s">
        <v>128</v>
      </c>
      <c r="J1492" s="4" t="str">
        <f>J1491</f>
        <v>Dr. Simmons</v>
      </c>
      <c r="K1492" s="61" t="str">
        <f>K$1195</f>
        <v xml:space="preserve"> is </v>
      </c>
      <c r="L1492" s="4" t="str">
        <f t="shared" ref="L1492:L1496" si="90">F1492</f>
        <v>beginning the Competetive Cultural Competence program</v>
      </c>
      <c r="M1492" s="4" t="s">
        <v>144</v>
      </c>
      <c r="N1492" s="60" t="s">
        <v>131</v>
      </c>
    </row>
    <row r="1493" spans="2:14" hidden="1" x14ac:dyDescent="0.3">
      <c r="C1493" s="62" t="str">
        <f>$C$1166</f>
        <v>Standard Cultural Competence - enrolled</v>
      </c>
      <c r="E1493" s="65" t="s">
        <v>60</v>
      </c>
      <c r="F1493" s="62" t="str">
        <f>$H$1166</f>
        <v>participating in the Standard Cultural Competence program</v>
      </c>
      <c r="G1493" s="65" t="s">
        <v>60</v>
      </c>
      <c r="H1493" s="73" t="str">
        <f t="shared" si="89"/>
        <v>Now that Dr. Simmons is participating in the Standard Cultural Competence program, we expect better outcomes. And can provide a testimonial of their responsiveness to the needs of diverse clients.</v>
      </c>
      <c r="I1493" s="4" t="s">
        <v>128</v>
      </c>
      <c r="J1493" s="4" t="str">
        <f t="shared" ref="J1493:J1496" si="91">J1492</f>
        <v>Dr. Simmons</v>
      </c>
      <c r="K1493" s="61" t="str">
        <f>K$1195</f>
        <v xml:space="preserve"> is </v>
      </c>
      <c r="L1493" s="4" t="str">
        <f t="shared" si="90"/>
        <v>participating in the Standard Cultural Competence program</v>
      </c>
      <c r="M1493" s="4" t="s">
        <v>145</v>
      </c>
      <c r="N1493" s="60" t="s">
        <v>131</v>
      </c>
    </row>
    <row r="1494" spans="2:14" hidden="1" x14ac:dyDescent="0.3">
      <c r="C1494" s="62" t="str">
        <f>$C$1167</f>
        <v>Competitive Cultural Competence - enrolled</v>
      </c>
      <c r="E1494" s="65" t="s">
        <v>60</v>
      </c>
      <c r="F1494" s="62" t="str">
        <f>$H$1167</f>
        <v>participating in the Competetive Cultural Competence program</v>
      </c>
      <c r="G1494" s="65" t="s">
        <v>60</v>
      </c>
      <c r="H1494" s="73" t="str">
        <f t="shared" si="89"/>
        <v>Now that Dr. Simmons is participating in the Competetive Cultural Competence program, we anticipate significantly improved wellness outcomes. And can provide a testimonial of their responsiveness to the needs of diverse clients.</v>
      </c>
      <c r="I1494" s="4" t="s">
        <v>128</v>
      </c>
      <c r="J1494" s="4" t="str">
        <f t="shared" si="91"/>
        <v>Dr. Simmons</v>
      </c>
      <c r="K1494" s="61" t="str">
        <f>K$1195</f>
        <v xml:space="preserve"> is </v>
      </c>
      <c r="L1494" s="4" t="str">
        <f t="shared" si="90"/>
        <v>participating in the Competetive Cultural Competence program</v>
      </c>
      <c r="M1494" s="4" t="s">
        <v>146</v>
      </c>
      <c r="N1494" s="60" t="s">
        <v>131</v>
      </c>
    </row>
    <row r="1495" spans="2:14" hidden="1" x14ac:dyDescent="0.3">
      <c r="C1495" s="62" t="str">
        <f>$C$1168</f>
        <v>Standard Cultural Competence - completed</v>
      </c>
      <c r="E1495" s="65" t="s">
        <v>60</v>
      </c>
      <c r="F1495" s="62" t="str">
        <f>$H$1168</f>
        <v>completing the Standard Cultural Competence program</v>
      </c>
      <c r="G1495" s="65" t="s">
        <v>60</v>
      </c>
      <c r="H1495" s="73" t="str">
        <f t="shared" si="89"/>
        <v>Now that Dr. Simmons is completing the Standard Cultural Competence program, we expect stellar outcomes. And will soon provide a testimonial of their responsiveness to the needs of diverse clients.</v>
      </c>
      <c r="I1495" s="4" t="s">
        <v>128</v>
      </c>
      <c r="J1495" s="4" t="str">
        <f t="shared" si="91"/>
        <v>Dr. Simmons</v>
      </c>
      <c r="K1495" s="61" t="str">
        <f>K$1195</f>
        <v xml:space="preserve"> is </v>
      </c>
      <c r="L1495" s="4" t="str">
        <f t="shared" si="90"/>
        <v>completing the Standard Cultural Competence program</v>
      </c>
      <c r="M1495" s="4" t="s">
        <v>147</v>
      </c>
      <c r="N1495" s="60" t="s">
        <v>136</v>
      </c>
    </row>
    <row r="1496" spans="2:14" hidden="1" x14ac:dyDescent="0.3">
      <c r="C1496" s="62" t="str">
        <f>$C$1169</f>
        <v>Competitive Cultural Competence - completed</v>
      </c>
      <c r="E1496" s="65" t="s">
        <v>60</v>
      </c>
      <c r="F1496" s="62" t="str">
        <f>$H$1169</f>
        <v>completing the Competetive Cultural Competence program</v>
      </c>
      <c r="G1496" s="65" t="s">
        <v>60</v>
      </c>
      <c r="H1496" s="73" t="str">
        <f t="shared" si="89"/>
        <v>Now that Dr. Simmons is completing the Competetive Cultural Competence program, we anticipate greatly improved wellness outcomes. And will soon provide a testimonial of their responsiveness to the needs of diverse clients.</v>
      </c>
      <c r="I1496" s="4" t="s">
        <v>128</v>
      </c>
      <c r="J1496" s="4" t="str">
        <f t="shared" si="91"/>
        <v>Dr. Simmons</v>
      </c>
      <c r="K1496" s="61" t="str">
        <f>K$1195</f>
        <v xml:space="preserve"> is </v>
      </c>
      <c r="L1496" s="4" t="str">
        <f t="shared" si="90"/>
        <v>completing the Competetive Cultural Competence program</v>
      </c>
      <c r="M1496" s="4" t="s">
        <v>148</v>
      </c>
      <c r="N1496" s="60" t="s">
        <v>136</v>
      </c>
    </row>
    <row r="1497" spans="2:14" hidden="1" x14ac:dyDescent="0.3">
      <c r="G1497" s="65" t="s">
        <v>60</v>
      </c>
      <c r="H1497" s="73" t="str">
        <f t="shared" si="89"/>
        <v>Select one of these two services, Standard or Competitive Competence, to best improve your efficacy serving diverse patients. We can then offer a testimonial of your improved responsiveness to diverse clients.</v>
      </c>
      <c r="K1497" s="61" t="s">
        <v>138</v>
      </c>
      <c r="L1497" s="61" t="s">
        <v>139</v>
      </c>
      <c r="M1497" s="61" t="s">
        <v>149</v>
      </c>
      <c r="N1497" s="60" t="s">
        <v>141</v>
      </c>
    </row>
    <row r="1498" spans="2:14" hidden="1" x14ac:dyDescent="0.3">
      <c r="C1498" s="73" t="str">
        <f>IF($C1486=$C1491,H1491,IF($C1486=$C1492,H1492,IF($C1486=C1493,H1493,IF($C1486=C1494,H1494,IF($C1486=C1495,H1495,IF($C1486=C1496,H1496,IF($C1486=0,H1497)))))))</f>
        <v>Select one of these two services, Standard or Competitive Competence, to best improve your efficacy serving diverse patients. We can then offer a testimonial of your improved responsiveness to diverse clients.</v>
      </c>
      <c r="E1498" s="65" t="s">
        <v>60</v>
      </c>
      <c r="F1498" s="73" t="str">
        <f>IF($C1486=$C1491,F1491,IF($C1486=$C1492,F1492,IF($C1486=C1493,F1493,IF($C1486=C1494,F1494,IF($C1486=C1495,F1495,IF($C1486=C1496,F1496,IF($C1486=0,"")))))))</f>
        <v/>
      </c>
      <c r="G1498" s="65" t="s">
        <v>60</v>
      </c>
    </row>
    <row r="1499" spans="2:14" hidden="1" x14ac:dyDescent="0.3"/>
    <row r="1500" spans="2:14" hidden="1" x14ac:dyDescent="0.3">
      <c r="C1500" s="4" t="s">
        <v>142</v>
      </c>
    </row>
    <row r="1501" spans="2:14" hidden="1" x14ac:dyDescent="0.3"/>
    <row r="1502" spans="2:14" hidden="1" x14ac:dyDescent="0.3"/>
    <row r="1503" spans="2:14" hidden="1" x14ac:dyDescent="0.3"/>
    <row r="1504" spans="2:14" ht="16" hidden="1" x14ac:dyDescent="0.4">
      <c r="B1504" s="66" t="str">
        <f>IF(OR(F461="",J461=""),B461,CONCATENATE(B461,": ",F461,", ",J461))</f>
        <v>11th visit</v>
      </c>
      <c r="C1504" s="67"/>
      <c r="D1504" s="67"/>
      <c r="E1504" s="67"/>
      <c r="F1504" s="68"/>
      <c r="G1504" s="67"/>
      <c r="H1504" s="69"/>
      <c r="I1504" s="67"/>
      <c r="J1504" s="67"/>
      <c r="K1504" s="67"/>
      <c r="L1504" s="67"/>
      <c r="M1504" s="133">
        <f>IF(J461=I$1103,L$1103,IF(J461=I$1104,L$1104,IF(J461=I$1105,L$1105,IF(J461=I$1106,L$1106,IF(J461=I$1107,L$1107,IF(J461=I$1108,L$1108,IF(J461=I$1109,L$1109,IF(J461="",0))))))))</f>
        <v>0</v>
      </c>
    </row>
    <row r="1505" spans="2:16" hidden="1" x14ac:dyDescent="0.3">
      <c r="F1505" s="63"/>
    </row>
    <row r="1506" spans="2:16" hidden="1" x14ac:dyDescent="0.3">
      <c r="F1506" s="70" t="str">
        <f>F465</f>
        <v>Tamela</v>
      </c>
      <c r="J1506" s="70" t="str">
        <f>F466</f>
        <v>Dr. Simmons</v>
      </c>
    </row>
    <row r="1507" spans="2:16" hidden="1" x14ac:dyDescent="0.3"/>
    <row r="1508" spans="2:16" hidden="1" x14ac:dyDescent="0.3">
      <c r="B1508" s="64">
        <f>IF(C1508=F$1107,E$1107,IF(C1508=F$1108,E$1108,IF(C1508=F$1109,E$1109,IF(C1508=F$1110,E$1110,IF(C1508=F$1111,E$1111,IF(C1508=0,0))))))</f>
        <v>0</v>
      </c>
      <c r="C1508" s="4">
        <f>K468</f>
        <v>0</v>
      </c>
      <c r="F1508" s="4" t="str">
        <f>F1471</f>
        <v>1. I felt fully seen and heard.</v>
      </c>
      <c r="M1508" s="4">
        <f>IF(K468="",0,1)</f>
        <v>0</v>
      </c>
    </row>
    <row r="1509" spans="2:16" hidden="1" x14ac:dyDescent="0.3">
      <c r="B1509" s="64">
        <f t="shared" ref="B1509:B1517" si="92">IF(C1509=F$1107,E$1107,IF(C1509=F$1108,E$1108,IF(C1509=F$1109,E$1109,IF(C1509=F$1110,E$1110,IF(C1509=F$1111,E$1111,IF(C1509=0,0))))))</f>
        <v>0</v>
      </c>
      <c r="C1509" s="4">
        <f>K470</f>
        <v>0</v>
      </c>
      <c r="F1509" s="4" t="str">
        <f t="shared" ref="F1509:F1517" si="93">F1472</f>
        <v>2. They faithfully responded to all of my expressions of pain or discomfort.</v>
      </c>
      <c r="M1509" s="4">
        <f>IF(K470="",0,1)</f>
        <v>0</v>
      </c>
    </row>
    <row r="1510" spans="2:16" hidden="1" x14ac:dyDescent="0.3">
      <c r="B1510" s="64">
        <f t="shared" si="92"/>
        <v>0</v>
      </c>
      <c r="C1510" s="4">
        <f>K472</f>
        <v>0</v>
      </c>
      <c r="F1510" s="4" t="str">
        <f t="shared" si="93"/>
        <v>3. They put my personal wellbeing ahead of their institutional processes.</v>
      </c>
      <c r="M1510" s="4">
        <f>IF(K472="",0,1)</f>
        <v>0</v>
      </c>
    </row>
    <row r="1511" spans="2:16" hidden="1" x14ac:dyDescent="0.3">
      <c r="B1511" s="64">
        <f t="shared" si="92"/>
        <v>0</v>
      </c>
      <c r="C1511" s="4">
        <f>K474</f>
        <v>0</v>
      </c>
      <c r="F1511" s="4" t="str">
        <f t="shared" si="93"/>
        <v>4. Their actions and expressions were devoid of any microaggressions.</v>
      </c>
      <c r="M1511" s="4">
        <f>IF(K474="",0,1)</f>
        <v>0</v>
      </c>
    </row>
    <row r="1512" spans="2:16" hidden="1" x14ac:dyDescent="0.3">
      <c r="B1512" s="64">
        <f t="shared" si="92"/>
        <v>0</v>
      </c>
      <c r="C1512" s="4">
        <f>K476</f>
        <v>0</v>
      </c>
      <c r="F1512" s="4" t="str">
        <f t="shared" si="93"/>
        <v>5. They asked me how they could be more culturally sensitive.</v>
      </c>
      <c r="M1512" s="4">
        <f>IF(K476="",0,1)</f>
        <v>0</v>
      </c>
    </row>
    <row r="1513" spans="2:16" hidden="1" x14ac:dyDescent="0.3">
      <c r="B1513" s="64">
        <f t="shared" si="92"/>
        <v>0</v>
      </c>
      <c r="C1513" s="4">
        <f>K478</f>
        <v>0</v>
      </c>
      <c r="F1513" s="4" t="str">
        <f t="shared" si="93"/>
        <v>6. They did not exploit my vulnerability to their professional authority.</v>
      </c>
      <c r="M1513" s="4">
        <f>IF(K478="",0,1)</f>
        <v>0</v>
      </c>
    </row>
    <row r="1514" spans="2:16" hidden="1" x14ac:dyDescent="0.3">
      <c r="B1514" s="64">
        <f t="shared" si="92"/>
        <v>0</v>
      </c>
      <c r="C1514" s="4">
        <f>K480</f>
        <v>0</v>
      </c>
      <c r="F1514" s="4" t="str">
        <f t="shared" si="93"/>
        <v>7. I never had to give up my autonomy to fit their processes.</v>
      </c>
      <c r="M1514" s="4">
        <f>IF(K480="",0,1)</f>
        <v>0</v>
      </c>
    </row>
    <row r="1515" spans="2:16" hidden="1" x14ac:dyDescent="0.3">
      <c r="B1515" s="64">
        <f t="shared" si="92"/>
        <v>0</v>
      </c>
      <c r="C1515" s="4">
        <f>K482</f>
        <v>0</v>
      </c>
      <c r="F1515" s="4" t="str">
        <f t="shared" si="93"/>
        <v>8. Staff appeared to be culturally diverse.</v>
      </c>
      <c r="M1515" s="4">
        <f>IF(K482="",0,1)</f>
        <v>0</v>
      </c>
    </row>
    <row r="1516" spans="2:16" hidden="1" x14ac:dyDescent="0.3">
      <c r="B1516" s="64">
        <f t="shared" si="92"/>
        <v>0</v>
      </c>
      <c r="C1516" s="4">
        <f>K484</f>
        <v>0</v>
      </c>
      <c r="F1516" s="4" t="str">
        <f t="shared" si="93"/>
        <v>9. They effectively accommodated my linguistic barrier.</v>
      </c>
      <c r="M1516" s="4">
        <f>IF(K484="",0,1)</f>
        <v>0</v>
      </c>
    </row>
    <row r="1517" spans="2:16" hidden="1" x14ac:dyDescent="0.3">
      <c r="B1517" s="64">
        <f t="shared" si="92"/>
        <v>0</v>
      </c>
      <c r="C1517" s="4">
        <f>K486</f>
        <v>0</v>
      </c>
      <c r="F1517" s="4" t="str">
        <f t="shared" si="93"/>
        <v>10. I was offered billing options appropriate to my cultural values.</v>
      </c>
      <c r="M1517" s="4">
        <f>IF(K486="",0,1)</f>
        <v>0</v>
      </c>
    </row>
    <row r="1518" spans="2:16" hidden="1" x14ac:dyDescent="0.3">
      <c r="M1518" s="71">
        <f t="shared" ref="M1518" si="94">SUM(M1508:M1517)</f>
        <v>0</v>
      </c>
    </row>
    <row r="1519" spans="2:16" ht="15.5" hidden="1" x14ac:dyDescent="0.45">
      <c r="B1519" s="72">
        <f t="shared" ref="B1519" si="95">ROUND(SUM(B1508:B1517),0)</f>
        <v>0</v>
      </c>
      <c r="C1519" s="73" t="str">
        <f>IF(AND($B1519&gt;=$B$1114,$B1519&lt;$C$1114),E$1114,IF(AND($B1519&gt;=$B$1115,$B1519&lt;$C$1115),E$1115,IF(AND($B1519&gt;=$B$1116,$B1519&lt;$C$1116),E$1116,IF(AND($B1519&gt;=$B$1117,$B1519&lt;$C$1117),E$1117,IF(AND($B1519&gt;=$B$1118,$B1519&lt;=$C$1118),E$1118)))))</f>
        <v>Dangerously incompetent</v>
      </c>
      <c r="F1519" s="73" t="str">
        <f>IF(AND($B1519&gt;=$B$1114,$B1519&lt;$C$1114),H$1114,IF(AND($B1519&gt;=$B$1115,$B1519&lt;$C$1115),H$1115,IF(AND($B1519&gt;=$B$1116,$B1519&lt;$C$1116),H$1116,IF(AND($B1519&gt;=$B$1117,$B1519&lt;$C$1117),H$1117,IF(AND($B1519&gt;=$B$1118,$B1519&lt;=$C$1118),H$1118)))))</f>
        <v>dangerous incompetence</v>
      </c>
      <c r="I1519" s="73" t="str">
        <f>IF(AND($B1519&gt;=$B$1114,$B1519&lt;$C$1114),K$1114,IF(AND($B1519&gt;=$B$1115,$B1519&lt;$C$1115),K$1115,IF(AND($B1519&gt;=$B$1116,$B1519&lt;$C$1116),K$1116,IF(AND($B1519&gt;=$B$1117,$B1519&lt;$C$1117),K$1117,IF(AND($B1519&gt;=$B$1118,$B1519&lt;=$C$1118),K$1118)))))</f>
        <v>dangerous risk to Tamela's wellbeing</v>
      </c>
      <c r="M1519" s="74" t="str">
        <f>IF(M1518=10,B1519,"")</f>
        <v/>
      </c>
      <c r="P1519" s="127" t="str">
        <f>IF(M1519="","",M1519*0.01)</f>
        <v/>
      </c>
    </row>
    <row r="1520" spans="2:16" ht="15.5" hidden="1" x14ac:dyDescent="0.45">
      <c r="L1520" s="75" t="s">
        <v>92</v>
      </c>
      <c r="M1520" s="76" t="str">
        <f>IF(K466="","",K466)</f>
        <v/>
      </c>
      <c r="P1520" s="127" t="str">
        <f>IF(M1520="","",1-(M1520/12))</f>
        <v/>
      </c>
    </row>
    <row r="1521" spans="2:14" hidden="1" x14ac:dyDescent="0.3">
      <c r="B1521" s="73" t="str">
        <f t="shared" ref="B1521" si="96">IF(M1518=10,CONCATENATE(E1521,F1521,G1521,H1521,I1521,J1521,K1521,L1521,M1521),"")</f>
        <v/>
      </c>
      <c r="D1521" s="65" t="s">
        <v>60</v>
      </c>
      <c r="E1521" s="4" t="s">
        <v>93</v>
      </c>
      <c r="F1521" s="4">
        <f t="shared" ref="F1521" si="97">B1519</f>
        <v>0</v>
      </c>
      <c r="G1521" s="4" t="s">
        <v>94</v>
      </c>
      <c r="H1521" s="4" t="str">
        <f t="shared" ref="H1521" si="98">F1519</f>
        <v>dangerous incompetence</v>
      </c>
      <c r="I1521" s="4" t="s">
        <v>95</v>
      </c>
    </row>
    <row r="1522" spans="2:14" hidden="1" x14ac:dyDescent="0.3"/>
    <row r="1523" spans="2:14" ht="14.5" hidden="1" x14ac:dyDescent="0.45">
      <c r="C1523" s="147">
        <f>E496</f>
        <v>0</v>
      </c>
      <c r="D1523" s="148"/>
      <c r="E1523" s="148"/>
      <c r="F1523" s="148"/>
      <c r="G1523" s="148"/>
      <c r="H1523" s="149"/>
    </row>
    <row r="1524" spans="2:14" hidden="1" x14ac:dyDescent="0.3"/>
    <row r="1525" spans="2:14" hidden="1" x14ac:dyDescent="0.3">
      <c r="C1525" s="73" t="str">
        <f>CONCATENATE(E1525,F1525,G1525,H1525,I1525,J1525,K1525,,L1525,M1525)</f>
        <v xml:space="preserve">We provide this helpful feedback to you, Dr. Simmons, to improve your cultural competency. </v>
      </c>
      <c r="D1525" s="65" t="s">
        <v>60</v>
      </c>
      <c r="E1525" s="4" t="s">
        <v>123</v>
      </c>
      <c r="F1525" s="4" t="str">
        <f>IF($J1506=0,"the recipient",$J1506)</f>
        <v>Dr. Simmons</v>
      </c>
      <c r="G1525" s="4" t="s">
        <v>124</v>
      </c>
      <c r="H1525" s="4"/>
    </row>
    <row r="1526" spans="2:14" hidden="1" x14ac:dyDescent="0.3">
      <c r="C1526" s="73" t="str">
        <f>CONCATENATE(E1526,F1526,G1526,H1526,I1526,J1526,K1526,,L1526,M1526)</f>
        <v xml:space="preserve">We know medical providers like you rely upon referrals. Often from those you serve. </v>
      </c>
      <c r="D1526" s="65" t="s">
        <v>60</v>
      </c>
      <c r="E1526" s="4" t="s">
        <v>126</v>
      </c>
      <c r="G1526" s="4" t="s">
        <v>127</v>
      </c>
    </row>
    <row r="1527" spans="2:14" hidden="1" x14ac:dyDescent="0.3">
      <c r="C1527" s="73" t="str">
        <f>CONCATENATE(E1527,F1527,G1527,H1527,I1527,J1527,K1527,,L1527,M1527)</f>
        <v>Select a service that best fits your needs.</v>
      </c>
      <c r="D1527" s="65" t="s">
        <v>60</v>
      </c>
      <c r="E1527" s="4" t="s">
        <v>17</v>
      </c>
    </row>
    <row r="1528" spans="2:14" hidden="1" x14ac:dyDescent="0.3">
      <c r="C1528" s="62" t="str">
        <f>$C$1164</f>
        <v>Standard Cultural Competence - begin</v>
      </c>
      <c r="E1528" s="65" t="s">
        <v>60</v>
      </c>
      <c r="F1528" s="62" t="str">
        <f>$H$1164</f>
        <v>beginning the Standard Cultural Competence program</v>
      </c>
      <c r="G1528" s="65" t="s">
        <v>60</v>
      </c>
      <c r="H1528" s="73" t="str">
        <f>CONCATENATE($I1528,$J1528,$K1528,$L1528,$M1528,$N1528,$O1528,$P1528)</f>
        <v>Now that Dr. Simmons is beginning the Standard Cultural Competence program, we expect improved outcomes. And can provide a testimonial of their responsiveness to the needs of diverse clients.</v>
      </c>
      <c r="I1528" s="4" t="s">
        <v>128</v>
      </c>
      <c r="J1528" s="65" t="str">
        <f>F1525</f>
        <v>Dr. Simmons</v>
      </c>
      <c r="K1528" s="61" t="s">
        <v>129</v>
      </c>
      <c r="L1528" s="4" t="str">
        <f>F1528</f>
        <v>beginning the Standard Cultural Competence program</v>
      </c>
      <c r="M1528" s="4" t="s">
        <v>143</v>
      </c>
      <c r="N1528" s="60" t="s">
        <v>131</v>
      </c>
    </row>
    <row r="1529" spans="2:14" hidden="1" x14ac:dyDescent="0.3">
      <c r="C1529" s="62" t="str">
        <f>$C$1165</f>
        <v>Competitive Cultural Competence - begin</v>
      </c>
      <c r="E1529" s="65" t="s">
        <v>60</v>
      </c>
      <c r="F1529" s="62" t="str">
        <f>$H$1165</f>
        <v>beginning the Competetive Cultural Competence program</v>
      </c>
      <c r="G1529" s="65" t="s">
        <v>60</v>
      </c>
      <c r="H1529" s="73" t="str">
        <f t="shared" ref="H1529:H1534" si="99">CONCATENATE($I1529,$J1529,$K1529,$L1529,$M1529,$N1529,$O1529,$P1529)</f>
        <v>Now that Dr. Simmons is beginning the Competetive Cultural Competence program, we anticipate modestly improved wellness outcomes. And can provide a testimonial of their responsiveness to the needs of diverse clients.</v>
      </c>
      <c r="I1529" s="4" t="s">
        <v>128</v>
      </c>
      <c r="J1529" s="4" t="str">
        <f>J1528</f>
        <v>Dr. Simmons</v>
      </c>
      <c r="K1529" s="61" t="str">
        <f>K$1195</f>
        <v xml:space="preserve"> is </v>
      </c>
      <c r="L1529" s="4" t="str">
        <f t="shared" ref="L1529:L1533" si="100">F1529</f>
        <v>beginning the Competetive Cultural Competence program</v>
      </c>
      <c r="M1529" s="4" t="s">
        <v>144</v>
      </c>
      <c r="N1529" s="60" t="s">
        <v>131</v>
      </c>
    </row>
    <row r="1530" spans="2:14" hidden="1" x14ac:dyDescent="0.3">
      <c r="C1530" s="62" t="str">
        <f>$C$1166</f>
        <v>Standard Cultural Competence - enrolled</v>
      </c>
      <c r="E1530" s="65" t="s">
        <v>60</v>
      </c>
      <c r="F1530" s="62" t="str">
        <f>$H$1166</f>
        <v>participating in the Standard Cultural Competence program</v>
      </c>
      <c r="G1530" s="65" t="s">
        <v>60</v>
      </c>
      <c r="H1530" s="73" t="str">
        <f t="shared" si="99"/>
        <v>Now that Dr. Simmons is participating in the Standard Cultural Competence program, we expect better outcomes. And can provide a testimonial of their responsiveness to the needs of diverse clients.</v>
      </c>
      <c r="I1530" s="4" t="s">
        <v>128</v>
      </c>
      <c r="J1530" s="4" t="str">
        <f t="shared" ref="J1530:J1533" si="101">J1529</f>
        <v>Dr. Simmons</v>
      </c>
      <c r="K1530" s="61" t="str">
        <f>K$1195</f>
        <v xml:space="preserve"> is </v>
      </c>
      <c r="L1530" s="4" t="str">
        <f t="shared" si="100"/>
        <v>participating in the Standard Cultural Competence program</v>
      </c>
      <c r="M1530" s="4" t="s">
        <v>145</v>
      </c>
      <c r="N1530" s="60" t="s">
        <v>131</v>
      </c>
    </row>
    <row r="1531" spans="2:14" hidden="1" x14ac:dyDescent="0.3">
      <c r="C1531" s="62" t="str">
        <f>$C$1167</f>
        <v>Competitive Cultural Competence - enrolled</v>
      </c>
      <c r="E1531" s="65" t="s">
        <v>60</v>
      </c>
      <c r="F1531" s="62" t="str">
        <f>$H$1167</f>
        <v>participating in the Competetive Cultural Competence program</v>
      </c>
      <c r="G1531" s="65" t="s">
        <v>60</v>
      </c>
      <c r="H1531" s="73" t="str">
        <f t="shared" si="99"/>
        <v>Now that Dr. Simmons is participating in the Competetive Cultural Competence program, we anticipate significantly improved wellness outcomes. And can provide a testimonial of their responsiveness to the needs of diverse clients.</v>
      </c>
      <c r="I1531" s="4" t="s">
        <v>128</v>
      </c>
      <c r="J1531" s="4" t="str">
        <f t="shared" si="101"/>
        <v>Dr. Simmons</v>
      </c>
      <c r="K1531" s="61" t="str">
        <f>K$1195</f>
        <v xml:space="preserve"> is </v>
      </c>
      <c r="L1531" s="4" t="str">
        <f t="shared" si="100"/>
        <v>participating in the Competetive Cultural Competence program</v>
      </c>
      <c r="M1531" s="4" t="s">
        <v>146</v>
      </c>
      <c r="N1531" s="60" t="s">
        <v>131</v>
      </c>
    </row>
    <row r="1532" spans="2:14" hidden="1" x14ac:dyDescent="0.3">
      <c r="C1532" s="62" t="str">
        <f>$C$1168</f>
        <v>Standard Cultural Competence - completed</v>
      </c>
      <c r="E1532" s="65" t="s">
        <v>60</v>
      </c>
      <c r="F1532" s="62" t="str">
        <f>$H$1168</f>
        <v>completing the Standard Cultural Competence program</v>
      </c>
      <c r="G1532" s="65" t="s">
        <v>60</v>
      </c>
      <c r="H1532" s="73" t="str">
        <f t="shared" si="99"/>
        <v>Now that Dr. Simmons is completing the Standard Cultural Competence program, we expect stellar outcomes. And will soon provide a testimonial of their responsiveness to the needs of diverse clients.</v>
      </c>
      <c r="I1532" s="4" t="s">
        <v>128</v>
      </c>
      <c r="J1532" s="4" t="str">
        <f t="shared" si="101"/>
        <v>Dr. Simmons</v>
      </c>
      <c r="K1532" s="61" t="str">
        <f>K$1195</f>
        <v xml:space="preserve"> is </v>
      </c>
      <c r="L1532" s="4" t="str">
        <f t="shared" si="100"/>
        <v>completing the Standard Cultural Competence program</v>
      </c>
      <c r="M1532" s="4" t="s">
        <v>147</v>
      </c>
      <c r="N1532" s="60" t="s">
        <v>136</v>
      </c>
    </row>
    <row r="1533" spans="2:14" hidden="1" x14ac:dyDescent="0.3">
      <c r="C1533" s="62" t="str">
        <f>$C$1169</f>
        <v>Competitive Cultural Competence - completed</v>
      </c>
      <c r="E1533" s="65" t="s">
        <v>60</v>
      </c>
      <c r="F1533" s="62" t="str">
        <f>$H$1169</f>
        <v>completing the Competetive Cultural Competence program</v>
      </c>
      <c r="G1533" s="65" t="s">
        <v>60</v>
      </c>
      <c r="H1533" s="73" t="str">
        <f t="shared" si="99"/>
        <v>Now that Dr. Simmons is completing the Competetive Cultural Competence program, we anticipate greatly improved wellness outcomes. And will soon provide a testimonial of their responsiveness to the needs of diverse clients.</v>
      </c>
      <c r="I1533" s="4" t="s">
        <v>128</v>
      </c>
      <c r="J1533" s="4" t="str">
        <f t="shared" si="101"/>
        <v>Dr. Simmons</v>
      </c>
      <c r="K1533" s="61" t="str">
        <f>K$1195</f>
        <v xml:space="preserve"> is </v>
      </c>
      <c r="L1533" s="4" t="str">
        <f t="shared" si="100"/>
        <v>completing the Competetive Cultural Competence program</v>
      </c>
      <c r="M1533" s="4" t="s">
        <v>148</v>
      </c>
      <c r="N1533" s="60" t="s">
        <v>136</v>
      </c>
    </row>
    <row r="1534" spans="2:14" hidden="1" x14ac:dyDescent="0.3">
      <c r="G1534" s="65" t="s">
        <v>60</v>
      </c>
      <c r="H1534" s="73" t="str">
        <f t="shared" si="99"/>
        <v>Select one of these two services, Standard or Competitive Competence, to best improve your efficacy serving diverse patients. We can then offer a testimonial of your improved responsiveness to diverse clients.</v>
      </c>
      <c r="K1534" s="61" t="s">
        <v>138</v>
      </c>
      <c r="L1534" s="61" t="s">
        <v>139</v>
      </c>
      <c r="M1534" s="61" t="s">
        <v>149</v>
      </c>
      <c r="N1534" s="60" t="s">
        <v>141</v>
      </c>
    </row>
    <row r="1535" spans="2:14" hidden="1" x14ac:dyDescent="0.3">
      <c r="C1535" s="73" t="str">
        <f>IF($C1523=$C1528,H1528,IF($C1523=$C1529,H1529,IF($C1523=C1530,H1530,IF($C1523=C1531,H1531,IF($C1523=C1532,H1532,IF($C1523=C1533,H1533,IF($C1523=0,H1534)))))))</f>
        <v>Select one of these two services, Standard or Competitive Competence, to best improve your efficacy serving diverse patients. We can then offer a testimonial of your improved responsiveness to diverse clients.</v>
      </c>
      <c r="E1535" s="65" t="s">
        <v>60</v>
      </c>
      <c r="F1535" s="73" t="str">
        <f>IF($C1523=$C1528,F1528,IF($C1523=$C1529,F1529,IF($C1523=C1530,F1530,IF($C1523=C1531,F1531,IF($C1523=C1532,F1532,IF($C1523=C1533,F1533,IF($C1523=0,"")))))))</f>
        <v/>
      </c>
      <c r="G1535" s="65" t="s">
        <v>60</v>
      </c>
    </row>
    <row r="1536" spans="2:14" hidden="1" x14ac:dyDescent="0.3"/>
    <row r="1537" spans="2:13" hidden="1" x14ac:dyDescent="0.3">
      <c r="C1537" s="4" t="s">
        <v>142</v>
      </c>
    </row>
    <row r="1538" spans="2:13" hidden="1" x14ac:dyDescent="0.3"/>
    <row r="1539" spans="2:13" hidden="1" x14ac:dyDescent="0.3"/>
    <row r="1540" spans="2:13" hidden="1" x14ac:dyDescent="0.3"/>
    <row r="1541" spans="2:13" ht="16" hidden="1" x14ac:dyDescent="0.4">
      <c r="B1541" s="66" t="str">
        <f>IF(OR(F502="",J502=""),B502,CONCATENATE(B502,": ",F502,", ",J502))</f>
        <v>12th visit</v>
      </c>
      <c r="C1541" s="67"/>
      <c r="D1541" s="67"/>
      <c r="E1541" s="67"/>
      <c r="F1541" s="68"/>
      <c r="G1541" s="67"/>
      <c r="H1541" s="69"/>
      <c r="I1541" s="67"/>
      <c r="J1541" s="67"/>
      <c r="K1541" s="67"/>
      <c r="L1541" s="67"/>
      <c r="M1541" s="133">
        <f>IF(J502=I$1103,L$1103,IF(J502=I$1104,L$1104,IF(J502=I$1105,L$1105,IF(J502=I$1106,L$1106,IF(J502=I$1107,L$1107,IF(J502=I$1108,L$1108,IF(J502=I$1109,L$1109,IF(J502="",0))))))))</f>
        <v>0</v>
      </c>
    </row>
    <row r="1542" spans="2:13" hidden="1" x14ac:dyDescent="0.3">
      <c r="F1542" s="63"/>
    </row>
    <row r="1543" spans="2:13" hidden="1" x14ac:dyDescent="0.3">
      <c r="F1543" s="70" t="str">
        <f>F506</f>
        <v>Tamela</v>
      </c>
      <c r="J1543" s="70" t="str">
        <f>F507</f>
        <v>Dr. Simmons</v>
      </c>
    </row>
    <row r="1544" spans="2:13" hidden="1" x14ac:dyDescent="0.3"/>
    <row r="1545" spans="2:13" hidden="1" x14ac:dyDescent="0.3">
      <c r="B1545" s="64">
        <f>IF(C1545=F$1107,E$1107,IF(C1545=F$1108,E$1108,IF(C1545=F$1109,E$1109,IF(C1545=F$1110,E$1110,IF(C1545=F$1111,E$1111,IF(C1545=0,0))))))</f>
        <v>0</v>
      </c>
      <c r="C1545" s="4">
        <f>K509</f>
        <v>0</v>
      </c>
      <c r="F1545" s="4" t="str">
        <f>F1508</f>
        <v>1. I felt fully seen and heard.</v>
      </c>
      <c r="M1545" s="4">
        <f>IF(K509="",0,1)</f>
        <v>0</v>
      </c>
    </row>
    <row r="1546" spans="2:13" hidden="1" x14ac:dyDescent="0.3">
      <c r="B1546" s="64">
        <f t="shared" ref="B1546:B1554" si="102">IF(C1546=F$1107,E$1107,IF(C1546=F$1108,E$1108,IF(C1546=F$1109,E$1109,IF(C1546=F$1110,E$1110,IF(C1546=F$1111,E$1111,IF(C1546=0,0))))))</f>
        <v>0</v>
      </c>
      <c r="C1546" s="4">
        <f>K511</f>
        <v>0</v>
      </c>
      <c r="F1546" s="4" t="str">
        <f t="shared" ref="F1546:F1554" si="103">F1509</f>
        <v>2. They faithfully responded to all of my expressions of pain or discomfort.</v>
      </c>
      <c r="M1546" s="4">
        <f>IF(K511="",0,1)</f>
        <v>0</v>
      </c>
    </row>
    <row r="1547" spans="2:13" hidden="1" x14ac:dyDescent="0.3">
      <c r="B1547" s="64">
        <f t="shared" si="102"/>
        <v>0</v>
      </c>
      <c r="C1547" s="4">
        <f>K513</f>
        <v>0</v>
      </c>
      <c r="F1547" s="4" t="str">
        <f t="shared" si="103"/>
        <v>3. They put my personal wellbeing ahead of their institutional processes.</v>
      </c>
      <c r="M1547" s="4">
        <f>IF(K513="",0,1)</f>
        <v>0</v>
      </c>
    </row>
    <row r="1548" spans="2:13" hidden="1" x14ac:dyDescent="0.3">
      <c r="B1548" s="64">
        <f t="shared" si="102"/>
        <v>0</v>
      </c>
      <c r="C1548" s="4">
        <f>K515</f>
        <v>0</v>
      </c>
      <c r="F1548" s="4" t="str">
        <f t="shared" si="103"/>
        <v>4. Their actions and expressions were devoid of any microaggressions.</v>
      </c>
      <c r="M1548" s="4">
        <f>IF(K515="",0,1)</f>
        <v>0</v>
      </c>
    </row>
    <row r="1549" spans="2:13" hidden="1" x14ac:dyDescent="0.3">
      <c r="B1549" s="64">
        <f t="shared" si="102"/>
        <v>0</v>
      </c>
      <c r="C1549" s="4">
        <f>K517</f>
        <v>0</v>
      </c>
      <c r="F1549" s="4" t="str">
        <f t="shared" si="103"/>
        <v>5. They asked me how they could be more culturally sensitive.</v>
      </c>
      <c r="M1549" s="4">
        <f>IF(K517="",0,1)</f>
        <v>0</v>
      </c>
    </row>
    <row r="1550" spans="2:13" hidden="1" x14ac:dyDescent="0.3">
      <c r="B1550" s="64">
        <f t="shared" si="102"/>
        <v>0</v>
      </c>
      <c r="C1550" s="4">
        <f>K519</f>
        <v>0</v>
      </c>
      <c r="F1550" s="4" t="str">
        <f t="shared" si="103"/>
        <v>6. They did not exploit my vulnerability to their professional authority.</v>
      </c>
      <c r="M1550" s="4">
        <f>IF(K519="",0,1)</f>
        <v>0</v>
      </c>
    </row>
    <row r="1551" spans="2:13" hidden="1" x14ac:dyDescent="0.3">
      <c r="B1551" s="64">
        <f t="shared" si="102"/>
        <v>0</v>
      </c>
      <c r="C1551" s="4">
        <f>K521</f>
        <v>0</v>
      </c>
      <c r="F1551" s="4" t="str">
        <f t="shared" si="103"/>
        <v>7. I never had to give up my autonomy to fit their processes.</v>
      </c>
      <c r="M1551" s="4">
        <f>IF(K521="",0,1)</f>
        <v>0</v>
      </c>
    </row>
    <row r="1552" spans="2:13" hidden="1" x14ac:dyDescent="0.3">
      <c r="B1552" s="64">
        <f t="shared" si="102"/>
        <v>0</v>
      </c>
      <c r="C1552" s="4">
        <f>K523</f>
        <v>0</v>
      </c>
      <c r="F1552" s="4" t="str">
        <f t="shared" si="103"/>
        <v>8. Staff appeared to be culturally diverse.</v>
      </c>
      <c r="M1552" s="4">
        <f>IF(K523="",0,1)</f>
        <v>0</v>
      </c>
    </row>
    <row r="1553" spans="2:16" hidden="1" x14ac:dyDescent="0.3">
      <c r="B1553" s="64">
        <f t="shared" si="102"/>
        <v>0</v>
      </c>
      <c r="C1553" s="4">
        <f>K525</f>
        <v>0</v>
      </c>
      <c r="F1553" s="4" t="str">
        <f t="shared" si="103"/>
        <v>9. They effectively accommodated my linguistic barrier.</v>
      </c>
      <c r="M1553" s="4">
        <f>IF(K525="",0,1)</f>
        <v>0</v>
      </c>
    </row>
    <row r="1554" spans="2:16" hidden="1" x14ac:dyDescent="0.3">
      <c r="B1554" s="64">
        <f t="shared" si="102"/>
        <v>0</v>
      </c>
      <c r="C1554" s="4">
        <f>K527</f>
        <v>0</v>
      </c>
      <c r="F1554" s="4" t="str">
        <f t="shared" si="103"/>
        <v>10. I was offered billing options appropriate to my cultural values.</v>
      </c>
      <c r="M1554" s="4">
        <f>IF(K527="",0,1)</f>
        <v>0</v>
      </c>
    </row>
    <row r="1555" spans="2:16" hidden="1" x14ac:dyDescent="0.3">
      <c r="M1555" s="71">
        <f t="shared" ref="M1555" si="104">SUM(M1545:M1554)</f>
        <v>0</v>
      </c>
    </row>
    <row r="1556" spans="2:16" ht="15.5" hidden="1" x14ac:dyDescent="0.45">
      <c r="B1556" s="72">
        <f t="shared" ref="B1556" si="105">ROUND(SUM(B1545:B1554),0)</f>
        <v>0</v>
      </c>
      <c r="C1556" s="73" t="str">
        <f>IF(AND($B1556&gt;=$B$1114,$B1556&lt;$C$1114),E$1114,IF(AND($B1556&gt;=$B$1115,$B1556&lt;$C$1115),E$1115,IF(AND($B1556&gt;=$B$1116,$B1556&lt;$C$1116),E$1116,IF(AND($B1556&gt;=$B$1117,$B1556&lt;$C$1117),E$1117,IF(AND($B1556&gt;=$B$1118,$B1556&lt;=$C$1118),E$1118)))))</f>
        <v>Dangerously incompetent</v>
      </c>
      <c r="F1556" s="73" t="str">
        <f>IF(AND($B1556&gt;=$B$1114,$B1556&lt;$C$1114),H$1114,IF(AND($B1556&gt;=$B$1115,$B1556&lt;$C$1115),H$1115,IF(AND($B1556&gt;=$B$1116,$B1556&lt;$C$1116),H$1116,IF(AND($B1556&gt;=$B$1117,$B1556&lt;$C$1117),H$1117,IF(AND($B1556&gt;=$B$1118,$B1556&lt;=$C$1118),H$1118)))))</f>
        <v>dangerous incompetence</v>
      </c>
      <c r="I1556" s="73" t="str">
        <f>IF(AND($B1556&gt;=$B$1114,$B1556&lt;$C$1114),K$1114,IF(AND($B1556&gt;=$B$1115,$B1556&lt;$C$1115),K$1115,IF(AND($B1556&gt;=$B$1116,$B1556&lt;$C$1116),K$1116,IF(AND($B1556&gt;=$B$1117,$B1556&lt;$C$1117),K$1117,IF(AND($B1556&gt;=$B$1118,$B1556&lt;=$C$1118),K$1118)))))</f>
        <v>dangerous risk to Tamela's wellbeing</v>
      </c>
      <c r="M1556" s="74" t="str">
        <f>IF(M1555=10,B1556,"")</f>
        <v/>
      </c>
      <c r="P1556" s="127" t="str">
        <f>IF(M1556="","",M1556*0.01)</f>
        <v/>
      </c>
    </row>
    <row r="1557" spans="2:16" ht="15.5" hidden="1" x14ac:dyDescent="0.45">
      <c r="L1557" s="75" t="s">
        <v>92</v>
      </c>
      <c r="M1557" s="76" t="str">
        <f>IF(K507="","",K507)</f>
        <v/>
      </c>
      <c r="P1557" s="127" t="str">
        <f>IF(M1557="","",1-(M1557/12))</f>
        <v/>
      </c>
    </row>
    <row r="1558" spans="2:16" hidden="1" x14ac:dyDescent="0.3">
      <c r="B1558" s="73" t="str">
        <f t="shared" ref="B1558" si="106">IF(M1555=10,CONCATENATE(E1558,F1558,G1558,H1558,I1558,J1558,K1558,L1558,M1558),"")</f>
        <v/>
      </c>
      <c r="D1558" s="65" t="s">
        <v>60</v>
      </c>
      <c r="E1558" s="4" t="s">
        <v>93</v>
      </c>
      <c r="F1558" s="4">
        <f t="shared" ref="F1558" si="107">B1556</f>
        <v>0</v>
      </c>
      <c r="G1558" s="4" t="s">
        <v>94</v>
      </c>
      <c r="H1558" s="4" t="str">
        <f t="shared" ref="H1558" si="108">F1556</f>
        <v>dangerous incompetence</v>
      </c>
      <c r="I1558" s="4" t="s">
        <v>95</v>
      </c>
    </row>
    <row r="1559" spans="2:16" hidden="1" x14ac:dyDescent="0.3"/>
    <row r="1560" spans="2:16" ht="14.5" hidden="1" x14ac:dyDescent="0.45">
      <c r="C1560" s="147">
        <f>E537</f>
        <v>0</v>
      </c>
      <c r="D1560" s="148"/>
      <c r="E1560" s="148"/>
      <c r="F1560" s="148"/>
      <c r="G1560" s="148"/>
      <c r="H1560" s="149"/>
    </row>
    <row r="1561" spans="2:16" hidden="1" x14ac:dyDescent="0.3"/>
    <row r="1562" spans="2:16" hidden="1" x14ac:dyDescent="0.3">
      <c r="C1562" s="73" t="str">
        <f>CONCATENATE(E1562,F1562,G1562,H1562,I1562,J1562,K1562,,L1562,M1562)</f>
        <v xml:space="preserve">We provide this helpful feedback to you, Dr. Simmons, to improve your cultural competency. </v>
      </c>
      <c r="D1562" s="65" t="s">
        <v>60</v>
      </c>
      <c r="E1562" s="4" t="s">
        <v>123</v>
      </c>
      <c r="F1562" s="4" t="str">
        <f>IF($J1543=0,"the recipient",$J1543)</f>
        <v>Dr. Simmons</v>
      </c>
      <c r="G1562" s="4" t="s">
        <v>124</v>
      </c>
      <c r="H1562" s="4"/>
    </row>
    <row r="1563" spans="2:16" hidden="1" x14ac:dyDescent="0.3">
      <c r="C1563" s="73" t="str">
        <f>CONCATENATE(E1563,F1563,G1563,H1563,I1563,J1563,K1563,,L1563,M1563)</f>
        <v xml:space="preserve">We know medical providers like you rely upon referrals. Often from those you serve. </v>
      </c>
      <c r="D1563" s="65" t="s">
        <v>60</v>
      </c>
      <c r="E1563" s="4" t="s">
        <v>126</v>
      </c>
      <c r="G1563" s="4" t="s">
        <v>127</v>
      </c>
    </row>
    <row r="1564" spans="2:16" hidden="1" x14ac:dyDescent="0.3">
      <c r="C1564" s="73" t="str">
        <f>CONCATENATE(E1564,F1564,G1564,H1564,I1564,J1564,K1564,,L1564,M1564)</f>
        <v>Select a service that best fits your needs.</v>
      </c>
      <c r="D1564" s="65" t="s">
        <v>60</v>
      </c>
      <c r="E1564" s="4" t="s">
        <v>17</v>
      </c>
    </row>
    <row r="1565" spans="2:16" hidden="1" x14ac:dyDescent="0.3">
      <c r="C1565" s="62" t="str">
        <f>$C$1164</f>
        <v>Standard Cultural Competence - begin</v>
      </c>
      <c r="E1565" s="65" t="s">
        <v>60</v>
      </c>
      <c r="F1565" s="62" t="str">
        <f>$H$1164</f>
        <v>beginning the Standard Cultural Competence program</v>
      </c>
      <c r="G1565" s="65" t="s">
        <v>60</v>
      </c>
      <c r="H1565" s="73" t="str">
        <f>CONCATENATE($I1565,$J1565,$K1565,$L1565,$M1565,$N1565,$O1565,$P1565)</f>
        <v>Now that Dr. Simmons is beginning the Standard Cultural Competence program, we expect improved outcomes. And can provide a testimonial of their responsiveness to the needs of diverse clients.</v>
      </c>
      <c r="I1565" s="4" t="s">
        <v>128</v>
      </c>
      <c r="J1565" s="65" t="str">
        <f>F1562</f>
        <v>Dr. Simmons</v>
      </c>
      <c r="K1565" s="61" t="s">
        <v>129</v>
      </c>
      <c r="L1565" s="4" t="str">
        <f>F1565</f>
        <v>beginning the Standard Cultural Competence program</v>
      </c>
      <c r="M1565" s="4" t="s">
        <v>143</v>
      </c>
      <c r="N1565" s="60" t="s">
        <v>131</v>
      </c>
    </row>
    <row r="1566" spans="2:16" hidden="1" x14ac:dyDescent="0.3">
      <c r="C1566" s="62" t="str">
        <f>$C$1165</f>
        <v>Competitive Cultural Competence - begin</v>
      </c>
      <c r="E1566" s="65" t="s">
        <v>60</v>
      </c>
      <c r="F1566" s="62" t="str">
        <f>$H$1165</f>
        <v>beginning the Competetive Cultural Competence program</v>
      </c>
      <c r="G1566" s="65" t="s">
        <v>60</v>
      </c>
      <c r="H1566" s="73" t="str">
        <f t="shared" ref="H1566:H1571" si="109">CONCATENATE($I1566,$J1566,$K1566,$L1566,$M1566,$N1566,$O1566,$P1566)</f>
        <v>Now that Dr. Simmons is beginning the Competetive Cultural Competence program, we anticipate modestly improved wellness outcomes. And can provide a testimonial of their responsiveness to the needs of diverse clients.</v>
      </c>
      <c r="I1566" s="4" t="s">
        <v>128</v>
      </c>
      <c r="J1566" s="4" t="str">
        <f>J1565</f>
        <v>Dr. Simmons</v>
      </c>
      <c r="K1566" s="61" t="str">
        <f>K$1195</f>
        <v xml:space="preserve"> is </v>
      </c>
      <c r="L1566" s="4" t="str">
        <f t="shared" ref="L1566:L1570" si="110">F1566</f>
        <v>beginning the Competetive Cultural Competence program</v>
      </c>
      <c r="M1566" s="4" t="s">
        <v>144</v>
      </c>
      <c r="N1566" s="60" t="s">
        <v>131</v>
      </c>
    </row>
    <row r="1567" spans="2:16" hidden="1" x14ac:dyDescent="0.3">
      <c r="C1567" s="62" t="str">
        <f>$C$1166</f>
        <v>Standard Cultural Competence - enrolled</v>
      </c>
      <c r="E1567" s="65" t="s">
        <v>60</v>
      </c>
      <c r="F1567" s="62" t="str">
        <f>$H$1166</f>
        <v>participating in the Standard Cultural Competence program</v>
      </c>
      <c r="G1567" s="65" t="s">
        <v>60</v>
      </c>
      <c r="H1567" s="73" t="str">
        <f t="shared" si="109"/>
        <v>Now that Dr. Simmons is participating in the Standard Cultural Competence program, we expect better outcomes. And can provide a testimonial of their responsiveness to the needs of diverse clients.</v>
      </c>
      <c r="I1567" s="4" t="s">
        <v>128</v>
      </c>
      <c r="J1567" s="4" t="str">
        <f t="shared" ref="J1567:J1570" si="111">J1566</f>
        <v>Dr. Simmons</v>
      </c>
      <c r="K1567" s="61" t="str">
        <f>K$1195</f>
        <v xml:space="preserve"> is </v>
      </c>
      <c r="L1567" s="4" t="str">
        <f t="shared" si="110"/>
        <v>participating in the Standard Cultural Competence program</v>
      </c>
      <c r="M1567" s="4" t="s">
        <v>145</v>
      </c>
      <c r="N1567" s="60" t="s">
        <v>131</v>
      </c>
    </row>
    <row r="1568" spans="2:16" hidden="1" x14ac:dyDescent="0.3">
      <c r="C1568" s="62" t="str">
        <f>$C$1167</f>
        <v>Competitive Cultural Competence - enrolled</v>
      </c>
      <c r="E1568" s="65" t="s">
        <v>60</v>
      </c>
      <c r="F1568" s="62" t="str">
        <f>$H$1167</f>
        <v>participating in the Competetive Cultural Competence program</v>
      </c>
      <c r="G1568" s="65" t="s">
        <v>60</v>
      </c>
      <c r="H1568" s="73" t="str">
        <f t="shared" si="109"/>
        <v>Now that Dr. Simmons is participating in the Competetive Cultural Competence program, we anticipate significantly improved wellness outcomes. And can provide a testimonial of their responsiveness to the needs of diverse clients.</v>
      </c>
      <c r="I1568" s="4" t="s">
        <v>128</v>
      </c>
      <c r="J1568" s="4" t="str">
        <f t="shared" si="111"/>
        <v>Dr. Simmons</v>
      </c>
      <c r="K1568" s="61" t="str">
        <f>K$1195</f>
        <v xml:space="preserve"> is </v>
      </c>
      <c r="L1568" s="4" t="str">
        <f t="shared" si="110"/>
        <v>participating in the Competetive Cultural Competence program</v>
      </c>
      <c r="M1568" s="4" t="s">
        <v>146</v>
      </c>
      <c r="N1568" s="60" t="s">
        <v>131</v>
      </c>
    </row>
    <row r="1569" spans="2:14" hidden="1" x14ac:dyDescent="0.3">
      <c r="C1569" s="62" t="str">
        <f>$C$1168</f>
        <v>Standard Cultural Competence - completed</v>
      </c>
      <c r="E1569" s="65" t="s">
        <v>60</v>
      </c>
      <c r="F1569" s="62" t="str">
        <f>$H$1168</f>
        <v>completing the Standard Cultural Competence program</v>
      </c>
      <c r="G1569" s="65" t="s">
        <v>60</v>
      </c>
      <c r="H1569" s="73" t="str">
        <f t="shared" si="109"/>
        <v>Now that Dr. Simmons is completing the Standard Cultural Competence program, we expect stellar outcomes. And will soon provide a testimonial of their responsiveness to the needs of diverse clients.</v>
      </c>
      <c r="I1569" s="4" t="s">
        <v>128</v>
      </c>
      <c r="J1569" s="4" t="str">
        <f t="shared" si="111"/>
        <v>Dr. Simmons</v>
      </c>
      <c r="K1569" s="61" t="str">
        <f>K$1195</f>
        <v xml:space="preserve"> is </v>
      </c>
      <c r="L1569" s="4" t="str">
        <f t="shared" si="110"/>
        <v>completing the Standard Cultural Competence program</v>
      </c>
      <c r="M1569" s="4" t="s">
        <v>147</v>
      </c>
      <c r="N1569" s="60" t="s">
        <v>136</v>
      </c>
    </row>
    <row r="1570" spans="2:14" hidden="1" x14ac:dyDescent="0.3">
      <c r="C1570" s="62" t="str">
        <f>$C$1169</f>
        <v>Competitive Cultural Competence - completed</v>
      </c>
      <c r="E1570" s="65" t="s">
        <v>60</v>
      </c>
      <c r="F1570" s="62" t="str">
        <f>$H$1169</f>
        <v>completing the Competetive Cultural Competence program</v>
      </c>
      <c r="G1570" s="65" t="s">
        <v>60</v>
      </c>
      <c r="H1570" s="73" t="str">
        <f t="shared" si="109"/>
        <v>Now that Dr. Simmons is completing the Competetive Cultural Competence program, we anticipate greatly improved wellness outcomes. And will soon provide a testimonial of their responsiveness to the needs of diverse clients.</v>
      </c>
      <c r="I1570" s="4" t="s">
        <v>128</v>
      </c>
      <c r="J1570" s="4" t="str">
        <f t="shared" si="111"/>
        <v>Dr. Simmons</v>
      </c>
      <c r="K1570" s="61" t="str">
        <f>K$1195</f>
        <v xml:space="preserve"> is </v>
      </c>
      <c r="L1570" s="4" t="str">
        <f t="shared" si="110"/>
        <v>completing the Competetive Cultural Competence program</v>
      </c>
      <c r="M1570" s="4" t="s">
        <v>148</v>
      </c>
      <c r="N1570" s="60" t="s">
        <v>136</v>
      </c>
    </row>
    <row r="1571" spans="2:14" hidden="1" x14ac:dyDescent="0.3">
      <c r="G1571" s="65" t="s">
        <v>60</v>
      </c>
      <c r="H1571" s="73" t="str">
        <f t="shared" si="109"/>
        <v>Select one of these two services, Standard or Competitive Competence, to best improve your efficacy serving diverse patients. We can then offer a testimonial of your improved responsiveness to diverse clients.</v>
      </c>
      <c r="K1571" s="61" t="s">
        <v>138</v>
      </c>
      <c r="L1571" s="61" t="s">
        <v>139</v>
      </c>
      <c r="M1571" s="61" t="s">
        <v>149</v>
      </c>
      <c r="N1571" s="60" t="s">
        <v>141</v>
      </c>
    </row>
    <row r="1572" spans="2:14" hidden="1" x14ac:dyDescent="0.3">
      <c r="C1572" s="73" t="str">
        <f>IF($C1560=$C1565,H1565,IF($C1560=$C1566,H1566,IF($C1560=C1567,H1567,IF($C1560=C1568,H1568,IF($C1560=C1569,H1569,IF($C1560=C1570,H1570,IF($C1560=0,H1571)))))))</f>
        <v>Select one of these two services, Standard or Competitive Competence, to best improve your efficacy serving diverse patients. We can then offer a testimonial of your improved responsiveness to diverse clients.</v>
      </c>
      <c r="E1572" s="65" t="s">
        <v>60</v>
      </c>
      <c r="F1572" s="73" t="str">
        <f>IF($C1560=$C1565,F1565,IF($C1560=$C1566,F1566,IF($C1560=C1567,F1567,IF($C1560=C1568,F1568,IF($C1560=C1569,F1569,IF($C1560=C1570,F1570,IF($C1560=0,"")))))))</f>
        <v/>
      </c>
      <c r="G1572" s="65" t="s">
        <v>60</v>
      </c>
    </row>
    <row r="1573" spans="2:14" hidden="1" x14ac:dyDescent="0.3"/>
    <row r="1574" spans="2:14" hidden="1" x14ac:dyDescent="0.3">
      <c r="C1574" s="4" t="s">
        <v>142</v>
      </c>
    </row>
    <row r="1575" spans="2:14" hidden="1" x14ac:dyDescent="0.3"/>
    <row r="1576" spans="2:14" hidden="1" x14ac:dyDescent="0.3"/>
    <row r="1577" spans="2:14" hidden="1" x14ac:dyDescent="0.3"/>
    <row r="1578" spans="2:14" ht="16" hidden="1" x14ac:dyDescent="0.4">
      <c r="B1578" s="66" t="str">
        <f>IF(OR(F543="",J543=""),B543,CONCATENATE(B543,": ",F543,", ",J543))</f>
        <v>13th visit</v>
      </c>
      <c r="C1578" s="67"/>
      <c r="D1578" s="67"/>
      <c r="E1578" s="67"/>
      <c r="F1578" s="68"/>
      <c r="G1578" s="67"/>
      <c r="H1578" s="69"/>
      <c r="I1578" s="67"/>
      <c r="J1578" s="67"/>
      <c r="K1578" s="67"/>
      <c r="L1578" s="67"/>
      <c r="M1578" s="133">
        <f>IF(J543=I$1103,L$1103,IF(J543=I$1104,L$1104,IF(J543=I$1105,L$1105,IF(J543=I$1106,L$1106,IF(J543=I$1107,L$1107,IF(J543=I$1108,L$1108,IF(J543=I$1109,L$1109,IF(J543="",0))))))))</f>
        <v>0</v>
      </c>
    </row>
    <row r="1579" spans="2:14" hidden="1" x14ac:dyDescent="0.3">
      <c r="F1579" s="63"/>
    </row>
    <row r="1580" spans="2:14" hidden="1" x14ac:dyDescent="0.3">
      <c r="F1580" s="70" t="str">
        <f>F547</f>
        <v>Tamela</v>
      </c>
      <c r="J1580" s="70" t="str">
        <f>F548</f>
        <v>Dr. Simmons</v>
      </c>
    </row>
    <row r="1581" spans="2:14" hidden="1" x14ac:dyDescent="0.3"/>
    <row r="1582" spans="2:14" hidden="1" x14ac:dyDescent="0.3">
      <c r="B1582" s="64">
        <f>IF(C1582=F$1107,E$1107,IF(C1582=F$1108,E$1108,IF(C1582=F$1109,E$1109,IF(C1582=F$1110,E$1110,IF(C1582=F$1111,E$1111,IF(C1582=0,0))))))</f>
        <v>0</v>
      </c>
      <c r="C1582" s="4">
        <f>K550</f>
        <v>0</v>
      </c>
      <c r="F1582" s="4" t="str">
        <f>F1545</f>
        <v>1. I felt fully seen and heard.</v>
      </c>
      <c r="M1582" s="4">
        <f>IF(K550="",0,1)</f>
        <v>0</v>
      </c>
    </row>
    <row r="1583" spans="2:14" hidden="1" x14ac:dyDescent="0.3">
      <c r="B1583" s="64">
        <f t="shared" ref="B1583:B1591" si="112">IF(C1583=F$1107,E$1107,IF(C1583=F$1108,E$1108,IF(C1583=F$1109,E$1109,IF(C1583=F$1110,E$1110,IF(C1583=F$1111,E$1111,IF(C1583=0,0))))))</f>
        <v>0</v>
      </c>
      <c r="C1583" s="4">
        <f>K552</f>
        <v>0</v>
      </c>
      <c r="F1583" s="4" t="str">
        <f t="shared" ref="F1583:F1591" si="113">F1546</f>
        <v>2. They faithfully responded to all of my expressions of pain or discomfort.</v>
      </c>
      <c r="M1583" s="4">
        <f>IF(K552="",0,1)</f>
        <v>0</v>
      </c>
    </row>
    <row r="1584" spans="2:14" hidden="1" x14ac:dyDescent="0.3">
      <c r="B1584" s="64">
        <f t="shared" si="112"/>
        <v>0</v>
      </c>
      <c r="C1584" s="4">
        <f>K554</f>
        <v>0</v>
      </c>
      <c r="F1584" s="4" t="str">
        <f t="shared" si="113"/>
        <v>3. They put my personal wellbeing ahead of their institutional processes.</v>
      </c>
      <c r="M1584" s="4">
        <f>IF(K554="",0,1)</f>
        <v>0</v>
      </c>
    </row>
    <row r="1585" spans="2:16" hidden="1" x14ac:dyDescent="0.3">
      <c r="B1585" s="64">
        <f t="shared" si="112"/>
        <v>0</v>
      </c>
      <c r="C1585" s="4">
        <f>K556</f>
        <v>0</v>
      </c>
      <c r="F1585" s="4" t="str">
        <f t="shared" si="113"/>
        <v>4. Their actions and expressions were devoid of any microaggressions.</v>
      </c>
      <c r="M1585" s="4">
        <f>IF(K556="",0,1)</f>
        <v>0</v>
      </c>
    </row>
    <row r="1586" spans="2:16" hidden="1" x14ac:dyDescent="0.3">
      <c r="B1586" s="64">
        <f t="shared" si="112"/>
        <v>0</v>
      </c>
      <c r="C1586" s="4">
        <f>K558</f>
        <v>0</v>
      </c>
      <c r="F1586" s="4" t="str">
        <f t="shared" si="113"/>
        <v>5. They asked me how they could be more culturally sensitive.</v>
      </c>
      <c r="M1586" s="4">
        <f>IF(K558="",0,1)</f>
        <v>0</v>
      </c>
    </row>
    <row r="1587" spans="2:16" hidden="1" x14ac:dyDescent="0.3">
      <c r="B1587" s="64">
        <f t="shared" si="112"/>
        <v>0</v>
      </c>
      <c r="C1587" s="4">
        <f>K560</f>
        <v>0</v>
      </c>
      <c r="F1587" s="4" t="str">
        <f t="shared" si="113"/>
        <v>6. They did not exploit my vulnerability to their professional authority.</v>
      </c>
      <c r="M1587" s="4">
        <f>IF(K560="",0,1)</f>
        <v>0</v>
      </c>
    </row>
    <row r="1588" spans="2:16" hidden="1" x14ac:dyDescent="0.3">
      <c r="B1588" s="64">
        <f t="shared" si="112"/>
        <v>0</v>
      </c>
      <c r="C1588" s="4">
        <f>K562</f>
        <v>0</v>
      </c>
      <c r="F1588" s="4" t="str">
        <f t="shared" si="113"/>
        <v>7. I never had to give up my autonomy to fit their processes.</v>
      </c>
      <c r="M1588" s="4">
        <f>IF(K562="",0,1)</f>
        <v>0</v>
      </c>
    </row>
    <row r="1589" spans="2:16" hidden="1" x14ac:dyDescent="0.3">
      <c r="B1589" s="64">
        <f t="shared" si="112"/>
        <v>0</v>
      </c>
      <c r="C1589" s="4">
        <f>K564</f>
        <v>0</v>
      </c>
      <c r="F1589" s="4" t="str">
        <f t="shared" si="113"/>
        <v>8. Staff appeared to be culturally diverse.</v>
      </c>
      <c r="M1589" s="4">
        <f>IF(K564="",0,1)</f>
        <v>0</v>
      </c>
    </row>
    <row r="1590" spans="2:16" hidden="1" x14ac:dyDescent="0.3">
      <c r="B1590" s="64">
        <f t="shared" si="112"/>
        <v>0</v>
      </c>
      <c r="C1590" s="4">
        <f>K566</f>
        <v>0</v>
      </c>
      <c r="F1590" s="4" t="str">
        <f t="shared" si="113"/>
        <v>9. They effectively accommodated my linguistic barrier.</v>
      </c>
      <c r="M1590" s="4">
        <f>IF(K566="",0,1)</f>
        <v>0</v>
      </c>
    </row>
    <row r="1591" spans="2:16" hidden="1" x14ac:dyDescent="0.3">
      <c r="B1591" s="64">
        <f t="shared" si="112"/>
        <v>0</v>
      </c>
      <c r="C1591" s="4">
        <f>K568</f>
        <v>0</v>
      </c>
      <c r="F1591" s="4" t="str">
        <f t="shared" si="113"/>
        <v>10. I was offered billing options appropriate to my cultural values.</v>
      </c>
      <c r="M1591" s="4">
        <f>IF(K568="",0,1)</f>
        <v>0</v>
      </c>
    </row>
    <row r="1592" spans="2:16" hidden="1" x14ac:dyDescent="0.3">
      <c r="M1592" s="71">
        <f t="shared" ref="M1592" si="114">SUM(M1582:M1591)</f>
        <v>0</v>
      </c>
    </row>
    <row r="1593" spans="2:16" ht="15.5" hidden="1" x14ac:dyDescent="0.45">
      <c r="B1593" s="72">
        <f t="shared" ref="B1593" si="115">ROUND(SUM(B1582:B1591),0)</f>
        <v>0</v>
      </c>
      <c r="C1593" s="73" t="str">
        <f>IF(AND($B1593&gt;=$B$1114,$B1593&lt;$C$1114),E$1114,IF(AND($B1593&gt;=$B$1115,$B1593&lt;$C$1115),E$1115,IF(AND($B1593&gt;=$B$1116,$B1593&lt;$C$1116),E$1116,IF(AND($B1593&gt;=$B$1117,$B1593&lt;$C$1117),E$1117,IF(AND($B1593&gt;=$B$1118,$B1593&lt;=$C$1118),E$1118)))))</f>
        <v>Dangerously incompetent</v>
      </c>
      <c r="F1593" s="73" t="str">
        <f>IF(AND($B1593&gt;=$B$1114,$B1593&lt;$C$1114),H$1114,IF(AND($B1593&gt;=$B$1115,$B1593&lt;$C$1115),H$1115,IF(AND($B1593&gt;=$B$1116,$B1593&lt;$C$1116),H$1116,IF(AND($B1593&gt;=$B$1117,$B1593&lt;$C$1117),H$1117,IF(AND($B1593&gt;=$B$1118,$B1593&lt;=$C$1118),H$1118)))))</f>
        <v>dangerous incompetence</v>
      </c>
      <c r="I1593" s="73" t="str">
        <f>IF(AND($B1593&gt;=$B$1114,$B1593&lt;$C$1114),K$1114,IF(AND($B1593&gt;=$B$1115,$B1593&lt;$C$1115),K$1115,IF(AND($B1593&gt;=$B$1116,$B1593&lt;$C$1116),K$1116,IF(AND($B1593&gt;=$B$1117,$B1593&lt;$C$1117),K$1117,IF(AND($B1593&gt;=$B$1118,$B1593&lt;=$C$1118),K$1118)))))</f>
        <v>dangerous risk to Tamela's wellbeing</v>
      </c>
      <c r="M1593" s="74" t="str">
        <f>IF(M1592=10,B1593,"")</f>
        <v/>
      </c>
      <c r="P1593" s="127" t="str">
        <f>IF(M1593="","",M1593*0.01)</f>
        <v/>
      </c>
    </row>
    <row r="1594" spans="2:16" ht="15.5" hidden="1" x14ac:dyDescent="0.45">
      <c r="L1594" s="75" t="s">
        <v>92</v>
      </c>
      <c r="M1594" s="76" t="str">
        <f>IF(K548="","",K548)</f>
        <v/>
      </c>
      <c r="P1594" s="127" t="str">
        <f>IF(M1594="","",1-(M1594/12))</f>
        <v/>
      </c>
    </row>
    <row r="1595" spans="2:16" hidden="1" x14ac:dyDescent="0.3">
      <c r="B1595" s="73" t="str">
        <f t="shared" ref="B1595" si="116">IF(M1592=10,CONCATENATE(E1595,F1595,G1595,H1595,I1595,J1595,K1595,L1595,M1595),"")</f>
        <v/>
      </c>
      <c r="D1595" s="65" t="s">
        <v>60</v>
      </c>
      <c r="E1595" s="4" t="s">
        <v>93</v>
      </c>
      <c r="F1595" s="4">
        <f t="shared" ref="F1595" si="117">B1593</f>
        <v>0</v>
      </c>
      <c r="G1595" s="4" t="s">
        <v>94</v>
      </c>
      <c r="H1595" s="4" t="str">
        <f t="shared" ref="H1595" si="118">F1593</f>
        <v>dangerous incompetence</v>
      </c>
      <c r="I1595" s="4" t="s">
        <v>95</v>
      </c>
    </row>
    <row r="1596" spans="2:16" hidden="1" x14ac:dyDescent="0.3"/>
    <row r="1597" spans="2:16" ht="14.5" hidden="1" x14ac:dyDescent="0.45">
      <c r="C1597" s="147">
        <f>E578</f>
        <v>0</v>
      </c>
      <c r="D1597" s="148"/>
      <c r="E1597" s="148"/>
      <c r="F1597" s="148"/>
      <c r="G1597" s="148"/>
      <c r="H1597" s="149"/>
    </row>
    <row r="1598" spans="2:16" hidden="1" x14ac:dyDescent="0.3"/>
    <row r="1599" spans="2:16" hidden="1" x14ac:dyDescent="0.3">
      <c r="C1599" s="73" t="str">
        <f>CONCATENATE(E1599,F1599,G1599,H1599,I1599,J1599,K1599,,L1599,M1599)</f>
        <v xml:space="preserve">We provide this helpful feedback to you, Dr. Simmons, to improve your cultural competency. </v>
      </c>
      <c r="D1599" s="65" t="s">
        <v>60</v>
      </c>
      <c r="E1599" s="4" t="s">
        <v>123</v>
      </c>
      <c r="F1599" s="4" t="str">
        <f>IF($J1580=0,"the recipient",$J1580)</f>
        <v>Dr. Simmons</v>
      </c>
      <c r="G1599" s="4" t="s">
        <v>124</v>
      </c>
      <c r="H1599" s="4"/>
    </row>
    <row r="1600" spans="2:16" hidden="1" x14ac:dyDescent="0.3">
      <c r="C1600" s="73" t="str">
        <f>CONCATENATE(E1600,F1600,G1600,H1600,I1600,J1600,K1600,,L1600,M1600)</f>
        <v xml:space="preserve">We know medical providers like you rely upon referrals. Often from those you serve. </v>
      </c>
      <c r="D1600" s="65" t="s">
        <v>60</v>
      </c>
      <c r="E1600" s="4" t="s">
        <v>126</v>
      </c>
      <c r="G1600" s="4" t="s">
        <v>127</v>
      </c>
    </row>
    <row r="1601" spans="2:14" hidden="1" x14ac:dyDescent="0.3">
      <c r="C1601" s="73" t="str">
        <f>CONCATENATE(E1601,F1601,G1601,H1601,I1601,J1601,K1601,,L1601,M1601)</f>
        <v>Select a service that best fits your needs.</v>
      </c>
      <c r="D1601" s="65" t="s">
        <v>60</v>
      </c>
      <c r="E1601" s="4" t="s">
        <v>17</v>
      </c>
    </row>
    <row r="1602" spans="2:14" hidden="1" x14ac:dyDescent="0.3">
      <c r="C1602" s="62" t="str">
        <f>$C$1164</f>
        <v>Standard Cultural Competence - begin</v>
      </c>
      <c r="E1602" s="65" t="s">
        <v>60</v>
      </c>
      <c r="F1602" s="62" t="str">
        <f>$H$1164</f>
        <v>beginning the Standard Cultural Competence program</v>
      </c>
      <c r="G1602" s="65" t="s">
        <v>60</v>
      </c>
      <c r="H1602" s="73" t="str">
        <f>CONCATENATE($I1602,$J1602,$K1602,$L1602,$M1602,$N1602,$O1602,$P1602)</f>
        <v>Now that Dr. Simmons is beginning the Standard Cultural Competence program, we expect improved outcomes. And can provide a testimonial of their responsiveness to the needs of diverse clients.</v>
      </c>
      <c r="I1602" s="4" t="s">
        <v>128</v>
      </c>
      <c r="J1602" s="65" t="str">
        <f>F1599</f>
        <v>Dr. Simmons</v>
      </c>
      <c r="K1602" s="61" t="s">
        <v>129</v>
      </c>
      <c r="L1602" s="4" t="str">
        <f>F1602</f>
        <v>beginning the Standard Cultural Competence program</v>
      </c>
      <c r="M1602" s="4" t="s">
        <v>143</v>
      </c>
      <c r="N1602" s="60" t="s">
        <v>131</v>
      </c>
    </row>
    <row r="1603" spans="2:14" hidden="1" x14ac:dyDescent="0.3">
      <c r="C1603" s="62" t="str">
        <f>$C$1165</f>
        <v>Competitive Cultural Competence - begin</v>
      </c>
      <c r="E1603" s="65" t="s">
        <v>60</v>
      </c>
      <c r="F1603" s="62" t="str">
        <f>$H$1165</f>
        <v>beginning the Competetive Cultural Competence program</v>
      </c>
      <c r="G1603" s="65" t="s">
        <v>60</v>
      </c>
      <c r="H1603" s="73" t="str">
        <f t="shared" ref="H1603:H1608" si="119">CONCATENATE($I1603,$J1603,$K1603,$L1603,$M1603,$N1603,$O1603,$P1603)</f>
        <v>Now that Dr. Simmons is beginning the Competetive Cultural Competence program, we anticipate modestly improved wellness outcomes. And can provide a testimonial of their responsiveness to the needs of diverse clients.</v>
      </c>
      <c r="I1603" s="4" t="s">
        <v>128</v>
      </c>
      <c r="J1603" s="4" t="str">
        <f>J1602</f>
        <v>Dr. Simmons</v>
      </c>
      <c r="K1603" s="61" t="str">
        <f>K$1195</f>
        <v xml:space="preserve"> is </v>
      </c>
      <c r="L1603" s="4" t="str">
        <f t="shared" ref="L1603:L1607" si="120">F1603</f>
        <v>beginning the Competetive Cultural Competence program</v>
      </c>
      <c r="M1603" s="4" t="s">
        <v>144</v>
      </c>
      <c r="N1603" s="60" t="s">
        <v>131</v>
      </c>
    </row>
    <row r="1604" spans="2:14" hidden="1" x14ac:dyDescent="0.3">
      <c r="C1604" s="62" t="str">
        <f>$C$1166</f>
        <v>Standard Cultural Competence - enrolled</v>
      </c>
      <c r="E1604" s="65" t="s">
        <v>60</v>
      </c>
      <c r="F1604" s="62" t="str">
        <f>$H$1166</f>
        <v>participating in the Standard Cultural Competence program</v>
      </c>
      <c r="G1604" s="65" t="s">
        <v>60</v>
      </c>
      <c r="H1604" s="73" t="str">
        <f t="shared" si="119"/>
        <v>Now that Dr. Simmons is participating in the Standard Cultural Competence program, we expect better outcomes. And can provide a testimonial of their responsiveness to the needs of diverse clients.</v>
      </c>
      <c r="I1604" s="4" t="s">
        <v>128</v>
      </c>
      <c r="J1604" s="4" t="str">
        <f t="shared" ref="J1604:J1607" si="121">J1603</f>
        <v>Dr. Simmons</v>
      </c>
      <c r="K1604" s="61" t="str">
        <f>K$1195</f>
        <v xml:space="preserve"> is </v>
      </c>
      <c r="L1604" s="4" t="str">
        <f t="shared" si="120"/>
        <v>participating in the Standard Cultural Competence program</v>
      </c>
      <c r="M1604" s="4" t="s">
        <v>145</v>
      </c>
      <c r="N1604" s="60" t="s">
        <v>131</v>
      </c>
    </row>
    <row r="1605" spans="2:14" hidden="1" x14ac:dyDescent="0.3">
      <c r="C1605" s="62" t="str">
        <f>$C$1167</f>
        <v>Competitive Cultural Competence - enrolled</v>
      </c>
      <c r="E1605" s="65" t="s">
        <v>60</v>
      </c>
      <c r="F1605" s="62" t="str">
        <f>$H$1167</f>
        <v>participating in the Competetive Cultural Competence program</v>
      </c>
      <c r="G1605" s="65" t="s">
        <v>60</v>
      </c>
      <c r="H1605" s="73" t="str">
        <f t="shared" si="119"/>
        <v>Now that Dr. Simmons is participating in the Competetive Cultural Competence program, we anticipate significantly improved wellness outcomes. And can provide a testimonial of their responsiveness to the needs of diverse clients.</v>
      </c>
      <c r="I1605" s="4" t="s">
        <v>128</v>
      </c>
      <c r="J1605" s="4" t="str">
        <f t="shared" si="121"/>
        <v>Dr. Simmons</v>
      </c>
      <c r="K1605" s="61" t="str">
        <f>K$1195</f>
        <v xml:space="preserve"> is </v>
      </c>
      <c r="L1605" s="4" t="str">
        <f t="shared" si="120"/>
        <v>participating in the Competetive Cultural Competence program</v>
      </c>
      <c r="M1605" s="4" t="s">
        <v>146</v>
      </c>
      <c r="N1605" s="60" t="s">
        <v>131</v>
      </c>
    </row>
    <row r="1606" spans="2:14" hidden="1" x14ac:dyDescent="0.3">
      <c r="C1606" s="62" t="str">
        <f>$C$1168</f>
        <v>Standard Cultural Competence - completed</v>
      </c>
      <c r="E1606" s="65" t="s">
        <v>60</v>
      </c>
      <c r="F1606" s="62" t="str">
        <f>$H$1168</f>
        <v>completing the Standard Cultural Competence program</v>
      </c>
      <c r="G1606" s="65" t="s">
        <v>60</v>
      </c>
      <c r="H1606" s="73" t="str">
        <f t="shared" si="119"/>
        <v>Now that Dr. Simmons is completing the Standard Cultural Competence program, we expect stellar outcomes. And will soon provide a testimonial of their responsiveness to the needs of diverse clients.</v>
      </c>
      <c r="I1606" s="4" t="s">
        <v>128</v>
      </c>
      <c r="J1606" s="4" t="str">
        <f t="shared" si="121"/>
        <v>Dr. Simmons</v>
      </c>
      <c r="K1606" s="61" t="str">
        <f>K$1195</f>
        <v xml:space="preserve"> is </v>
      </c>
      <c r="L1606" s="4" t="str">
        <f t="shared" si="120"/>
        <v>completing the Standard Cultural Competence program</v>
      </c>
      <c r="M1606" s="4" t="s">
        <v>147</v>
      </c>
      <c r="N1606" s="60" t="s">
        <v>136</v>
      </c>
    </row>
    <row r="1607" spans="2:14" hidden="1" x14ac:dyDescent="0.3">
      <c r="C1607" s="62" t="str">
        <f>$C$1169</f>
        <v>Competitive Cultural Competence - completed</v>
      </c>
      <c r="E1607" s="65" t="s">
        <v>60</v>
      </c>
      <c r="F1607" s="62" t="str">
        <f>$H$1169</f>
        <v>completing the Competetive Cultural Competence program</v>
      </c>
      <c r="G1607" s="65" t="s">
        <v>60</v>
      </c>
      <c r="H1607" s="73" t="str">
        <f t="shared" si="119"/>
        <v>Now that Dr. Simmons is completing the Competetive Cultural Competence program, we anticipate greatly improved wellness outcomes. And will soon provide a testimonial of their responsiveness to the needs of diverse clients.</v>
      </c>
      <c r="I1607" s="4" t="s">
        <v>128</v>
      </c>
      <c r="J1607" s="4" t="str">
        <f t="shared" si="121"/>
        <v>Dr. Simmons</v>
      </c>
      <c r="K1607" s="61" t="str">
        <f>K$1195</f>
        <v xml:space="preserve"> is </v>
      </c>
      <c r="L1607" s="4" t="str">
        <f t="shared" si="120"/>
        <v>completing the Competetive Cultural Competence program</v>
      </c>
      <c r="M1607" s="4" t="s">
        <v>148</v>
      </c>
      <c r="N1607" s="60" t="s">
        <v>136</v>
      </c>
    </row>
    <row r="1608" spans="2:14" hidden="1" x14ac:dyDescent="0.3">
      <c r="G1608" s="65" t="s">
        <v>60</v>
      </c>
      <c r="H1608" s="73" t="str">
        <f t="shared" si="119"/>
        <v>Select one of these two services, Standard or Competitive Competence, to best improve your efficacy serving diverse patients. We can then offer a testimonial of your improved responsiveness to diverse clients.</v>
      </c>
      <c r="K1608" s="61" t="s">
        <v>138</v>
      </c>
      <c r="L1608" s="61" t="s">
        <v>139</v>
      </c>
      <c r="M1608" s="61" t="s">
        <v>149</v>
      </c>
      <c r="N1608" s="60" t="s">
        <v>141</v>
      </c>
    </row>
    <row r="1609" spans="2:14" hidden="1" x14ac:dyDescent="0.3">
      <c r="C1609" s="73" t="str">
        <f>IF($C1597=$C1602,H1602,IF($C1597=$C1603,H1603,IF($C1597=C1604,H1604,IF($C1597=C1605,H1605,IF($C1597=C1606,H1606,IF($C1597=C1607,H1607,IF($C1597=0,H1608)))))))</f>
        <v>Select one of these two services, Standard or Competitive Competence, to best improve your efficacy serving diverse patients. We can then offer a testimonial of your improved responsiveness to diverse clients.</v>
      </c>
      <c r="E1609" s="65" t="s">
        <v>60</v>
      </c>
      <c r="F1609" s="73" t="str">
        <f>IF($C1597=$C1602,F1602,IF($C1597=$C1603,F1603,IF($C1597=C1604,F1604,IF($C1597=C1605,F1605,IF($C1597=C1606,F1606,IF($C1597=C1607,F1607,IF($C1597=0,"")))))))</f>
        <v/>
      </c>
      <c r="G1609" s="65" t="s">
        <v>60</v>
      </c>
    </row>
    <row r="1610" spans="2:14" hidden="1" x14ac:dyDescent="0.3"/>
    <row r="1611" spans="2:14" hidden="1" x14ac:dyDescent="0.3">
      <c r="C1611" s="4" t="s">
        <v>142</v>
      </c>
    </row>
    <row r="1612" spans="2:14" hidden="1" x14ac:dyDescent="0.3"/>
    <row r="1613" spans="2:14" hidden="1" x14ac:dyDescent="0.3"/>
    <row r="1614" spans="2:14" hidden="1" x14ac:dyDescent="0.3"/>
    <row r="1615" spans="2:14" ht="16" hidden="1" x14ac:dyDescent="0.4">
      <c r="B1615" s="66" t="str">
        <f>IF(OR(F584="",J584=""),B584,CONCATENATE(B584,": ",F584,", ",J584))</f>
        <v>14th visit</v>
      </c>
      <c r="C1615" s="67"/>
      <c r="D1615" s="67"/>
      <c r="E1615" s="67"/>
      <c r="F1615" s="68"/>
      <c r="G1615" s="67"/>
      <c r="H1615" s="69"/>
      <c r="I1615" s="67"/>
      <c r="J1615" s="67"/>
      <c r="K1615" s="67"/>
      <c r="L1615" s="67"/>
      <c r="M1615" s="133">
        <f>IF(J584=I$1103,L$1103,IF(J584=I$1104,L$1104,IF(J584=I$1105,L$1105,IF(J584=I$1106,L$1106,IF(J584=I$1107,L$1107,IF(J584=I$1108,L$1108,IF(J584=I$1109,L$1109,IF(J584="",0))))))))</f>
        <v>0</v>
      </c>
    </row>
    <row r="1616" spans="2:14" hidden="1" x14ac:dyDescent="0.3">
      <c r="F1616" s="63"/>
    </row>
    <row r="1617" spans="2:16" hidden="1" x14ac:dyDescent="0.3">
      <c r="F1617" s="70" t="str">
        <f>F588</f>
        <v>Tamela</v>
      </c>
      <c r="J1617" s="70" t="str">
        <f>F589</f>
        <v>Dr. Simmons</v>
      </c>
    </row>
    <row r="1618" spans="2:16" hidden="1" x14ac:dyDescent="0.3"/>
    <row r="1619" spans="2:16" hidden="1" x14ac:dyDescent="0.3">
      <c r="B1619" s="64">
        <f>IF(C1619=F$1107,E$1107,IF(C1619=F$1108,E$1108,IF(C1619=F$1109,E$1109,IF(C1619=F$1110,E$1110,IF(C1619=F$1111,E$1111,IF(C1619=0,0))))))</f>
        <v>0</v>
      </c>
      <c r="C1619" s="4">
        <f>K591</f>
        <v>0</v>
      </c>
      <c r="F1619" s="4" t="str">
        <f>F1582</f>
        <v>1. I felt fully seen and heard.</v>
      </c>
      <c r="M1619" s="4">
        <f>IF(K591="",0,1)</f>
        <v>0</v>
      </c>
    </row>
    <row r="1620" spans="2:16" hidden="1" x14ac:dyDescent="0.3">
      <c r="B1620" s="64">
        <f t="shared" ref="B1620:B1628" si="122">IF(C1620=F$1107,E$1107,IF(C1620=F$1108,E$1108,IF(C1620=F$1109,E$1109,IF(C1620=F$1110,E$1110,IF(C1620=F$1111,E$1111,IF(C1620=0,0))))))</f>
        <v>0</v>
      </c>
      <c r="C1620" s="4">
        <f>K593</f>
        <v>0</v>
      </c>
      <c r="F1620" s="4" t="str">
        <f t="shared" ref="F1620:F1628" si="123">F1583</f>
        <v>2. They faithfully responded to all of my expressions of pain or discomfort.</v>
      </c>
      <c r="M1620" s="4">
        <f>IF(K593="",0,1)</f>
        <v>0</v>
      </c>
    </row>
    <row r="1621" spans="2:16" hidden="1" x14ac:dyDescent="0.3">
      <c r="B1621" s="64">
        <f t="shared" si="122"/>
        <v>0</v>
      </c>
      <c r="C1621" s="4">
        <f>K595</f>
        <v>0</v>
      </c>
      <c r="F1621" s="4" t="str">
        <f t="shared" si="123"/>
        <v>3. They put my personal wellbeing ahead of their institutional processes.</v>
      </c>
      <c r="M1621" s="4">
        <f>IF(K595="",0,1)</f>
        <v>0</v>
      </c>
    </row>
    <row r="1622" spans="2:16" hidden="1" x14ac:dyDescent="0.3">
      <c r="B1622" s="64">
        <f t="shared" si="122"/>
        <v>0</v>
      </c>
      <c r="C1622" s="4">
        <f>K597</f>
        <v>0</v>
      </c>
      <c r="F1622" s="4" t="str">
        <f t="shared" si="123"/>
        <v>4. Their actions and expressions were devoid of any microaggressions.</v>
      </c>
      <c r="M1622" s="4">
        <f>IF(K597="",0,1)</f>
        <v>0</v>
      </c>
    </row>
    <row r="1623" spans="2:16" hidden="1" x14ac:dyDescent="0.3">
      <c r="B1623" s="64">
        <f t="shared" si="122"/>
        <v>0</v>
      </c>
      <c r="C1623" s="4">
        <f>K599</f>
        <v>0</v>
      </c>
      <c r="F1623" s="4" t="str">
        <f t="shared" si="123"/>
        <v>5. They asked me how they could be more culturally sensitive.</v>
      </c>
      <c r="M1623" s="4">
        <f>IF(K599="",0,1)</f>
        <v>0</v>
      </c>
    </row>
    <row r="1624" spans="2:16" hidden="1" x14ac:dyDescent="0.3">
      <c r="B1624" s="64">
        <f t="shared" si="122"/>
        <v>0</v>
      </c>
      <c r="C1624" s="4">
        <f>K601</f>
        <v>0</v>
      </c>
      <c r="F1624" s="4" t="str">
        <f t="shared" si="123"/>
        <v>6. They did not exploit my vulnerability to their professional authority.</v>
      </c>
      <c r="M1624" s="4">
        <f>IF(K601="",0,1)</f>
        <v>0</v>
      </c>
    </row>
    <row r="1625" spans="2:16" hidden="1" x14ac:dyDescent="0.3">
      <c r="B1625" s="64">
        <f t="shared" si="122"/>
        <v>0</v>
      </c>
      <c r="C1625" s="4">
        <f>K603</f>
        <v>0</v>
      </c>
      <c r="F1625" s="4" t="str">
        <f t="shared" si="123"/>
        <v>7. I never had to give up my autonomy to fit their processes.</v>
      </c>
      <c r="M1625" s="4">
        <f>IF(K603="",0,1)</f>
        <v>0</v>
      </c>
    </row>
    <row r="1626" spans="2:16" hidden="1" x14ac:dyDescent="0.3">
      <c r="B1626" s="64">
        <f t="shared" si="122"/>
        <v>0</v>
      </c>
      <c r="C1626" s="4">
        <f>K605</f>
        <v>0</v>
      </c>
      <c r="F1626" s="4" t="str">
        <f t="shared" si="123"/>
        <v>8. Staff appeared to be culturally diverse.</v>
      </c>
      <c r="M1626" s="4">
        <f>IF(K605="",0,1)</f>
        <v>0</v>
      </c>
    </row>
    <row r="1627" spans="2:16" hidden="1" x14ac:dyDescent="0.3">
      <c r="B1627" s="64">
        <f t="shared" si="122"/>
        <v>0</v>
      </c>
      <c r="C1627" s="4">
        <f>K607</f>
        <v>0</v>
      </c>
      <c r="F1627" s="4" t="str">
        <f t="shared" si="123"/>
        <v>9. They effectively accommodated my linguistic barrier.</v>
      </c>
      <c r="M1627" s="4">
        <f>IF(K607="",0,1)</f>
        <v>0</v>
      </c>
    </row>
    <row r="1628" spans="2:16" hidden="1" x14ac:dyDescent="0.3">
      <c r="B1628" s="64">
        <f t="shared" si="122"/>
        <v>0</v>
      </c>
      <c r="C1628" s="4">
        <f>K609</f>
        <v>0</v>
      </c>
      <c r="F1628" s="4" t="str">
        <f t="shared" si="123"/>
        <v>10. I was offered billing options appropriate to my cultural values.</v>
      </c>
      <c r="M1628" s="4">
        <f>IF(K609="",0,1)</f>
        <v>0</v>
      </c>
    </row>
    <row r="1629" spans="2:16" hidden="1" x14ac:dyDescent="0.3">
      <c r="M1629" s="71">
        <f t="shared" ref="M1629" si="124">SUM(M1619:M1628)</f>
        <v>0</v>
      </c>
    </row>
    <row r="1630" spans="2:16" ht="15.5" hidden="1" x14ac:dyDescent="0.45">
      <c r="B1630" s="72">
        <f t="shared" ref="B1630:B1667" si="125">ROUND(SUM(B1619:B1628),0)</f>
        <v>0</v>
      </c>
      <c r="C1630" s="73" t="str">
        <f>IF(AND($B1630&gt;=$B$1114,$B1630&lt;$C$1114),E$1114,IF(AND($B1630&gt;=$B$1115,$B1630&lt;$C$1115),E$1115,IF(AND($B1630&gt;=$B$1116,$B1630&lt;$C$1116),E$1116,IF(AND($B1630&gt;=$B$1117,$B1630&lt;$C$1117),E$1117,IF(AND($B1630&gt;=$B$1118,$B1630&lt;=$C$1118),E$1118)))))</f>
        <v>Dangerously incompetent</v>
      </c>
      <c r="F1630" s="73" t="str">
        <f>IF(AND($B1630&gt;=$B$1114,$B1630&lt;$C$1114),H$1114,IF(AND($B1630&gt;=$B$1115,$B1630&lt;$C$1115),H$1115,IF(AND($B1630&gt;=$B$1116,$B1630&lt;$C$1116),H$1116,IF(AND($B1630&gt;=$B$1117,$B1630&lt;$C$1117),H$1117,IF(AND($B1630&gt;=$B$1118,$B1630&lt;=$C$1118),H$1118)))))</f>
        <v>dangerous incompetence</v>
      </c>
      <c r="I1630" s="73" t="str">
        <f>IF(AND($B1630&gt;=$B$1114,$B1630&lt;$C$1114),K$1114,IF(AND($B1630&gt;=$B$1115,$B1630&lt;$C$1115),K$1115,IF(AND($B1630&gt;=$B$1116,$B1630&lt;$C$1116),K$1116,IF(AND($B1630&gt;=$B$1117,$B1630&lt;$C$1117),K$1117,IF(AND($B1630&gt;=$B$1118,$B1630&lt;=$C$1118),K$1118)))))</f>
        <v>dangerous risk to Tamela's wellbeing</v>
      </c>
      <c r="M1630" s="74" t="str">
        <f>IF(M1629=10,B1630,"")</f>
        <v/>
      </c>
      <c r="P1630" s="127" t="str">
        <f>IF(M1630="","",M1630*0.01)</f>
        <v/>
      </c>
    </row>
    <row r="1631" spans="2:16" ht="15.5" hidden="1" x14ac:dyDescent="0.45">
      <c r="L1631" s="75" t="s">
        <v>92</v>
      </c>
      <c r="M1631" s="76" t="str">
        <f>IF(K589="","",K589)</f>
        <v/>
      </c>
      <c r="P1631" s="127" t="str">
        <f>IF(M1631="","",1-(M1631/12))</f>
        <v/>
      </c>
    </row>
    <row r="1632" spans="2:16" hidden="1" x14ac:dyDescent="0.3">
      <c r="B1632" s="73" t="str">
        <f t="shared" ref="B1632" si="126">IF(M1629=10,CONCATENATE(E1632,F1632,G1632,H1632,I1632,J1632,K1632,L1632,M1632),"")</f>
        <v/>
      </c>
      <c r="D1632" s="65" t="s">
        <v>60</v>
      </c>
      <c r="E1632" s="4" t="s">
        <v>93</v>
      </c>
      <c r="F1632" s="4">
        <f t="shared" ref="F1632" si="127">B1630</f>
        <v>0</v>
      </c>
      <c r="G1632" s="4" t="s">
        <v>94</v>
      </c>
      <c r="H1632" s="4" t="str">
        <f t="shared" ref="H1632" si="128">F1630</f>
        <v>dangerous incompetence</v>
      </c>
      <c r="I1632" s="4" t="s">
        <v>95</v>
      </c>
    </row>
    <row r="1633" spans="3:14" hidden="1" x14ac:dyDescent="0.3"/>
    <row r="1634" spans="3:14" ht="14.5" hidden="1" x14ac:dyDescent="0.45">
      <c r="C1634" s="147">
        <f>E619</f>
        <v>0</v>
      </c>
      <c r="D1634" s="148"/>
      <c r="E1634" s="148"/>
      <c r="F1634" s="148"/>
      <c r="G1634" s="148"/>
      <c r="H1634" s="149"/>
    </row>
    <row r="1635" spans="3:14" hidden="1" x14ac:dyDescent="0.3"/>
    <row r="1636" spans="3:14" hidden="1" x14ac:dyDescent="0.3">
      <c r="C1636" s="73" t="str">
        <f>CONCATENATE(E1636,F1636,G1636,H1636,I1636,J1636,K1636,,L1636,M1636)</f>
        <v xml:space="preserve">We provide this helpful feedback to you, Dr. Simmons, to improve your cultural competency. </v>
      </c>
      <c r="D1636" s="65" t="s">
        <v>60</v>
      </c>
      <c r="E1636" s="4" t="s">
        <v>123</v>
      </c>
      <c r="F1636" s="4" t="str">
        <f>IF($J1617=0,"the recipient",$J1617)</f>
        <v>Dr. Simmons</v>
      </c>
      <c r="G1636" s="4" t="s">
        <v>124</v>
      </c>
      <c r="H1636" s="4"/>
    </row>
    <row r="1637" spans="3:14" hidden="1" x14ac:dyDescent="0.3">
      <c r="C1637" s="73" t="str">
        <f>CONCATENATE(E1637,F1637,G1637,H1637,I1637,J1637,K1637,,L1637,M1637)</f>
        <v xml:space="preserve">We know medical providers like you rely upon referrals. Often from those you serve. </v>
      </c>
      <c r="D1637" s="65" t="s">
        <v>60</v>
      </c>
      <c r="E1637" s="4" t="s">
        <v>126</v>
      </c>
      <c r="G1637" s="4" t="s">
        <v>127</v>
      </c>
    </row>
    <row r="1638" spans="3:14" hidden="1" x14ac:dyDescent="0.3">
      <c r="C1638" s="73" t="str">
        <f>CONCATENATE(E1638,F1638,G1638,H1638,I1638,J1638,K1638,,L1638,M1638)</f>
        <v>Select a service that best fits your needs.</v>
      </c>
      <c r="D1638" s="65" t="s">
        <v>60</v>
      </c>
      <c r="E1638" s="4" t="s">
        <v>17</v>
      </c>
    </row>
    <row r="1639" spans="3:14" hidden="1" x14ac:dyDescent="0.3">
      <c r="C1639" s="62" t="str">
        <f>$C$1164</f>
        <v>Standard Cultural Competence - begin</v>
      </c>
      <c r="E1639" s="65" t="s">
        <v>60</v>
      </c>
      <c r="F1639" s="62" t="str">
        <f>$H$1164</f>
        <v>beginning the Standard Cultural Competence program</v>
      </c>
      <c r="G1639" s="65" t="s">
        <v>60</v>
      </c>
      <c r="H1639" s="73" t="str">
        <f>CONCATENATE($I1639,$J1639,$K1639,$L1639,$M1639,$N1639,$O1639,$P1639)</f>
        <v>Now that Dr. Simmons is beginning the Standard Cultural Competence program, we expect improved outcomes. And can provide a testimonial of their responsiveness to the needs of diverse clients.</v>
      </c>
      <c r="I1639" s="4" t="s">
        <v>128</v>
      </c>
      <c r="J1639" s="65" t="str">
        <f>F1636</f>
        <v>Dr. Simmons</v>
      </c>
      <c r="K1639" s="61" t="s">
        <v>129</v>
      </c>
      <c r="L1639" s="4" t="str">
        <f>F1639</f>
        <v>beginning the Standard Cultural Competence program</v>
      </c>
      <c r="M1639" s="4" t="s">
        <v>143</v>
      </c>
      <c r="N1639" s="60" t="s">
        <v>131</v>
      </c>
    </row>
    <row r="1640" spans="3:14" hidden="1" x14ac:dyDescent="0.3">
      <c r="C1640" s="62" t="str">
        <f>$C$1165</f>
        <v>Competitive Cultural Competence - begin</v>
      </c>
      <c r="E1640" s="65" t="s">
        <v>60</v>
      </c>
      <c r="F1640" s="62" t="str">
        <f>$H$1165</f>
        <v>beginning the Competetive Cultural Competence program</v>
      </c>
      <c r="G1640" s="65" t="s">
        <v>60</v>
      </c>
      <c r="H1640" s="73" t="str">
        <f t="shared" ref="H1640:H1645" si="129">CONCATENATE($I1640,$J1640,$K1640,$L1640,$M1640,$N1640,$O1640,$P1640)</f>
        <v>Now that Dr. Simmons is beginning the Competetive Cultural Competence program, we anticipate modestly improved wellness outcomes. And can provide a testimonial of their responsiveness to the needs of diverse clients.</v>
      </c>
      <c r="I1640" s="4" t="s">
        <v>128</v>
      </c>
      <c r="J1640" s="4" t="str">
        <f>J1639</f>
        <v>Dr. Simmons</v>
      </c>
      <c r="K1640" s="61" t="str">
        <f>K$1195</f>
        <v xml:space="preserve"> is </v>
      </c>
      <c r="L1640" s="4" t="str">
        <f t="shared" ref="L1640:L1644" si="130">F1640</f>
        <v>beginning the Competetive Cultural Competence program</v>
      </c>
      <c r="M1640" s="4" t="s">
        <v>144</v>
      </c>
      <c r="N1640" s="60" t="s">
        <v>131</v>
      </c>
    </row>
    <row r="1641" spans="3:14" hidden="1" x14ac:dyDescent="0.3">
      <c r="C1641" s="62" t="str">
        <f>$C$1166</f>
        <v>Standard Cultural Competence - enrolled</v>
      </c>
      <c r="E1641" s="65" t="s">
        <v>60</v>
      </c>
      <c r="F1641" s="62" t="str">
        <f>$H$1166</f>
        <v>participating in the Standard Cultural Competence program</v>
      </c>
      <c r="G1641" s="65" t="s">
        <v>60</v>
      </c>
      <c r="H1641" s="73" t="str">
        <f t="shared" si="129"/>
        <v>Now that Dr. Simmons is participating in the Standard Cultural Competence program, we expect better outcomes. And can provide a testimonial of their responsiveness to the needs of diverse clients.</v>
      </c>
      <c r="I1641" s="4" t="s">
        <v>128</v>
      </c>
      <c r="J1641" s="4" t="str">
        <f t="shared" ref="J1641:J1644" si="131">J1640</f>
        <v>Dr. Simmons</v>
      </c>
      <c r="K1641" s="61" t="str">
        <f>K$1195</f>
        <v xml:space="preserve"> is </v>
      </c>
      <c r="L1641" s="4" t="str">
        <f t="shared" si="130"/>
        <v>participating in the Standard Cultural Competence program</v>
      </c>
      <c r="M1641" s="4" t="s">
        <v>145</v>
      </c>
      <c r="N1641" s="60" t="s">
        <v>131</v>
      </c>
    </row>
    <row r="1642" spans="3:14" hidden="1" x14ac:dyDescent="0.3">
      <c r="C1642" s="62" t="str">
        <f>$C$1167</f>
        <v>Competitive Cultural Competence - enrolled</v>
      </c>
      <c r="E1642" s="65" t="s">
        <v>60</v>
      </c>
      <c r="F1642" s="62" t="str">
        <f>$H$1167</f>
        <v>participating in the Competetive Cultural Competence program</v>
      </c>
      <c r="G1642" s="65" t="s">
        <v>60</v>
      </c>
      <c r="H1642" s="73" t="str">
        <f t="shared" si="129"/>
        <v>Now that Dr. Simmons is participating in the Competetive Cultural Competence program, we anticipate significantly improved wellness outcomes. And can provide a testimonial of their responsiveness to the needs of diverse clients.</v>
      </c>
      <c r="I1642" s="4" t="s">
        <v>128</v>
      </c>
      <c r="J1642" s="4" t="str">
        <f t="shared" si="131"/>
        <v>Dr. Simmons</v>
      </c>
      <c r="K1642" s="61" t="str">
        <f>K$1195</f>
        <v xml:space="preserve"> is </v>
      </c>
      <c r="L1642" s="4" t="str">
        <f t="shared" si="130"/>
        <v>participating in the Competetive Cultural Competence program</v>
      </c>
      <c r="M1642" s="4" t="s">
        <v>146</v>
      </c>
      <c r="N1642" s="60" t="s">
        <v>131</v>
      </c>
    </row>
    <row r="1643" spans="3:14" hidden="1" x14ac:dyDescent="0.3">
      <c r="C1643" s="62" t="str">
        <f>$C$1168</f>
        <v>Standard Cultural Competence - completed</v>
      </c>
      <c r="E1643" s="65" t="s">
        <v>60</v>
      </c>
      <c r="F1643" s="62" t="str">
        <f>$H$1168</f>
        <v>completing the Standard Cultural Competence program</v>
      </c>
      <c r="G1643" s="65" t="s">
        <v>60</v>
      </c>
      <c r="H1643" s="73" t="str">
        <f t="shared" si="129"/>
        <v>Now that Dr. Simmons is completing the Standard Cultural Competence program, we expect stellar outcomes. And will soon provide a testimonial of their responsiveness to the needs of diverse clients.</v>
      </c>
      <c r="I1643" s="4" t="s">
        <v>128</v>
      </c>
      <c r="J1643" s="4" t="str">
        <f t="shared" si="131"/>
        <v>Dr. Simmons</v>
      </c>
      <c r="K1643" s="61" t="str">
        <f>K$1195</f>
        <v xml:space="preserve"> is </v>
      </c>
      <c r="L1643" s="4" t="str">
        <f t="shared" si="130"/>
        <v>completing the Standard Cultural Competence program</v>
      </c>
      <c r="M1643" s="4" t="s">
        <v>147</v>
      </c>
      <c r="N1643" s="60" t="s">
        <v>136</v>
      </c>
    </row>
    <row r="1644" spans="3:14" hidden="1" x14ac:dyDescent="0.3">
      <c r="C1644" s="62" t="str">
        <f>$C$1169</f>
        <v>Competitive Cultural Competence - completed</v>
      </c>
      <c r="E1644" s="65" t="s">
        <v>60</v>
      </c>
      <c r="F1644" s="62" t="str">
        <f>$H$1169</f>
        <v>completing the Competetive Cultural Competence program</v>
      </c>
      <c r="G1644" s="65" t="s">
        <v>60</v>
      </c>
      <c r="H1644" s="73" t="str">
        <f t="shared" si="129"/>
        <v>Now that Dr. Simmons is completing the Competetive Cultural Competence program, we anticipate greatly improved wellness outcomes. And will soon provide a testimonial of their responsiveness to the needs of diverse clients.</v>
      </c>
      <c r="I1644" s="4" t="s">
        <v>128</v>
      </c>
      <c r="J1644" s="4" t="str">
        <f t="shared" si="131"/>
        <v>Dr. Simmons</v>
      </c>
      <c r="K1644" s="61" t="str">
        <f>K$1195</f>
        <v xml:space="preserve"> is </v>
      </c>
      <c r="L1644" s="4" t="str">
        <f t="shared" si="130"/>
        <v>completing the Competetive Cultural Competence program</v>
      </c>
      <c r="M1644" s="4" t="s">
        <v>148</v>
      </c>
      <c r="N1644" s="60" t="s">
        <v>136</v>
      </c>
    </row>
    <row r="1645" spans="3:14" hidden="1" x14ac:dyDescent="0.3">
      <c r="G1645" s="65" t="s">
        <v>60</v>
      </c>
      <c r="H1645" s="73" t="str">
        <f t="shared" si="129"/>
        <v>Select one of these two services, Standard or Competitive Competence, to best improve your efficacy serving diverse patients. We can then offer a testimonial of your improved responsiveness to diverse clients.</v>
      </c>
      <c r="K1645" s="61" t="s">
        <v>138</v>
      </c>
      <c r="L1645" s="61" t="s">
        <v>139</v>
      </c>
      <c r="M1645" s="61" t="s">
        <v>149</v>
      </c>
      <c r="N1645" s="60" t="s">
        <v>141</v>
      </c>
    </row>
    <row r="1646" spans="3:14" hidden="1" x14ac:dyDescent="0.3">
      <c r="C1646" s="73" t="str">
        <f>IF($C1634=$C1639,H1639,IF($C1634=$C1640,H1640,IF($C1634=C1641,H1641,IF($C1634=C1642,H1642,IF($C1634=C1643,H1643,IF($C1634=C1644,H1644,IF($C1634=0,H1645)))))))</f>
        <v>Select one of these two services, Standard or Competitive Competence, to best improve your efficacy serving diverse patients. We can then offer a testimonial of your improved responsiveness to diverse clients.</v>
      </c>
      <c r="E1646" s="65" t="s">
        <v>60</v>
      </c>
      <c r="F1646" s="73" t="str">
        <f>IF($C1634=$C1639,F1639,IF($C1634=$C1640,F1640,IF($C1634=C1641,F1641,IF($C1634=C1642,F1642,IF($C1634=C1643,F1643,IF($C1634=C1644,F1644,IF($C1634=0,"")))))))</f>
        <v/>
      </c>
      <c r="G1646" s="65" t="s">
        <v>60</v>
      </c>
    </row>
    <row r="1647" spans="3:14" hidden="1" x14ac:dyDescent="0.3"/>
    <row r="1648" spans="3:14" hidden="1" x14ac:dyDescent="0.3">
      <c r="C1648" s="4" t="s">
        <v>142</v>
      </c>
    </row>
    <row r="1649" spans="2:13" hidden="1" x14ac:dyDescent="0.3"/>
    <row r="1650" spans="2:13" hidden="1" x14ac:dyDescent="0.3"/>
    <row r="1651" spans="2:13" hidden="1" x14ac:dyDescent="0.3"/>
    <row r="1652" spans="2:13" ht="16" hidden="1" x14ac:dyDescent="0.4">
      <c r="B1652" s="66" t="str">
        <f>IF(OR(F625="",J625=""),B625,CONCATENATE(B625,": ",F625,", ",J625))</f>
        <v>15th visit</v>
      </c>
      <c r="C1652" s="67"/>
      <c r="D1652" s="67"/>
      <c r="E1652" s="67"/>
      <c r="F1652" s="68"/>
      <c r="G1652" s="67"/>
      <c r="H1652" s="69"/>
      <c r="I1652" s="67"/>
      <c r="J1652" s="67"/>
      <c r="K1652" s="67"/>
      <c r="L1652" s="67"/>
      <c r="M1652" s="133">
        <f>IF(J625=I$1103,L$1103,IF(J625=I$1104,L$1104,IF(J625=I$1105,L$1105,IF(J625=I$1106,L$1106,IF(J625=I$1107,L$1107,IF(J625=I$1108,L$1108,IF(J625=I$1109,L$1109,IF(J625="",0))))))))</f>
        <v>0</v>
      </c>
    </row>
    <row r="1653" spans="2:13" hidden="1" x14ac:dyDescent="0.3">
      <c r="F1653" s="63"/>
    </row>
    <row r="1654" spans="2:13" hidden="1" x14ac:dyDescent="0.3">
      <c r="F1654" s="70" t="str">
        <f>F629</f>
        <v>Tamela</v>
      </c>
      <c r="J1654" s="70" t="str">
        <f>F630</f>
        <v>Dr. Simmons</v>
      </c>
    </row>
    <row r="1655" spans="2:13" hidden="1" x14ac:dyDescent="0.3"/>
    <row r="1656" spans="2:13" hidden="1" x14ac:dyDescent="0.3">
      <c r="B1656" s="64">
        <f>IF(C1656=F$1107,E$1107,IF(C1656=F$1108,E$1108,IF(C1656=F$1109,E$1109,IF(C1656=F$1110,E$1110,IF(C1656=F$1111,E$1111,IF(C1656=0,0))))))</f>
        <v>0</v>
      </c>
      <c r="C1656" s="4">
        <f>K632</f>
        <v>0</v>
      </c>
      <c r="F1656" s="4" t="str">
        <f>F1619</f>
        <v>1. I felt fully seen and heard.</v>
      </c>
      <c r="M1656" s="4">
        <f>IF(K632="",0,1)</f>
        <v>0</v>
      </c>
    </row>
    <row r="1657" spans="2:13" hidden="1" x14ac:dyDescent="0.3">
      <c r="B1657" s="64">
        <f t="shared" ref="B1657:B1665" si="132">IF(C1657=F$1107,E$1107,IF(C1657=F$1108,E$1108,IF(C1657=F$1109,E$1109,IF(C1657=F$1110,E$1110,IF(C1657=F$1111,E$1111,IF(C1657=0,0))))))</f>
        <v>0</v>
      </c>
      <c r="C1657" s="4">
        <f>K634</f>
        <v>0</v>
      </c>
      <c r="F1657" s="4" t="str">
        <f t="shared" ref="F1657:F1665" si="133">F1620</f>
        <v>2. They faithfully responded to all of my expressions of pain or discomfort.</v>
      </c>
      <c r="M1657" s="4">
        <f>IF(K634="",0,1)</f>
        <v>0</v>
      </c>
    </row>
    <row r="1658" spans="2:13" hidden="1" x14ac:dyDescent="0.3">
      <c r="B1658" s="64">
        <f t="shared" si="132"/>
        <v>0</v>
      </c>
      <c r="C1658" s="4">
        <f>K636</f>
        <v>0</v>
      </c>
      <c r="F1658" s="4" t="str">
        <f t="shared" si="133"/>
        <v>3. They put my personal wellbeing ahead of their institutional processes.</v>
      </c>
      <c r="M1658" s="4">
        <f>IF(K636="",0,1)</f>
        <v>0</v>
      </c>
    </row>
    <row r="1659" spans="2:13" hidden="1" x14ac:dyDescent="0.3">
      <c r="B1659" s="64">
        <f t="shared" si="132"/>
        <v>0</v>
      </c>
      <c r="C1659" s="4">
        <f>K638</f>
        <v>0</v>
      </c>
      <c r="F1659" s="4" t="str">
        <f t="shared" si="133"/>
        <v>4. Their actions and expressions were devoid of any microaggressions.</v>
      </c>
      <c r="M1659" s="4">
        <f>IF(K638="",0,1)</f>
        <v>0</v>
      </c>
    </row>
    <row r="1660" spans="2:13" hidden="1" x14ac:dyDescent="0.3">
      <c r="B1660" s="64">
        <f t="shared" si="132"/>
        <v>0</v>
      </c>
      <c r="C1660" s="4">
        <f>K640</f>
        <v>0</v>
      </c>
      <c r="F1660" s="4" t="str">
        <f t="shared" si="133"/>
        <v>5. They asked me how they could be more culturally sensitive.</v>
      </c>
      <c r="M1660" s="4">
        <f>IF(K640="",0,1)</f>
        <v>0</v>
      </c>
    </row>
    <row r="1661" spans="2:13" hidden="1" x14ac:dyDescent="0.3">
      <c r="B1661" s="64">
        <f t="shared" si="132"/>
        <v>0</v>
      </c>
      <c r="C1661" s="4">
        <f>K642</f>
        <v>0</v>
      </c>
      <c r="F1661" s="4" t="str">
        <f t="shared" si="133"/>
        <v>6. They did not exploit my vulnerability to their professional authority.</v>
      </c>
      <c r="M1661" s="4">
        <f>IF(K642="",0,1)</f>
        <v>0</v>
      </c>
    </row>
    <row r="1662" spans="2:13" hidden="1" x14ac:dyDescent="0.3">
      <c r="B1662" s="64">
        <f t="shared" si="132"/>
        <v>0</v>
      </c>
      <c r="C1662" s="4">
        <f>K644</f>
        <v>0</v>
      </c>
      <c r="F1662" s="4" t="str">
        <f t="shared" si="133"/>
        <v>7. I never had to give up my autonomy to fit their processes.</v>
      </c>
      <c r="M1662" s="4">
        <f>IF(K644="",0,1)</f>
        <v>0</v>
      </c>
    </row>
    <row r="1663" spans="2:13" hidden="1" x14ac:dyDescent="0.3">
      <c r="B1663" s="64">
        <f t="shared" si="132"/>
        <v>0</v>
      </c>
      <c r="C1663" s="4">
        <f>K646</f>
        <v>0</v>
      </c>
      <c r="F1663" s="4" t="str">
        <f t="shared" si="133"/>
        <v>8. Staff appeared to be culturally diverse.</v>
      </c>
      <c r="M1663" s="4">
        <f>IF(K646="",0,1)</f>
        <v>0</v>
      </c>
    </row>
    <row r="1664" spans="2:13" hidden="1" x14ac:dyDescent="0.3">
      <c r="B1664" s="64">
        <f t="shared" si="132"/>
        <v>0</v>
      </c>
      <c r="C1664" s="4">
        <f>K648</f>
        <v>0</v>
      </c>
      <c r="F1664" s="4" t="str">
        <f t="shared" si="133"/>
        <v>9. They effectively accommodated my linguistic barrier.</v>
      </c>
      <c r="M1664" s="4">
        <f>IF(K648="",0,1)</f>
        <v>0</v>
      </c>
    </row>
    <row r="1665" spans="2:16" hidden="1" x14ac:dyDescent="0.3">
      <c r="B1665" s="64">
        <f t="shared" si="132"/>
        <v>0</v>
      </c>
      <c r="C1665" s="4">
        <f>K650</f>
        <v>0</v>
      </c>
      <c r="F1665" s="4" t="str">
        <f t="shared" si="133"/>
        <v>10. I was offered billing options appropriate to my cultural values.</v>
      </c>
      <c r="M1665" s="4">
        <f>IF(K650="",0,1)</f>
        <v>0</v>
      </c>
    </row>
    <row r="1666" spans="2:16" hidden="1" x14ac:dyDescent="0.3">
      <c r="M1666" s="71">
        <f t="shared" ref="M1666" si="134">SUM(M1656:M1665)</f>
        <v>0</v>
      </c>
    </row>
    <row r="1667" spans="2:16" ht="15.5" hidden="1" x14ac:dyDescent="0.45">
      <c r="B1667" s="72">
        <f t="shared" si="125"/>
        <v>0</v>
      </c>
      <c r="C1667" s="73" t="str">
        <f>IF(AND($B1667&gt;=$B$1114,$B1667&lt;$C$1114),E$1114,IF(AND($B1667&gt;=$B$1115,$B1667&lt;$C$1115),E$1115,IF(AND($B1667&gt;=$B$1116,$B1667&lt;$C$1116),E$1116,IF(AND($B1667&gt;=$B$1117,$B1667&lt;$C$1117),E$1117,IF(AND($B1667&gt;=$B$1118,$B1667&lt;=$C$1118),E$1118)))))</f>
        <v>Dangerously incompetent</v>
      </c>
      <c r="F1667" s="73" t="str">
        <f>IF(AND($B1667&gt;=$B$1114,$B1667&lt;$C$1114),H$1114,IF(AND($B1667&gt;=$B$1115,$B1667&lt;$C$1115),H$1115,IF(AND($B1667&gt;=$B$1116,$B1667&lt;$C$1116),H$1116,IF(AND($B1667&gt;=$B$1117,$B1667&lt;$C$1117),H$1117,IF(AND($B1667&gt;=$B$1118,$B1667&lt;=$C$1118),H$1118)))))</f>
        <v>dangerous incompetence</v>
      </c>
      <c r="I1667" s="73" t="str">
        <f>IF(AND($B1667&gt;=$B$1114,$B1667&lt;$C$1114),K$1114,IF(AND($B1667&gt;=$B$1115,$B1667&lt;$C$1115),K$1115,IF(AND($B1667&gt;=$B$1116,$B1667&lt;$C$1116),K$1116,IF(AND($B1667&gt;=$B$1117,$B1667&lt;$C$1117),K$1117,IF(AND($B1667&gt;=$B$1118,$B1667&lt;=$C$1118),K$1118)))))</f>
        <v>dangerous risk to Tamela's wellbeing</v>
      </c>
      <c r="M1667" s="74" t="str">
        <f>IF(M1666=10,B1667,"")</f>
        <v/>
      </c>
      <c r="P1667" s="127" t="str">
        <f>IF(M1667="","",M1667*0.01)</f>
        <v/>
      </c>
    </row>
    <row r="1668" spans="2:16" ht="15.5" hidden="1" x14ac:dyDescent="0.45">
      <c r="L1668" s="75" t="s">
        <v>92</v>
      </c>
      <c r="M1668" s="76" t="str">
        <f>IF(K630="","",K630)</f>
        <v/>
      </c>
      <c r="P1668" s="127" t="str">
        <f>IF(M1668="","",1-(M1668/12))</f>
        <v/>
      </c>
    </row>
    <row r="1669" spans="2:16" hidden="1" x14ac:dyDescent="0.3">
      <c r="B1669" s="73" t="str">
        <f t="shared" ref="B1669" si="135">IF(M1666=10,CONCATENATE(E1669,F1669,G1669,H1669,I1669,J1669,K1669,L1669,M1669),"")</f>
        <v/>
      </c>
      <c r="D1669" s="65" t="s">
        <v>60</v>
      </c>
      <c r="E1669" s="4" t="s">
        <v>93</v>
      </c>
      <c r="F1669" s="4">
        <f t="shared" ref="F1669" si="136">B1667</f>
        <v>0</v>
      </c>
      <c r="G1669" s="4" t="s">
        <v>94</v>
      </c>
      <c r="H1669" s="4" t="str">
        <f t="shared" ref="H1669" si="137">F1667</f>
        <v>dangerous incompetence</v>
      </c>
      <c r="I1669" s="4" t="s">
        <v>95</v>
      </c>
    </row>
    <row r="1670" spans="2:16" hidden="1" x14ac:dyDescent="0.3"/>
    <row r="1671" spans="2:16" ht="14.5" hidden="1" x14ac:dyDescent="0.45">
      <c r="C1671" s="147">
        <f>E660</f>
        <v>0</v>
      </c>
      <c r="D1671" s="148"/>
      <c r="E1671" s="148"/>
      <c r="F1671" s="148"/>
      <c r="G1671" s="148"/>
      <c r="H1671" s="149"/>
    </row>
    <row r="1672" spans="2:16" hidden="1" x14ac:dyDescent="0.3"/>
    <row r="1673" spans="2:16" hidden="1" x14ac:dyDescent="0.3">
      <c r="C1673" s="73" t="str">
        <f>CONCATENATE(E1673,F1673,G1673,H1673,I1673,J1673,K1673,,L1673,M1673)</f>
        <v xml:space="preserve">We provide this helpful feedback to you, Dr. Simmons, to improve your cultural competency. </v>
      </c>
      <c r="D1673" s="65" t="s">
        <v>60</v>
      </c>
      <c r="E1673" s="4" t="s">
        <v>123</v>
      </c>
      <c r="F1673" s="4" t="str">
        <f>IF($J1654=0,"the recipient",$J1654)</f>
        <v>Dr. Simmons</v>
      </c>
      <c r="G1673" s="4" t="s">
        <v>124</v>
      </c>
      <c r="H1673" s="4"/>
    </row>
    <row r="1674" spans="2:16" hidden="1" x14ac:dyDescent="0.3">
      <c r="C1674" s="73" t="str">
        <f>CONCATENATE(E1674,F1674,G1674,H1674,I1674,J1674,K1674,,L1674,M1674)</f>
        <v xml:space="preserve">We know medical providers like you rely upon referrals. Often from those you serve. </v>
      </c>
      <c r="D1674" s="65" t="s">
        <v>60</v>
      </c>
      <c r="E1674" s="4" t="s">
        <v>126</v>
      </c>
      <c r="G1674" s="4" t="s">
        <v>127</v>
      </c>
    </row>
    <row r="1675" spans="2:16" hidden="1" x14ac:dyDescent="0.3">
      <c r="C1675" s="73" t="str">
        <f>CONCATENATE(E1675,F1675,G1675,H1675,I1675,J1675,K1675,,L1675,M1675)</f>
        <v>Select a service that best fits your needs.</v>
      </c>
      <c r="D1675" s="65" t="s">
        <v>60</v>
      </c>
      <c r="E1675" s="4" t="s">
        <v>17</v>
      </c>
    </row>
    <row r="1676" spans="2:16" hidden="1" x14ac:dyDescent="0.3">
      <c r="C1676" s="62" t="str">
        <f>$C$1164</f>
        <v>Standard Cultural Competence - begin</v>
      </c>
      <c r="E1676" s="65" t="s">
        <v>60</v>
      </c>
      <c r="F1676" s="62" t="str">
        <f>$H$1164</f>
        <v>beginning the Standard Cultural Competence program</v>
      </c>
      <c r="G1676" s="65" t="s">
        <v>60</v>
      </c>
      <c r="H1676" s="73" t="str">
        <f>CONCATENATE($I1676,$J1676,$K1676,$L1676,$M1676,$N1676,$O1676,$P1676)</f>
        <v>Now that Dr. Simmons is beginning the Standard Cultural Competence program, we expect improved outcomes. And can provide a testimonial of their responsiveness to the needs of diverse clients.</v>
      </c>
      <c r="I1676" s="4" t="s">
        <v>128</v>
      </c>
      <c r="J1676" s="65" t="str">
        <f>F1673</f>
        <v>Dr. Simmons</v>
      </c>
      <c r="K1676" s="61" t="s">
        <v>129</v>
      </c>
      <c r="L1676" s="4" t="str">
        <f>F1676</f>
        <v>beginning the Standard Cultural Competence program</v>
      </c>
      <c r="M1676" s="4" t="s">
        <v>143</v>
      </c>
      <c r="N1676" s="60" t="s">
        <v>131</v>
      </c>
    </row>
    <row r="1677" spans="2:16" hidden="1" x14ac:dyDescent="0.3">
      <c r="C1677" s="62" t="str">
        <f>$C$1165</f>
        <v>Competitive Cultural Competence - begin</v>
      </c>
      <c r="E1677" s="65" t="s">
        <v>60</v>
      </c>
      <c r="F1677" s="62" t="str">
        <f>$H$1165</f>
        <v>beginning the Competetive Cultural Competence program</v>
      </c>
      <c r="G1677" s="65" t="s">
        <v>60</v>
      </c>
      <c r="H1677" s="73" t="str">
        <f t="shared" ref="H1677:H1682" si="138">CONCATENATE($I1677,$J1677,$K1677,$L1677,$M1677,$N1677,$O1677,$P1677)</f>
        <v>Now that Dr. Simmons is beginning the Competetive Cultural Competence program, we anticipate modestly improved wellness outcomes. And can provide a testimonial of their responsiveness to the needs of diverse clients.</v>
      </c>
      <c r="I1677" s="4" t="s">
        <v>128</v>
      </c>
      <c r="J1677" s="4" t="str">
        <f>J1676</f>
        <v>Dr. Simmons</v>
      </c>
      <c r="K1677" s="61" t="str">
        <f>K$1195</f>
        <v xml:space="preserve"> is </v>
      </c>
      <c r="L1677" s="4" t="str">
        <f t="shared" ref="L1677:L1681" si="139">F1677</f>
        <v>beginning the Competetive Cultural Competence program</v>
      </c>
      <c r="M1677" s="4" t="s">
        <v>144</v>
      </c>
      <c r="N1677" s="60" t="s">
        <v>131</v>
      </c>
    </row>
    <row r="1678" spans="2:16" hidden="1" x14ac:dyDescent="0.3">
      <c r="C1678" s="62" t="str">
        <f>$C$1166</f>
        <v>Standard Cultural Competence - enrolled</v>
      </c>
      <c r="E1678" s="65" t="s">
        <v>60</v>
      </c>
      <c r="F1678" s="62" t="str">
        <f>$H$1166</f>
        <v>participating in the Standard Cultural Competence program</v>
      </c>
      <c r="G1678" s="65" t="s">
        <v>60</v>
      </c>
      <c r="H1678" s="73" t="str">
        <f t="shared" si="138"/>
        <v>Now that Dr. Simmons is participating in the Standard Cultural Competence program, we expect better outcomes. And can provide a testimonial of their responsiveness to the needs of diverse clients.</v>
      </c>
      <c r="I1678" s="4" t="s">
        <v>128</v>
      </c>
      <c r="J1678" s="4" t="str">
        <f t="shared" ref="J1678:J1681" si="140">J1677</f>
        <v>Dr. Simmons</v>
      </c>
      <c r="K1678" s="61" t="str">
        <f>K$1195</f>
        <v xml:space="preserve"> is </v>
      </c>
      <c r="L1678" s="4" t="str">
        <f t="shared" si="139"/>
        <v>participating in the Standard Cultural Competence program</v>
      </c>
      <c r="M1678" s="4" t="s">
        <v>145</v>
      </c>
      <c r="N1678" s="60" t="s">
        <v>131</v>
      </c>
    </row>
    <row r="1679" spans="2:16" hidden="1" x14ac:dyDescent="0.3">
      <c r="C1679" s="62" t="str">
        <f>$C$1167</f>
        <v>Competitive Cultural Competence - enrolled</v>
      </c>
      <c r="E1679" s="65" t="s">
        <v>60</v>
      </c>
      <c r="F1679" s="62" t="str">
        <f>$H$1167</f>
        <v>participating in the Competetive Cultural Competence program</v>
      </c>
      <c r="G1679" s="65" t="s">
        <v>60</v>
      </c>
      <c r="H1679" s="73" t="str">
        <f t="shared" si="138"/>
        <v>Now that Dr. Simmons is participating in the Competetive Cultural Competence program, we anticipate significantly improved wellness outcomes. And can provide a testimonial of their responsiveness to the needs of diverse clients.</v>
      </c>
      <c r="I1679" s="4" t="s">
        <v>128</v>
      </c>
      <c r="J1679" s="4" t="str">
        <f t="shared" si="140"/>
        <v>Dr. Simmons</v>
      </c>
      <c r="K1679" s="61" t="str">
        <f>K$1195</f>
        <v xml:space="preserve"> is </v>
      </c>
      <c r="L1679" s="4" t="str">
        <f t="shared" si="139"/>
        <v>participating in the Competetive Cultural Competence program</v>
      </c>
      <c r="M1679" s="4" t="s">
        <v>146</v>
      </c>
      <c r="N1679" s="60" t="s">
        <v>131</v>
      </c>
    </row>
    <row r="1680" spans="2:16" hidden="1" x14ac:dyDescent="0.3">
      <c r="C1680" s="62" t="str">
        <f>$C$1168</f>
        <v>Standard Cultural Competence - completed</v>
      </c>
      <c r="E1680" s="65" t="s">
        <v>60</v>
      </c>
      <c r="F1680" s="62" t="str">
        <f>$H$1168</f>
        <v>completing the Standard Cultural Competence program</v>
      </c>
      <c r="G1680" s="65" t="s">
        <v>60</v>
      </c>
      <c r="H1680" s="73" t="str">
        <f t="shared" si="138"/>
        <v>Now that Dr. Simmons is completing the Standard Cultural Competence program, we expect stellar outcomes. And will soon provide a testimonial of their responsiveness to the needs of diverse clients.</v>
      </c>
      <c r="I1680" s="4" t="s">
        <v>128</v>
      </c>
      <c r="J1680" s="4" t="str">
        <f t="shared" si="140"/>
        <v>Dr. Simmons</v>
      </c>
      <c r="K1680" s="61" t="str">
        <f>K$1195</f>
        <v xml:space="preserve"> is </v>
      </c>
      <c r="L1680" s="4" t="str">
        <f t="shared" si="139"/>
        <v>completing the Standard Cultural Competence program</v>
      </c>
      <c r="M1680" s="4" t="s">
        <v>147</v>
      </c>
      <c r="N1680" s="60" t="s">
        <v>136</v>
      </c>
    </row>
    <row r="1681" spans="2:14" hidden="1" x14ac:dyDescent="0.3">
      <c r="C1681" s="62" t="str">
        <f>$C$1169</f>
        <v>Competitive Cultural Competence - completed</v>
      </c>
      <c r="E1681" s="65" t="s">
        <v>60</v>
      </c>
      <c r="F1681" s="62" t="str">
        <f>$H$1169</f>
        <v>completing the Competetive Cultural Competence program</v>
      </c>
      <c r="G1681" s="65" t="s">
        <v>60</v>
      </c>
      <c r="H1681" s="73" t="str">
        <f t="shared" si="138"/>
        <v>Now that Dr. Simmons is completing the Competetive Cultural Competence program, we anticipate greatly improved wellness outcomes. And will soon provide a testimonial of their responsiveness to the needs of diverse clients.</v>
      </c>
      <c r="I1681" s="4" t="s">
        <v>128</v>
      </c>
      <c r="J1681" s="4" t="str">
        <f t="shared" si="140"/>
        <v>Dr. Simmons</v>
      </c>
      <c r="K1681" s="61" t="str">
        <f>K$1195</f>
        <v xml:space="preserve"> is </v>
      </c>
      <c r="L1681" s="4" t="str">
        <f t="shared" si="139"/>
        <v>completing the Competetive Cultural Competence program</v>
      </c>
      <c r="M1681" s="4" t="s">
        <v>148</v>
      </c>
      <c r="N1681" s="60" t="s">
        <v>136</v>
      </c>
    </row>
    <row r="1682" spans="2:14" hidden="1" x14ac:dyDescent="0.3">
      <c r="G1682" s="65" t="s">
        <v>60</v>
      </c>
      <c r="H1682" s="73" t="str">
        <f t="shared" si="138"/>
        <v>Select one of these two services, Standard or Competitive Competence, to best improve your efficacy serving diverse patients. We can then offer a testimonial of your improved responsiveness to diverse clients.</v>
      </c>
      <c r="K1682" s="61" t="s">
        <v>138</v>
      </c>
      <c r="L1682" s="61" t="s">
        <v>139</v>
      </c>
      <c r="M1682" s="61" t="s">
        <v>149</v>
      </c>
      <c r="N1682" s="60" t="s">
        <v>141</v>
      </c>
    </row>
    <row r="1683" spans="2:14" hidden="1" x14ac:dyDescent="0.3">
      <c r="C1683" s="73" t="str">
        <f>IF($C1671=$C1676,H1676,IF($C1671=$C1677,H1677,IF($C1671=C1678,H1678,IF($C1671=C1679,H1679,IF($C1671=C1680,H1680,IF($C1671=C1681,H1681,IF($C1671=0,H1682)))))))</f>
        <v>Select one of these two services, Standard or Competitive Competence, to best improve your efficacy serving diverse patients. We can then offer a testimonial of your improved responsiveness to diverse clients.</v>
      </c>
      <c r="E1683" s="65" t="s">
        <v>60</v>
      </c>
      <c r="F1683" s="73" t="str">
        <f>IF($C1671=$C1676,F1676,IF($C1671=$C1677,F1677,IF($C1671=C1678,F1678,IF($C1671=C1679,F1679,IF($C1671=C1680,F1680,IF($C1671=C1681,F1681,IF($C1671=0,"")))))))</f>
        <v/>
      </c>
      <c r="G1683" s="65" t="s">
        <v>60</v>
      </c>
    </row>
    <row r="1684" spans="2:14" hidden="1" x14ac:dyDescent="0.3"/>
    <row r="1685" spans="2:14" hidden="1" x14ac:dyDescent="0.3">
      <c r="C1685" s="4" t="s">
        <v>142</v>
      </c>
    </row>
    <row r="1686" spans="2:14" hidden="1" x14ac:dyDescent="0.3"/>
    <row r="1687" spans="2:14" hidden="1" x14ac:dyDescent="0.3"/>
    <row r="1688" spans="2:14" hidden="1" x14ac:dyDescent="0.3"/>
    <row r="1689" spans="2:14" ht="16" hidden="1" x14ac:dyDescent="0.4">
      <c r="B1689" s="66" t="str">
        <f>IF(OR(F666="",J666=""),B666,CONCATENATE(B666,": ",F666,", ",J666))</f>
        <v>16th visit</v>
      </c>
      <c r="C1689" s="67"/>
      <c r="D1689" s="67"/>
      <c r="E1689" s="67"/>
      <c r="F1689" s="68"/>
      <c r="G1689" s="67"/>
      <c r="H1689" s="69"/>
      <c r="I1689" s="67"/>
      <c r="J1689" s="67"/>
      <c r="K1689" s="67"/>
      <c r="L1689" s="67"/>
      <c r="M1689" s="133">
        <f>IF(J666=I$1103,L$1103,IF(J666=I$1104,L$1104,IF(J666=I$1105,L$1105,IF(J666=I$1106,L$1106,IF(J666=I$1107,L$1107,IF(J666=I$1108,L$1108,IF(J666=I$1109,L$1109,IF(J666="",0))))))))</f>
        <v>0</v>
      </c>
    </row>
    <row r="1690" spans="2:14" hidden="1" x14ac:dyDescent="0.3">
      <c r="F1690" s="63"/>
    </row>
    <row r="1691" spans="2:14" hidden="1" x14ac:dyDescent="0.3">
      <c r="F1691" s="70" t="str">
        <f>F670</f>
        <v>Tamela</v>
      </c>
      <c r="J1691" s="70" t="str">
        <f>F671</f>
        <v>Dr. Simmons</v>
      </c>
    </row>
    <row r="1692" spans="2:14" hidden="1" x14ac:dyDescent="0.3"/>
    <row r="1693" spans="2:14" hidden="1" x14ac:dyDescent="0.3">
      <c r="B1693" s="64">
        <f>IF(C1693=F$1107,E$1107,IF(C1693=F$1108,E$1108,IF(C1693=F$1109,E$1109,IF(C1693=F$1110,E$1110,IF(C1693=F$1111,E$1111,IF(C1693=0,0))))))</f>
        <v>0</v>
      </c>
      <c r="C1693" s="4">
        <f>K673</f>
        <v>0</v>
      </c>
      <c r="F1693" s="4" t="str">
        <f>F1656</f>
        <v>1. I felt fully seen and heard.</v>
      </c>
      <c r="M1693" s="4">
        <f>IF(K673="",0,1)</f>
        <v>0</v>
      </c>
    </row>
    <row r="1694" spans="2:14" hidden="1" x14ac:dyDescent="0.3">
      <c r="B1694" s="64">
        <f t="shared" ref="B1694:B1702" si="141">IF(C1694=F$1107,E$1107,IF(C1694=F$1108,E$1108,IF(C1694=F$1109,E$1109,IF(C1694=F$1110,E$1110,IF(C1694=F$1111,E$1111,IF(C1694=0,0))))))</f>
        <v>0</v>
      </c>
      <c r="C1694" s="4">
        <f>K675</f>
        <v>0</v>
      </c>
      <c r="F1694" s="4" t="str">
        <f t="shared" ref="F1694:F1702" si="142">F1657</f>
        <v>2. They faithfully responded to all of my expressions of pain or discomfort.</v>
      </c>
      <c r="M1694" s="4">
        <f>IF(K675="",0,1)</f>
        <v>0</v>
      </c>
    </row>
    <row r="1695" spans="2:14" hidden="1" x14ac:dyDescent="0.3">
      <c r="B1695" s="64">
        <f t="shared" si="141"/>
        <v>0</v>
      </c>
      <c r="C1695" s="4">
        <f>K677</f>
        <v>0</v>
      </c>
      <c r="F1695" s="4" t="str">
        <f t="shared" si="142"/>
        <v>3. They put my personal wellbeing ahead of their institutional processes.</v>
      </c>
      <c r="M1695" s="4">
        <f>IF(K677="",0,1)</f>
        <v>0</v>
      </c>
    </row>
    <row r="1696" spans="2:14" hidden="1" x14ac:dyDescent="0.3">
      <c r="B1696" s="64">
        <f t="shared" si="141"/>
        <v>0</v>
      </c>
      <c r="C1696" s="4">
        <f>K679</f>
        <v>0</v>
      </c>
      <c r="F1696" s="4" t="str">
        <f t="shared" si="142"/>
        <v>4. Their actions and expressions were devoid of any microaggressions.</v>
      </c>
      <c r="M1696" s="4">
        <f>IF(K679="",0,1)</f>
        <v>0</v>
      </c>
    </row>
    <row r="1697" spans="2:16" hidden="1" x14ac:dyDescent="0.3">
      <c r="B1697" s="64">
        <f t="shared" si="141"/>
        <v>0</v>
      </c>
      <c r="C1697" s="4">
        <f>K681</f>
        <v>0</v>
      </c>
      <c r="F1697" s="4" t="str">
        <f t="shared" si="142"/>
        <v>5. They asked me how they could be more culturally sensitive.</v>
      </c>
      <c r="M1697" s="4">
        <f>IF(K681="",0,1)</f>
        <v>0</v>
      </c>
    </row>
    <row r="1698" spans="2:16" hidden="1" x14ac:dyDescent="0.3">
      <c r="B1698" s="64">
        <f t="shared" si="141"/>
        <v>0</v>
      </c>
      <c r="C1698" s="4">
        <f>K683</f>
        <v>0</v>
      </c>
      <c r="F1698" s="4" t="str">
        <f t="shared" si="142"/>
        <v>6. They did not exploit my vulnerability to their professional authority.</v>
      </c>
      <c r="M1698" s="4">
        <f>IF(K683="",0,1)</f>
        <v>0</v>
      </c>
    </row>
    <row r="1699" spans="2:16" hidden="1" x14ac:dyDescent="0.3">
      <c r="B1699" s="64">
        <f t="shared" si="141"/>
        <v>0</v>
      </c>
      <c r="C1699" s="4">
        <f>K685</f>
        <v>0</v>
      </c>
      <c r="F1699" s="4" t="str">
        <f t="shared" si="142"/>
        <v>7. I never had to give up my autonomy to fit their processes.</v>
      </c>
      <c r="M1699" s="4">
        <f>IF(K685="",0,1)</f>
        <v>0</v>
      </c>
    </row>
    <row r="1700" spans="2:16" hidden="1" x14ac:dyDescent="0.3">
      <c r="B1700" s="64">
        <f t="shared" si="141"/>
        <v>0</v>
      </c>
      <c r="C1700" s="4">
        <f>K687</f>
        <v>0</v>
      </c>
      <c r="F1700" s="4" t="str">
        <f t="shared" si="142"/>
        <v>8. Staff appeared to be culturally diverse.</v>
      </c>
      <c r="M1700" s="4">
        <f>IF(K687="",0,1)</f>
        <v>0</v>
      </c>
    </row>
    <row r="1701" spans="2:16" hidden="1" x14ac:dyDescent="0.3">
      <c r="B1701" s="64">
        <f t="shared" si="141"/>
        <v>0</v>
      </c>
      <c r="C1701" s="4">
        <f>K689</f>
        <v>0</v>
      </c>
      <c r="F1701" s="4" t="str">
        <f t="shared" si="142"/>
        <v>9. They effectively accommodated my linguistic barrier.</v>
      </c>
      <c r="M1701" s="4">
        <f>IF(K689="",0,1)</f>
        <v>0</v>
      </c>
    </row>
    <row r="1702" spans="2:16" hidden="1" x14ac:dyDescent="0.3">
      <c r="B1702" s="64">
        <f t="shared" si="141"/>
        <v>0</v>
      </c>
      <c r="C1702" s="4">
        <f>K691</f>
        <v>0</v>
      </c>
      <c r="F1702" s="4" t="str">
        <f t="shared" si="142"/>
        <v>10. I was offered billing options appropriate to my cultural values.</v>
      </c>
      <c r="M1702" s="4">
        <f>IF(K691="",0,1)</f>
        <v>0</v>
      </c>
    </row>
    <row r="1703" spans="2:16" hidden="1" x14ac:dyDescent="0.3">
      <c r="M1703" s="71">
        <f t="shared" ref="M1703" si="143">SUM(M1693:M1702)</f>
        <v>0</v>
      </c>
    </row>
    <row r="1704" spans="2:16" ht="15.5" hidden="1" x14ac:dyDescent="0.45">
      <c r="B1704" s="72">
        <f t="shared" ref="B1704" si="144">ROUND(SUM(B1693:B1702),0)</f>
        <v>0</v>
      </c>
      <c r="C1704" s="73" t="str">
        <f>IF(AND($B1704&gt;=$B$1114,$B1704&lt;$C$1114),E$1114,IF(AND($B1704&gt;=$B$1115,$B1704&lt;$C$1115),E$1115,IF(AND($B1704&gt;=$B$1116,$B1704&lt;$C$1116),E$1116,IF(AND($B1704&gt;=$B$1117,$B1704&lt;$C$1117),E$1117,IF(AND($B1704&gt;=$B$1118,$B1704&lt;=$C$1118),E$1118)))))</f>
        <v>Dangerously incompetent</v>
      </c>
      <c r="F1704" s="73" t="str">
        <f>IF(AND($B1704&gt;=$B$1114,$B1704&lt;$C$1114),H$1114,IF(AND($B1704&gt;=$B$1115,$B1704&lt;$C$1115),H$1115,IF(AND($B1704&gt;=$B$1116,$B1704&lt;$C$1116),H$1116,IF(AND($B1704&gt;=$B$1117,$B1704&lt;$C$1117),H$1117,IF(AND($B1704&gt;=$B$1118,$B1704&lt;=$C$1118),H$1118)))))</f>
        <v>dangerous incompetence</v>
      </c>
      <c r="I1704" s="73" t="str">
        <f>IF(AND($B1704&gt;=$B$1114,$B1704&lt;$C$1114),K$1114,IF(AND($B1704&gt;=$B$1115,$B1704&lt;$C$1115),K$1115,IF(AND($B1704&gt;=$B$1116,$B1704&lt;$C$1116),K$1116,IF(AND($B1704&gt;=$B$1117,$B1704&lt;$C$1117),K$1117,IF(AND($B1704&gt;=$B$1118,$B1704&lt;=$C$1118),K$1118)))))</f>
        <v>dangerous risk to Tamela's wellbeing</v>
      </c>
      <c r="M1704" s="74" t="str">
        <f>IF(M1703=10,B1704,"")</f>
        <v/>
      </c>
      <c r="P1704" s="127" t="str">
        <f>IF(M1704="","",M1704*0.01)</f>
        <v/>
      </c>
    </row>
    <row r="1705" spans="2:16" ht="15.5" hidden="1" x14ac:dyDescent="0.45">
      <c r="L1705" s="75" t="s">
        <v>92</v>
      </c>
      <c r="M1705" s="76" t="str">
        <f>IF(K671="","",K671)</f>
        <v/>
      </c>
      <c r="P1705" s="127" t="str">
        <f>IF(M1705="","",1-(M1705/12))</f>
        <v/>
      </c>
    </row>
    <row r="1706" spans="2:16" hidden="1" x14ac:dyDescent="0.3">
      <c r="B1706" s="73" t="str">
        <f t="shared" ref="B1706" si="145">IF(M1703=10,CONCATENATE(E1706,F1706,G1706,H1706,I1706,J1706,K1706,L1706,M1706),"")</f>
        <v/>
      </c>
      <c r="D1706" s="65" t="s">
        <v>60</v>
      </c>
      <c r="E1706" s="4" t="s">
        <v>93</v>
      </c>
      <c r="F1706" s="4">
        <f t="shared" ref="F1706" si="146">B1704</f>
        <v>0</v>
      </c>
      <c r="G1706" s="4" t="s">
        <v>94</v>
      </c>
      <c r="H1706" s="4" t="str">
        <f t="shared" ref="H1706" si="147">F1704</f>
        <v>dangerous incompetence</v>
      </c>
      <c r="I1706" s="4" t="s">
        <v>95</v>
      </c>
    </row>
    <row r="1707" spans="2:16" hidden="1" x14ac:dyDescent="0.3"/>
    <row r="1708" spans="2:16" ht="14.5" hidden="1" x14ac:dyDescent="0.45">
      <c r="C1708" s="147">
        <f>E701</f>
        <v>0</v>
      </c>
      <c r="D1708" s="148"/>
      <c r="E1708" s="148"/>
      <c r="F1708" s="148"/>
      <c r="G1708" s="148"/>
      <c r="H1708" s="149"/>
    </row>
    <row r="1709" spans="2:16" hidden="1" x14ac:dyDescent="0.3"/>
    <row r="1710" spans="2:16" hidden="1" x14ac:dyDescent="0.3">
      <c r="C1710" s="73" t="str">
        <f>CONCATENATE(E1710,F1710,G1710,H1710,I1710,J1710,K1710,,L1710,M1710)</f>
        <v xml:space="preserve">We provide this helpful feedback to you, Dr. Simmons, to improve your cultural competency. </v>
      </c>
      <c r="D1710" s="65" t="s">
        <v>60</v>
      </c>
      <c r="E1710" s="4" t="s">
        <v>123</v>
      </c>
      <c r="F1710" s="4" t="str">
        <f>IF($J1691=0,"the recipient",$J1691)</f>
        <v>Dr. Simmons</v>
      </c>
      <c r="G1710" s="4" t="s">
        <v>124</v>
      </c>
      <c r="H1710" s="4"/>
    </row>
    <row r="1711" spans="2:16" hidden="1" x14ac:dyDescent="0.3">
      <c r="C1711" s="73" t="str">
        <f>CONCATENATE(E1711,F1711,G1711,H1711,I1711,J1711,K1711,,L1711,M1711)</f>
        <v xml:space="preserve">We know medical providers like you rely upon referrals. Often from those you serve. </v>
      </c>
      <c r="D1711" s="65" t="s">
        <v>60</v>
      </c>
      <c r="E1711" s="4" t="s">
        <v>126</v>
      </c>
      <c r="G1711" s="4" t="s">
        <v>127</v>
      </c>
    </row>
    <row r="1712" spans="2:16" hidden="1" x14ac:dyDescent="0.3">
      <c r="C1712" s="73" t="str">
        <f>CONCATENATE(E1712,F1712,G1712,H1712,I1712,J1712,K1712,,L1712,M1712)</f>
        <v>Select a service that best fits your needs.</v>
      </c>
      <c r="D1712" s="65" t="s">
        <v>60</v>
      </c>
      <c r="E1712" s="4" t="s">
        <v>17</v>
      </c>
    </row>
    <row r="1713" spans="2:14" hidden="1" x14ac:dyDescent="0.3">
      <c r="C1713" s="62" t="str">
        <f>$C$1164</f>
        <v>Standard Cultural Competence - begin</v>
      </c>
      <c r="E1713" s="65" t="s">
        <v>60</v>
      </c>
      <c r="F1713" s="62" t="str">
        <f>$H$1164</f>
        <v>beginning the Standard Cultural Competence program</v>
      </c>
      <c r="G1713" s="65" t="s">
        <v>60</v>
      </c>
      <c r="H1713" s="73" t="str">
        <f>CONCATENATE($I1713,$J1713,$K1713,$L1713,$M1713,$N1713,$O1713,$P1713)</f>
        <v>Now that Dr. Simmons is beginning the Standard Cultural Competence program, we expect improved outcomes. And can provide a testimonial of their responsiveness to the needs of diverse clients.pr</v>
      </c>
      <c r="I1713" s="4" t="s">
        <v>128</v>
      </c>
      <c r="J1713" s="65" t="str">
        <f>F1710</f>
        <v>Dr. Simmons</v>
      </c>
      <c r="K1713" s="61" t="s">
        <v>129</v>
      </c>
      <c r="L1713" s="4" t="str">
        <f>F1713</f>
        <v>beginning the Standard Cultural Competence program</v>
      </c>
      <c r="M1713" s="4" t="s">
        <v>143</v>
      </c>
      <c r="N1713" s="60" t="s">
        <v>150</v>
      </c>
    </row>
    <row r="1714" spans="2:14" hidden="1" x14ac:dyDescent="0.3">
      <c r="C1714" s="62" t="str">
        <f>$C$1165</f>
        <v>Competitive Cultural Competence - begin</v>
      </c>
      <c r="E1714" s="65" t="s">
        <v>60</v>
      </c>
      <c r="F1714" s="62" t="str">
        <f>$H$1165</f>
        <v>beginning the Competetive Cultural Competence program</v>
      </c>
      <c r="G1714" s="65" t="s">
        <v>60</v>
      </c>
      <c r="H1714" s="73" t="str">
        <f t="shared" ref="H1714:H1719" si="148">CONCATENATE($I1714,$J1714,$K1714,$L1714,$M1714,$N1714,$O1714,$P1714)</f>
        <v>Now that Dr. Simmons is beginning the Competetive Cultural Competence program, we anticipate modestly improved wellness outcomes. And can provide a testimonial of their responsiveness to the needs of diverse clients.</v>
      </c>
      <c r="I1714" s="4" t="s">
        <v>128</v>
      </c>
      <c r="J1714" s="4" t="str">
        <f>J1713</f>
        <v>Dr. Simmons</v>
      </c>
      <c r="K1714" s="61" t="str">
        <f>K$1195</f>
        <v xml:space="preserve"> is </v>
      </c>
      <c r="L1714" s="4" t="str">
        <f t="shared" ref="L1714:L1718" si="149">F1714</f>
        <v>beginning the Competetive Cultural Competence program</v>
      </c>
      <c r="M1714" s="4" t="s">
        <v>144</v>
      </c>
      <c r="N1714" s="60" t="s">
        <v>131</v>
      </c>
    </row>
    <row r="1715" spans="2:14" hidden="1" x14ac:dyDescent="0.3">
      <c r="C1715" s="62" t="str">
        <f>$C$1166</f>
        <v>Standard Cultural Competence - enrolled</v>
      </c>
      <c r="E1715" s="65" t="s">
        <v>60</v>
      </c>
      <c r="F1715" s="62" t="str">
        <f>$H$1166</f>
        <v>participating in the Standard Cultural Competence program</v>
      </c>
      <c r="G1715" s="65" t="s">
        <v>60</v>
      </c>
      <c r="H1715" s="73" t="str">
        <f t="shared" si="148"/>
        <v>Now that Dr. Simmons is participating in the Standard Cultural Competence program, we expect better outcomes. And can provide a testimonial of their responsiveness to the needs of diverse clients.</v>
      </c>
      <c r="I1715" s="4" t="s">
        <v>128</v>
      </c>
      <c r="J1715" s="4" t="str">
        <f t="shared" ref="J1715:J1718" si="150">J1714</f>
        <v>Dr. Simmons</v>
      </c>
      <c r="K1715" s="61" t="str">
        <f>K$1195</f>
        <v xml:space="preserve"> is </v>
      </c>
      <c r="L1715" s="4" t="str">
        <f t="shared" si="149"/>
        <v>participating in the Standard Cultural Competence program</v>
      </c>
      <c r="M1715" s="4" t="s">
        <v>145</v>
      </c>
      <c r="N1715" s="60" t="s">
        <v>131</v>
      </c>
    </row>
    <row r="1716" spans="2:14" hidden="1" x14ac:dyDescent="0.3">
      <c r="C1716" s="62" t="str">
        <f>$C$1167</f>
        <v>Competitive Cultural Competence - enrolled</v>
      </c>
      <c r="E1716" s="65" t="s">
        <v>60</v>
      </c>
      <c r="F1716" s="62" t="str">
        <f>$H$1167</f>
        <v>participating in the Competetive Cultural Competence program</v>
      </c>
      <c r="G1716" s="65" t="s">
        <v>60</v>
      </c>
      <c r="H1716" s="73" t="str">
        <f t="shared" si="148"/>
        <v>Now that Dr. Simmons is participating in the Competetive Cultural Competence program, we anticipate significantly improved wellness outcomes. And can provide a testimonial of their responsiveness to the needs of diverse clients.</v>
      </c>
      <c r="I1716" s="4" t="s">
        <v>128</v>
      </c>
      <c r="J1716" s="4" t="str">
        <f t="shared" si="150"/>
        <v>Dr. Simmons</v>
      </c>
      <c r="K1716" s="61" t="str">
        <f>K$1195</f>
        <v xml:space="preserve"> is </v>
      </c>
      <c r="L1716" s="4" t="str">
        <f t="shared" si="149"/>
        <v>participating in the Competetive Cultural Competence program</v>
      </c>
      <c r="M1716" s="4" t="s">
        <v>146</v>
      </c>
      <c r="N1716" s="60" t="s">
        <v>131</v>
      </c>
    </row>
    <row r="1717" spans="2:14" hidden="1" x14ac:dyDescent="0.3">
      <c r="C1717" s="62" t="str">
        <f>$C$1168</f>
        <v>Standard Cultural Competence - completed</v>
      </c>
      <c r="E1717" s="65" t="s">
        <v>60</v>
      </c>
      <c r="F1717" s="62" t="str">
        <f>$H$1168</f>
        <v>completing the Standard Cultural Competence program</v>
      </c>
      <c r="G1717" s="65" t="s">
        <v>60</v>
      </c>
      <c r="H1717" s="73" t="str">
        <f t="shared" si="148"/>
        <v>Now that Dr. Simmons is completing the Standard Cultural Competence program, we expect stellar outcomes. And will soon provide a testimonial of their responsiveness to the needs of diverse clients.</v>
      </c>
      <c r="I1717" s="4" t="s">
        <v>128</v>
      </c>
      <c r="J1717" s="4" t="str">
        <f t="shared" si="150"/>
        <v>Dr. Simmons</v>
      </c>
      <c r="K1717" s="61" t="str">
        <f>K$1195</f>
        <v xml:space="preserve"> is </v>
      </c>
      <c r="L1717" s="4" t="str">
        <f t="shared" si="149"/>
        <v>completing the Standard Cultural Competence program</v>
      </c>
      <c r="M1717" s="4" t="s">
        <v>147</v>
      </c>
      <c r="N1717" s="60" t="s">
        <v>136</v>
      </c>
    </row>
    <row r="1718" spans="2:14" hidden="1" x14ac:dyDescent="0.3">
      <c r="C1718" s="62" t="str">
        <f>$C$1169</f>
        <v>Competitive Cultural Competence - completed</v>
      </c>
      <c r="E1718" s="65" t="s">
        <v>60</v>
      </c>
      <c r="F1718" s="62" t="str">
        <f>$H$1169</f>
        <v>completing the Competetive Cultural Competence program</v>
      </c>
      <c r="G1718" s="65" t="s">
        <v>60</v>
      </c>
      <c r="H1718" s="73" t="str">
        <f t="shared" si="148"/>
        <v>Now that Dr. Simmons is completing the Competetive Cultural Competence program, we anticipate greatly improved wellness outcomes. And will soon provide a testimonial of their responsiveness to the needs of diverse clients.</v>
      </c>
      <c r="I1718" s="4" t="s">
        <v>128</v>
      </c>
      <c r="J1718" s="4" t="str">
        <f t="shared" si="150"/>
        <v>Dr. Simmons</v>
      </c>
      <c r="K1718" s="61" t="str">
        <f>K$1195</f>
        <v xml:space="preserve"> is </v>
      </c>
      <c r="L1718" s="4" t="str">
        <f t="shared" si="149"/>
        <v>completing the Competetive Cultural Competence program</v>
      </c>
      <c r="M1718" s="4" t="s">
        <v>148</v>
      </c>
      <c r="N1718" s="60" t="s">
        <v>136</v>
      </c>
    </row>
    <row r="1719" spans="2:14" hidden="1" x14ac:dyDescent="0.3">
      <c r="G1719" s="65" t="s">
        <v>60</v>
      </c>
      <c r="H1719" s="73" t="str">
        <f t="shared" si="148"/>
        <v>Select one of these two services, Standard or Competitive Competence, to best improve your efficacy serving diverse patients. We can then offer a testimonial of your improved responsiveness to diverse clients.</v>
      </c>
      <c r="K1719" s="61" t="s">
        <v>138</v>
      </c>
      <c r="L1719" s="61" t="s">
        <v>139</v>
      </c>
      <c r="M1719" s="61" t="s">
        <v>149</v>
      </c>
      <c r="N1719" s="60" t="s">
        <v>141</v>
      </c>
    </row>
    <row r="1720" spans="2:14" hidden="1" x14ac:dyDescent="0.3">
      <c r="C1720" s="73" t="str">
        <f>IF($C1708=$C1713,H1713,IF($C1708=$C1714,H1714,IF($C1708=C1715,H1715,IF($C1708=C1716,H1716,IF($C1708=C1717,H1717,IF($C1708=C1718,H1718,IF($C1708=0,H1719)))))))</f>
        <v>Select one of these two services, Standard or Competitive Competence, to best improve your efficacy serving diverse patients. We can then offer a testimonial of your improved responsiveness to diverse clients.</v>
      </c>
      <c r="E1720" s="65" t="s">
        <v>60</v>
      </c>
      <c r="F1720" s="73" t="str">
        <f>IF($C1708=$C1713,F1713,IF($C1708=$C1714,F1714,IF($C1708=C1715,F1715,IF($C1708=C1716,F1716,IF($C1708=C1717,F1717,IF($C1708=C1718,F1718,IF($C1708=0,"")))))))</f>
        <v/>
      </c>
      <c r="G1720" s="65" t="s">
        <v>60</v>
      </c>
    </row>
    <row r="1721" spans="2:14" hidden="1" x14ac:dyDescent="0.3"/>
    <row r="1722" spans="2:14" hidden="1" x14ac:dyDescent="0.3">
      <c r="C1722" s="4" t="s">
        <v>142</v>
      </c>
    </row>
    <row r="1723" spans="2:14" hidden="1" x14ac:dyDescent="0.3"/>
    <row r="1724" spans="2:14" hidden="1" x14ac:dyDescent="0.3"/>
    <row r="1725" spans="2:14" hidden="1" x14ac:dyDescent="0.3"/>
    <row r="1726" spans="2:14" ht="16" hidden="1" x14ac:dyDescent="0.4">
      <c r="B1726" s="66"/>
      <c r="C1726" s="67"/>
      <c r="D1726" s="67"/>
      <c r="E1726" s="67"/>
      <c r="F1726" s="68"/>
      <c r="G1726" s="67"/>
      <c r="H1726" s="69"/>
      <c r="I1726" s="67"/>
      <c r="J1726" s="67"/>
      <c r="K1726" s="67"/>
      <c r="L1726" s="67"/>
      <c r="M1726" s="67"/>
    </row>
    <row r="1727" spans="2:14" hidden="1" x14ac:dyDescent="0.3">
      <c r="F1727" s="63"/>
    </row>
    <row r="1728" spans="2:14" hidden="1" x14ac:dyDescent="0.3">
      <c r="F1728" s="63"/>
    </row>
    <row r="1729" spans="2:9" hidden="1" x14ac:dyDescent="0.3">
      <c r="B1729" s="135" t="s">
        <v>204</v>
      </c>
      <c r="C1729" s="83"/>
      <c r="E1729" s="135" t="s">
        <v>212</v>
      </c>
      <c r="F1729" s="83"/>
      <c r="H1729" s="135" t="s">
        <v>213</v>
      </c>
      <c r="I1729" s="83"/>
    </row>
    <row r="1730" spans="2:9" hidden="1" x14ac:dyDescent="0.3">
      <c r="B1730" s="83"/>
      <c r="C1730" s="83"/>
      <c r="E1730" s="83"/>
      <c r="F1730" s="83"/>
      <c r="H1730" s="83"/>
      <c r="I1730" s="83"/>
    </row>
    <row r="1731" spans="2:9" hidden="1" x14ac:dyDescent="0.3">
      <c r="B1731" s="110">
        <v>1</v>
      </c>
      <c r="C1731" s="134">
        <f>M1131</f>
        <v>0</v>
      </c>
      <c r="E1731" s="110">
        <v>1</v>
      </c>
      <c r="F1731" s="134">
        <f>P1146</f>
        <v>0.28000000000000003</v>
      </c>
      <c r="H1731" s="110">
        <v>1</v>
      </c>
      <c r="I1731" s="134" t="str">
        <f>P1147</f>
        <v/>
      </c>
    </row>
    <row r="1732" spans="2:9" hidden="1" x14ac:dyDescent="0.3">
      <c r="B1732" s="110">
        <v>2</v>
      </c>
      <c r="C1732" s="134">
        <f>M1171</f>
        <v>0</v>
      </c>
      <c r="E1732" s="110">
        <v>2</v>
      </c>
      <c r="F1732" s="134">
        <f>P1186</f>
        <v>0.28000000000000003</v>
      </c>
      <c r="H1732" s="110">
        <v>2</v>
      </c>
      <c r="I1732" s="134" t="str">
        <f>P1187</f>
        <v/>
      </c>
    </row>
    <row r="1733" spans="2:9" hidden="1" x14ac:dyDescent="0.3">
      <c r="B1733" s="110">
        <v>3</v>
      </c>
      <c r="C1733" s="134">
        <f>M1208</f>
        <v>0</v>
      </c>
      <c r="E1733" s="110">
        <v>3</v>
      </c>
      <c r="F1733" s="134">
        <f>P1223</f>
        <v>0.35000000000000003</v>
      </c>
      <c r="H1733" s="110">
        <v>3</v>
      </c>
      <c r="I1733" s="134" t="str">
        <f>P1224</f>
        <v/>
      </c>
    </row>
    <row r="1734" spans="2:9" hidden="1" x14ac:dyDescent="0.3">
      <c r="B1734" s="110">
        <v>4</v>
      </c>
      <c r="C1734" s="134">
        <f>M1245</f>
        <v>0</v>
      </c>
      <c r="E1734" s="110">
        <v>4</v>
      </c>
      <c r="F1734" s="134">
        <f>P1260</f>
        <v>0.28000000000000003</v>
      </c>
      <c r="H1734" s="110">
        <v>4</v>
      </c>
      <c r="I1734" s="134" t="str">
        <f>P1261</f>
        <v/>
      </c>
    </row>
    <row r="1735" spans="2:9" hidden="1" x14ac:dyDescent="0.3">
      <c r="B1735" s="110">
        <v>5</v>
      </c>
      <c r="C1735" s="134">
        <f>M1282</f>
        <v>0</v>
      </c>
      <c r="E1735" s="110">
        <v>5</v>
      </c>
      <c r="F1735" s="134">
        <f>P1297</f>
        <v>0.28000000000000003</v>
      </c>
      <c r="H1735" s="110">
        <v>5</v>
      </c>
      <c r="I1735" s="134" t="str">
        <f>P1298</f>
        <v/>
      </c>
    </row>
    <row r="1736" spans="2:9" hidden="1" x14ac:dyDescent="0.3">
      <c r="B1736" s="110">
        <v>6</v>
      </c>
      <c r="C1736" s="134">
        <f>M1319</f>
        <v>0</v>
      </c>
      <c r="E1736" s="110">
        <v>6</v>
      </c>
      <c r="F1736" s="134">
        <f>P1334</f>
        <v>0.48</v>
      </c>
      <c r="H1736" s="110">
        <v>6</v>
      </c>
      <c r="I1736" s="134" t="str">
        <f>P1335</f>
        <v/>
      </c>
    </row>
    <row r="1737" spans="2:9" hidden="1" x14ac:dyDescent="0.3">
      <c r="B1737" s="110">
        <v>7</v>
      </c>
      <c r="C1737" s="134">
        <f>M1356</f>
        <v>0</v>
      </c>
      <c r="E1737" s="110">
        <v>7</v>
      </c>
      <c r="F1737" s="134">
        <f>P1371</f>
        <v>0.28000000000000003</v>
      </c>
      <c r="H1737" s="110">
        <v>7</v>
      </c>
      <c r="I1737" s="134">
        <f>P1372</f>
        <v>0.20833333333333337</v>
      </c>
    </row>
    <row r="1738" spans="2:9" hidden="1" x14ac:dyDescent="0.3">
      <c r="B1738" s="110">
        <v>8</v>
      </c>
      <c r="C1738" s="134">
        <f>M1393</f>
        <v>0</v>
      </c>
      <c r="E1738" s="110">
        <v>8</v>
      </c>
      <c r="F1738" s="134">
        <f>P1408</f>
        <v>0.28000000000000003</v>
      </c>
      <c r="H1738" s="110">
        <v>8</v>
      </c>
      <c r="I1738" s="134">
        <f>P1409</f>
        <v>0.21666666666666667</v>
      </c>
    </row>
    <row r="1739" spans="2:9" hidden="1" x14ac:dyDescent="0.3">
      <c r="B1739" s="110">
        <v>9</v>
      </c>
      <c r="C1739" s="134">
        <f>M1430</f>
        <v>0</v>
      </c>
      <c r="E1739" s="110">
        <v>9</v>
      </c>
      <c r="F1739" s="134" t="str">
        <f>P1445</f>
        <v/>
      </c>
      <c r="H1739" s="110">
        <v>9</v>
      </c>
      <c r="I1739" s="134" t="str">
        <f>P1446</f>
        <v/>
      </c>
    </row>
    <row r="1740" spans="2:9" hidden="1" x14ac:dyDescent="0.3">
      <c r="B1740" s="110">
        <v>10</v>
      </c>
      <c r="C1740" s="134">
        <f>M1467</f>
        <v>0</v>
      </c>
      <c r="E1740" s="110">
        <v>10</v>
      </c>
      <c r="F1740" s="134" t="str">
        <f>P1482</f>
        <v/>
      </c>
      <c r="H1740" s="110">
        <v>10</v>
      </c>
      <c r="I1740" s="134" t="str">
        <f>P1483</f>
        <v/>
      </c>
    </row>
    <row r="1741" spans="2:9" hidden="1" x14ac:dyDescent="0.3">
      <c r="B1741" s="110">
        <v>11</v>
      </c>
      <c r="C1741" s="134">
        <f>M1504</f>
        <v>0</v>
      </c>
      <c r="E1741" s="110">
        <v>11</v>
      </c>
      <c r="F1741" s="134" t="str">
        <f>P1519</f>
        <v/>
      </c>
      <c r="H1741" s="110">
        <v>11</v>
      </c>
      <c r="I1741" s="134" t="str">
        <f>P1520</f>
        <v/>
      </c>
    </row>
    <row r="1742" spans="2:9" hidden="1" x14ac:dyDescent="0.3">
      <c r="B1742" s="110">
        <v>12</v>
      </c>
      <c r="C1742" s="134">
        <f>M1541</f>
        <v>0</v>
      </c>
      <c r="E1742" s="110">
        <v>12</v>
      </c>
      <c r="F1742" s="134" t="str">
        <f>P1556</f>
        <v/>
      </c>
      <c r="H1742" s="110">
        <v>12</v>
      </c>
      <c r="I1742" s="134" t="str">
        <f>P1557</f>
        <v/>
      </c>
    </row>
    <row r="1743" spans="2:9" hidden="1" x14ac:dyDescent="0.3">
      <c r="B1743" s="110">
        <v>13</v>
      </c>
      <c r="C1743" s="134">
        <f>M1578</f>
        <v>0</v>
      </c>
      <c r="E1743" s="110">
        <v>13</v>
      </c>
      <c r="F1743" s="134" t="str">
        <f>P1593</f>
        <v/>
      </c>
      <c r="H1743" s="110">
        <v>13</v>
      </c>
      <c r="I1743" s="134" t="str">
        <f>P1593</f>
        <v/>
      </c>
    </row>
    <row r="1744" spans="2:9" hidden="1" x14ac:dyDescent="0.3">
      <c r="B1744" s="110">
        <v>14</v>
      </c>
      <c r="C1744" s="134">
        <f>M1615</f>
        <v>0</v>
      </c>
      <c r="E1744" s="110">
        <v>14</v>
      </c>
      <c r="F1744" s="134" t="str">
        <f>P1630</f>
        <v/>
      </c>
      <c r="H1744" s="110">
        <v>14</v>
      </c>
      <c r="I1744" s="134" t="str">
        <f>P1631</f>
        <v/>
      </c>
    </row>
    <row r="1745" spans="2:12" hidden="1" x14ac:dyDescent="0.3">
      <c r="B1745" s="110">
        <v>15</v>
      </c>
      <c r="C1745" s="134">
        <f>M1652</f>
        <v>0</v>
      </c>
      <c r="E1745" s="110">
        <v>15</v>
      </c>
      <c r="F1745" s="134" t="str">
        <f>P1667</f>
        <v/>
      </c>
      <c r="H1745" s="110">
        <v>15</v>
      </c>
      <c r="I1745" s="134" t="str">
        <f>P1668</f>
        <v/>
      </c>
    </row>
    <row r="1746" spans="2:12" hidden="1" x14ac:dyDescent="0.3">
      <c r="B1746" s="110">
        <v>16</v>
      </c>
      <c r="C1746" s="134">
        <f>M1689</f>
        <v>0</v>
      </c>
      <c r="E1746" s="110">
        <v>16</v>
      </c>
      <c r="F1746" s="134" t="str">
        <f>P1704</f>
        <v/>
      </c>
      <c r="H1746" s="110">
        <v>16</v>
      </c>
      <c r="I1746" s="134" t="str">
        <f>P1705</f>
        <v/>
      </c>
    </row>
    <row r="1747" spans="2:12" hidden="1" x14ac:dyDescent="0.3">
      <c r="C1747" s="112">
        <f>MAX(C1731:C1746)</f>
        <v>0</v>
      </c>
      <c r="D1747" s="113" t="str">
        <f>IF(C1747=L1103,I1103,IF(C1747=L1104,I1104,IF(C1747=L1105,I1105,IF(C1747=L1106,I1106,IF(C1747=L1107,I1107,IF(C1747=L1108,I1108,IF(C1747=L1109,I1109)))))))</f>
        <v>provider pre-enrollment</v>
      </c>
      <c r="F1747" s="142">
        <f>MAX(F1731:F1746)</f>
        <v>0.48</v>
      </c>
      <c r="I1747" s="142">
        <f>MAX(I1731:I1746)</f>
        <v>0.21666666666666667</v>
      </c>
      <c r="K1747" s="4" t="e">
        <f>CORREL(F1731:F1738,I1737:I1738)</f>
        <v>#N/A</v>
      </c>
      <c r="L1747" s="4" t="e">
        <f>PEARSON(F1731:F1738,I1737:I1738)</f>
        <v>#N/A</v>
      </c>
    </row>
    <row r="1748" spans="2:12" hidden="1" x14ac:dyDescent="0.3">
      <c r="E1748" s="207" t="s">
        <v>224</v>
      </c>
      <c r="F1748" s="206">
        <f>STDEV(F1731:F1746)</f>
        <v>7.1501748230375209E-2</v>
      </c>
      <c r="H1748" s="207" t="s">
        <v>224</v>
      </c>
      <c r="I1748" s="206">
        <f>STDEV(I1731:I1746)</f>
        <v>5.8925565098878752E-3</v>
      </c>
    </row>
    <row r="1749" spans="2:12" hidden="1" x14ac:dyDescent="0.3">
      <c r="F1749" s="63"/>
    </row>
    <row r="1750" spans="2:12" hidden="1" x14ac:dyDescent="0.3">
      <c r="F1750" s="63">
        <f>LOOKUP(9.99999999999999E+307,F1731:F1746)</f>
        <v>0.28000000000000003</v>
      </c>
      <c r="I1750" s="206">
        <f>LOOKUP(9.99999999999999E+307,I1731:I1746)</f>
        <v>0.21666666666666667</v>
      </c>
    </row>
    <row r="1751" spans="2:12" hidden="1" x14ac:dyDescent="0.3">
      <c r="F1751" s="63"/>
    </row>
    <row r="1752" spans="2:12" hidden="1" x14ac:dyDescent="0.3">
      <c r="F1752" s="63"/>
    </row>
    <row r="1753" spans="2:12" hidden="1" x14ac:dyDescent="0.3">
      <c r="F1753" s="63"/>
    </row>
    <row r="1754" spans="2:12" hidden="1" x14ac:dyDescent="0.3">
      <c r="F1754" s="63"/>
    </row>
    <row r="1755" spans="2:12" hidden="1" x14ac:dyDescent="0.3">
      <c r="F1755" s="63"/>
    </row>
    <row r="1756" spans="2:12" hidden="1" x14ac:dyDescent="0.3">
      <c r="F1756" s="63"/>
    </row>
    <row r="1757" spans="2:12" hidden="1" x14ac:dyDescent="0.3">
      <c r="F1757" s="63"/>
    </row>
    <row r="1758" spans="2:12" hidden="1" x14ac:dyDescent="0.3">
      <c r="F1758" s="63"/>
    </row>
    <row r="1759" spans="2:12" hidden="1" x14ac:dyDescent="0.3">
      <c r="F1759" s="63"/>
    </row>
    <row r="1760" spans="2:12" hidden="1" x14ac:dyDescent="0.3">
      <c r="F1760" s="63"/>
    </row>
    <row r="1761" spans="6:6" hidden="1" x14ac:dyDescent="0.3">
      <c r="F1761" s="63"/>
    </row>
    <row r="1762" spans="6:6" hidden="1" x14ac:dyDescent="0.3">
      <c r="F1762" s="63"/>
    </row>
    <row r="1763" spans="6:6" hidden="1" x14ac:dyDescent="0.3">
      <c r="F1763" s="63"/>
    </row>
    <row r="1764" spans="6:6" hidden="1" x14ac:dyDescent="0.3">
      <c r="F1764" s="63"/>
    </row>
    <row r="1765" spans="6:6" hidden="1" x14ac:dyDescent="0.3">
      <c r="F1765" s="63"/>
    </row>
    <row r="1766" spans="6:6" hidden="1" x14ac:dyDescent="0.3">
      <c r="F1766" s="63"/>
    </row>
    <row r="1767" spans="6:6" hidden="1" x14ac:dyDescent="0.3">
      <c r="F1767" s="63"/>
    </row>
    <row r="1768" spans="6:6" hidden="1" x14ac:dyDescent="0.3">
      <c r="F1768" s="63"/>
    </row>
    <row r="1769" spans="6:6" hidden="1" x14ac:dyDescent="0.3">
      <c r="F1769" s="63"/>
    </row>
    <row r="1770" spans="6:6" hidden="1" x14ac:dyDescent="0.3">
      <c r="F1770" s="63"/>
    </row>
    <row r="1771" spans="6:6" hidden="1" x14ac:dyDescent="0.3">
      <c r="F1771" s="63"/>
    </row>
    <row r="1772" spans="6:6" hidden="1" x14ac:dyDescent="0.3">
      <c r="F1772" s="63"/>
    </row>
    <row r="1773" spans="6:6" hidden="1" x14ac:dyDescent="0.3">
      <c r="F1773" s="63"/>
    </row>
    <row r="1774" spans="6:6" hidden="1" x14ac:dyDescent="0.3">
      <c r="F1774" s="63"/>
    </row>
    <row r="1775" spans="6:6" hidden="1" x14ac:dyDescent="0.3">
      <c r="F1775" s="63"/>
    </row>
    <row r="1776" spans="6:6" hidden="1" x14ac:dyDescent="0.3">
      <c r="F1776" s="63"/>
    </row>
    <row r="1777" spans="6:6" hidden="1" x14ac:dyDescent="0.3">
      <c r="F1777" s="63"/>
    </row>
    <row r="1778" spans="6:6" hidden="1" x14ac:dyDescent="0.3">
      <c r="F1778" s="63"/>
    </row>
    <row r="1779" spans="6:6" hidden="1" x14ac:dyDescent="0.3">
      <c r="F1779" s="63"/>
    </row>
    <row r="1780" spans="6:6" hidden="1" x14ac:dyDescent="0.3">
      <c r="F1780" s="63"/>
    </row>
    <row r="1781" spans="6:6" hidden="1" x14ac:dyDescent="0.3">
      <c r="F1781" s="63"/>
    </row>
    <row r="1782" spans="6:6" hidden="1" x14ac:dyDescent="0.3">
      <c r="F1782" s="63"/>
    </row>
    <row r="1783" spans="6:6" hidden="1" x14ac:dyDescent="0.3">
      <c r="F1783" s="63"/>
    </row>
    <row r="1784" spans="6:6" hidden="1" x14ac:dyDescent="0.3">
      <c r="F1784" s="63"/>
    </row>
    <row r="1785" spans="6:6" hidden="1" x14ac:dyDescent="0.3">
      <c r="F1785" s="63"/>
    </row>
    <row r="1786" spans="6:6" hidden="1" x14ac:dyDescent="0.3">
      <c r="F1786" s="63"/>
    </row>
    <row r="1787" spans="6:6" hidden="1" x14ac:dyDescent="0.3">
      <c r="F1787" s="63"/>
    </row>
    <row r="1788" spans="6:6" hidden="1" x14ac:dyDescent="0.3">
      <c r="F1788" s="63"/>
    </row>
    <row r="1789" spans="6:6" hidden="1" x14ac:dyDescent="0.3">
      <c r="F1789" s="63"/>
    </row>
    <row r="1790" spans="6:6" hidden="1" x14ac:dyDescent="0.3">
      <c r="F1790" s="63"/>
    </row>
    <row r="1791" spans="6:6" hidden="1" x14ac:dyDescent="0.3">
      <c r="F1791" s="63"/>
    </row>
    <row r="1792" spans="6:6" hidden="1" x14ac:dyDescent="0.3">
      <c r="F1792" s="63"/>
    </row>
    <row r="1793" spans="2:54" hidden="1" x14ac:dyDescent="0.3">
      <c r="F1793" s="63"/>
    </row>
    <row r="1794" spans="2:54" hidden="1" x14ac:dyDescent="0.3">
      <c r="F1794" s="63"/>
    </row>
    <row r="1795" spans="2:54" hidden="1" x14ac:dyDescent="0.3">
      <c r="F1795" s="63"/>
    </row>
    <row r="1796" spans="2:54" hidden="1" x14ac:dyDescent="0.3">
      <c r="F1796" s="63"/>
    </row>
    <row r="1797" spans="2:54" hidden="1" x14ac:dyDescent="0.3"/>
    <row r="1798" spans="2:54" hidden="1" x14ac:dyDescent="0.3"/>
    <row r="1799" spans="2:54" s="60" customFormat="1" ht="16" hidden="1" thickBot="1" x14ac:dyDescent="0.5">
      <c r="B1799" s="85" t="s">
        <v>151</v>
      </c>
      <c r="C1799" s="86"/>
      <c r="D1799" s="86"/>
      <c r="E1799" s="86"/>
      <c r="F1799" s="86"/>
      <c r="G1799" s="86"/>
      <c r="H1799" s="87"/>
      <c r="I1799" s="86"/>
      <c r="J1799" s="86"/>
      <c r="K1799" s="86"/>
      <c r="L1799" s="86"/>
      <c r="M1799" s="86"/>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2:54" s="60" customFormat="1" x14ac:dyDescent="0.3">
      <c r="B1800" s="4"/>
      <c r="C1800" s="4"/>
      <c r="D1800" s="4"/>
      <c r="E1800" s="4"/>
      <c r="F1800" s="4"/>
      <c r="G1800" s="4"/>
      <c r="H1800" s="61"/>
      <c r="I1800" s="4"/>
      <c r="J1800" s="4"/>
      <c r="K1800" s="4"/>
      <c r="L1800" s="4"/>
      <c r="M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sheetData>
  <mergeCells count="627">
    <mergeCell ref="C1560:H1560"/>
    <mergeCell ref="C1597:H1597"/>
    <mergeCell ref="C1634:H1634"/>
    <mergeCell ref="C1671:H1671"/>
    <mergeCell ref="C1708:H1708"/>
    <mergeCell ref="C1338:H1338"/>
    <mergeCell ref="C1375:H1375"/>
    <mergeCell ref="C1412:H1412"/>
    <mergeCell ref="C1449:H1449"/>
    <mergeCell ref="C1486:H1486"/>
    <mergeCell ref="C1523:H1523"/>
    <mergeCell ref="E701:L701"/>
    <mergeCell ref="B703:M703"/>
    <mergeCell ref="C1190:H1190"/>
    <mergeCell ref="C1227:H1227"/>
    <mergeCell ref="C1264:H1264"/>
    <mergeCell ref="C1301:H1301"/>
    <mergeCell ref="B697:M697"/>
    <mergeCell ref="B698:D698"/>
    <mergeCell ref="E698:H698"/>
    <mergeCell ref="I698:M698"/>
    <mergeCell ref="E699:H699"/>
    <mergeCell ref="I699:M699"/>
    <mergeCell ref="B689:J689"/>
    <mergeCell ref="K689:M689"/>
    <mergeCell ref="B691:J691"/>
    <mergeCell ref="K691:M691"/>
    <mergeCell ref="B693:M693"/>
    <mergeCell ref="B696:M696"/>
    <mergeCell ref="B683:J683"/>
    <mergeCell ref="K683:M683"/>
    <mergeCell ref="B685:J685"/>
    <mergeCell ref="K685:M685"/>
    <mergeCell ref="B687:J687"/>
    <mergeCell ref="K687:M687"/>
    <mergeCell ref="B677:J677"/>
    <mergeCell ref="K677:M677"/>
    <mergeCell ref="B679:J679"/>
    <mergeCell ref="K679:M679"/>
    <mergeCell ref="B681:J681"/>
    <mergeCell ref="K681:M681"/>
    <mergeCell ref="F670:I670"/>
    <mergeCell ref="F671:I671"/>
    <mergeCell ref="K671:M671"/>
    <mergeCell ref="B673:J673"/>
    <mergeCell ref="K673:M673"/>
    <mergeCell ref="B675:J675"/>
    <mergeCell ref="K675:M675"/>
    <mergeCell ref="E660:L660"/>
    <mergeCell ref="B662:M662"/>
    <mergeCell ref="B663:M663"/>
    <mergeCell ref="B666:E666"/>
    <mergeCell ref="F666:I666"/>
    <mergeCell ref="J666:M666"/>
    <mergeCell ref="B656:M656"/>
    <mergeCell ref="B657:D657"/>
    <mergeCell ref="E657:H657"/>
    <mergeCell ref="I657:M657"/>
    <mergeCell ref="E658:H658"/>
    <mergeCell ref="I658:M658"/>
    <mergeCell ref="B648:J648"/>
    <mergeCell ref="K648:M648"/>
    <mergeCell ref="B650:J650"/>
    <mergeCell ref="K650:M650"/>
    <mergeCell ref="B652:M652"/>
    <mergeCell ref="B655:M655"/>
    <mergeCell ref="B642:J642"/>
    <mergeCell ref="K642:M642"/>
    <mergeCell ref="B644:J644"/>
    <mergeCell ref="K644:M644"/>
    <mergeCell ref="B646:J646"/>
    <mergeCell ref="K646:M646"/>
    <mergeCell ref="B636:J636"/>
    <mergeCell ref="K636:M636"/>
    <mergeCell ref="B638:J638"/>
    <mergeCell ref="K638:M638"/>
    <mergeCell ref="B640:J640"/>
    <mergeCell ref="K640:M640"/>
    <mergeCell ref="F629:I629"/>
    <mergeCell ref="F630:I630"/>
    <mergeCell ref="K630:M630"/>
    <mergeCell ref="B632:J632"/>
    <mergeCell ref="K632:M632"/>
    <mergeCell ref="B634:J634"/>
    <mergeCell ref="K634:M634"/>
    <mergeCell ref="E619:L619"/>
    <mergeCell ref="B621:M621"/>
    <mergeCell ref="B622:M622"/>
    <mergeCell ref="B625:E625"/>
    <mergeCell ref="F625:I625"/>
    <mergeCell ref="J625:M625"/>
    <mergeCell ref="B615:M615"/>
    <mergeCell ref="B616:D616"/>
    <mergeCell ref="E616:H616"/>
    <mergeCell ref="I616:M616"/>
    <mergeCell ref="E617:H617"/>
    <mergeCell ref="I617:M617"/>
    <mergeCell ref="B607:J607"/>
    <mergeCell ref="K607:M607"/>
    <mergeCell ref="B609:J609"/>
    <mergeCell ref="K609:M609"/>
    <mergeCell ref="B611:M611"/>
    <mergeCell ref="B614:M614"/>
    <mergeCell ref="B601:J601"/>
    <mergeCell ref="K601:M601"/>
    <mergeCell ref="B603:J603"/>
    <mergeCell ref="K603:M603"/>
    <mergeCell ref="B605:J605"/>
    <mergeCell ref="K605:M605"/>
    <mergeCell ref="B595:J595"/>
    <mergeCell ref="K595:M595"/>
    <mergeCell ref="B597:J597"/>
    <mergeCell ref="K597:M597"/>
    <mergeCell ref="B599:J599"/>
    <mergeCell ref="K599:M599"/>
    <mergeCell ref="F588:I588"/>
    <mergeCell ref="F589:I589"/>
    <mergeCell ref="K589:M589"/>
    <mergeCell ref="B591:J591"/>
    <mergeCell ref="K591:M591"/>
    <mergeCell ref="B593:J593"/>
    <mergeCell ref="K593:M593"/>
    <mergeCell ref="E578:L578"/>
    <mergeCell ref="B580:M580"/>
    <mergeCell ref="B581:M581"/>
    <mergeCell ref="B584:E584"/>
    <mergeCell ref="F584:I584"/>
    <mergeCell ref="J584:M584"/>
    <mergeCell ref="B574:M574"/>
    <mergeCell ref="B575:D575"/>
    <mergeCell ref="E575:H575"/>
    <mergeCell ref="I575:M575"/>
    <mergeCell ref="E576:H576"/>
    <mergeCell ref="I576:M576"/>
    <mergeCell ref="B566:J566"/>
    <mergeCell ref="K566:M566"/>
    <mergeCell ref="B568:J568"/>
    <mergeCell ref="K568:M568"/>
    <mergeCell ref="B570:M570"/>
    <mergeCell ref="B573:M573"/>
    <mergeCell ref="B560:J560"/>
    <mergeCell ref="K560:M560"/>
    <mergeCell ref="B562:J562"/>
    <mergeCell ref="K562:M562"/>
    <mergeCell ref="B564:J564"/>
    <mergeCell ref="K564:M564"/>
    <mergeCell ref="B554:J554"/>
    <mergeCell ref="K554:M554"/>
    <mergeCell ref="B556:J556"/>
    <mergeCell ref="K556:M556"/>
    <mergeCell ref="B558:J558"/>
    <mergeCell ref="K558:M558"/>
    <mergeCell ref="F547:I547"/>
    <mergeCell ref="F548:I548"/>
    <mergeCell ref="K548:M548"/>
    <mergeCell ref="B550:J550"/>
    <mergeCell ref="K550:M550"/>
    <mergeCell ref="B552:J552"/>
    <mergeCell ref="K552:M552"/>
    <mergeCell ref="E537:L537"/>
    <mergeCell ref="B539:M539"/>
    <mergeCell ref="B540:M540"/>
    <mergeCell ref="B543:E543"/>
    <mergeCell ref="F543:I543"/>
    <mergeCell ref="J543:M543"/>
    <mergeCell ref="B533:M533"/>
    <mergeCell ref="B534:D534"/>
    <mergeCell ref="E534:H534"/>
    <mergeCell ref="I534:M534"/>
    <mergeCell ref="E535:H535"/>
    <mergeCell ref="I535:M535"/>
    <mergeCell ref="B525:J525"/>
    <mergeCell ref="K525:M525"/>
    <mergeCell ref="B527:J527"/>
    <mergeCell ref="K527:M527"/>
    <mergeCell ref="B529:M529"/>
    <mergeCell ref="B532:M532"/>
    <mergeCell ref="B519:J519"/>
    <mergeCell ref="K519:M519"/>
    <mergeCell ref="B521:J521"/>
    <mergeCell ref="K521:M521"/>
    <mergeCell ref="B523:J523"/>
    <mergeCell ref="K523:M523"/>
    <mergeCell ref="B513:J513"/>
    <mergeCell ref="K513:M513"/>
    <mergeCell ref="B515:J515"/>
    <mergeCell ref="K515:M515"/>
    <mergeCell ref="B517:J517"/>
    <mergeCell ref="K517:M517"/>
    <mergeCell ref="F506:I506"/>
    <mergeCell ref="F507:I507"/>
    <mergeCell ref="K507:M507"/>
    <mergeCell ref="B509:J509"/>
    <mergeCell ref="K509:M509"/>
    <mergeCell ref="B511:J511"/>
    <mergeCell ref="K511:M511"/>
    <mergeCell ref="E496:L496"/>
    <mergeCell ref="B498:M498"/>
    <mergeCell ref="B499:M499"/>
    <mergeCell ref="B502:E502"/>
    <mergeCell ref="F502:I502"/>
    <mergeCell ref="J502:M502"/>
    <mergeCell ref="B492:M492"/>
    <mergeCell ref="B493:D493"/>
    <mergeCell ref="E493:H493"/>
    <mergeCell ref="I493:M493"/>
    <mergeCell ref="E494:H494"/>
    <mergeCell ref="I494:M494"/>
    <mergeCell ref="B484:J484"/>
    <mergeCell ref="K484:M484"/>
    <mergeCell ref="B486:J486"/>
    <mergeCell ref="K486:M486"/>
    <mergeCell ref="B488:M488"/>
    <mergeCell ref="B491:M491"/>
    <mergeCell ref="B478:J478"/>
    <mergeCell ref="K478:M478"/>
    <mergeCell ref="B480:J480"/>
    <mergeCell ref="K480:M480"/>
    <mergeCell ref="B482:J482"/>
    <mergeCell ref="K482:M482"/>
    <mergeCell ref="B472:J472"/>
    <mergeCell ref="K472:M472"/>
    <mergeCell ref="B474:J474"/>
    <mergeCell ref="K474:M474"/>
    <mergeCell ref="B476:J476"/>
    <mergeCell ref="K476:M476"/>
    <mergeCell ref="F465:I465"/>
    <mergeCell ref="F466:I466"/>
    <mergeCell ref="K466:M466"/>
    <mergeCell ref="B468:J468"/>
    <mergeCell ref="K468:M468"/>
    <mergeCell ref="B470:J470"/>
    <mergeCell ref="K470:M470"/>
    <mergeCell ref="E455:L455"/>
    <mergeCell ref="B457:M457"/>
    <mergeCell ref="B458:M458"/>
    <mergeCell ref="B461:E461"/>
    <mergeCell ref="F461:I461"/>
    <mergeCell ref="J461:M461"/>
    <mergeCell ref="B451:M451"/>
    <mergeCell ref="B452:D452"/>
    <mergeCell ref="E452:H452"/>
    <mergeCell ref="I452:M452"/>
    <mergeCell ref="E453:H453"/>
    <mergeCell ref="I453:M453"/>
    <mergeCell ref="B443:J443"/>
    <mergeCell ref="K443:M443"/>
    <mergeCell ref="B445:J445"/>
    <mergeCell ref="K445:M445"/>
    <mergeCell ref="B447:M447"/>
    <mergeCell ref="B450:M450"/>
    <mergeCell ref="B437:J437"/>
    <mergeCell ref="K437:M437"/>
    <mergeCell ref="B439:J439"/>
    <mergeCell ref="K439:M439"/>
    <mergeCell ref="B441:J441"/>
    <mergeCell ref="K441:M441"/>
    <mergeCell ref="B431:J431"/>
    <mergeCell ref="K431:M431"/>
    <mergeCell ref="B433:J433"/>
    <mergeCell ref="K433:M433"/>
    <mergeCell ref="B435:J435"/>
    <mergeCell ref="K435:M435"/>
    <mergeCell ref="F424:I424"/>
    <mergeCell ref="F425:I425"/>
    <mergeCell ref="K425:M425"/>
    <mergeCell ref="B427:J427"/>
    <mergeCell ref="K427:M427"/>
    <mergeCell ref="B429:J429"/>
    <mergeCell ref="K429:M429"/>
    <mergeCell ref="E414:L414"/>
    <mergeCell ref="B416:M416"/>
    <mergeCell ref="B417:M417"/>
    <mergeCell ref="B420:E420"/>
    <mergeCell ref="F420:I420"/>
    <mergeCell ref="J420:M420"/>
    <mergeCell ref="B410:M410"/>
    <mergeCell ref="B411:D411"/>
    <mergeCell ref="E411:H411"/>
    <mergeCell ref="I411:M411"/>
    <mergeCell ref="E412:H412"/>
    <mergeCell ref="I412:M412"/>
    <mergeCell ref="B402:J402"/>
    <mergeCell ref="K402:M402"/>
    <mergeCell ref="B404:J404"/>
    <mergeCell ref="K404:M404"/>
    <mergeCell ref="B406:M406"/>
    <mergeCell ref="B409:M409"/>
    <mergeCell ref="B396:J396"/>
    <mergeCell ref="K396:M396"/>
    <mergeCell ref="B398:J398"/>
    <mergeCell ref="K398:M398"/>
    <mergeCell ref="B400:J400"/>
    <mergeCell ref="K400:M400"/>
    <mergeCell ref="B390:J390"/>
    <mergeCell ref="K390:M390"/>
    <mergeCell ref="B392:J392"/>
    <mergeCell ref="K392:M392"/>
    <mergeCell ref="B394:J394"/>
    <mergeCell ref="K394:M394"/>
    <mergeCell ref="F383:I383"/>
    <mergeCell ref="F384:I384"/>
    <mergeCell ref="K384:M384"/>
    <mergeCell ref="B386:J386"/>
    <mergeCell ref="K386:M386"/>
    <mergeCell ref="B388:J388"/>
    <mergeCell ref="K388:M388"/>
    <mergeCell ref="E373:L373"/>
    <mergeCell ref="B375:M375"/>
    <mergeCell ref="B376:M376"/>
    <mergeCell ref="B379:E379"/>
    <mergeCell ref="F379:I379"/>
    <mergeCell ref="J379:M379"/>
    <mergeCell ref="B369:M369"/>
    <mergeCell ref="B370:D370"/>
    <mergeCell ref="E370:H370"/>
    <mergeCell ref="I370:M370"/>
    <mergeCell ref="E371:H371"/>
    <mergeCell ref="I371:M371"/>
    <mergeCell ref="B361:J361"/>
    <mergeCell ref="K361:M361"/>
    <mergeCell ref="B363:J363"/>
    <mergeCell ref="K363:M363"/>
    <mergeCell ref="B365:M365"/>
    <mergeCell ref="B368:M368"/>
    <mergeCell ref="B355:J355"/>
    <mergeCell ref="K355:M355"/>
    <mergeCell ref="B357:J357"/>
    <mergeCell ref="K357:M357"/>
    <mergeCell ref="B359:J359"/>
    <mergeCell ref="K359:M359"/>
    <mergeCell ref="B349:J349"/>
    <mergeCell ref="K349:M349"/>
    <mergeCell ref="B351:J351"/>
    <mergeCell ref="K351:M351"/>
    <mergeCell ref="B353:J353"/>
    <mergeCell ref="K353:M353"/>
    <mergeCell ref="F342:I342"/>
    <mergeCell ref="F343:I343"/>
    <mergeCell ref="K343:M343"/>
    <mergeCell ref="B345:J345"/>
    <mergeCell ref="K345:M345"/>
    <mergeCell ref="B347:J347"/>
    <mergeCell ref="K347:M347"/>
    <mergeCell ref="E332:L332"/>
    <mergeCell ref="B334:M334"/>
    <mergeCell ref="B335:M335"/>
    <mergeCell ref="B338:E338"/>
    <mergeCell ref="F338:I338"/>
    <mergeCell ref="J338:M338"/>
    <mergeCell ref="B328:M328"/>
    <mergeCell ref="B329:D329"/>
    <mergeCell ref="E329:H329"/>
    <mergeCell ref="I329:M329"/>
    <mergeCell ref="E330:H330"/>
    <mergeCell ref="I330:M330"/>
    <mergeCell ref="B320:J320"/>
    <mergeCell ref="K320:M320"/>
    <mergeCell ref="B322:J322"/>
    <mergeCell ref="K322:M322"/>
    <mergeCell ref="B324:M324"/>
    <mergeCell ref="B327:M327"/>
    <mergeCell ref="B314:J314"/>
    <mergeCell ref="K314:M314"/>
    <mergeCell ref="B316:J316"/>
    <mergeCell ref="K316:M316"/>
    <mergeCell ref="B318:J318"/>
    <mergeCell ref="K318:M318"/>
    <mergeCell ref="B308:J308"/>
    <mergeCell ref="K308:M308"/>
    <mergeCell ref="B310:J310"/>
    <mergeCell ref="K310:M310"/>
    <mergeCell ref="B312:J312"/>
    <mergeCell ref="K312:M312"/>
    <mergeCell ref="F301:I301"/>
    <mergeCell ref="F302:I302"/>
    <mergeCell ref="K302:M302"/>
    <mergeCell ref="B304:J304"/>
    <mergeCell ref="K304:M304"/>
    <mergeCell ref="B306:J306"/>
    <mergeCell ref="K306:M306"/>
    <mergeCell ref="E291:L291"/>
    <mergeCell ref="B293:M293"/>
    <mergeCell ref="B294:M294"/>
    <mergeCell ref="B297:E297"/>
    <mergeCell ref="F297:I297"/>
    <mergeCell ref="J297:M297"/>
    <mergeCell ref="B287:M287"/>
    <mergeCell ref="B288:D288"/>
    <mergeCell ref="E288:H288"/>
    <mergeCell ref="I288:M288"/>
    <mergeCell ref="E289:H289"/>
    <mergeCell ref="I289:M289"/>
    <mergeCell ref="B279:J279"/>
    <mergeCell ref="K279:M279"/>
    <mergeCell ref="B281:J281"/>
    <mergeCell ref="K281:M281"/>
    <mergeCell ref="B283:M283"/>
    <mergeCell ref="B286:M286"/>
    <mergeCell ref="B273:J273"/>
    <mergeCell ref="K273:M273"/>
    <mergeCell ref="B275:J275"/>
    <mergeCell ref="K275:M275"/>
    <mergeCell ref="B277:J277"/>
    <mergeCell ref="K277:M277"/>
    <mergeCell ref="B267:J267"/>
    <mergeCell ref="K267:M267"/>
    <mergeCell ref="B269:J269"/>
    <mergeCell ref="K269:M269"/>
    <mergeCell ref="B271:J271"/>
    <mergeCell ref="K271:M271"/>
    <mergeCell ref="F260:I260"/>
    <mergeCell ref="F261:I261"/>
    <mergeCell ref="K261:M261"/>
    <mergeCell ref="B263:J263"/>
    <mergeCell ref="K263:M263"/>
    <mergeCell ref="B265:J265"/>
    <mergeCell ref="K265:M265"/>
    <mergeCell ref="E250:L250"/>
    <mergeCell ref="B252:M252"/>
    <mergeCell ref="B253:M253"/>
    <mergeCell ref="B256:E256"/>
    <mergeCell ref="F256:I256"/>
    <mergeCell ref="J256:M256"/>
    <mergeCell ref="B246:M246"/>
    <mergeCell ref="B247:D247"/>
    <mergeCell ref="E247:H247"/>
    <mergeCell ref="I247:M247"/>
    <mergeCell ref="E248:H248"/>
    <mergeCell ref="I248:M248"/>
    <mergeCell ref="B238:J238"/>
    <mergeCell ref="K238:M238"/>
    <mergeCell ref="B240:J240"/>
    <mergeCell ref="K240:M240"/>
    <mergeCell ref="B242:M242"/>
    <mergeCell ref="B245:M245"/>
    <mergeCell ref="B232:J232"/>
    <mergeCell ref="K232:M232"/>
    <mergeCell ref="B234:J234"/>
    <mergeCell ref="K234:M234"/>
    <mergeCell ref="B236:J236"/>
    <mergeCell ref="K236:M236"/>
    <mergeCell ref="B226:J226"/>
    <mergeCell ref="K226:M226"/>
    <mergeCell ref="B228:J228"/>
    <mergeCell ref="K228:M228"/>
    <mergeCell ref="B230:J230"/>
    <mergeCell ref="K230:M230"/>
    <mergeCell ref="F219:I219"/>
    <mergeCell ref="F220:I220"/>
    <mergeCell ref="K220:M220"/>
    <mergeCell ref="B222:J222"/>
    <mergeCell ref="K222:M222"/>
    <mergeCell ref="B224:J224"/>
    <mergeCell ref="K224:M224"/>
    <mergeCell ref="E209:L209"/>
    <mergeCell ref="B211:M211"/>
    <mergeCell ref="B212:M212"/>
    <mergeCell ref="B215:E215"/>
    <mergeCell ref="F215:I215"/>
    <mergeCell ref="J215:M215"/>
    <mergeCell ref="B205:M205"/>
    <mergeCell ref="B206:D206"/>
    <mergeCell ref="E206:H206"/>
    <mergeCell ref="I206:M206"/>
    <mergeCell ref="E207:H207"/>
    <mergeCell ref="I207:M207"/>
    <mergeCell ref="B197:J197"/>
    <mergeCell ref="K197:M197"/>
    <mergeCell ref="B199:J199"/>
    <mergeCell ref="K199:M199"/>
    <mergeCell ref="B201:M201"/>
    <mergeCell ref="B204:M204"/>
    <mergeCell ref="B191:J191"/>
    <mergeCell ref="K191:M191"/>
    <mergeCell ref="B193:J193"/>
    <mergeCell ref="K193:M193"/>
    <mergeCell ref="B195:J195"/>
    <mergeCell ref="K195:M195"/>
    <mergeCell ref="B185:J185"/>
    <mergeCell ref="K185:M185"/>
    <mergeCell ref="B187:J187"/>
    <mergeCell ref="K187:M187"/>
    <mergeCell ref="B189:J189"/>
    <mergeCell ref="K189:M189"/>
    <mergeCell ref="F178:I178"/>
    <mergeCell ref="F179:I179"/>
    <mergeCell ref="K179:M179"/>
    <mergeCell ref="B181:J181"/>
    <mergeCell ref="K181:M181"/>
    <mergeCell ref="B183:J183"/>
    <mergeCell ref="K183:M183"/>
    <mergeCell ref="E168:L168"/>
    <mergeCell ref="B170:M170"/>
    <mergeCell ref="B171:M171"/>
    <mergeCell ref="B174:E174"/>
    <mergeCell ref="F174:I174"/>
    <mergeCell ref="J174:M174"/>
    <mergeCell ref="B164:M164"/>
    <mergeCell ref="B165:D165"/>
    <mergeCell ref="E165:H165"/>
    <mergeCell ref="I165:M165"/>
    <mergeCell ref="E166:H166"/>
    <mergeCell ref="I166:M166"/>
    <mergeCell ref="B156:J156"/>
    <mergeCell ref="K156:M156"/>
    <mergeCell ref="B158:J158"/>
    <mergeCell ref="K158:M158"/>
    <mergeCell ref="B160:M160"/>
    <mergeCell ref="B163:M163"/>
    <mergeCell ref="B150:J150"/>
    <mergeCell ref="K150:M150"/>
    <mergeCell ref="B152:J152"/>
    <mergeCell ref="K152:M152"/>
    <mergeCell ref="B154:J154"/>
    <mergeCell ref="K154:M154"/>
    <mergeCell ref="B144:J144"/>
    <mergeCell ref="K144:M144"/>
    <mergeCell ref="B146:J146"/>
    <mergeCell ref="K146:M146"/>
    <mergeCell ref="B148:J148"/>
    <mergeCell ref="K148:M148"/>
    <mergeCell ref="F137:I137"/>
    <mergeCell ref="F138:I138"/>
    <mergeCell ref="K138:M138"/>
    <mergeCell ref="B140:J140"/>
    <mergeCell ref="K140:M140"/>
    <mergeCell ref="B142:J142"/>
    <mergeCell ref="K142:M142"/>
    <mergeCell ref="E126:L126"/>
    <mergeCell ref="B128:M128"/>
    <mergeCell ref="B129:M129"/>
    <mergeCell ref="B133:E133"/>
    <mergeCell ref="F133:I133"/>
    <mergeCell ref="J133:M133"/>
    <mergeCell ref="B122:M122"/>
    <mergeCell ref="B123:D123"/>
    <mergeCell ref="E123:H123"/>
    <mergeCell ref="I123:M123"/>
    <mergeCell ref="E124:H124"/>
    <mergeCell ref="I124:M124"/>
    <mergeCell ref="B114:J114"/>
    <mergeCell ref="K114:M114"/>
    <mergeCell ref="B116:J116"/>
    <mergeCell ref="K116:M116"/>
    <mergeCell ref="B118:M118"/>
    <mergeCell ref="B121:M121"/>
    <mergeCell ref="B108:J108"/>
    <mergeCell ref="K108:M108"/>
    <mergeCell ref="B110:J110"/>
    <mergeCell ref="K110:M110"/>
    <mergeCell ref="B112:J112"/>
    <mergeCell ref="K112:M112"/>
    <mergeCell ref="B102:J102"/>
    <mergeCell ref="K102:M102"/>
    <mergeCell ref="B104:J104"/>
    <mergeCell ref="K104:M104"/>
    <mergeCell ref="B106:J106"/>
    <mergeCell ref="K106:M106"/>
    <mergeCell ref="F95:I95"/>
    <mergeCell ref="F96:I96"/>
    <mergeCell ref="K96:M96"/>
    <mergeCell ref="B98:J98"/>
    <mergeCell ref="K98:M98"/>
    <mergeCell ref="B100:J100"/>
    <mergeCell ref="K100:M100"/>
    <mergeCell ref="B82:M82"/>
    <mergeCell ref="B84:M84"/>
    <mergeCell ref="B86:M86"/>
    <mergeCell ref="B87:M87"/>
    <mergeCell ref="B91:E91"/>
    <mergeCell ref="F91:I91"/>
    <mergeCell ref="J91:M91"/>
    <mergeCell ref="B74:J74"/>
    <mergeCell ref="K74:M74"/>
    <mergeCell ref="B76:J76"/>
    <mergeCell ref="K76:M76"/>
    <mergeCell ref="B78:M78"/>
    <mergeCell ref="B81:M81"/>
    <mergeCell ref="B68:J68"/>
    <mergeCell ref="K68:M68"/>
    <mergeCell ref="B70:J70"/>
    <mergeCell ref="K70:M70"/>
    <mergeCell ref="B72:J72"/>
    <mergeCell ref="K72:M72"/>
    <mergeCell ref="B62:J62"/>
    <mergeCell ref="K62:M62"/>
    <mergeCell ref="B64:J64"/>
    <mergeCell ref="K64:M64"/>
    <mergeCell ref="B66:J66"/>
    <mergeCell ref="K66:M66"/>
    <mergeCell ref="F56:I56"/>
    <mergeCell ref="K56:M56"/>
    <mergeCell ref="B58:J58"/>
    <mergeCell ref="K58:M58"/>
    <mergeCell ref="B60:J60"/>
    <mergeCell ref="K60:M60"/>
    <mergeCell ref="C34:I34"/>
    <mergeCell ref="C35:I35"/>
    <mergeCell ref="B51:E51"/>
    <mergeCell ref="F51:I51"/>
    <mergeCell ref="J51:M51"/>
    <mergeCell ref="F55:I55"/>
    <mergeCell ref="C28:I28"/>
    <mergeCell ref="C29:I29"/>
    <mergeCell ref="C30:I30"/>
    <mergeCell ref="C31:I31"/>
    <mergeCell ref="C32:I32"/>
    <mergeCell ref="C33:I33"/>
    <mergeCell ref="C22:I22"/>
    <mergeCell ref="C23:I23"/>
    <mergeCell ref="C24:I24"/>
    <mergeCell ref="C25:I25"/>
    <mergeCell ref="C26:I26"/>
    <mergeCell ref="C27:I27"/>
    <mergeCell ref="B10:M10"/>
    <mergeCell ref="B11:M11"/>
    <mergeCell ref="B12:M12"/>
    <mergeCell ref="B15:M15"/>
    <mergeCell ref="C20:I20"/>
    <mergeCell ref="C21:I21"/>
    <mergeCell ref="B2:M2"/>
    <mergeCell ref="B3:M5"/>
    <mergeCell ref="B6:M6"/>
    <mergeCell ref="B7:M7"/>
    <mergeCell ref="B8:M8"/>
    <mergeCell ref="B9:M9"/>
  </mergeCells>
  <conditionalFormatting sqref="B109:J109 B111:J111 B113:J113 B115:J115 B117:M117 B118">
    <cfRule type="containsText" dxfId="924" priority="94" operator="containsText" text="SELECT">
      <formula>NOT(ISERROR(SEARCH("SELECT",B109)))</formula>
    </cfRule>
  </conditionalFormatting>
  <conditionalFormatting sqref="B151:J151 B153:J153 B155:J155 B157:J157 B159:M159 B160">
    <cfRule type="containsText" dxfId="923" priority="93" operator="containsText" text="SELECT">
      <formula>NOT(ISERROR(SEARCH("SELECT",B151)))</formula>
    </cfRule>
  </conditionalFormatting>
  <conditionalFormatting sqref="B192:J192 B194:J194 B196:J196 B198:J198 B200:M200 B201">
    <cfRule type="containsText" dxfId="922" priority="92" operator="containsText" text="SELECT">
      <formula>NOT(ISERROR(SEARCH("SELECT",B192)))</formula>
    </cfRule>
  </conditionalFormatting>
  <conditionalFormatting sqref="B233:J233 B235:J235 B237:J237 B239:J239 B241:M241 B242">
    <cfRule type="containsText" dxfId="921" priority="91" operator="containsText" text="SELECT">
      <formula>NOT(ISERROR(SEARCH("SELECT",B233)))</formula>
    </cfRule>
  </conditionalFormatting>
  <conditionalFormatting sqref="B274:J274 B276:J276 B278:J278 B280:J280 B282:M282 B283">
    <cfRule type="containsText" dxfId="920" priority="90" operator="containsText" text="SELECT">
      <formula>NOT(ISERROR(SEARCH("SELECT",B274)))</formula>
    </cfRule>
  </conditionalFormatting>
  <conditionalFormatting sqref="B315:J315 B317:J317 B319:J319 B321:J321 B323:M323 B324">
    <cfRule type="containsText" dxfId="919" priority="89" operator="containsText" text="SELECT">
      <formula>NOT(ISERROR(SEARCH("SELECT",B315)))</formula>
    </cfRule>
  </conditionalFormatting>
  <conditionalFormatting sqref="B356:J356 B358:J358 B360:J360 B362:J362 B364:M364 B365">
    <cfRule type="containsText" dxfId="918" priority="88" operator="containsText" text="SELECT">
      <formula>NOT(ISERROR(SEARCH("SELECT",B356)))</formula>
    </cfRule>
  </conditionalFormatting>
  <conditionalFormatting sqref="B119:M120">
    <cfRule type="containsText" dxfId="917" priority="79" operator="containsText" text="SELECT">
      <formula>NOT(ISERROR(SEARCH("SELECT",B119)))</formula>
    </cfRule>
  </conditionalFormatting>
  <conditionalFormatting sqref="B161:M162">
    <cfRule type="containsText" dxfId="916" priority="78" operator="containsText" text="SELECT">
      <formula>NOT(ISERROR(SEARCH("SELECT",B161)))</formula>
    </cfRule>
  </conditionalFormatting>
  <conditionalFormatting sqref="B202:M203">
    <cfRule type="containsText" dxfId="915" priority="77" operator="containsText" text="SELECT">
      <formula>NOT(ISERROR(SEARCH("SELECT",B202)))</formula>
    </cfRule>
  </conditionalFormatting>
  <conditionalFormatting sqref="B243:M244">
    <cfRule type="containsText" dxfId="914" priority="76" operator="containsText" text="SELECT">
      <formula>NOT(ISERROR(SEARCH("SELECT",B243)))</formula>
    </cfRule>
  </conditionalFormatting>
  <conditionalFormatting sqref="B284:M285">
    <cfRule type="containsText" dxfId="913" priority="75" operator="containsText" text="SELECT">
      <formula>NOT(ISERROR(SEARCH("SELECT",B284)))</formula>
    </cfRule>
  </conditionalFormatting>
  <conditionalFormatting sqref="B325:M326">
    <cfRule type="containsText" dxfId="912" priority="74" operator="containsText" text="SELECT">
      <formula>NOT(ISERROR(SEARCH("SELECT",B325)))</formula>
    </cfRule>
  </conditionalFormatting>
  <conditionalFormatting sqref="B366:M367">
    <cfRule type="containsText" dxfId="911" priority="73" operator="containsText" text="SELECT">
      <formula>NOT(ISERROR(SEARCH("SELECT",B366)))</formula>
    </cfRule>
  </conditionalFormatting>
  <conditionalFormatting sqref="B397:M397 B399:M399 B401:M401 B403:M403 B405:M405 B406">
    <cfRule type="containsText" dxfId="910" priority="87" operator="containsText" text="SELECT">
      <formula>NOT(ISERROR(SEARCH("SELECT",B397)))</formula>
    </cfRule>
  </conditionalFormatting>
  <conditionalFormatting sqref="B407:M408">
    <cfRule type="containsText" dxfId="909" priority="72" operator="containsText" text="SELECT">
      <formula>NOT(ISERROR(SEARCH("SELECT",B407)))</formula>
    </cfRule>
  </conditionalFormatting>
  <conditionalFormatting sqref="B438:M438 B440:M440 B442:M442 B444:M444 B446:M446 B447">
    <cfRule type="containsText" dxfId="908" priority="86" operator="containsText" text="SELECT">
      <formula>NOT(ISERROR(SEARCH("SELECT",B438)))</formula>
    </cfRule>
  </conditionalFormatting>
  <conditionalFormatting sqref="B448:M449">
    <cfRule type="containsText" dxfId="907" priority="71" operator="containsText" text="SELECT">
      <formula>NOT(ISERROR(SEARCH("SELECT",B448)))</formula>
    </cfRule>
  </conditionalFormatting>
  <conditionalFormatting sqref="B479:M479 B481:M481 B483:M483 B485:M485 B487:M487 B488">
    <cfRule type="containsText" dxfId="906" priority="85" operator="containsText" text="SELECT">
      <formula>NOT(ISERROR(SEARCH("SELECT",B479)))</formula>
    </cfRule>
  </conditionalFormatting>
  <conditionalFormatting sqref="B489:M490">
    <cfRule type="containsText" dxfId="905" priority="70" operator="containsText" text="SELECT">
      <formula>NOT(ISERROR(SEARCH("SELECT",B489)))</formula>
    </cfRule>
  </conditionalFormatting>
  <conditionalFormatting sqref="B520:M520 B522:M522 B524:M524 B526:M526 B528:M528 B529">
    <cfRule type="containsText" dxfId="904" priority="84" operator="containsText" text="SELECT">
      <formula>NOT(ISERROR(SEARCH("SELECT",B520)))</formula>
    </cfRule>
  </conditionalFormatting>
  <conditionalFormatting sqref="B530:M531">
    <cfRule type="containsText" dxfId="903" priority="69" operator="containsText" text="SELECT">
      <formula>NOT(ISERROR(SEARCH("SELECT",B530)))</formula>
    </cfRule>
  </conditionalFormatting>
  <conditionalFormatting sqref="B561:M561 B563:M563 B565:M565 B567:M567 B569:M569 B570">
    <cfRule type="containsText" dxfId="902" priority="83" operator="containsText" text="SELECT">
      <formula>NOT(ISERROR(SEARCH("SELECT",B561)))</formula>
    </cfRule>
  </conditionalFormatting>
  <conditionalFormatting sqref="B571:M572">
    <cfRule type="containsText" dxfId="901" priority="68" operator="containsText" text="SELECT">
      <formula>NOT(ISERROR(SEARCH("SELECT",B571)))</formula>
    </cfRule>
  </conditionalFormatting>
  <conditionalFormatting sqref="B602:M602 B604:M604 B606:M606 B608:M608 B610:M610 B611">
    <cfRule type="containsText" dxfId="900" priority="82" operator="containsText" text="SELECT">
      <formula>NOT(ISERROR(SEARCH("SELECT",B602)))</formula>
    </cfRule>
  </conditionalFormatting>
  <conditionalFormatting sqref="B612:M613">
    <cfRule type="containsText" dxfId="899" priority="67" operator="containsText" text="SELECT">
      <formula>NOT(ISERROR(SEARCH("SELECT",B612)))</formula>
    </cfRule>
  </conditionalFormatting>
  <conditionalFormatting sqref="B643:M643 B645:M645 B647:M647 B649:M649 B651:M651 B652">
    <cfRule type="containsText" dxfId="898" priority="81" operator="containsText" text="SELECT">
      <formula>NOT(ISERROR(SEARCH("SELECT",B643)))</formula>
    </cfRule>
  </conditionalFormatting>
  <conditionalFormatting sqref="B653:M654">
    <cfRule type="containsText" dxfId="897" priority="66" operator="containsText" text="SELECT">
      <formula>NOT(ISERROR(SEARCH("SELECT",B653)))</formula>
    </cfRule>
  </conditionalFormatting>
  <conditionalFormatting sqref="B684:M684 B686:M686 B688:M688 B690:M690 B692:M692 B693">
    <cfRule type="containsText" dxfId="896" priority="80" operator="containsText" text="SELECT">
      <formula>NOT(ISERROR(SEARCH("SELECT",B684)))</formula>
    </cfRule>
  </conditionalFormatting>
  <conditionalFormatting sqref="B694:M695">
    <cfRule type="containsText" dxfId="895" priority="65" operator="containsText" text="SELECT">
      <formula>NOT(ISERROR(SEARCH("SELECT",B694)))</formula>
    </cfRule>
  </conditionalFormatting>
  <conditionalFormatting sqref="F95:I95">
    <cfRule type="cellIs" dxfId="894" priority="16" operator="equal">
      <formula>0</formula>
    </cfRule>
  </conditionalFormatting>
  <conditionalFormatting sqref="F96:I96">
    <cfRule type="cellIs" dxfId="893" priority="15" operator="equal">
      <formula>0</formula>
    </cfRule>
  </conditionalFormatting>
  <conditionalFormatting sqref="F137:I138">
    <cfRule type="cellIs" dxfId="892" priority="14" operator="equal">
      <formula>0</formula>
    </cfRule>
  </conditionalFormatting>
  <conditionalFormatting sqref="F178:I179">
    <cfRule type="cellIs" dxfId="891" priority="13" operator="equal">
      <formula>0</formula>
    </cfRule>
  </conditionalFormatting>
  <conditionalFormatting sqref="F219:I220">
    <cfRule type="cellIs" dxfId="890" priority="12" operator="equal">
      <formula>0</formula>
    </cfRule>
  </conditionalFormatting>
  <conditionalFormatting sqref="F260:I261">
    <cfRule type="cellIs" dxfId="889" priority="11" operator="equal">
      <formula>0</formula>
    </cfRule>
  </conditionalFormatting>
  <conditionalFormatting sqref="F301:I302">
    <cfRule type="cellIs" dxfId="888" priority="10" operator="equal">
      <formula>0</formula>
    </cfRule>
  </conditionalFormatting>
  <conditionalFormatting sqref="F342:I343">
    <cfRule type="cellIs" dxfId="887" priority="9" operator="equal">
      <formula>0</formula>
    </cfRule>
  </conditionalFormatting>
  <conditionalFormatting sqref="F383:I384">
    <cfRule type="cellIs" dxfId="886" priority="8" operator="equal">
      <formula>0</formula>
    </cfRule>
  </conditionalFormatting>
  <conditionalFormatting sqref="F424:I425">
    <cfRule type="cellIs" dxfId="885" priority="7" operator="equal">
      <formula>0</formula>
    </cfRule>
  </conditionalFormatting>
  <conditionalFormatting sqref="F465:I466">
    <cfRule type="cellIs" dxfId="884" priority="6" operator="equal">
      <formula>0</formula>
    </cfRule>
  </conditionalFormatting>
  <conditionalFormatting sqref="F506:I507">
    <cfRule type="cellIs" dxfId="883" priority="5" operator="equal">
      <formula>0</formula>
    </cfRule>
  </conditionalFormatting>
  <conditionalFormatting sqref="F547:I548">
    <cfRule type="cellIs" dxfId="882" priority="4" operator="equal">
      <formula>0</formula>
    </cfRule>
  </conditionalFormatting>
  <conditionalFormatting sqref="F588:I589">
    <cfRule type="cellIs" dxfId="881" priority="3" operator="equal">
      <formula>0</formula>
    </cfRule>
  </conditionalFormatting>
  <conditionalFormatting sqref="F629:I630">
    <cfRule type="cellIs" dxfId="880" priority="2" operator="equal">
      <formula>0</formula>
    </cfRule>
  </conditionalFormatting>
  <conditionalFormatting sqref="F670:I671">
    <cfRule type="cellIs" dxfId="879" priority="1" operator="equal">
      <formula>0</formula>
    </cfRule>
  </conditionalFormatting>
  <conditionalFormatting sqref="K56:M56">
    <cfRule type="cellIs" dxfId="878" priority="62" operator="greaterThan">
      <formula>9</formula>
    </cfRule>
    <cfRule type="cellIs" dxfId="877" priority="63" operator="between">
      <formula>3</formula>
      <formula>9</formula>
    </cfRule>
    <cfRule type="cellIs" dxfId="876" priority="64" operator="between">
      <formula>0.1</formula>
      <formula>3</formula>
    </cfRule>
  </conditionalFormatting>
  <conditionalFormatting sqref="K96:M96">
    <cfRule type="cellIs" dxfId="875" priority="59" operator="greaterThan">
      <formula>9</formula>
    </cfRule>
    <cfRule type="cellIs" dxfId="874" priority="60" operator="between">
      <formula>3</formula>
      <formula>9</formula>
    </cfRule>
    <cfRule type="cellIs" dxfId="873" priority="61" operator="between">
      <formula>0.1</formula>
      <formula>3</formula>
    </cfRule>
  </conditionalFormatting>
  <conditionalFormatting sqref="K138:M138">
    <cfRule type="cellIs" dxfId="872" priority="56" operator="greaterThan">
      <formula>9</formula>
    </cfRule>
    <cfRule type="cellIs" dxfId="871" priority="57" operator="between">
      <formula>3</formula>
      <formula>9</formula>
    </cfRule>
    <cfRule type="cellIs" dxfId="870" priority="58" operator="between">
      <formula>0.1</formula>
      <formula>3</formula>
    </cfRule>
  </conditionalFormatting>
  <conditionalFormatting sqref="K179:M179">
    <cfRule type="cellIs" dxfId="869" priority="53" operator="greaterThan">
      <formula>9</formula>
    </cfRule>
    <cfRule type="cellIs" dxfId="868" priority="54" operator="between">
      <formula>3</formula>
      <formula>9</formula>
    </cfRule>
    <cfRule type="cellIs" dxfId="867" priority="55" operator="between">
      <formula>0.1</formula>
      <formula>3</formula>
    </cfRule>
  </conditionalFormatting>
  <conditionalFormatting sqref="K220:M220">
    <cfRule type="cellIs" dxfId="866" priority="50" operator="greaterThan">
      <formula>9</formula>
    </cfRule>
    <cfRule type="cellIs" dxfId="865" priority="51" operator="between">
      <formula>3</formula>
      <formula>9</formula>
    </cfRule>
    <cfRule type="cellIs" dxfId="864" priority="52" operator="between">
      <formula>0.1</formula>
      <formula>3</formula>
    </cfRule>
  </conditionalFormatting>
  <conditionalFormatting sqref="K261:M261">
    <cfRule type="cellIs" dxfId="863" priority="47" operator="greaterThan">
      <formula>9</formula>
    </cfRule>
    <cfRule type="cellIs" dxfId="862" priority="48" operator="between">
      <formula>3</formula>
      <formula>9</formula>
    </cfRule>
    <cfRule type="cellIs" dxfId="861" priority="49" operator="between">
      <formula>0.1</formula>
      <formula>3</formula>
    </cfRule>
  </conditionalFormatting>
  <conditionalFormatting sqref="K302:M302">
    <cfRule type="cellIs" dxfId="860" priority="44" operator="greaterThan">
      <formula>9</formula>
    </cfRule>
    <cfRule type="cellIs" dxfId="859" priority="45" operator="between">
      <formula>3</formula>
      <formula>9</formula>
    </cfRule>
    <cfRule type="cellIs" dxfId="858" priority="46" operator="between">
      <formula>0.1</formula>
      <formula>3</formula>
    </cfRule>
  </conditionalFormatting>
  <conditionalFormatting sqref="K343:M343">
    <cfRule type="cellIs" dxfId="857" priority="41" operator="greaterThan">
      <formula>9</formula>
    </cfRule>
    <cfRule type="cellIs" dxfId="856" priority="42" operator="between">
      <formula>3</formula>
      <formula>9</formula>
    </cfRule>
    <cfRule type="cellIs" dxfId="855" priority="43" operator="between">
      <formula>0.1</formula>
      <formula>3</formula>
    </cfRule>
  </conditionalFormatting>
  <conditionalFormatting sqref="K384:M384">
    <cfRule type="cellIs" dxfId="854" priority="38" operator="greaterThan">
      <formula>9</formula>
    </cfRule>
    <cfRule type="cellIs" dxfId="853" priority="39" operator="between">
      <formula>3</formula>
      <formula>9</formula>
    </cfRule>
    <cfRule type="cellIs" dxfId="852" priority="40" operator="between">
      <formula>0.1</formula>
      <formula>3</formula>
    </cfRule>
  </conditionalFormatting>
  <conditionalFormatting sqref="K425:M425">
    <cfRule type="cellIs" dxfId="851" priority="35" operator="greaterThan">
      <formula>9</formula>
    </cfRule>
    <cfRule type="cellIs" dxfId="850" priority="36" operator="between">
      <formula>3</formula>
      <formula>9</formula>
    </cfRule>
    <cfRule type="cellIs" dxfId="849" priority="37" operator="between">
      <formula>0.1</formula>
      <formula>3</formula>
    </cfRule>
  </conditionalFormatting>
  <conditionalFormatting sqref="K466:M466">
    <cfRule type="cellIs" dxfId="848" priority="32" operator="greaterThan">
      <formula>9</formula>
    </cfRule>
    <cfRule type="cellIs" dxfId="847" priority="33" operator="between">
      <formula>3</formula>
      <formula>9</formula>
    </cfRule>
    <cfRule type="cellIs" dxfId="846" priority="34" operator="between">
      <formula>0.1</formula>
      <formula>3</formula>
    </cfRule>
  </conditionalFormatting>
  <conditionalFormatting sqref="K507:M507">
    <cfRule type="cellIs" dxfId="845" priority="29" operator="greaterThan">
      <formula>9</formula>
    </cfRule>
    <cfRule type="cellIs" dxfId="844" priority="30" operator="between">
      <formula>3</formula>
      <formula>9</formula>
    </cfRule>
    <cfRule type="cellIs" dxfId="843" priority="31" operator="between">
      <formula>0.1</formula>
      <formula>3</formula>
    </cfRule>
  </conditionalFormatting>
  <conditionalFormatting sqref="K548:M548">
    <cfRule type="cellIs" dxfId="842" priority="26" operator="greaterThan">
      <formula>9</formula>
    </cfRule>
    <cfRule type="cellIs" dxfId="841" priority="27" operator="between">
      <formula>3</formula>
      <formula>9</formula>
    </cfRule>
    <cfRule type="cellIs" dxfId="840" priority="28" operator="between">
      <formula>0.1</formula>
      <formula>3</formula>
    </cfRule>
  </conditionalFormatting>
  <conditionalFormatting sqref="K589:M589">
    <cfRule type="cellIs" dxfId="839" priority="23" operator="greaterThan">
      <formula>9</formula>
    </cfRule>
    <cfRule type="cellIs" dxfId="838" priority="24" operator="between">
      <formula>3</formula>
      <formula>9</formula>
    </cfRule>
    <cfRule type="cellIs" dxfId="837" priority="25" operator="between">
      <formula>0.1</formula>
      <formula>3</formula>
    </cfRule>
  </conditionalFormatting>
  <conditionalFormatting sqref="K630:M630">
    <cfRule type="cellIs" dxfId="836" priority="20" operator="greaterThan">
      <formula>9</formula>
    </cfRule>
    <cfRule type="cellIs" dxfId="835" priority="21" operator="between">
      <formula>3</formula>
      <formula>9</formula>
    </cfRule>
    <cfRule type="cellIs" dxfId="834" priority="22" operator="between">
      <formula>0.1</formula>
      <formula>3</formula>
    </cfRule>
  </conditionalFormatting>
  <conditionalFormatting sqref="K671:M671">
    <cfRule type="cellIs" dxfId="833" priority="17" operator="greaterThan">
      <formula>9</formula>
    </cfRule>
    <cfRule type="cellIs" dxfId="832" priority="18" operator="between">
      <formula>3</formula>
      <formula>9</formula>
    </cfRule>
    <cfRule type="cellIs" dxfId="831" priority="19" operator="between">
      <formula>0.1</formula>
      <formula>3</formula>
    </cfRule>
  </conditionalFormatting>
  <dataValidations count="5">
    <dataValidation type="decimal" errorStyle="warning" allowBlank="1" showInputMessage="1" showErrorMessage="1" error="Select a ALI score between 0 and 12" sqref="K56:M56 K96:M96 K138:M138 K179:M179 K220:M220 K261:M261 K302:M302 K343:M343 K384:M384 K425:M425 K466:M466 K507:M507 K548:M548 K589:M589 K630:M630 K671:M671" xr:uid="{08786729-D897-49E4-94B6-253DC83FD60C}">
      <formula1>0</formula1>
      <formula2>12</formula2>
    </dataValidation>
    <dataValidation type="list" errorStyle="warning" allowBlank="1" showInputMessage="1" showErrorMessage="1" error="Select an option from the dropdown list" sqref="E126:L126 E701:L701 E660:L660 E619:L619 E578:L578 E537:L537 E496:L496 E455:L455 E414:L414 E373:L373 E332:L332 E291:L291 E250:L250 E209:L209 E168:L168" xr:uid="{06CF961F-BEA6-4621-9AD9-058E8D9108E4}">
      <formula1>$C$1164:$C$1169</formula1>
    </dataValidation>
    <dataValidation type="list" errorStyle="warning" allowBlank="1" showInputMessage="1" showErrorMessage="1" error="Select an option from the dropdown list" sqref="J51:M51 J91:M91 J133:M133 J174:M174 J215:M215 J256:M256 J297:M297 J338:M338 J379:M379 J420:M420 J461:M461 J502:M502 J543:M543 J584:M584 J625:M625 J666:M666" xr:uid="{513DE3CA-C5EC-4665-ADA1-BBCAF1A7A3EC}">
      <formula1>$I$1103:$I$1109</formula1>
    </dataValidation>
    <dataValidation type="list" errorStyle="warning" allowBlank="1" showInputMessage="1" showErrorMessage="1" error="Select an option from the dropdown list" sqref="F51 F91 F133 F174 F215 F256 F297 F338 F379 F420 F461 F502 F543 F584 F625 F666" xr:uid="{53584F16-EEBA-4C89-BF0D-C6BED2399B3E}">
      <formula1>$C$1103:$C$1105</formula1>
    </dataValidation>
    <dataValidation type="list" errorStyle="warning" allowBlank="1" showInputMessage="1" showErrorMessage="1" error="Please select an option from the dropdown list" sqref="K673 K677 K675 K679 K681 K683 K685 K687 K689 K691 K58 K62 K60 K64 K66 K68 K70 K72 K74 K76 K98 K102 K100 K104 K106 K108 K110 K112 K114 K116 K140 K144 K142 K146 K148 K150 K152 K154 K156 K158 K181 K185 K183 K187 K189 K191 K193 K195 K197 K199 K222 K226 K224 K228 K230 K232 K234 K236 K238 K240 K263 K267 K265 K269 K271 K273 K275 K277 K279 K281 K304 K308 K306 K310 K312 K314 K316 K318 K320 K322 K386 K390 K388 K392 K394 K396 K398 K400 K402 K404 K427 K431 K429 K433 K435 K437 K439 K441 K443 K445 K468 K472 K470 K474 K476 K478 K480 K482 K484 K486 K509 K513 K511 K515 K517 K519 K521 K523 K525 K527 K550 K554 K552 K556 K558 K560 K562 K564 K566 K568 K591 K595 K593 K597 K599 K601 K603 K605 K607 K609 K632 K636 K634 K638 K640 K642 K644 K646 K648 K650 K345 K349 K347 K351 K353 K355 K357 K359 K361 K363" xr:uid="{8358ABF9-4B35-47FF-AEDE-278486E8B9A1}">
      <formula1>$F$1107:$F$1111</formula1>
    </dataValidation>
  </dataValidations>
  <hyperlinks>
    <hyperlink ref="A91" location="'CCB-1'!A51:N89" tooltip="previous page header" display="#" xr:uid="{5FE68AD6-03ED-454F-A8E1-D62B4B6BEB9F}"/>
    <hyperlink ref="N15" location="'CCB-1'!A51:N89" tooltip="go to next page" display="$" xr:uid="{E31B2EEB-B262-4910-9FA8-FDD07A8F1424}"/>
    <hyperlink ref="A15" location="'CCB-1'!A1:N13" tooltip="to the top" display="#" xr:uid="{2D344DED-A1AF-4A8A-B65E-3C8F8F777594}"/>
    <hyperlink ref="A174" location="'CCB-1'!A132:N173" tooltip="previous page header" display="#" xr:uid="{7E03D54E-45ED-4091-B34A-D983409EF3D3}"/>
    <hyperlink ref="N174" location="'CCB-1'!A214:N254" tooltip="to next page" display="$" xr:uid="{27D15906-16D6-4F0C-B459-3A7E010D08EB}"/>
    <hyperlink ref="A133" location="'CCB-1'!A90:N131" tooltip="previous page header" display="#" xr:uid="{B8B38B91-78E2-4029-BA43-2CD5E9C6261B}"/>
    <hyperlink ref="N133" location="'CCB-1'!A173:N213" tooltip="to next page" display="$" xr:uid="{E2EECE20-30F5-4E69-8EC6-5D7E05451388}"/>
    <hyperlink ref="A51" location="'CCB-1'!A14:N50" tooltip="previous page header" display="#" xr:uid="{7B3A6BB7-3EA2-4439-B409-CC11FF8FC89A}"/>
    <hyperlink ref="N51" location="'CCB-1'!A90:N131" tooltip="to next page" display="$" xr:uid="{7BF37693-B754-4D50-8A9F-EC5FFB4AD7C8}"/>
    <hyperlink ref="A215" location="'CCB-1'!A173:N213" tooltip="previous page header" display="#" xr:uid="{590EC5DB-97F7-401F-9453-558120F47483}"/>
    <hyperlink ref="N215" location="'CCB-1'!A255:N295" tooltip="to next page" display="$" xr:uid="{CFDB22EA-701C-4E16-A270-A2145C97F0EE}"/>
    <hyperlink ref="A256" location="'CCB-1'!A214:N254" tooltip="previous page header" display="#" xr:uid="{686938BA-9012-49F6-940A-97866367C620}"/>
    <hyperlink ref="N256" location="'CCB-2'!Print_Area" tooltip="to next page" display="$" xr:uid="{1DB627AB-F546-46A0-9FFE-349FBFF54627}"/>
    <hyperlink ref="A297" location="'CCB-1'!A255:N295" tooltip="previous page header" display="#" xr:uid="{9FAD6E7C-E05C-4C19-9549-9D2ABF575328}"/>
    <hyperlink ref="N297" location="'CCB-1'!A337:N377" tooltip="to next page" display="$" xr:uid="{E0B7817F-CE87-410E-BE6D-2D1395DEAA30}"/>
    <hyperlink ref="A338" location="'CCB-1'!A296:N336" tooltip="previous page header" display="#" xr:uid="{89B16CCC-6CDB-4A57-B468-0F0D5B600F07}"/>
    <hyperlink ref="N338" location="'CCB-1'!A338:N418" tooltip="to next page" display="$" xr:uid="{9F81AA10-DAFD-408C-AEE9-7F4F679AD7BC}"/>
    <hyperlink ref="A379" location="'CCB-1'!A337:N377" tooltip="previous page header" display="#" xr:uid="{01EC4CE6-B09A-46C6-8663-C9C0E8547518}"/>
    <hyperlink ref="N379" location="'CCB-1'!A419:N459" tooltip="to next page" display="$" xr:uid="{0D893FE6-A1B2-47A5-A5CD-A8FFB2EEC772}"/>
    <hyperlink ref="A420" location="'CCB-1'!A338:N418" tooltip="previous page header" display="#" xr:uid="{D9ECCD93-5BDA-4F02-A99B-4DF408616C6A}"/>
    <hyperlink ref="N420" location="'CCB-1'!A460:N500" tooltip="to next page" display="$" xr:uid="{73AE59BF-4FB1-417C-BDE1-29BAEFDA4742}"/>
    <hyperlink ref="A461" location="'CCB-1'!A419:N459" tooltip="previous page header" display="#" xr:uid="{556853EE-CA0B-4240-9CD5-A9D189CB90FE}"/>
    <hyperlink ref="N461" location="'CCB-1'!A501:N541" tooltip="to next page" display="$" xr:uid="{90015AA2-C4E9-4908-BA52-B8A67EDD0999}"/>
    <hyperlink ref="A502" location="'CCB-1'!A460:N500" tooltip="previous page header" display="#" xr:uid="{9956FAF1-2983-4690-A9EC-EA547BBDCC35}"/>
    <hyperlink ref="N502" location="'CCB-1'!A542:N582" tooltip="to next page" display="$" xr:uid="{C8F60426-7E10-45C1-AA99-16965439C285}"/>
    <hyperlink ref="A543" location="'CCB-1'!A501:N541" tooltip="previous page header" display="#" xr:uid="{04B39DD9-2F69-45DA-8C08-FE4C4B4DB17C}"/>
    <hyperlink ref="N543" location="'CCB-1'!A583:N623" tooltip="to next page" display="$" xr:uid="{E6DE31A4-4081-4D76-81CB-DECA5D0A573B}"/>
    <hyperlink ref="A584" location="'CCB-1'!A542:N582" tooltip="previous page header" display="#" xr:uid="{C7C08CD9-33D3-4302-8179-BF7DD98090F0}"/>
    <hyperlink ref="N584" location="'CCB-1'!A624:N664" tooltip="to next page" display="$" xr:uid="{DBD801EC-C723-414E-9E96-830252DEC249}"/>
    <hyperlink ref="A625" location="'CCB-1'!A583:N623" tooltip="previous page header" display="#" xr:uid="{523C7547-6A65-4648-923C-8244B2AD7BA6}"/>
    <hyperlink ref="A666" location="'CCB-1'!A624:N664" tooltip="previous page header" display="#" xr:uid="{0CEE734D-4A40-4BDF-A221-537744CF43F7}"/>
    <hyperlink ref="N666" location="'CCB-1'!A705:N705" tooltip="to bottom" display="$" xr:uid="{35209427-5935-4839-830D-09D80066475F}"/>
    <hyperlink ref="N91" location="'CCB-1'!A132:N173" tooltip="to next page" display="$" xr:uid="{1B88A4D7-46CD-4E8E-BDF3-21E68FC5D4CF}"/>
    <hyperlink ref="C20:I20" location="'CCB-1'!A50:N89" tooltip="to 1st visit survey" display="'CCB-1'!A50:N89" xr:uid="{1664DC0A-5B39-4A98-BE92-A7CFEFA637AC}"/>
    <hyperlink ref="B51:E51" location="'CCB-1'!B15" tooltip="return to list of visits" display="1st visit" xr:uid="{E52D4B8B-2C41-447D-9259-E010229DFE4A}"/>
    <hyperlink ref="C21:I21" location="'CCB-1'!A90:N131" tooltip="to 2nd visit survey" display="'CCB-1'!A90:N131" xr:uid="{2C6DD8DC-D169-4C71-A80D-FCE2F621794A}"/>
    <hyperlink ref="C22:I22" location="'CCB-1'!A132:N173" tooltip="to 3rd visit survey" display="'CCB-1'!A132:N173" xr:uid="{04906239-7C5F-4E0D-A910-F6F8624118B2}"/>
    <hyperlink ref="C23:I23" location="'CCB-1'!A173:N213" tooltip="to 4th visit survey" display="'CCB-1'!A173:N213" xr:uid="{6EE0A4EC-0A65-44A3-ACEF-5E23E9AAE61D}"/>
    <hyperlink ref="C24:I24" location="'CCB-1'!A214:N254" tooltip="to 5th visit survey" display="'CCB-1'!A214:N254" xr:uid="{80A70E02-8C6F-4070-8681-F68B3B7129F5}"/>
    <hyperlink ref="C25:I25" location="'CCB-1'!A255:N295" tooltip="to 6th visit" display="'CCB-1'!A255:N295" xr:uid="{D3E7C6CE-9A91-4895-808D-DE0FB13CE685}"/>
    <hyperlink ref="C26:I26" location="'CCB-1'!A296:N336" tooltip="to 7th visit survey" display="'CCB-1'!A296:N336" xr:uid="{82BDC1EC-C6AC-43EE-BFD9-E58E7ACEC154}"/>
    <hyperlink ref="V1190" r:id="rId1" xr:uid="{BF5191EF-84C9-4910-865F-EAE373B22A7E}"/>
    <hyperlink ref="B91:E91" location="'CCB-1'!B15" tooltip="return to list of visits" display="2nd visit" xr:uid="{8FFE2B29-447C-4AB3-B79C-9688A4B3D107}"/>
    <hyperlink ref="B133:E133" location="'CCB-1'!B15" tooltip="return to list of visits" display="3rd visit" xr:uid="{26B58EA3-A53E-44BD-B8D6-6170CA210C63}"/>
    <hyperlink ref="B174:E174" location="'CCB-1'!B15" tooltip="return to list of visits" display="4th visit" xr:uid="{771A1971-8F66-4132-8029-6B8BF26FA7B9}"/>
    <hyperlink ref="B215:E215" location="'CCB-1'!B15" tooltip="return to list of visits" display="5th visit" xr:uid="{66FB3284-CD6E-4ACF-B8E5-EE066C48ADFD}"/>
    <hyperlink ref="B256:E256" location="'CCB-1'!B15" tooltip="return to list of visits" display="6th visit" xr:uid="{6C79B3FE-760C-493E-9248-0B2C4782D306}"/>
    <hyperlink ref="B297:E297" location="'CCB-1'!B15" tooltip="return to list of visits" display="7th visit" xr:uid="{66970321-DD8E-463F-B245-D77F299D6ACF}"/>
    <hyperlink ref="B338:E338" location="'CCB-1'!B15" tooltip="return to list of visits" display="8th visit" xr:uid="{960F3B13-4CE8-410E-AAC6-0997DD9C535F}"/>
    <hyperlink ref="B379:E379" location="'CCB-1'!B15" tooltip="return to list of visits" display="9th visit" xr:uid="{DE8E1A06-528A-4A44-B9B4-C9B43B2129D0}"/>
    <hyperlink ref="B420:E420" location="'CCB-1'!B15" tooltip="return to list of visits" display="10th visit" xr:uid="{046D9DE5-583A-41EE-BAA2-331A9E81BD35}"/>
    <hyperlink ref="B461:E461" location="'CCB-1'!B15" tooltip="return to list of visits" display="11th visit" xr:uid="{6FAD2939-A566-4D54-886A-898E4B2F78BC}"/>
    <hyperlink ref="B502:E502" location="'CCB-1'!B15" tooltip="return to list of visits" display="12th visit" xr:uid="{84657A25-520C-47B5-AFEE-F881FD755395}"/>
    <hyperlink ref="B543:E543" location="'CCB-1'!B15" tooltip="return to list of visits" display="13th visit" xr:uid="{58B5407F-F51D-4CE2-9662-6E18F323AE34}"/>
    <hyperlink ref="B584:E584" location="'CCB-1'!B15" tooltip="return to list of visits" display="14th visit" xr:uid="{807D18A1-8075-4B07-862B-77FC4E920DFA}"/>
    <hyperlink ref="B625:E625" location="'CCB-1'!B15" tooltip="return to list of visits" display="15th visit" xr:uid="{1479F48A-CD2E-4B03-9EEC-9BCB2BB891BC}"/>
    <hyperlink ref="B666:E666" location="'CCB-1'!B15" tooltip="return to list of visits" display="16th visit" xr:uid="{CB6557E6-840F-4F29-AE1F-A5812E0B46B7}"/>
    <hyperlink ref="C35:I35" location="'CCB-1'!A665:N705" tooltip="to 16th visit survey" display="'CCB-1'!A665:N705" xr:uid="{ECFA4F6D-F87F-4612-8C97-15738BE318DC}"/>
    <hyperlink ref="C34:I34" location="'CCB-1'!A624:N664" tooltip="to 15th visit survey" display="'CCB-1'!A624:N664" xr:uid="{939B2569-D1B8-4EF7-94B4-1DE46539CF3E}"/>
    <hyperlink ref="C33:I33" location="'CCB-1'!A583:N623" tooltip="to 14th visit survey" display="'CCB-1'!A583:N623" xr:uid="{4BE50712-1E53-438F-A134-63BD36C31C5E}"/>
    <hyperlink ref="C32:I32" location="'CCB-1'!A542:N582" tooltip="to 13th visit survey" display="'CCB-1'!A542:N582" xr:uid="{67F0434E-AE42-4F95-88A0-BA1974E05413}"/>
    <hyperlink ref="C31:I31" location="'CCB-1'!A501:N541" tooltip="to 12th visit survey" display="'CCB-1'!A501:N541" xr:uid="{4CA1F529-CF53-45F8-9E66-EB708BAF4090}"/>
    <hyperlink ref="C30:I30" location="'CCB-1'!A460:N500" tooltip="to 11th visit survey" display="'CCB-1'!A460:N500" xr:uid="{5C28E567-F3C8-4F88-A9C4-BAB5FA5E6471}"/>
    <hyperlink ref="C29:I29" location="'CCB-1'!A419:N459" tooltip="to 10th visit survey" display="'CCB-1'!A419:N459" xr:uid="{E15B2327-1E91-46DA-99F6-0931CB18BD09}"/>
    <hyperlink ref="C28:I28" location="'CCB-1'!A338:N418" tooltip="to 9th visit survey" display="'CCB-1'!A338:N418" xr:uid="{3085F06C-9DA8-4AE0-B978-8EC64A1EDE84}"/>
    <hyperlink ref="C27:I27" location="'CCB-1'!A337:N377" tooltip="to 8th visit survey" display="'CCB-1'!A337:N377" xr:uid="{37E69197-AD7A-4D43-815F-01EE49096A4E}"/>
    <hyperlink ref="N625" location="'CCB-1'!A665:N705" tooltip="to next page" display="$" xr:uid="{4A0191A9-AF03-4704-9BCC-184FBB71709D}"/>
  </hyperlinks>
  <printOptions horizontalCentered="1"/>
  <pageMargins left="0.5" right="0.5" top="0.6" bottom="0.55000000000000004" header="0.3" footer="0.3"/>
  <pageSetup orientation="portrait" r:id="rId2"/>
  <headerFooter differentFirst="1">
    <oddHeader>&amp;C&amp;"Arial Black,Regular"&amp;16&amp;K66FF66Steph&amp;K004623 &amp;KD78CFFTurner</oddHeader>
    <oddFooter>&amp;L&amp;D&amp;CPage &amp;P&amp;R&amp;F, &amp;A</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8077F-A2EE-440E-83FE-326D1D819C68}">
  <dimension ref="A1:BB1800"/>
  <sheetViews>
    <sheetView zoomScaleNormal="100" zoomScaleSheetLayoutView="100" workbookViewId="0">
      <selection activeCell="B15" sqref="B15:M15"/>
    </sheetView>
  </sheetViews>
  <sheetFormatPr defaultColWidth="8.81640625" defaultRowHeight="13" x14ac:dyDescent="0.3"/>
  <cols>
    <col min="1" max="1" width="1.54296875" style="60" customWidth="1"/>
    <col min="2" max="7" width="7.453125" style="4" customWidth="1"/>
    <col min="8" max="8" width="7.453125" style="61" customWidth="1"/>
    <col min="9" max="13" width="7.453125" style="4" customWidth="1"/>
    <col min="14" max="14" width="1.54296875" style="60" customWidth="1"/>
    <col min="15" max="15" width="1.54296875" style="4" customWidth="1"/>
    <col min="16" max="27" width="7.453125" style="4" customWidth="1"/>
    <col min="28" max="29" width="1.54296875" style="4" customWidth="1"/>
    <col min="30" max="71" width="8.81640625" style="4" customWidth="1"/>
    <col min="72" max="73" width="15.54296875" style="4" customWidth="1"/>
    <col min="74" max="123" width="8.81640625" style="4" customWidth="1"/>
    <col min="124" max="16384" width="8.81640625" style="4"/>
  </cols>
  <sheetData>
    <row r="1" spans="1:14" ht="15" customHeight="1" x14ac:dyDescent="0.3">
      <c r="A1" s="1"/>
      <c r="B1" s="2"/>
      <c r="C1" s="2"/>
      <c r="D1" s="2"/>
      <c r="E1" s="2"/>
      <c r="F1" s="2"/>
      <c r="G1" s="2"/>
      <c r="H1" s="2"/>
      <c r="I1" s="2"/>
      <c r="J1" s="2"/>
      <c r="K1" s="2"/>
      <c r="L1" s="2"/>
      <c r="M1" s="2"/>
      <c r="N1" s="3"/>
    </row>
    <row r="2" spans="1:14" ht="30" customHeight="1" x14ac:dyDescent="0.3">
      <c r="A2" s="5"/>
      <c r="B2" s="197"/>
      <c r="C2" s="197"/>
      <c r="D2" s="197"/>
      <c r="E2" s="197"/>
      <c r="F2" s="197"/>
      <c r="G2" s="197"/>
      <c r="H2" s="197"/>
      <c r="I2" s="197"/>
      <c r="J2" s="197"/>
      <c r="K2" s="197"/>
      <c r="L2" s="197"/>
      <c r="M2" s="197"/>
      <c r="N2" s="6"/>
    </row>
    <row r="3" spans="1:14" ht="60" customHeight="1" x14ac:dyDescent="0.3">
      <c r="A3" s="5"/>
      <c r="B3" s="198" t="s">
        <v>0</v>
      </c>
      <c r="C3" s="198"/>
      <c r="D3" s="198"/>
      <c r="E3" s="198"/>
      <c r="F3" s="198"/>
      <c r="G3" s="198"/>
      <c r="H3" s="198"/>
      <c r="I3" s="198"/>
      <c r="J3" s="198"/>
      <c r="K3" s="198"/>
      <c r="L3" s="198"/>
      <c r="M3" s="198"/>
      <c r="N3" s="6"/>
    </row>
    <row r="4" spans="1:14" ht="60" customHeight="1" x14ac:dyDescent="0.3">
      <c r="A4" s="5"/>
      <c r="B4" s="198"/>
      <c r="C4" s="198"/>
      <c r="D4" s="198"/>
      <c r="E4" s="198"/>
      <c r="F4" s="198"/>
      <c r="G4" s="198"/>
      <c r="H4" s="198"/>
      <c r="I4" s="198"/>
      <c r="J4" s="198"/>
      <c r="K4" s="198"/>
      <c r="L4" s="198"/>
      <c r="M4" s="198"/>
      <c r="N4" s="6"/>
    </row>
    <row r="5" spans="1:14" ht="60" customHeight="1" x14ac:dyDescent="0.3">
      <c r="A5" s="5"/>
      <c r="B5" s="198"/>
      <c r="C5" s="198"/>
      <c r="D5" s="198"/>
      <c r="E5" s="198"/>
      <c r="F5" s="198"/>
      <c r="G5" s="198"/>
      <c r="H5" s="198"/>
      <c r="I5" s="198"/>
      <c r="J5" s="198"/>
      <c r="K5" s="198"/>
      <c r="L5" s="198"/>
      <c r="M5" s="198"/>
      <c r="N5" s="6"/>
    </row>
    <row r="6" spans="1:14" ht="60" customHeight="1" x14ac:dyDescent="0.3">
      <c r="A6" s="5"/>
      <c r="B6" s="197"/>
      <c r="C6" s="197"/>
      <c r="D6" s="197"/>
      <c r="E6" s="197"/>
      <c r="F6" s="197"/>
      <c r="G6" s="197"/>
      <c r="H6" s="197"/>
      <c r="I6" s="197"/>
      <c r="J6" s="197"/>
      <c r="K6" s="197"/>
      <c r="L6" s="197"/>
      <c r="M6" s="197"/>
      <c r="N6" s="6"/>
    </row>
    <row r="7" spans="1:14" ht="95.15" customHeight="1" x14ac:dyDescent="0.3">
      <c r="A7" s="5"/>
      <c r="B7" s="194"/>
      <c r="C7" s="194"/>
      <c r="D7" s="194"/>
      <c r="E7" s="194"/>
      <c r="F7" s="194"/>
      <c r="G7" s="194"/>
      <c r="H7" s="194"/>
      <c r="I7" s="194"/>
      <c r="J7" s="194"/>
      <c r="K7" s="194"/>
      <c r="L7" s="194"/>
      <c r="M7" s="194"/>
      <c r="N7" s="6"/>
    </row>
    <row r="8" spans="1:14" ht="40" customHeight="1" x14ac:dyDescent="0.3">
      <c r="A8" s="5"/>
      <c r="B8" s="194" t="s">
        <v>1</v>
      </c>
      <c r="C8" s="194"/>
      <c r="D8" s="194"/>
      <c r="E8" s="194"/>
      <c r="F8" s="194"/>
      <c r="G8" s="194"/>
      <c r="H8" s="194"/>
      <c r="I8" s="194"/>
      <c r="J8" s="194"/>
      <c r="K8" s="194"/>
      <c r="L8" s="194"/>
      <c r="M8" s="194"/>
      <c r="N8" s="6"/>
    </row>
    <row r="9" spans="1:14" ht="40" customHeight="1" x14ac:dyDescent="0.3">
      <c r="A9" s="5"/>
      <c r="B9" s="194" t="s">
        <v>2</v>
      </c>
      <c r="C9" s="194"/>
      <c r="D9" s="194"/>
      <c r="E9" s="194"/>
      <c r="F9" s="194"/>
      <c r="G9" s="194"/>
      <c r="H9" s="194"/>
      <c r="I9" s="194"/>
      <c r="J9" s="194"/>
      <c r="K9" s="194"/>
      <c r="L9" s="194"/>
      <c r="M9" s="194"/>
      <c r="N9" s="6"/>
    </row>
    <row r="10" spans="1:14" ht="40" customHeight="1" x14ac:dyDescent="0.3">
      <c r="A10" s="5"/>
      <c r="B10" s="194" t="s">
        <v>3</v>
      </c>
      <c r="C10" s="194"/>
      <c r="D10" s="194"/>
      <c r="E10" s="194"/>
      <c r="F10" s="194"/>
      <c r="G10" s="194"/>
      <c r="H10" s="194"/>
      <c r="I10" s="194"/>
      <c r="J10" s="194"/>
      <c r="K10" s="194"/>
      <c r="L10" s="194"/>
      <c r="M10" s="194"/>
      <c r="N10" s="6"/>
    </row>
    <row r="11" spans="1:14" ht="40" customHeight="1" x14ac:dyDescent="0.3">
      <c r="A11" s="5"/>
      <c r="B11" s="194" t="s">
        <v>4</v>
      </c>
      <c r="C11" s="194"/>
      <c r="D11" s="194"/>
      <c r="E11" s="194"/>
      <c r="F11" s="194"/>
      <c r="G11" s="194"/>
      <c r="H11" s="194"/>
      <c r="I11" s="194"/>
      <c r="J11" s="194"/>
      <c r="K11" s="194"/>
      <c r="L11" s="194"/>
      <c r="M11" s="194"/>
      <c r="N11" s="6"/>
    </row>
    <row r="12" spans="1:14" ht="160" customHeight="1" x14ac:dyDescent="0.3">
      <c r="A12" s="5"/>
      <c r="B12" s="195" t="s">
        <v>152</v>
      </c>
      <c r="C12" s="195"/>
      <c r="D12" s="195"/>
      <c r="E12" s="195"/>
      <c r="F12" s="195"/>
      <c r="G12" s="195"/>
      <c r="H12" s="195"/>
      <c r="I12" s="195"/>
      <c r="J12" s="195"/>
      <c r="K12" s="195"/>
      <c r="L12" s="195"/>
      <c r="M12" s="195"/>
      <c r="N12" s="6"/>
    </row>
    <row r="13" spans="1:14" ht="5.15" customHeight="1" x14ac:dyDescent="0.3">
      <c r="A13" s="7"/>
      <c r="B13" s="8"/>
      <c r="C13" s="8"/>
      <c r="D13" s="8"/>
      <c r="E13" s="8"/>
      <c r="F13" s="8"/>
      <c r="G13" s="8"/>
      <c r="H13" s="9"/>
      <c r="I13" s="8"/>
      <c r="J13" s="8"/>
      <c r="K13" s="8"/>
      <c r="L13" s="8"/>
      <c r="M13" s="8"/>
      <c r="N13" s="10"/>
    </row>
    <row r="14" spans="1:14" ht="5.15" customHeight="1" x14ac:dyDescent="0.3">
      <c r="A14" s="11"/>
      <c r="B14" s="12"/>
      <c r="C14" s="12"/>
      <c r="D14" s="12"/>
      <c r="E14" s="12"/>
      <c r="F14" s="12"/>
      <c r="G14" s="12"/>
      <c r="H14" s="13"/>
      <c r="I14" s="12"/>
      <c r="J14" s="12"/>
      <c r="K14" s="12"/>
      <c r="L14" s="12"/>
      <c r="M14" s="12"/>
      <c r="N14" s="14"/>
    </row>
    <row r="15" spans="1:14" ht="55" customHeight="1" x14ac:dyDescent="0.3">
      <c r="A15" s="30" t="s">
        <v>5</v>
      </c>
      <c r="B15" s="196" t="s">
        <v>6</v>
      </c>
      <c r="C15" s="196"/>
      <c r="D15" s="196"/>
      <c r="E15" s="196"/>
      <c r="F15" s="196"/>
      <c r="G15" s="196"/>
      <c r="H15" s="196"/>
      <c r="I15" s="196"/>
      <c r="J15" s="196"/>
      <c r="K15" s="196"/>
      <c r="L15" s="196"/>
      <c r="M15" s="196"/>
      <c r="N15" s="31" t="s">
        <v>7</v>
      </c>
    </row>
    <row r="16" spans="1:14" ht="5.15" customHeight="1" x14ac:dyDescent="0.3">
      <c r="A16" s="11"/>
      <c r="B16" s="15"/>
      <c r="C16" s="15"/>
      <c r="D16" s="15"/>
      <c r="E16" s="15"/>
      <c r="F16" s="15"/>
      <c r="G16" s="15"/>
      <c r="H16" s="15"/>
      <c r="I16" s="15"/>
      <c r="J16" s="15"/>
      <c r="K16" s="15"/>
      <c r="L16" s="15"/>
      <c r="M16" s="15"/>
      <c r="N16" s="14"/>
    </row>
    <row r="17" spans="1:14" ht="15" customHeight="1" x14ac:dyDescent="0.3">
      <c r="A17" s="16"/>
      <c r="B17" s="17"/>
      <c r="C17" s="17"/>
      <c r="D17" s="17"/>
      <c r="E17" s="17"/>
      <c r="F17" s="17"/>
      <c r="G17" s="17"/>
      <c r="H17" s="18"/>
      <c r="I17" s="17"/>
      <c r="J17" s="17"/>
      <c r="K17" s="17"/>
      <c r="L17" s="17"/>
      <c r="M17" s="17"/>
      <c r="N17" s="19"/>
    </row>
    <row r="18" spans="1:14" ht="20.149999999999999" customHeight="1" x14ac:dyDescent="0.3">
      <c r="A18" s="16"/>
      <c r="B18" s="20"/>
      <c r="C18" s="20"/>
      <c r="D18" s="20"/>
      <c r="E18" s="20"/>
      <c r="F18" s="20"/>
      <c r="G18" s="20"/>
      <c r="H18" s="20"/>
      <c r="I18" s="20"/>
      <c r="J18" s="20"/>
      <c r="K18" s="136" t="s">
        <v>206</v>
      </c>
      <c r="L18" s="136" t="s">
        <v>205</v>
      </c>
      <c r="M18" s="136" t="s">
        <v>207</v>
      </c>
      <c r="N18" s="19"/>
    </row>
    <row r="19" spans="1:14" ht="20.149999999999999" customHeight="1" x14ac:dyDescent="0.3">
      <c r="A19" s="16"/>
      <c r="B19" s="21"/>
      <c r="C19" s="21"/>
      <c r="D19" s="21"/>
      <c r="E19" s="21"/>
      <c r="F19" s="21"/>
      <c r="G19" s="21"/>
      <c r="H19" s="21"/>
      <c r="I19" s="21"/>
      <c r="J19" s="22" t="s">
        <v>8</v>
      </c>
      <c r="K19" s="22" t="s">
        <v>203</v>
      </c>
      <c r="L19" s="22" t="s">
        <v>9</v>
      </c>
      <c r="M19" s="22" t="s">
        <v>202</v>
      </c>
      <c r="N19" s="19"/>
    </row>
    <row r="20" spans="1:14" ht="20.149999999999999" customHeight="1" x14ac:dyDescent="0.3">
      <c r="A20" s="16"/>
      <c r="B20" s="23">
        <v>1</v>
      </c>
      <c r="C20" s="193" t="str">
        <f>B1131</f>
        <v>1st visit: postpartum, provider pre-enrollment</v>
      </c>
      <c r="D20" s="193"/>
      <c r="E20" s="193"/>
      <c r="F20" s="193"/>
      <c r="G20" s="193"/>
      <c r="H20" s="193"/>
      <c r="I20" s="193"/>
      <c r="J20" s="24">
        <f>B20</f>
        <v>1</v>
      </c>
      <c r="K20" s="128">
        <f>M1131</f>
        <v>0</v>
      </c>
      <c r="L20" s="128">
        <f>P1146</f>
        <v>0.2</v>
      </c>
      <c r="M20" s="128">
        <f>P1147</f>
        <v>0.35</v>
      </c>
      <c r="N20" s="19"/>
    </row>
    <row r="21" spans="1:14" ht="20.149999999999999" customHeight="1" x14ac:dyDescent="0.3">
      <c r="A21" s="16"/>
      <c r="B21" s="23">
        <v>2</v>
      </c>
      <c r="C21" s="193" t="str">
        <f>B1171</f>
        <v>2nd visit: postpartum, provider enrolled in SC</v>
      </c>
      <c r="D21" s="193"/>
      <c r="E21" s="193"/>
      <c r="F21" s="193"/>
      <c r="G21" s="193"/>
      <c r="H21" s="193"/>
      <c r="I21" s="193"/>
      <c r="J21" s="24">
        <f t="shared" ref="J21:J35" si="0">B21</f>
        <v>2</v>
      </c>
      <c r="K21" s="128">
        <f>M1171</f>
        <v>0.33333333333333331</v>
      </c>
      <c r="L21" s="128">
        <f>P1186</f>
        <v>0.55000000000000004</v>
      </c>
      <c r="M21" s="128">
        <f>P1187</f>
        <v>0.3833333333333333</v>
      </c>
      <c r="N21" s="19"/>
    </row>
    <row r="22" spans="1:14" ht="20.149999999999999" customHeight="1" x14ac:dyDescent="0.3">
      <c r="A22" s="16"/>
      <c r="B22" s="23">
        <v>3</v>
      </c>
      <c r="C22" s="193" t="str">
        <f>B1208</f>
        <v>3rd visit: postpartum, provider finished SC</v>
      </c>
      <c r="D22" s="193"/>
      <c r="E22" s="193"/>
      <c r="F22" s="193"/>
      <c r="G22" s="193"/>
      <c r="H22" s="193"/>
      <c r="I22" s="193"/>
      <c r="J22" s="24">
        <f t="shared" si="0"/>
        <v>3</v>
      </c>
      <c r="K22" s="128">
        <f>M1208</f>
        <v>0.5</v>
      </c>
      <c r="L22" s="128">
        <f>P1223</f>
        <v>0.75</v>
      </c>
      <c r="M22" s="128">
        <f>P1224</f>
        <v>0.42499999999999993</v>
      </c>
      <c r="N22" s="19"/>
    </row>
    <row r="23" spans="1:14" ht="20.149999999999999" customHeight="1" x14ac:dyDescent="0.3">
      <c r="A23" s="16"/>
      <c r="B23" s="89">
        <v>4</v>
      </c>
      <c r="C23" s="192" t="str">
        <f>B1245</f>
        <v>4th visit</v>
      </c>
      <c r="D23" s="192"/>
      <c r="E23" s="192"/>
      <c r="F23" s="192"/>
      <c r="G23" s="192"/>
      <c r="H23" s="192"/>
      <c r="I23" s="192"/>
      <c r="J23" s="88">
        <f t="shared" si="0"/>
        <v>4</v>
      </c>
      <c r="K23" s="129">
        <f>M1245</f>
        <v>0</v>
      </c>
      <c r="L23" s="129" t="str">
        <f>P1260</f>
        <v/>
      </c>
      <c r="M23" s="129" t="str">
        <f>P1261</f>
        <v/>
      </c>
      <c r="N23" s="19"/>
    </row>
    <row r="24" spans="1:14" ht="20.149999999999999" customHeight="1" x14ac:dyDescent="0.3">
      <c r="A24" s="16"/>
      <c r="B24" s="89">
        <v>5</v>
      </c>
      <c r="C24" s="192" t="str">
        <f>B1282</f>
        <v>5th visit</v>
      </c>
      <c r="D24" s="192"/>
      <c r="E24" s="192"/>
      <c r="F24" s="192"/>
      <c r="G24" s="192"/>
      <c r="H24" s="192"/>
      <c r="I24" s="192"/>
      <c r="J24" s="88">
        <f t="shared" si="0"/>
        <v>5</v>
      </c>
      <c r="K24" s="129">
        <f>M1282</f>
        <v>0</v>
      </c>
      <c r="L24" s="129" t="str">
        <f>P1297</f>
        <v/>
      </c>
      <c r="M24" s="129" t="str">
        <f>P1298</f>
        <v/>
      </c>
      <c r="N24" s="19"/>
    </row>
    <row r="25" spans="1:14" ht="20.149999999999999" customHeight="1" x14ac:dyDescent="0.3">
      <c r="A25" s="16"/>
      <c r="B25" s="89">
        <v>6</v>
      </c>
      <c r="C25" s="192" t="str">
        <f>B1319</f>
        <v>6th visit</v>
      </c>
      <c r="D25" s="192"/>
      <c r="E25" s="192"/>
      <c r="F25" s="192"/>
      <c r="G25" s="192"/>
      <c r="H25" s="192"/>
      <c r="I25" s="192"/>
      <c r="J25" s="88">
        <f t="shared" si="0"/>
        <v>6</v>
      </c>
      <c r="K25" s="129">
        <f>M1319</f>
        <v>0</v>
      </c>
      <c r="L25" s="129" t="str">
        <f>P1334</f>
        <v/>
      </c>
      <c r="M25" s="129" t="str">
        <f>P1335</f>
        <v/>
      </c>
      <c r="N25" s="19"/>
    </row>
    <row r="26" spans="1:14" ht="20.149999999999999" customHeight="1" x14ac:dyDescent="0.3">
      <c r="A26" s="16"/>
      <c r="B26" s="89">
        <v>7</v>
      </c>
      <c r="C26" s="192" t="str">
        <f>B1356</f>
        <v>7th visit</v>
      </c>
      <c r="D26" s="192"/>
      <c r="E26" s="192"/>
      <c r="F26" s="192"/>
      <c r="G26" s="192"/>
      <c r="H26" s="192"/>
      <c r="I26" s="192"/>
      <c r="J26" s="88">
        <f t="shared" si="0"/>
        <v>7</v>
      </c>
      <c r="K26" s="129">
        <f>M1356</f>
        <v>0</v>
      </c>
      <c r="L26" s="129" t="str">
        <f>P1371</f>
        <v/>
      </c>
      <c r="M26" s="129" t="str">
        <f>P1372</f>
        <v/>
      </c>
      <c r="N26" s="19"/>
    </row>
    <row r="27" spans="1:14" ht="20.149999999999999" customHeight="1" x14ac:dyDescent="0.3">
      <c r="A27" s="16"/>
      <c r="B27" s="89">
        <v>8</v>
      </c>
      <c r="C27" s="192" t="str">
        <f>B1393</f>
        <v>8th visit</v>
      </c>
      <c r="D27" s="192"/>
      <c r="E27" s="192"/>
      <c r="F27" s="192"/>
      <c r="G27" s="192"/>
      <c r="H27" s="192"/>
      <c r="I27" s="192"/>
      <c r="J27" s="88">
        <f t="shared" si="0"/>
        <v>8</v>
      </c>
      <c r="K27" s="129">
        <f>M1393</f>
        <v>0</v>
      </c>
      <c r="L27" s="129" t="str">
        <f>P1408</f>
        <v/>
      </c>
      <c r="M27" s="129" t="str">
        <f>P1409</f>
        <v/>
      </c>
      <c r="N27" s="19"/>
    </row>
    <row r="28" spans="1:14" ht="20.149999999999999" customHeight="1" x14ac:dyDescent="0.3">
      <c r="A28" s="16"/>
      <c r="B28" s="89">
        <v>9</v>
      </c>
      <c r="C28" s="192" t="str">
        <f>B1430</f>
        <v>9th visit</v>
      </c>
      <c r="D28" s="192"/>
      <c r="E28" s="192"/>
      <c r="F28" s="192"/>
      <c r="G28" s="192"/>
      <c r="H28" s="192"/>
      <c r="I28" s="192"/>
      <c r="J28" s="88">
        <f t="shared" si="0"/>
        <v>9</v>
      </c>
      <c r="K28" s="129">
        <f>M1430</f>
        <v>0</v>
      </c>
      <c r="L28" s="129" t="str">
        <f>P1445</f>
        <v/>
      </c>
      <c r="M28" s="129" t="str">
        <f>P1446</f>
        <v/>
      </c>
      <c r="N28" s="19"/>
    </row>
    <row r="29" spans="1:14" ht="20.149999999999999" customHeight="1" x14ac:dyDescent="0.3">
      <c r="A29" s="16"/>
      <c r="B29" s="89">
        <v>10</v>
      </c>
      <c r="C29" s="192" t="str">
        <f>B1467</f>
        <v>10th visit</v>
      </c>
      <c r="D29" s="192"/>
      <c r="E29" s="192"/>
      <c r="F29" s="192"/>
      <c r="G29" s="192"/>
      <c r="H29" s="192"/>
      <c r="I29" s="192"/>
      <c r="J29" s="88">
        <f t="shared" si="0"/>
        <v>10</v>
      </c>
      <c r="K29" s="129">
        <f>M1467</f>
        <v>0</v>
      </c>
      <c r="L29" s="129" t="str">
        <f>P1482</f>
        <v/>
      </c>
      <c r="M29" s="129" t="str">
        <f>P1483</f>
        <v/>
      </c>
      <c r="N29" s="19"/>
    </row>
    <row r="30" spans="1:14" ht="20.149999999999999" customHeight="1" x14ac:dyDescent="0.3">
      <c r="A30" s="16"/>
      <c r="B30" s="89">
        <v>11</v>
      </c>
      <c r="C30" s="192" t="str">
        <f>B1504</f>
        <v>11th visit</v>
      </c>
      <c r="D30" s="192"/>
      <c r="E30" s="192"/>
      <c r="F30" s="192"/>
      <c r="G30" s="192"/>
      <c r="H30" s="192"/>
      <c r="I30" s="192"/>
      <c r="J30" s="88">
        <f t="shared" si="0"/>
        <v>11</v>
      </c>
      <c r="K30" s="129">
        <f>M1504</f>
        <v>0</v>
      </c>
      <c r="L30" s="129" t="str">
        <f>P1519</f>
        <v/>
      </c>
      <c r="M30" s="129" t="str">
        <f>P1520</f>
        <v/>
      </c>
      <c r="N30" s="19"/>
    </row>
    <row r="31" spans="1:14" ht="20.149999999999999" customHeight="1" x14ac:dyDescent="0.3">
      <c r="A31" s="16"/>
      <c r="B31" s="89">
        <v>12</v>
      </c>
      <c r="C31" s="192" t="str">
        <f>B1541</f>
        <v>12th visit</v>
      </c>
      <c r="D31" s="192"/>
      <c r="E31" s="192"/>
      <c r="F31" s="192"/>
      <c r="G31" s="192"/>
      <c r="H31" s="192"/>
      <c r="I31" s="192"/>
      <c r="J31" s="88">
        <f t="shared" si="0"/>
        <v>12</v>
      </c>
      <c r="K31" s="129">
        <f>M1541</f>
        <v>0</v>
      </c>
      <c r="L31" s="129" t="str">
        <f>P1556</f>
        <v/>
      </c>
      <c r="M31" s="129" t="str">
        <f>P1557</f>
        <v/>
      </c>
      <c r="N31" s="19"/>
    </row>
    <row r="32" spans="1:14" ht="20.149999999999999" customHeight="1" x14ac:dyDescent="0.3">
      <c r="A32" s="16"/>
      <c r="B32" s="89">
        <v>13</v>
      </c>
      <c r="C32" s="192" t="str">
        <f>B1578</f>
        <v>13th visit</v>
      </c>
      <c r="D32" s="192"/>
      <c r="E32" s="192"/>
      <c r="F32" s="192"/>
      <c r="G32" s="192"/>
      <c r="H32" s="192"/>
      <c r="I32" s="192"/>
      <c r="J32" s="88">
        <f t="shared" si="0"/>
        <v>13</v>
      </c>
      <c r="K32" s="129">
        <f>M1578</f>
        <v>0</v>
      </c>
      <c r="L32" s="129" t="str">
        <f>P1593</f>
        <v/>
      </c>
      <c r="M32" s="129" t="str">
        <f>P1594</f>
        <v/>
      </c>
      <c r="N32" s="19"/>
    </row>
    <row r="33" spans="1:14" ht="20.149999999999999" customHeight="1" x14ac:dyDescent="0.3">
      <c r="A33" s="16"/>
      <c r="B33" s="89">
        <v>14</v>
      </c>
      <c r="C33" s="192" t="str">
        <f>B1615</f>
        <v>14th visit</v>
      </c>
      <c r="D33" s="192"/>
      <c r="E33" s="192"/>
      <c r="F33" s="192"/>
      <c r="G33" s="192"/>
      <c r="H33" s="192"/>
      <c r="I33" s="192"/>
      <c r="J33" s="88">
        <f t="shared" si="0"/>
        <v>14</v>
      </c>
      <c r="K33" s="129">
        <f>M1615</f>
        <v>0</v>
      </c>
      <c r="L33" s="129" t="str">
        <f>P1630</f>
        <v/>
      </c>
      <c r="M33" s="129" t="str">
        <f>P1631</f>
        <v/>
      </c>
      <c r="N33" s="19"/>
    </row>
    <row r="34" spans="1:14" ht="20.149999999999999" customHeight="1" x14ac:dyDescent="0.3">
      <c r="A34" s="16"/>
      <c r="B34" s="89">
        <v>15</v>
      </c>
      <c r="C34" s="192" t="str">
        <f>B1652</f>
        <v>15th visit</v>
      </c>
      <c r="D34" s="192"/>
      <c r="E34" s="192"/>
      <c r="F34" s="192"/>
      <c r="G34" s="192"/>
      <c r="H34" s="192"/>
      <c r="I34" s="192"/>
      <c r="J34" s="88">
        <f t="shared" si="0"/>
        <v>15</v>
      </c>
      <c r="K34" s="129">
        <f>M1652</f>
        <v>0</v>
      </c>
      <c r="L34" s="129" t="str">
        <f>P1667</f>
        <v/>
      </c>
      <c r="M34" s="129" t="str">
        <f>P1668</f>
        <v/>
      </c>
      <c r="N34" s="19"/>
    </row>
    <row r="35" spans="1:14" ht="20.149999999999999" customHeight="1" x14ac:dyDescent="0.3">
      <c r="A35" s="16"/>
      <c r="B35" s="89">
        <v>16</v>
      </c>
      <c r="C35" s="192" t="str">
        <f>B1689</f>
        <v>16th visit</v>
      </c>
      <c r="D35" s="192"/>
      <c r="E35" s="192"/>
      <c r="F35" s="192"/>
      <c r="G35" s="192"/>
      <c r="H35" s="192"/>
      <c r="I35" s="192"/>
      <c r="J35" s="88">
        <f t="shared" si="0"/>
        <v>16</v>
      </c>
      <c r="K35" s="129">
        <f>M1689</f>
        <v>0</v>
      </c>
      <c r="L35" s="129" t="str">
        <f>P1704</f>
        <v/>
      </c>
      <c r="M35" s="129" t="str">
        <f>P1705</f>
        <v/>
      </c>
      <c r="N35" s="19"/>
    </row>
    <row r="36" spans="1:14" ht="20.149999999999999" customHeight="1" x14ac:dyDescent="0.3">
      <c r="A36" s="16"/>
      <c r="B36" s="20"/>
      <c r="C36" s="26"/>
      <c r="D36" s="26"/>
      <c r="E36" s="26"/>
      <c r="F36" s="26"/>
      <c r="G36" s="26"/>
      <c r="H36" s="26"/>
      <c r="I36" s="26"/>
      <c r="J36" s="26"/>
      <c r="K36" s="26"/>
      <c r="L36" s="26"/>
      <c r="M36" s="26"/>
      <c r="N36" s="19"/>
    </row>
    <row r="37" spans="1:14" ht="20.149999999999999" customHeight="1" x14ac:dyDescent="0.3">
      <c r="A37" s="16"/>
      <c r="B37" s="21"/>
      <c r="C37" s="21"/>
      <c r="D37" s="21"/>
      <c r="E37" s="21"/>
      <c r="F37" s="21"/>
      <c r="G37" s="21"/>
      <c r="H37" s="21"/>
      <c r="I37" s="21"/>
      <c r="J37" s="21"/>
      <c r="K37" s="21"/>
      <c r="L37" s="21"/>
      <c r="M37" s="21"/>
      <c r="N37" s="19"/>
    </row>
    <row r="38" spans="1:14" ht="20.149999999999999" customHeight="1" x14ac:dyDescent="0.3">
      <c r="A38" s="16"/>
      <c r="B38" s="21"/>
      <c r="C38" s="21"/>
      <c r="D38" s="21"/>
      <c r="E38" s="21"/>
      <c r="F38" s="21"/>
      <c r="G38" s="21"/>
      <c r="H38" s="21"/>
      <c r="I38" s="21"/>
      <c r="J38" s="21"/>
      <c r="K38" s="21"/>
      <c r="L38" s="21"/>
      <c r="M38" s="21"/>
      <c r="N38" s="19"/>
    </row>
    <row r="39" spans="1:14" ht="20.149999999999999" customHeight="1" x14ac:dyDescent="0.3">
      <c r="A39" s="16"/>
      <c r="B39" s="21"/>
      <c r="C39" s="21"/>
      <c r="D39" s="21"/>
      <c r="E39" s="21"/>
      <c r="F39" s="21"/>
      <c r="G39" s="21"/>
      <c r="H39" s="21"/>
      <c r="I39" s="21"/>
      <c r="J39" s="21"/>
      <c r="K39" s="21"/>
      <c r="L39" s="21"/>
      <c r="M39" s="21"/>
      <c r="N39" s="19"/>
    </row>
    <row r="40" spans="1:14" ht="20.149999999999999" customHeight="1" x14ac:dyDescent="0.3">
      <c r="A40" s="16"/>
      <c r="B40" s="21"/>
      <c r="C40" s="21"/>
      <c r="D40" s="21"/>
      <c r="E40" s="21"/>
      <c r="F40" s="21"/>
      <c r="G40" s="21"/>
      <c r="H40" s="21"/>
      <c r="I40" s="21"/>
      <c r="J40" s="21"/>
      <c r="K40" s="21"/>
      <c r="L40" s="21"/>
      <c r="M40" s="21"/>
      <c r="N40" s="19"/>
    </row>
    <row r="41" spans="1:14" ht="20.149999999999999" customHeight="1" x14ac:dyDescent="0.3">
      <c r="A41" s="16"/>
      <c r="B41" s="21"/>
      <c r="C41" s="21"/>
      <c r="D41" s="21"/>
      <c r="E41" s="21"/>
      <c r="F41" s="21"/>
      <c r="G41" s="21"/>
      <c r="H41" s="21"/>
      <c r="I41" s="21"/>
      <c r="J41" s="21"/>
      <c r="K41" s="21"/>
      <c r="L41" s="21"/>
      <c r="M41" s="21"/>
      <c r="N41" s="19"/>
    </row>
    <row r="42" spans="1:14" ht="20.149999999999999" customHeight="1" x14ac:dyDescent="0.3">
      <c r="A42" s="16"/>
      <c r="B42" s="20"/>
      <c r="C42" s="26"/>
      <c r="D42" s="26"/>
      <c r="E42" s="26"/>
      <c r="F42" s="26"/>
      <c r="G42" s="26"/>
      <c r="H42" s="26"/>
      <c r="I42" s="26"/>
      <c r="J42" s="26"/>
      <c r="K42" s="26"/>
      <c r="L42" s="26"/>
      <c r="M42" s="26"/>
      <c r="N42" s="19"/>
    </row>
    <row r="43" spans="1:14" ht="20.149999999999999" customHeight="1" x14ac:dyDescent="0.3">
      <c r="A43" s="16"/>
      <c r="B43" s="21"/>
      <c r="C43" s="21"/>
      <c r="D43" s="21"/>
      <c r="E43" s="21"/>
      <c r="F43" s="21"/>
      <c r="G43" s="21"/>
      <c r="H43" s="21"/>
      <c r="I43" s="21"/>
      <c r="J43" s="21"/>
      <c r="K43" s="21"/>
      <c r="L43" s="21"/>
      <c r="M43" s="21"/>
      <c r="N43" s="19"/>
    </row>
    <row r="44" spans="1:14" ht="20.149999999999999" customHeight="1" x14ac:dyDescent="0.3">
      <c r="A44" s="16"/>
      <c r="B44" s="21"/>
      <c r="C44" s="21"/>
      <c r="D44" s="21"/>
      <c r="E44" s="21"/>
      <c r="F44" s="21"/>
      <c r="G44" s="21"/>
      <c r="H44" s="21"/>
      <c r="I44" s="21"/>
      <c r="J44" s="21"/>
      <c r="K44" s="21"/>
      <c r="L44" s="21"/>
      <c r="M44" s="21"/>
      <c r="N44" s="19"/>
    </row>
    <row r="45" spans="1:14" ht="20.149999999999999" customHeight="1" x14ac:dyDescent="0.3">
      <c r="A45" s="16"/>
      <c r="B45" s="21"/>
      <c r="C45" s="21"/>
      <c r="D45" s="21"/>
      <c r="E45" s="21"/>
      <c r="F45" s="21"/>
      <c r="G45" s="21"/>
      <c r="H45" s="21"/>
      <c r="I45" s="21"/>
      <c r="J45" s="21"/>
      <c r="K45" s="21"/>
      <c r="L45" s="21"/>
      <c r="M45" s="21"/>
      <c r="N45" s="19"/>
    </row>
    <row r="46" spans="1:14" ht="20.149999999999999" customHeight="1" x14ac:dyDescent="0.3">
      <c r="A46" s="16"/>
      <c r="B46" s="21"/>
      <c r="C46" s="21"/>
      <c r="D46" s="21"/>
      <c r="E46" s="21"/>
      <c r="F46" s="21"/>
      <c r="G46" s="21"/>
      <c r="H46" s="21"/>
      <c r="I46" s="21"/>
      <c r="J46" s="21"/>
      <c r="K46" s="21"/>
      <c r="L46" s="21"/>
      <c r="M46" s="21"/>
      <c r="N46" s="19"/>
    </row>
    <row r="47" spans="1:14" ht="20.149999999999999" customHeight="1" x14ac:dyDescent="0.3">
      <c r="A47" s="16"/>
      <c r="B47" s="21"/>
      <c r="C47" s="21"/>
      <c r="D47" s="21"/>
      <c r="E47" s="21"/>
      <c r="F47" s="21"/>
      <c r="G47" s="21"/>
      <c r="H47" s="21"/>
      <c r="I47" s="21"/>
      <c r="J47" s="21"/>
      <c r="K47" s="21"/>
      <c r="L47" s="21"/>
      <c r="M47" s="21"/>
      <c r="N47" s="19"/>
    </row>
    <row r="48" spans="1:14" ht="15" customHeight="1" x14ac:dyDescent="0.3">
      <c r="A48" s="16"/>
      <c r="B48" s="21"/>
      <c r="C48" s="21"/>
      <c r="D48" s="21"/>
      <c r="E48" s="21"/>
      <c r="F48" s="21"/>
      <c r="G48" s="21"/>
      <c r="H48" s="21"/>
      <c r="I48" s="21"/>
      <c r="J48" s="21"/>
      <c r="K48" s="21"/>
      <c r="L48" s="21"/>
      <c r="M48" s="21"/>
      <c r="N48" s="19"/>
    </row>
    <row r="49" spans="1:54" ht="5.15" customHeight="1" x14ac:dyDescent="0.3">
      <c r="A49" s="16"/>
      <c r="B49" s="21"/>
      <c r="C49" s="21"/>
      <c r="D49" s="21"/>
      <c r="E49" s="21"/>
      <c r="F49" s="21"/>
      <c r="G49" s="21"/>
      <c r="H49" s="21"/>
      <c r="I49" s="21"/>
      <c r="J49" s="21"/>
      <c r="K49" s="21"/>
      <c r="L49" s="21"/>
      <c r="M49" s="21"/>
      <c r="N49" s="19"/>
    </row>
    <row r="50" spans="1:54" ht="5.15" customHeight="1" x14ac:dyDescent="0.3">
      <c r="A50" s="27"/>
      <c r="B50" s="28"/>
      <c r="C50" s="28"/>
      <c r="D50" s="28"/>
      <c r="E50" s="28"/>
      <c r="F50" s="28"/>
      <c r="G50" s="28"/>
      <c r="H50" s="28"/>
      <c r="I50" s="28"/>
      <c r="J50" s="28"/>
      <c r="K50" s="28"/>
      <c r="L50" s="28"/>
      <c r="M50" s="28"/>
      <c r="N50" s="29"/>
    </row>
    <row r="51" spans="1:54" ht="55" customHeight="1" x14ac:dyDescent="0.3">
      <c r="A51" s="30" t="s">
        <v>5</v>
      </c>
      <c r="B51" s="188" t="s">
        <v>10</v>
      </c>
      <c r="C51" s="188"/>
      <c r="D51" s="188"/>
      <c r="E51" s="188"/>
      <c r="F51" s="186" t="s">
        <v>46</v>
      </c>
      <c r="G51" s="186"/>
      <c r="H51" s="186"/>
      <c r="I51" s="186"/>
      <c r="J51" s="187" t="s">
        <v>43</v>
      </c>
      <c r="K51" s="187"/>
      <c r="L51" s="187"/>
      <c r="M51" s="187"/>
      <c r="N51" s="31" t="s">
        <v>7</v>
      </c>
    </row>
    <row r="52" spans="1:54" ht="5.15" customHeight="1" x14ac:dyDescent="0.3">
      <c r="A52" s="11"/>
      <c r="B52" s="12"/>
      <c r="C52" s="12"/>
      <c r="D52" s="12"/>
      <c r="E52" s="12"/>
      <c r="F52" s="12"/>
      <c r="G52" s="12"/>
      <c r="H52" s="13"/>
      <c r="I52" s="12"/>
      <c r="J52" s="12"/>
      <c r="K52" s="12"/>
      <c r="L52" s="12"/>
      <c r="M52" s="12"/>
      <c r="N52" s="14"/>
    </row>
    <row r="53" spans="1:54" ht="5.15" customHeight="1" x14ac:dyDescent="0.3">
      <c r="A53" s="16"/>
      <c r="B53" s="17"/>
      <c r="C53" s="17"/>
      <c r="D53" s="17"/>
      <c r="E53" s="17"/>
      <c r="F53" s="17"/>
      <c r="G53" s="17"/>
      <c r="H53" s="18"/>
      <c r="I53" s="17"/>
      <c r="J53" s="17"/>
      <c r="K53" s="17"/>
      <c r="L53" s="17"/>
      <c r="M53" s="17"/>
      <c r="N53" s="19"/>
    </row>
    <row r="54" spans="1:54" ht="5.15" customHeight="1" thickBot="1" x14ac:dyDescent="0.35">
      <c r="A54" s="16"/>
      <c r="B54" s="32"/>
      <c r="C54" s="32"/>
      <c r="D54" s="32"/>
      <c r="E54" s="32"/>
      <c r="F54" s="32"/>
      <c r="G54" s="32"/>
      <c r="H54" s="32"/>
      <c r="I54" s="32"/>
      <c r="J54" s="32"/>
      <c r="K54" s="32"/>
      <c r="L54" s="32"/>
      <c r="M54" s="32"/>
      <c r="N54" s="19"/>
    </row>
    <row r="55" spans="1:54" ht="20.149999999999999" customHeight="1" thickTop="1" x14ac:dyDescent="0.3">
      <c r="A55" s="16"/>
      <c r="B55" s="33" t="s">
        <v>11</v>
      </c>
      <c r="C55" s="32"/>
      <c r="D55" s="32"/>
      <c r="E55" s="32"/>
      <c r="F55" s="179" t="s">
        <v>156</v>
      </c>
      <c r="G55" s="180"/>
      <c r="H55" s="180"/>
      <c r="I55" s="181"/>
      <c r="J55" s="34"/>
      <c r="K55" s="35" t="s">
        <v>12</v>
      </c>
      <c r="L55" s="36"/>
      <c r="M55" s="37"/>
      <c r="N55" s="19"/>
    </row>
    <row r="56" spans="1:54" ht="20.149999999999999" customHeight="1" thickBot="1" x14ac:dyDescent="0.35">
      <c r="A56" s="16"/>
      <c r="B56" s="33" t="s">
        <v>13</v>
      </c>
      <c r="C56" s="32"/>
      <c r="D56" s="32"/>
      <c r="E56" s="32"/>
      <c r="F56" s="179" t="s">
        <v>163</v>
      </c>
      <c r="G56" s="180"/>
      <c r="H56" s="180"/>
      <c r="I56" s="181"/>
      <c r="J56" s="34"/>
      <c r="K56" s="182">
        <v>7.8</v>
      </c>
      <c r="L56" s="183"/>
      <c r="M56" s="184"/>
      <c r="N56" s="19"/>
    </row>
    <row r="57" spans="1:54" ht="10" customHeight="1" thickTop="1" x14ac:dyDescent="0.3">
      <c r="A57" s="16"/>
      <c r="B57" s="17"/>
      <c r="C57" s="17"/>
      <c r="D57" s="17"/>
      <c r="E57" s="17"/>
      <c r="F57" s="17"/>
      <c r="G57" s="17"/>
      <c r="H57" s="18"/>
      <c r="I57" s="17"/>
      <c r="J57" s="17"/>
      <c r="K57" s="17"/>
      <c r="L57" s="17"/>
      <c r="M57" s="17"/>
      <c r="N57" s="19"/>
    </row>
    <row r="58" spans="1:54" ht="20.149999999999999" customHeight="1" x14ac:dyDescent="0.3">
      <c r="A58" s="16"/>
      <c r="B58" s="174" t="str">
        <f>F1135</f>
        <v>1. I felt fully seen and heard.</v>
      </c>
      <c r="C58" s="174"/>
      <c r="D58" s="174"/>
      <c r="E58" s="174"/>
      <c r="F58" s="174"/>
      <c r="G58" s="174"/>
      <c r="H58" s="174"/>
      <c r="I58" s="174"/>
      <c r="J58" s="174"/>
      <c r="K58" s="175" t="s">
        <v>56</v>
      </c>
      <c r="L58" s="176"/>
      <c r="M58" s="177"/>
      <c r="N58" s="19"/>
    </row>
    <row r="59" spans="1:54" ht="5.15" customHeight="1" x14ac:dyDescent="0.3">
      <c r="A59" s="16"/>
      <c r="B59" s="17"/>
      <c r="C59" s="17"/>
      <c r="D59" s="17"/>
      <c r="E59" s="17"/>
      <c r="F59" s="17"/>
      <c r="G59" s="17"/>
      <c r="H59" s="18"/>
      <c r="I59" s="17"/>
      <c r="J59" s="17"/>
      <c r="K59" s="17"/>
      <c r="L59" s="17"/>
      <c r="M59" s="17"/>
      <c r="N59" s="19"/>
      <c r="BB59" s="38"/>
    </row>
    <row r="60" spans="1:54" ht="20.149999999999999" customHeight="1" x14ac:dyDescent="0.3">
      <c r="A60" s="16"/>
      <c r="B60" s="174" t="str">
        <f>F1136</f>
        <v>2. They faithfully responded to all of my expressions of pain or discomfort.</v>
      </c>
      <c r="C60" s="174"/>
      <c r="D60" s="174"/>
      <c r="E60" s="174"/>
      <c r="F60" s="174"/>
      <c r="G60" s="174"/>
      <c r="H60" s="174"/>
      <c r="I60" s="174"/>
      <c r="J60" s="174"/>
      <c r="K60" s="175" t="s">
        <v>56</v>
      </c>
      <c r="L60" s="176"/>
      <c r="M60" s="177"/>
      <c r="N60" s="19"/>
      <c r="BB60" s="38"/>
    </row>
    <row r="61" spans="1:54" ht="5.15" customHeight="1" x14ac:dyDescent="0.3">
      <c r="A61" s="16"/>
      <c r="B61" s="17"/>
      <c r="C61" s="17"/>
      <c r="D61" s="17"/>
      <c r="E61" s="17"/>
      <c r="F61" s="17"/>
      <c r="G61" s="17"/>
      <c r="H61" s="18"/>
      <c r="I61" s="17"/>
      <c r="J61" s="17"/>
      <c r="K61" s="17"/>
      <c r="L61" s="17"/>
      <c r="M61" s="17"/>
      <c r="N61" s="19"/>
      <c r="BB61" s="38"/>
    </row>
    <row r="62" spans="1:54" ht="20.149999999999999" customHeight="1" x14ac:dyDescent="0.3">
      <c r="A62" s="16"/>
      <c r="B62" s="174" t="str">
        <f>F1137</f>
        <v>3. They put my personal wellbeing ahead of their institutional processes.</v>
      </c>
      <c r="C62" s="174"/>
      <c r="D62" s="174"/>
      <c r="E62" s="174"/>
      <c r="F62" s="174"/>
      <c r="G62" s="174"/>
      <c r="H62" s="174"/>
      <c r="I62" s="174"/>
      <c r="J62" s="174"/>
      <c r="K62" s="175" t="s">
        <v>56</v>
      </c>
      <c r="L62" s="176"/>
      <c r="M62" s="177"/>
      <c r="N62" s="19"/>
      <c r="BB62" s="38"/>
    </row>
    <row r="63" spans="1:54" ht="5.15" customHeight="1" x14ac:dyDescent="0.3">
      <c r="A63" s="16"/>
      <c r="B63" s="17"/>
      <c r="C63" s="17"/>
      <c r="D63" s="17"/>
      <c r="E63" s="17"/>
      <c r="F63" s="17"/>
      <c r="G63" s="17"/>
      <c r="H63" s="18"/>
      <c r="I63" s="17"/>
      <c r="J63" s="17"/>
      <c r="K63" s="17"/>
      <c r="L63" s="17"/>
      <c r="M63" s="17"/>
      <c r="N63" s="19"/>
      <c r="BB63" s="38"/>
    </row>
    <row r="64" spans="1:54" ht="20.149999999999999" customHeight="1" x14ac:dyDescent="0.3">
      <c r="A64" s="16"/>
      <c r="B64" s="174" t="str">
        <f>F1138</f>
        <v>4. Their actions and expressions were devoid of any microaggressions.</v>
      </c>
      <c r="C64" s="174"/>
      <c r="D64" s="174"/>
      <c r="E64" s="174"/>
      <c r="F64" s="174"/>
      <c r="G64" s="174"/>
      <c r="H64" s="174"/>
      <c r="I64" s="174"/>
      <c r="J64" s="174"/>
      <c r="K64" s="175" t="s">
        <v>53</v>
      </c>
      <c r="L64" s="176"/>
      <c r="M64" s="177"/>
      <c r="N64" s="19"/>
    </row>
    <row r="65" spans="1:14" ht="5.15" customHeight="1" x14ac:dyDescent="0.3">
      <c r="A65" s="16"/>
      <c r="B65" s="17"/>
      <c r="C65" s="17"/>
      <c r="D65" s="17"/>
      <c r="E65" s="17"/>
      <c r="F65" s="17"/>
      <c r="G65" s="17"/>
      <c r="H65" s="18"/>
      <c r="I65" s="17"/>
      <c r="J65" s="17"/>
      <c r="K65" s="17"/>
      <c r="L65" s="17"/>
      <c r="M65" s="17"/>
      <c r="N65" s="19"/>
    </row>
    <row r="66" spans="1:14" ht="20.149999999999999" customHeight="1" x14ac:dyDescent="0.3">
      <c r="A66" s="16"/>
      <c r="B66" s="174" t="str">
        <f>F1139</f>
        <v>5. They asked me how they could be more culturally sensitive.</v>
      </c>
      <c r="C66" s="174"/>
      <c r="D66" s="174"/>
      <c r="E66" s="174"/>
      <c r="F66" s="174"/>
      <c r="G66" s="174"/>
      <c r="H66" s="174"/>
      <c r="I66" s="174"/>
      <c r="J66" s="174"/>
      <c r="K66" s="175" t="s">
        <v>56</v>
      </c>
      <c r="L66" s="176"/>
      <c r="M66" s="177"/>
      <c r="N66" s="19"/>
    </row>
    <row r="67" spans="1:14" ht="5.15" customHeight="1" x14ac:dyDescent="0.3">
      <c r="A67" s="16"/>
      <c r="B67" s="17"/>
      <c r="C67" s="17"/>
      <c r="D67" s="17"/>
      <c r="E67" s="17"/>
      <c r="F67" s="17"/>
      <c r="G67" s="17"/>
      <c r="H67" s="18"/>
      <c r="I67" s="17"/>
      <c r="J67" s="17"/>
      <c r="K67" s="17"/>
      <c r="L67" s="17"/>
      <c r="M67" s="17"/>
      <c r="N67" s="19"/>
    </row>
    <row r="68" spans="1:14" ht="20.149999999999999" customHeight="1" x14ac:dyDescent="0.3">
      <c r="A68" s="16"/>
      <c r="B68" s="174" t="str">
        <f>F1140</f>
        <v>6. They did not exploit my vulnerability to their professional authority.</v>
      </c>
      <c r="C68" s="174"/>
      <c r="D68" s="174"/>
      <c r="E68" s="174"/>
      <c r="F68" s="174"/>
      <c r="G68" s="174"/>
      <c r="H68" s="174"/>
      <c r="I68" s="174"/>
      <c r="J68" s="174"/>
      <c r="K68" s="175" t="s">
        <v>55</v>
      </c>
      <c r="L68" s="176"/>
      <c r="M68" s="177"/>
      <c r="N68" s="19"/>
    </row>
    <row r="69" spans="1:14" ht="5.15" customHeight="1" x14ac:dyDescent="0.3">
      <c r="A69" s="16"/>
      <c r="B69" s="39"/>
      <c r="C69" s="39"/>
      <c r="D69" s="39"/>
      <c r="E69" s="39"/>
      <c r="F69" s="39"/>
      <c r="G69" s="39"/>
      <c r="H69" s="39"/>
      <c r="I69" s="39"/>
      <c r="J69" s="39"/>
      <c r="K69" s="39"/>
      <c r="L69" s="39"/>
      <c r="M69" s="39"/>
      <c r="N69" s="19"/>
    </row>
    <row r="70" spans="1:14" ht="20.149999999999999" customHeight="1" x14ac:dyDescent="0.3">
      <c r="A70" s="16"/>
      <c r="B70" s="174" t="str">
        <f>F1141</f>
        <v>7. I never had to give up my autonomy to fit their processes.</v>
      </c>
      <c r="C70" s="174"/>
      <c r="D70" s="174"/>
      <c r="E70" s="174"/>
      <c r="F70" s="174"/>
      <c r="G70" s="174"/>
      <c r="H70" s="174"/>
      <c r="I70" s="174"/>
      <c r="J70" s="174"/>
      <c r="K70" s="175" t="s">
        <v>56</v>
      </c>
      <c r="L70" s="176"/>
      <c r="M70" s="177"/>
      <c r="N70" s="19"/>
    </row>
    <row r="71" spans="1:14" ht="5.15" customHeight="1" x14ac:dyDescent="0.3">
      <c r="A71" s="16"/>
      <c r="B71" s="39"/>
      <c r="C71" s="39"/>
      <c r="D71" s="39"/>
      <c r="E71" s="39"/>
      <c r="F71" s="39"/>
      <c r="G71" s="39"/>
      <c r="H71" s="39"/>
      <c r="I71" s="39"/>
      <c r="J71" s="39"/>
      <c r="K71" s="39"/>
      <c r="L71" s="39"/>
      <c r="M71" s="39"/>
      <c r="N71" s="19"/>
    </row>
    <row r="72" spans="1:14" ht="20.149999999999999" customHeight="1" x14ac:dyDescent="0.3">
      <c r="A72" s="16"/>
      <c r="B72" s="174" t="str">
        <f>F1142</f>
        <v>8. Staff appeared to be culturally diverse.</v>
      </c>
      <c r="C72" s="174"/>
      <c r="D72" s="174"/>
      <c r="E72" s="174"/>
      <c r="F72" s="174"/>
      <c r="G72" s="174"/>
      <c r="H72" s="174"/>
      <c r="I72" s="174"/>
      <c r="J72" s="174"/>
      <c r="K72" s="175" t="s">
        <v>51</v>
      </c>
      <c r="L72" s="176"/>
      <c r="M72" s="177"/>
      <c r="N72" s="19"/>
    </row>
    <row r="73" spans="1:14" ht="5.15" customHeight="1" x14ac:dyDescent="0.3">
      <c r="A73" s="16"/>
      <c r="B73" s="39"/>
      <c r="C73" s="39"/>
      <c r="D73" s="39"/>
      <c r="E73" s="39"/>
      <c r="F73" s="39"/>
      <c r="G73" s="39"/>
      <c r="H73" s="39"/>
      <c r="I73" s="39"/>
      <c r="J73" s="39"/>
      <c r="K73" s="39"/>
      <c r="L73" s="39"/>
      <c r="M73" s="39"/>
      <c r="N73" s="19"/>
    </row>
    <row r="74" spans="1:14" ht="20.149999999999999" customHeight="1" x14ac:dyDescent="0.3">
      <c r="A74" s="16"/>
      <c r="B74" s="174" t="str">
        <f>F1143</f>
        <v>9. They effectively accommodated my linguistic barrier.</v>
      </c>
      <c r="C74" s="174"/>
      <c r="D74" s="174"/>
      <c r="E74" s="174"/>
      <c r="F74" s="174"/>
      <c r="G74" s="174"/>
      <c r="H74" s="174"/>
      <c r="I74" s="174"/>
      <c r="J74" s="174"/>
      <c r="K74" s="175" t="s">
        <v>53</v>
      </c>
      <c r="L74" s="176"/>
      <c r="M74" s="177"/>
      <c r="N74" s="19"/>
    </row>
    <row r="75" spans="1:14" ht="5.15" customHeight="1" x14ac:dyDescent="0.3">
      <c r="A75" s="16"/>
      <c r="B75" s="39"/>
      <c r="C75" s="39"/>
      <c r="D75" s="39"/>
      <c r="E75" s="39"/>
      <c r="F75" s="39"/>
      <c r="G75" s="39"/>
      <c r="H75" s="39"/>
      <c r="I75" s="39"/>
      <c r="J75" s="39"/>
      <c r="K75" s="39"/>
      <c r="L75" s="39"/>
      <c r="M75" s="39"/>
      <c r="N75" s="19"/>
    </row>
    <row r="76" spans="1:14" ht="20.149999999999999" customHeight="1" x14ac:dyDescent="0.3">
      <c r="A76" s="16"/>
      <c r="B76" s="174" t="str">
        <f>F1144</f>
        <v>10. I was offered billing options appropriate to my cultural values.</v>
      </c>
      <c r="C76" s="174"/>
      <c r="D76" s="174"/>
      <c r="E76" s="174"/>
      <c r="F76" s="174"/>
      <c r="G76" s="174"/>
      <c r="H76" s="174"/>
      <c r="I76" s="174"/>
      <c r="J76" s="174"/>
      <c r="K76" s="175" t="s">
        <v>56</v>
      </c>
      <c r="L76" s="176"/>
      <c r="M76" s="177"/>
      <c r="N76" s="19"/>
    </row>
    <row r="77" spans="1:14" ht="10" customHeight="1" x14ac:dyDescent="0.3">
      <c r="A77" s="16"/>
      <c r="B77" s="39"/>
      <c r="C77" s="39"/>
      <c r="D77" s="39"/>
      <c r="E77" s="39"/>
      <c r="F77" s="39"/>
      <c r="G77" s="39"/>
      <c r="H77" s="39"/>
      <c r="I77" s="39"/>
      <c r="J77" s="39"/>
      <c r="K77" s="39"/>
      <c r="L77" s="39"/>
      <c r="M77" s="39"/>
      <c r="N77" s="19"/>
    </row>
    <row r="78" spans="1:14" ht="15" customHeight="1" x14ac:dyDescent="0.3">
      <c r="A78" s="16"/>
      <c r="B78" s="178" t="str">
        <f>B1148</f>
        <v>The resulting score for cultural competence is 20 out of 100. This indicates a level of significant incompetence.</v>
      </c>
      <c r="C78" s="178"/>
      <c r="D78" s="178"/>
      <c r="E78" s="178"/>
      <c r="F78" s="178"/>
      <c r="G78" s="178"/>
      <c r="H78" s="178"/>
      <c r="I78" s="178"/>
      <c r="J78" s="178"/>
      <c r="K78" s="178"/>
      <c r="L78" s="178"/>
      <c r="M78" s="178"/>
      <c r="N78" s="19"/>
    </row>
    <row r="79" spans="1:14" ht="10" customHeight="1" x14ac:dyDescent="0.3">
      <c r="A79" s="16"/>
      <c r="B79" s="40"/>
      <c r="C79" s="41"/>
      <c r="D79" s="41"/>
      <c r="E79" s="41"/>
      <c r="F79" s="41"/>
      <c r="G79" s="41"/>
      <c r="H79" s="41"/>
      <c r="I79" s="41"/>
      <c r="J79" s="41"/>
      <c r="K79" s="41"/>
      <c r="L79" s="41"/>
      <c r="M79" s="42"/>
      <c r="N79" s="19"/>
    </row>
    <row r="80" spans="1:14" ht="20.149999999999999" customHeight="1" x14ac:dyDescent="0.3">
      <c r="A80" s="16"/>
      <c r="B80" s="43" t="str">
        <f>C1152</f>
        <v xml:space="preserve">Thank you, Dr. Said, for your medical service to Ashanti. </v>
      </c>
      <c r="C80" s="44"/>
      <c r="D80" s="44"/>
      <c r="E80" s="44"/>
      <c r="F80" s="44"/>
      <c r="G80" s="44"/>
      <c r="H80" s="44"/>
      <c r="I80" s="44"/>
      <c r="J80" s="44"/>
      <c r="K80" s="44"/>
      <c r="L80" s="44"/>
      <c r="M80" s="45"/>
      <c r="N80" s="19"/>
    </row>
    <row r="81" spans="1:14" ht="55" customHeight="1" x14ac:dyDescent="0.3">
      <c r="A81" s="16"/>
      <c r="B81" s="189" t="str">
        <f t="shared" ref="B81:B83" si="1">C1153</f>
        <v>You have been assessed by Ashanti, one of your patients, as measurably presenting significant incompetence. This suggests that you present a significant risk to Ashanti's wellbeing, and to other culturally diverse patients. Of course, it doesn't have to stay that way.</v>
      </c>
      <c r="C81" s="190"/>
      <c r="D81" s="190"/>
      <c r="E81" s="190"/>
      <c r="F81" s="190"/>
      <c r="G81" s="190"/>
      <c r="H81" s="190"/>
      <c r="I81" s="190"/>
      <c r="J81" s="190"/>
      <c r="K81" s="190"/>
      <c r="L81" s="190"/>
      <c r="M81" s="191"/>
      <c r="N81" s="19"/>
    </row>
    <row r="82" spans="1:14" ht="40" customHeight="1" x14ac:dyDescent="0.3">
      <c r="A82" s="16"/>
      <c r="B82" s="189" t="str">
        <f t="shared" si="1"/>
        <v>We offer two programs to boost your cultural competence to reliably serve culturally diverse patients. The first one is free.</v>
      </c>
      <c r="C82" s="190"/>
      <c r="D82" s="190"/>
      <c r="E82" s="190"/>
      <c r="F82" s="190"/>
      <c r="G82" s="190"/>
      <c r="H82" s="190"/>
      <c r="I82" s="190"/>
      <c r="J82" s="190"/>
      <c r="K82" s="190"/>
      <c r="L82" s="190"/>
      <c r="M82" s="191"/>
      <c r="N82" s="19"/>
    </row>
    <row r="83" spans="1:14" ht="20.149999999999999" customHeight="1" x14ac:dyDescent="0.3">
      <c r="A83" s="16"/>
      <c r="B83" s="46" t="str">
        <f t="shared" si="1"/>
        <v>Standard Competence</v>
      </c>
      <c r="C83" s="39"/>
      <c r="D83" s="39"/>
      <c r="E83" s="47" t="str">
        <f>D1155</f>
        <v xml:space="preserve"> for legitimacy</v>
      </c>
      <c r="F83" s="39"/>
      <c r="G83" s="39"/>
      <c r="H83" s="39"/>
      <c r="I83" s="39"/>
      <c r="J83" s="39"/>
      <c r="K83" s="39"/>
      <c r="L83" s="39"/>
      <c r="M83" s="48"/>
      <c r="N83" s="19"/>
    </row>
    <row r="84" spans="1:14" ht="45" customHeight="1" x14ac:dyDescent="0.3">
      <c r="A84" s="16"/>
      <c r="B84" s="189" t="str">
        <f>F1155</f>
        <v>We offer you, Dr. Said,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C84" s="190"/>
      <c r="D84" s="190"/>
      <c r="E84" s="190"/>
      <c r="F84" s="190"/>
      <c r="G84" s="190"/>
      <c r="H84" s="190"/>
      <c r="I84" s="190"/>
      <c r="J84" s="190"/>
      <c r="K84" s="190"/>
      <c r="L84" s="190"/>
      <c r="M84" s="191"/>
      <c r="N84" s="19"/>
    </row>
    <row r="85" spans="1:14" ht="20.149999999999999" customHeight="1" x14ac:dyDescent="0.3">
      <c r="A85" s="16"/>
      <c r="B85" s="46" t="str">
        <f>C1156</f>
        <v>Competitive Competence</v>
      </c>
      <c r="C85" s="39"/>
      <c r="D85" s="39"/>
      <c r="E85" s="47" t="str">
        <f>D1156</f>
        <v xml:space="preserve"> for referrals</v>
      </c>
      <c r="F85" s="39"/>
      <c r="G85" s="39"/>
      <c r="H85" s="39"/>
      <c r="I85" s="39"/>
      <c r="J85" s="39"/>
      <c r="K85" s="39"/>
      <c r="L85" s="39"/>
      <c r="M85" s="48"/>
      <c r="N85" s="19"/>
    </row>
    <row r="86" spans="1:14" ht="65.150000000000006" customHeight="1" x14ac:dyDescent="0.3">
      <c r="A86" s="16"/>
      <c r="B86" s="189" t="str">
        <f>F1156</f>
        <v>We offer you, Dr. Said,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C86" s="190"/>
      <c r="D86" s="190"/>
      <c r="E86" s="190"/>
      <c r="F86" s="190"/>
      <c r="G86" s="190"/>
      <c r="H86" s="190"/>
      <c r="I86" s="190"/>
      <c r="J86" s="190"/>
      <c r="K86" s="190"/>
      <c r="L86" s="190"/>
      <c r="M86" s="191"/>
      <c r="N86" s="19"/>
    </row>
    <row r="87" spans="1:14" ht="20.149999999999999" customHeight="1" x14ac:dyDescent="0.3">
      <c r="A87" s="16"/>
      <c r="B87" s="150" t="str">
        <f>C1157</f>
        <v>Let's work together to improve healthcare outcomes for all of your patients. Thank you.</v>
      </c>
      <c r="C87" s="151"/>
      <c r="D87" s="151"/>
      <c r="E87" s="151"/>
      <c r="F87" s="151"/>
      <c r="G87" s="151"/>
      <c r="H87" s="151"/>
      <c r="I87" s="151"/>
      <c r="J87" s="151"/>
      <c r="K87" s="151"/>
      <c r="L87" s="151"/>
      <c r="M87" s="152"/>
      <c r="N87" s="19"/>
    </row>
    <row r="88" spans="1:14" ht="10" customHeight="1" x14ac:dyDescent="0.3">
      <c r="A88" s="16"/>
      <c r="B88" s="39"/>
      <c r="C88" s="39"/>
      <c r="D88" s="39"/>
      <c r="E88" s="39"/>
      <c r="F88" s="39"/>
      <c r="G88" s="39"/>
      <c r="H88" s="39"/>
      <c r="I88" s="39"/>
      <c r="J88" s="39"/>
      <c r="K88" s="39"/>
      <c r="L88" s="39"/>
      <c r="M88" s="39"/>
      <c r="N88" s="19"/>
    </row>
    <row r="89" spans="1:14" ht="5.15" customHeight="1" x14ac:dyDescent="0.3">
      <c r="A89" s="16"/>
      <c r="B89" s="39"/>
      <c r="C89" s="39"/>
      <c r="D89" s="39"/>
      <c r="E89" s="39"/>
      <c r="F89" s="39"/>
      <c r="G89" s="39"/>
      <c r="H89" s="39"/>
      <c r="I89" s="39"/>
      <c r="J89" s="39"/>
      <c r="K89" s="39"/>
      <c r="L89" s="39"/>
      <c r="M89" s="39"/>
      <c r="N89" s="19"/>
    </row>
    <row r="90" spans="1:14" ht="5.15" customHeight="1" x14ac:dyDescent="0.3">
      <c r="A90" s="27"/>
      <c r="B90" s="28"/>
      <c r="C90" s="28"/>
      <c r="D90" s="28"/>
      <c r="E90" s="28"/>
      <c r="F90" s="28"/>
      <c r="G90" s="28"/>
      <c r="H90" s="28"/>
      <c r="I90" s="28"/>
      <c r="J90" s="28"/>
      <c r="K90" s="28"/>
      <c r="L90" s="28"/>
      <c r="M90" s="28"/>
      <c r="N90" s="29"/>
    </row>
    <row r="91" spans="1:14" ht="55" customHeight="1" x14ac:dyDescent="0.3">
      <c r="A91" s="30" t="s">
        <v>5</v>
      </c>
      <c r="B91" s="188" t="s">
        <v>14</v>
      </c>
      <c r="C91" s="188"/>
      <c r="D91" s="188"/>
      <c r="E91" s="188"/>
      <c r="F91" s="186" t="s">
        <v>46</v>
      </c>
      <c r="G91" s="186"/>
      <c r="H91" s="186"/>
      <c r="I91" s="186"/>
      <c r="J91" s="187" t="s">
        <v>47</v>
      </c>
      <c r="K91" s="187"/>
      <c r="L91" s="187"/>
      <c r="M91" s="187"/>
      <c r="N91" s="31" t="s">
        <v>7</v>
      </c>
    </row>
    <row r="92" spans="1:14" ht="5.15" customHeight="1" x14ac:dyDescent="0.3">
      <c r="A92" s="11"/>
      <c r="B92" s="12"/>
      <c r="C92" s="12"/>
      <c r="D92" s="12"/>
      <c r="E92" s="12"/>
      <c r="F92" s="12"/>
      <c r="G92" s="12"/>
      <c r="H92" s="13"/>
      <c r="I92" s="12"/>
      <c r="J92" s="12"/>
      <c r="K92" s="12"/>
      <c r="L92" s="12"/>
      <c r="M92" s="12"/>
      <c r="N92" s="14"/>
    </row>
    <row r="93" spans="1:14" ht="5.15" customHeight="1" x14ac:dyDescent="0.3">
      <c r="A93" s="16"/>
      <c r="B93" s="17"/>
      <c r="C93" s="17"/>
      <c r="D93" s="17"/>
      <c r="E93" s="17"/>
      <c r="F93" s="17"/>
      <c r="G93" s="17"/>
      <c r="H93" s="18"/>
      <c r="I93" s="17"/>
      <c r="J93" s="17"/>
      <c r="K93" s="17"/>
      <c r="L93" s="17"/>
      <c r="M93" s="17"/>
      <c r="N93" s="19"/>
    </row>
    <row r="94" spans="1:14" ht="5.15" customHeight="1" thickBot="1" x14ac:dyDescent="0.35">
      <c r="A94" s="16"/>
      <c r="B94" s="32"/>
      <c r="C94" s="32"/>
      <c r="D94" s="32"/>
      <c r="E94" s="32"/>
      <c r="F94" s="32"/>
      <c r="G94" s="32"/>
      <c r="H94" s="32"/>
      <c r="I94" s="32"/>
      <c r="J94" s="32"/>
      <c r="K94" s="32"/>
      <c r="L94" s="32"/>
      <c r="M94" s="32"/>
      <c r="N94" s="19"/>
    </row>
    <row r="95" spans="1:14" ht="20.149999999999999" customHeight="1" thickTop="1" x14ac:dyDescent="0.3">
      <c r="A95" s="16"/>
      <c r="B95" s="33" t="s">
        <v>11</v>
      </c>
      <c r="C95" s="32"/>
      <c r="D95" s="32"/>
      <c r="E95" s="32"/>
      <c r="F95" s="179" t="str">
        <f>F55</f>
        <v>Ashanti</v>
      </c>
      <c r="G95" s="180"/>
      <c r="H95" s="180"/>
      <c r="I95" s="181"/>
      <c r="J95" s="34"/>
      <c r="K95" s="35" t="s">
        <v>12</v>
      </c>
      <c r="L95" s="36"/>
      <c r="M95" s="37"/>
      <c r="N95" s="19"/>
    </row>
    <row r="96" spans="1:14" ht="20.149999999999999" customHeight="1" thickBot="1" x14ac:dyDescent="0.35">
      <c r="A96" s="16"/>
      <c r="B96" s="33" t="s">
        <v>13</v>
      </c>
      <c r="C96" s="32"/>
      <c r="D96" s="32"/>
      <c r="E96" s="32"/>
      <c r="F96" s="179" t="str">
        <f>F56</f>
        <v>Dr. Said</v>
      </c>
      <c r="G96" s="180"/>
      <c r="H96" s="180"/>
      <c r="I96" s="181"/>
      <c r="J96" s="34"/>
      <c r="K96" s="182">
        <v>7.4</v>
      </c>
      <c r="L96" s="183"/>
      <c r="M96" s="184"/>
      <c r="N96" s="19"/>
    </row>
    <row r="97" spans="1:54" ht="10" customHeight="1" thickTop="1" x14ac:dyDescent="0.3">
      <c r="A97" s="16"/>
      <c r="B97" s="17"/>
      <c r="C97" s="17"/>
      <c r="D97" s="17"/>
      <c r="E97" s="17"/>
      <c r="F97" s="17"/>
      <c r="G97" s="17"/>
      <c r="H97" s="18"/>
      <c r="I97" s="17"/>
      <c r="J97" s="17"/>
      <c r="K97" s="17"/>
      <c r="L97" s="17"/>
      <c r="M97" s="17"/>
      <c r="N97" s="19"/>
    </row>
    <row r="98" spans="1:54" ht="20.149999999999999" customHeight="1" x14ac:dyDescent="0.3">
      <c r="A98" s="16"/>
      <c r="B98" s="174" t="str">
        <f>F1175</f>
        <v>1. I felt fully seen and heard.</v>
      </c>
      <c r="C98" s="174"/>
      <c r="D98" s="174"/>
      <c r="E98" s="174"/>
      <c r="F98" s="174"/>
      <c r="G98" s="174"/>
      <c r="H98" s="174"/>
      <c r="I98" s="174"/>
      <c r="J98" s="174"/>
      <c r="K98" s="175" t="s">
        <v>51</v>
      </c>
      <c r="L98" s="176"/>
      <c r="M98" s="177"/>
      <c r="N98" s="19"/>
    </row>
    <row r="99" spans="1:54" ht="5.15" customHeight="1" x14ac:dyDescent="0.3">
      <c r="A99" s="16"/>
      <c r="B99" s="17"/>
      <c r="C99" s="17"/>
      <c r="D99" s="17"/>
      <c r="E99" s="17"/>
      <c r="F99" s="17"/>
      <c r="G99" s="17"/>
      <c r="H99" s="18"/>
      <c r="I99" s="17"/>
      <c r="J99" s="17"/>
      <c r="K99" s="17"/>
      <c r="L99" s="17"/>
      <c r="M99" s="17"/>
      <c r="N99" s="19"/>
      <c r="BB99" s="38"/>
    </row>
    <row r="100" spans="1:54" ht="20.149999999999999" customHeight="1" x14ac:dyDescent="0.3">
      <c r="A100" s="16"/>
      <c r="B100" s="174" t="str">
        <f>F1176</f>
        <v>2. They faithfully responded to all of my expressions of pain or discomfort.</v>
      </c>
      <c r="C100" s="174"/>
      <c r="D100" s="174"/>
      <c r="E100" s="174"/>
      <c r="F100" s="174"/>
      <c r="G100" s="174"/>
      <c r="H100" s="174"/>
      <c r="I100" s="174"/>
      <c r="J100" s="174"/>
      <c r="K100" s="175" t="s">
        <v>49</v>
      </c>
      <c r="L100" s="176"/>
      <c r="M100" s="177"/>
      <c r="N100" s="19"/>
      <c r="BB100" s="38"/>
    </row>
    <row r="101" spans="1:54" ht="5.15" customHeight="1" x14ac:dyDescent="0.3">
      <c r="A101" s="16"/>
      <c r="B101" s="17"/>
      <c r="C101" s="17"/>
      <c r="D101" s="17"/>
      <c r="E101" s="17"/>
      <c r="F101" s="17"/>
      <c r="G101" s="17"/>
      <c r="H101" s="18"/>
      <c r="I101" s="17"/>
      <c r="J101" s="17"/>
      <c r="K101" s="17"/>
      <c r="L101" s="17"/>
      <c r="M101" s="17"/>
      <c r="N101" s="19"/>
      <c r="BB101" s="38"/>
    </row>
    <row r="102" spans="1:54" ht="20.149999999999999" customHeight="1" x14ac:dyDescent="0.3">
      <c r="A102" s="16"/>
      <c r="B102" s="174" t="str">
        <f>F1177</f>
        <v>3. They put my personal wellbeing ahead of their institutional processes.</v>
      </c>
      <c r="C102" s="174"/>
      <c r="D102" s="174"/>
      <c r="E102" s="174"/>
      <c r="F102" s="174"/>
      <c r="G102" s="174"/>
      <c r="H102" s="174"/>
      <c r="I102" s="174"/>
      <c r="J102" s="174"/>
      <c r="K102" s="175" t="s">
        <v>51</v>
      </c>
      <c r="L102" s="176"/>
      <c r="M102" s="177"/>
      <c r="N102" s="19"/>
      <c r="BB102" s="38"/>
    </row>
    <row r="103" spans="1:54" ht="5.15" customHeight="1" x14ac:dyDescent="0.3">
      <c r="A103" s="16"/>
      <c r="B103" s="17"/>
      <c r="C103" s="17"/>
      <c r="D103" s="17"/>
      <c r="E103" s="17"/>
      <c r="F103" s="17"/>
      <c r="G103" s="17"/>
      <c r="H103" s="18"/>
      <c r="I103" s="17"/>
      <c r="J103" s="17"/>
      <c r="K103" s="17"/>
      <c r="L103" s="17"/>
      <c r="M103" s="17"/>
      <c r="N103" s="19"/>
      <c r="BB103" s="38"/>
    </row>
    <row r="104" spans="1:54" ht="20.149999999999999" customHeight="1" x14ac:dyDescent="0.3">
      <c r="A104" s="16"/>
      <c r="B104" s="174" t="str">
        <f>F1178</f>
        <v>4. Their actions and expressions were devoid of any microaggressions.</v>
      </c>
      <c r="C104" s="174"/>
      <c r="D104" s="174"/>
      <c r="E104" s="174"/>
      <c r="F104" s="174"/>
      <c r="G104" s="174"/>
      <c r="H104" s="174"/>
      <c r="I104" s="174"/>
      <c r="J104" s="174"/>
      <c r="K104" s="175" t="s">
        <v>49</v>
      </c>
      <c r="L104" s="176"/>
      <c r="M104" s="177"/>
      <c r="N104" s="19"/>
    </row>
    <row r="105" spans="1:54" ht="5.15" customHeight="1" x14ac:dyDescent="0.3">
      <c r="A105" s="16"/>
      <c r="B105" s="17"/>
      <c r="C105" s="17"/>
      <c r="D105" s="17"/>
      <c r="E105" s="17"/>
      <c r="F105" s="17"/>
      <c r="G105" s="17"/>
      <c r="H105" s="18"/>
      <c r="I105" s="17"/>
      <c r="J105" s="17"/>
      <c r="K105" s="17"/>
      <c r="L105" s="17"/>
      <c r="M105" s="17"/>
      <c r="N105" s="19"/>
    </row>
    <row r="106" spans="1:54" ht="20.149999999999999" customHeight="1" x14ac:dyDescent="0.3">
      <c r="A106" s="16"/>
      <c r="B106" s="174" t="str">
        <f>F1179</f>
        <v>5. They asked me how they could be more culturally sensitive.</v>
      </c>
      <c r="C106" s="174"/>
      <c r="D106" s="174"/>
      <c r="E106" s="174"/>
      <c r="F106" s="174"/>
      <c r="G106" s="174"/>
      <c r="H106" s="174"/>
      <c r="I106" s="174"/>
      <c r="J106" s="174"/>
      <c r="K106" s="175" t="s">
        <v>56</v>
      </c>
      <c r="L106" s="176"/>
      <c r="M106" s="177"/>
      <c r="N106" s="19"/>
    </row>
    <row r="107" spans="1:54" ht="5.15" customHeight="1" x14ac:dyDescent="0.3">
      <c r="A107" s="16"/>
      <c r="B107" s="17"/>
      <c r="C107" s="17"/>
      <c r="D107" s="17"/>
      <c r="E107" s="17"/>
      <c r="F107" s="17"/>
      <c r="G107" s="17"/>
      <c r="H107" s="18"/>
      <c r="I107" s="17"/>
      <c r="J107" s="17"/>
      <c r="K107" s="17"/>
      <c r="L107" s="17"/>
      <c r="M107" s="17"/>
      <c r="N107" s="19"/>
    </row>
    <row r="108" spans="1:54" ht="20.149999999999999" customHeight="1" x14ac:dyDescent="0.3">
      <c r="A108" s="16"/>
      <c r="B108" s="174" t="str">
        <f>F1180</f>
        <v>6. They did not exploit my vulnerability to their professional authority.</v>
      </c>
      <c r="C108" s="174"/>
      <c r="D108" s="174"/>
      <c r="E108" s="174"/>
      <c r="F108" s="174"/>
      <c r="G108" s="174"/>
      <c r="H108" s="174"/>
      <c r="I108" s="174"/>
      <c r="J108" s="174"/>
      <c r="K108" s="175" t="s">
        <v>53</v>
      </c>
      <c r="L108" s="176"/>
      <c r="M108" s="177"/>
      <c r="N108" s="19"/>
    </row>
    <row r="109" spans="1:54" ht="5.15" customHeight="1" x14ac:dyDescent="0.3">
      <c r="A109" s="16"/>
      <c r="B109" s="39"/>
      <c r="C109" s="39"/>
      <c r="D109" s="39"/>
      <c r="E109" s="39"/>
      <c r="F109" s="39"/>
      <c r="G109" s="39"/>
      <c r="H109" s="39"/>
      <c r="I109" s="39"/>
      <c r="J109" s="39"/>
      <c r="K109" s="39"/>
      <c r="L109" s="39"/>
      <c r="M109" s="39"/>
      <c r="N109" s="19"/>
    </row>
    <row r="110" spans="1:54" ht="20.149999999999999" customHeight="1" x14ac:dyDescent="0.3">
      <c r="A110" s="16"/>
      <c r="B110" s="174" t="str">
        <f>F1181</f>
        <v>7. I never had to give up my autonomy to fit their processes.</v>
      </c>
      <c r="C110" s="174"/>
      <c r="D110" s="174"/>
      <c r="E110" s="174"/>
      <c r="F110" s="174"/>
      <c r="G110" s="174"/>
      <c r="H110" s="174"/>
      <c r="I110" s="174"/>
      <c r="J110" s="174"/>
      <c r="K110" s="175" t="s">
        <v>53</v>
      </c>
      <c r="L110" s="176"/>
      <c r="M110" s="177"/>
      <c r="N110" s="19"/>
    </row>
    <row r="111" spans="1:54" ht="5.15" customHeight="1" x14ac:dyDescent="0.3">
      <c r="A111" s="16"/>
      <c r="B111" s="39"/>
      <c r="C111" s="39"/>
      <c r="D111" s="39"/>
      <c r="E111" s="39"/>
      <c r="F111" s="39"/>
      <c r="G111" s="39"/>
      <c r="H111" s="39"/>
      <c r="I111" s="39"/>
      <c r="J111" s="39"/>
      <c r="K111" s="39"/>
      <c r="L111" s="39"/>
      <c r="M111" s="39"/>
      <c r="N111" s="19"/>
    </row>
    <row r="112" spans="1:54" ht="20.149999999999999" customHeight="1" x14ac:dyDescent="0.3">
      <c r="A112" s="16"/>
      <c r="B112" s="174" t="str">
        <f>F1182</f>
        <v>8. Staff appeared to be culturally diverse.</v>
      </c>
      <c r="C112" s="174"/>
      <c r="D112" s="174"/>
      <c r="E112" s="174"/>
      <c r="F112" s="174"/>
      <c r="G112" s="174"/>
      <c r="H112" s="174"/>
      <c r="I112" s="174"/>
      <c r="J112" s="174"/>
      <c r="K112" s="175" t="s">
        <v>53</v>
      </c>
      <c r="L112" s="176"/>
      <c r="M112" s="177"/>
      <c r="N112" s="19"/>
    </row>
    <row r="113" spans="1:14" ht="5.15" customHeight="1" x14ac:dyDescent="0.3">
      <c r="A113" s="16"/>
      <c r="B113" s="39"/>
      <c r="C113" s="39"/>
      <c r="D113" s="39"/>
      <c r="E113" s="39"/>
      <c r="F113" s="39"/>
      <c r="G113" s="39"/>
      <c r="H113" s="39"/>
      <c r="I113" s="39"/>
      <c r="J113" s="39"/>
      <c r="K113" s="39"/>
      <c r="L113" s="39"/>
      <c r="M113" s="39"/>
      <c r="N113" s="19"/>
    </row>
    <row r="114" spans="1:14" ht="20.149999999999999" customHeight="1" x14ac:dyDescent="0.3">
      <c r="A114" s="16"/>
      <c r="B114" s="174" t="str">
        <f>F1183</f>
        <v>9. They effectively accommodated my linguistic barrier.</v>
      </c>
      <c r="C114" s="174"/>
      <c r="D114" s="174"/>
      <c r="E114" s="174"/>
      <c r="F114" s="174"/>
      <c r="G114" s="174"/>
      <c r="H114" s="174"/>
      <c r="I114" s="174"/>
      <c r="J114" s="174"/>
      <c r="K114" s="175" t="s">
        <v>53</v>
      </c>
      <c r="L114" s="176"/>
      <c r="M114" s="177"/>
      <c r="N114" s="19"/>
    </row>
    <row r="115" spans="1:14" ht="5.15" customHeight="1" x14ac:dyDescent="0.3">
      <c r="A115" s="16"/>
      <c r="B115" s="39"/>
      <c r="C115" s="39"/>
      <c r="D115" s="39"/>
      <c r="E115" s="39"/>
      <c r="F115" s="39"/>
      <c r="G115" s="39"/>
      <c r="H115" s="39"/>
      <c r="I115" s="39"/>
      <c r="J115" s="39"/>
      <c r="K115" s="39"/>
      <c r="L115" s="39"/>
      <c r="M115" s="39"/>
      <c r="N115" s="19"/>
    </row>
    <row r="116" spans="1:14" ht="20.149999999999999" customHeight="1" x14ac:dyDescent="0.3">
      <c r="A116" s="16"/>
      <c r="B116" s="174" t="str">
        <f>F1184</f>
        <v>10. I was offered billing options appropriate to my cultural values.</v>
      </c>
      <c r="C116" s="174"/>
      <c r="D116" s="174"/>
      <c r="E116" s="174"/>
      <c r="F116" s="174"/>
      <c r="G116" s="174"/>
      <c r="H116" s="174"/>
      <c r="I116" s="174"/>
      <c r="J116" s="174"/>
      <c r="K116" s="175" t="s">
        <v>56</v>
      </c>
      <c r="L116" s="176"/>
      <c r="M116" s="177"/>
      <c r="N116" s="19"/>
    </row>
    <row r="117" spans="1:14" ht="10" customHeight="1" x14ac:dyDescent="0.3">
      <c r="A117" s="16"/>
      <c r="B117" s="39"/>
      <c r="C117" s="39"/>
      <c r="D117" s="39"/>
      <c r="E117" s="39"/>
      <c r="F117" s="39"/>
      <c r="G117" s="39"/>
      <c r="H117" s="39"/>
      <c r="I117" s="39"/>
      <c r="J117" s="39"/>
      <c r="K117" s="39"/>
      <c r="L117" s="39"/>
      <c r="M117" s="39"/>
      <c r="N117" s="19"/>
    </row>
    <row r="118" spans="1:14" ht="15" customHeight="1" x14ac:dyDescent="0.3">
      <c r="A118" s="16"/>
      <c r="B118" s="178" t="str">
        <f>B1188</f>
        <v>The resulting score for cultural competence is 55 out of 100. This indicates a level of mild incompetence.</v>
      </c>
      <c r="C118" s="178"/>
      <c r="D118" s="178"/>
      <c r="E118" s="178"/>
      <c r="F118" s="178"/>
      <c r="G118" s="178"/>
      <c r="H118" s="178"/>
      <c r="I118" s="178"/>
      <c r="J118" s="178"/>
      <c r="K118" s="178"/>
      <c r="L118" s="178"/>
      <c r="M118" s="178"/>
      <c r="N118" s="19"/>
    </row>
    <row r="119" spans="1:14" ht="10" customHeight="1" x14ac:dyDescent="0.3">
      <c r="A119" s="16"/>
      <c r="B119" s="40"/>
      <c r="C119" s="41"/>
      <c r="D119" s="41"/>
      <c r="E119" s="41"/>
      <c r="F119" s="41"/>
      <c r="G119" s="41"/>
      <c r="H119" s="41"/>
      <c r="I119" s="41"/>
      <c r="J119" s="41"/>
      <c r="K119" s="41"/>
      <c r="L119" s="41"/>
      <c r="M119" s="42"/>
      <c r="N119" s="19"/>
    </row>
    <row r="120" spans="1:14" ht="20" customHeight="1" x14ac:dyDescent="0.3">
      <c r="A120" s="16"/>
      <c r="B120" s="52" t="str">
        <f>C1192</f>
        <v xml:space="preserve">We provide this helpful feedback to you, Dr. Said, to improve your cultural competency. </v>
      </c>
      <c r="C120" s="53"/>
      <c r="D120" s="53"/>
      <c r="E120" s="53"/>
      <c r="F120" s="53"/>
      <c r="G120" s="53"/>
      <c r="H120" s="53"/>
      <c r="I120" s="53"/>
      <c r="J120" s="53"/>
      <c r="K120" s="53"/>
      <c r="L120" s="53"/>
      <c r="M120" s="54"/>
      <c r="N120" s="19"/>
    </row>
    <row r="121" spans="1:14" ht="20" customHeight="1" x14ac:dyDescent="0.3">
      <c r="A121" s="16"/>
      <c r="B121" s="156" t="s">
        <v>15</v>
      </c>
      <c r="C121" s="157"/>
      <c r="D121" s="157"/>
      <c r="E121" s="157"/>
      <c r="F121" s="157"/>
      <c r="G121" s="157"/>
      <c r="H121" s="157"/>
      <c r="I121" s="157"/>
      <c r="J121" s="157"/>
      <c r="K121" s="157"/>
      <c r="L121" s="157"/>
      <c r="M121" s="158"/>
      <c r="N121" s="19"/>
    </row>
    <row r="122" spans="1:14" ht="20" customHeight="1" thickBot="1" x14ac:dyDescent="0.35">
      <c r="A122" s="16"/>
      <c r="B122" s="156" t="s">
        <v>16</v>
      </c>
      <c r="C122" s="157"/>
      <c r="D122" s="157"/>
      <c r="E122" s="157"/>
      <c r="F122" s="157"/>
      <c r="G122" s="157"/>
      <c r="H122" s="157"/>
      <c r="I122" s="157"/>
      <c r="J122" s="157"/>
      <c r="K122" s="157"/>
      <c r="L122" s="157"/>
      <c r="M122" s="158"/>
      <c r="N122" s="19"/>
    </row>
    <row r="123" spans="1:14" ht="30" customHeight="1" thickTop="1" x14ac:dyDescent="0.3">
      <c r="A123" s="16"/>
      <c r="B123" s="159" t="s">
        <v>17</v>
      </c>
      <c r="C123" s="160"/>
      <c r="D123" s="160"/>
      <c r="E123" s="162" t="s">
        <v>18</v>
      </c>
      <c r="F123" s="163"/>
      <c r="G123" s="163"/>
      <c r="H123" s="164"/>
      <c r="I123" s="165" t="s">
        <v>19</v>
      </c>
      <c r="J123" s="166"/>
      <c r="K123" s="166"/>
      <c r="L123" s="166"/>
      <c r="M123" s="167"/>
      <c r="N123" s="19"/>
    </row>
    <row r="124" spans="1:14" ht="55" customHeight="1" thickBot="1" x14ac:dyDescent="0.35">
      <c r="A124" s="16"/>
      <c r="B124" s="55"/>
      <c r="C124" s="17"/>
      <c r="D124" s="17"/>
      <c r="E124" s="168" t="s">
        <v>20</v>
      </c>
      <c r="F124" s="169"/>
      <c r="G124" s="169"/>
      <c r="H124" s="170"/>
      <c r="I124" s="171" t="s">
        <v>21</v>
      </c>
      <c r="J124" s="172"/>
      <c r="K124" s="172"/>
      <c r="L124" s="172"/>
      <c r="M124" s="173"/>
      <c r="N124" s="19"/>
    </row>
    <row r="125" spans="1:14" ht="10" customHeight="1" thickTop="1" x14ac:dyDescent="0.3">
      <c r="A125" s="16"/>
      <c r="B125" s="55"/>
      <c r="C125" s="17"/>
      <c r="D125" s="17"/>
      <c r="E125" s="17"/>
      <c r="F125" s="17"/>
      <c r="G125" s="17"/>
      <c r="H125" s="17"/>
      <c r="I125" s="17"/>
      <c r="J125" s="17"/>
      <c r="K125" s="17"/>
      <c r="L125" s="17"/>
      <c r="M125" s="56"/>
      <c r="N125" s="19"/>
    </row>
    <row r="126" spans="1:14" ht="20.149999999999999" customHeight="1" x14ac:dyDescent="0.3">
      <c r="A126" s="16"/>
      <c r="B126" s="46"/>
      <c r="C126" s="39"/>
      <c r="D126" s="39"/>
      <c r="E126" s="153" t="s">
        <v>116</v>
      </c>
      <c r="F126" s="154"/>
      <c r="G126" s="154"/>
      <c r="H126" s="154"/>
      <c r="I126" s="154"/>
      <c r="J126" s="154"/>
      <c r="K126" s="154"/>
      <c r="L126" s="155"/>
      <c r="M126" s="48"/>
      <c r="N126" s="19"/>
    </row>
    <row r="127" spans="1:14" ht="10" customHeight="1" x14ac:dyDescent="0.3">
      <c r="A127" s="16"/>
      <c r="B127" s="46"/>
      <c r="C127" s="39"/>
      <c r="D127" s="39"/>
      <c r="E127" s="39"/>
      <c r="F127" s="39"/>
      <c r="G127" s="39"/>
      <c r="H127" s="39"/>
      <c r="I127" s="39"/>
      <c r="J127" s="39"/>
      <c r="K127" s="39"/>
      <c r="L127" s="39"/>
      <c r="M127" s="48"/>
      <c r="N127" s="19"/>
    </row>
    <row r="128" spans="1:14" ht="65.150000000000006" customHeight="1" x14ac:dyDescent="0.3">
      <c r="A128" s="16"/>
      <c r="B128" s="156" t="str">
        <f>C1202</f>
        <v>Now that Dr. Said is participating in the Standard Cultural Competence program, we expect better outcomes.And can provide a testimonial of their responsiveness to the needs of diverse clients.</v>
      </c>
      <c r="C128" s="157"/>
      <c r="D128" s="157"/>
      <c r="E128" s="157"/>
      <c r="F128" s="157"/>
      <c r="G128" s="157"/>
      <c r="H128" s="157"/>
      <c r="I128" s="157"/>
      <c r="J128" s="157"/>
      <c r="K128" s="157"/>
      <c r="L128" s="157"/>
      <c r="M128" s="158"/>
      <c r="N128" s="19"/>
    </row>
    <row r="129" spans="1:54" ht="20.149999999999999" customHeight="1" x14ac:dyDescent="0.3">
      <c r="A129" s="16"/>
      <c r="B129" s="150"/>
      <c r="C129" s="151"/>
      <c r="D129" s="151"/>
      <c r="E129" s="151"/>
      <c r="F129" s="151"/>
      <c r="G129" s="151"/>
      <c r="H129" s="151"/>
      <c r="I129" s="151"/>
      <c r="J129" s="151"/>
      <c r="K129" s="151"/>
      <c r="L129" s="151"/>
      <c r="M129" s="152"/>
      <c r="N129" s="19"/>
    </row>
    <row r="130" spans="1:54" ht="25" customHeight="1" x14ac:dyDescent="0.3">
      <c r="A130" s="16"/>
      <c r="B130" s="39"/>
      <c r="C130" s="39"/>
      <c r="D130" s="39"/>
      <c r="E130" s="39"/>
      <c r="F130" s="39"/>
      <c r="G130" s="39"/>
      <c r="H130" s="39"/>
      <c r="I130" s="39"/>
      <c r="J130" s="39"/>
      <c r="K130" s="39"/>
      <c r="L130" s="39"/>
      <c r="M130" s="39"/>
      <c r="N130" s="19"/>
    </row>
    <row r="131" spans="1:54" ht="5.15" customHeight="1" x14ac:dyDescent="0.3">
      <c r="A131" s="16"/>
      <c r="B131" s="39"/>
      <c r="C131" s="39"/>
      <c r="D131" s="39"/>
      <c r="E131" s="39"/>
      <c r="F131" s="39"/>
      <c r="G131" s="39"/>
      <c r="H131" s="39"/>
      <c r="I131" s="39"/>
      <c r="J131" s="39"/>
      <c r="K131" s="39"/>
      <c r="L131" s="39"/>
      <c r="M131" s="39"/>
      <c r="N131" s="19"/>
    </row>
    <row r="132" spans="1:54" ht="5.15" customHeight="1" x14ac:dyDescent="0.3">
      <c r="A132" s="27"/>
      <c r="B132" s="28"/>
      <c r="C132" s="28"/>
      <c r="D132" s="28"/>
      <c r="E132" s="28"/>
      <c r="F132" s="28"/>
      <c r="G132" s="28"/>
      <c r="H132" s="28"/>
      <c r="I132" s="28"/>
      <c r="J132" s="28"/>
      <c r="K132" s="28"/>
      <c r="L132" s="28"/>
      <c r="M132" s="28"/>
      <c r="N132" s="29"/>
    </row>
    <row r="133" spans="1:54" ht="55" customHeight="1" x14ac:dyDescent="0.3">
      <c r="A133" s="30" t="s">
        <v>5</v>
      </c>
      <c r="B133" s="188" t="s">
        <v>23</v>
      </c>
      <c r="C133" s="188"/>
      <c r="D133" s="188"/>
      <c r="E133" s="188"/>
      <c r="F133" s="186" t="s">
        <v>46</v>
      </c>
      <c r="G133" s="186"/>
      <c r="H133" s="186"/>
      <c r="I133" s="186"/>
      <c r="J133" s="187" t="s">
        <v>48</v>
      </c>
      <c r="K133" s="187"/>
      <c r="L133" s="187"/>
      <c r="M133" s="187"/>
      <c r="N133" s="31" t="s">
        <v>7</v>
      </c>
    </row>
    <row r="134" spans="1:54" ht="5.15" customHeight="1" x14ac:dyDescent="0.3">
      <c r="A134" s="11"/>
      <c r="B134" s="12"/>
      <c r="C134" s="12"/>
      <c r="D134" s="12"/>
      <c r="E134" s="12"/>
      <c r="F134" s="12"/>
      <c r="G134" s="12"/>
      <c r="H134" s="13"/>
      <c r="I134" s="12"/>
      <c r="J134" s="12"/>
      <c r="K134" s="12"/>
      <c r="L134" s="12"/>
      <c r="M134" s="12"/>
      <c r="N134" s="14"/>
    </row>
    <row r="135" spans="1:54" ht="5.15" customHeight="1" x14ac:dyDescent="0.3">
      <c r="A135" s="16"/>
      <c r="B135" s="17"/>
      <c r="C135" s="17"/>
      <c r="D135" s="17"/>
      <c r="E135" s="17"/>
      <c r="F135" s="17"/>
      <c r="G135" s="17"/>
      <c r="H135" s="18"/>
      <c r="I135" s="17"/>
      <c r="J135" s="17"/>
      <c r="K135" s="17"/>
      <c r="L135" s="17"/>
      <c r="M135" s="17"/>
      <c r="N135" s="19"/>
    </row>
    <row r="136" spans="1:54" ht="5.15" customHeight="1" thickBot="1" x14ac:dyDescent="0.35">
      <c r="A136" s="16"/>
      <c r="B136" s="32"/>
      <c r="C136" s="32"/>
      <c r="D136" s="32"/>
      <c r="E136" s="32"/>
      <c r="F136" s="32"/>
      <c r="G136" s="32"/>
      <c r="H136" s="32"/>
      <c r="I136" s="32"/>
      <c r="J136" s="32"/>
      <c r="K136" s="32"/>
      <c r="L136" s="32"/>
      <c r="M136" s="32"/>
      <c r="N136" s="19"/>
    </row>
    <row r="137" spans="1:54" ht="20.149999999999999" customHeight="1" thickTop="1" x14ac:dyDescent="0.3">
      <c r="A137" s="16"/>
      <c r="B137" s="33" t="s">
        <v>11</v>
      </c>
      <c r="C137" s="32"/>
      <c r="D137" s="32"/>
      <c r="E137" s="32"/>
      <c r="F137" s="179" t="str">
        <f>F95</f>
        <v>Ashanti</v>
      </c>
      <c r="G137" s="180"/>
      <c r="H137" s="180"/>
      <c r="I137" s="181"/>
      <c r="J137" s="34"/>
      <c r="K137" s="35" t="s">
        <v>12</v>
      </c>
      <c r="L137" s="36"/>
      <c r="M137" s="37"/>
      <c r="N137" s="19"/>
    </row>
    <row r="138" spans="1:54" ht="20.149999999999999" customHeight="1" thickBot="1" x14ac:dyDescent="0.35">
      <c r="A138" s="16"/>
      <c r="B138" s="33" t="s">
        <v>13</v>
      </c>
      <c r="C138" s="32"/>
      <c r="D138" s="32"/>
      <c r="E138" s="32"/>
      <c r="F138" s="179" t="str">
        <f>F96</f>
        <v>Dr. Said</v>
      </c>
      <c r="G138" s="180"/>
      <c r="H138" s="180"/>
      <c r="I138" s="181"/>
      <c r="J138" s="34"/>
      <c r="K138" s="182">
        <v>6.9</v>
      </c>
      <c r="L138" s="183"/>
      <c r="M138" s="184"/>
      <c r="N138" s="19"/>
    </row>
    <row r="139" spans="1:54" ht="10" customHeight="1" thickTop="1" x14ac:dyDescent="0.3">
      <c r="A139" s="16"/>
      <c r="B139" s="17"/>
      <c r="C139" s="17"/>
      <c r="D139" s="17"/>
      <c r="E139" s="17"/>
      <c r="F139" s="17"/>
      <c r="G139" s="17"/>
      <c r="H139" s="18"/>
      <c r="I139" s="17"/>
      <c r="J139" s="17"/>
      <c r="K139" s="17"/>
      <c r="L139" s="17"/>
      <c r="M139" s="17"/>
      <c r="N139" s="19"/>
    </row>
    <row r="140" spans="1:54" ht="20.149999999999999" customHeight="1" x14ac:dyDescent="0.3">
      <c r="A140" s="16"/>
      <c r="B140" s="174" t="str">
        <f>F1212</f>
        <v>1. I felt fully seen and heard.</v>
      </c>
      <c r="C140" s="174"/>
      <c r="D140" s="174"/>
      <c r="E140" s="174"/>
      <c r="F140" s="174"/>
      <c r="G140" s="174"/>
      <c r="H140" s="174"/>
      <c r="I140" s="174"/>
      <c r="J140" s="174"/>
      <c r="K140" s="175" t="s">
        <v>49</v>
      </c>
      <c r="L140" s="176"/>
      <c r="M140" s="177"/>
      <c r="N140" s="19"/>
    </row>
    <row r="141" spans="1:54" ht="5.15" customHeight="1" x14ac:dyDescent="0.3">
      <c r="A141" s="16"/>
      <c r="B141" s="17"/>
      <c r="C141" s="17"/>
      <c r="D141" s="17"/>
      <c r="E141" s="17"/>
      <c r="F141" s="17"/>
      <c r="G141" s="17"/>
      <c r="H141" s="18"/>
      <c r="I141" s="17"/>
      <c r="J141" s="17"/>
      <c r="K141" s="17"/>
      <c r="L141" s="17"/>
      <c r="M141" s="17"/>
      <c r="N141" s="19"/>
      <c r="BB141" s="38"/>
    </row>
    <row r="142" spans="1:54" ht="20.149999999999999" customHeight="1" x14ac:dyDescent="0.3">
      <c r="A142" s="16"/>
      <c r="B142" s="174" t="str">
        <f>F1213</f>
        <v>2. They faithfully responded to all of my expressions of pain or discomfort.</v>
      </c>
      <c r="C142" s="174"/>
      <c r="D142" s="174"/>
      <c r="E142" s="174"/>
      <c r="F142" s="174"/>
      <c r="G142" s="174"/>
      <c r="H142" s="174"/>
      <c r="I142" s="174"/>
      <c r="J142" s="174"/>
      <c r="K142" s="175" t="s">
        <v>49</v>
      </c>
      <c r="L142" s="176"/>
      <c r="M142" s="177"/>
      <c r="N142" s="19"/>
      <c r="BB142" s="38"/>
    </row>
    <row r="143" spans="1:54" ht="5.15" customHeight="1" x14ac:dyDescent="0.3">
      <c r="A143" s="16"/>
      <c r="B143" s="17"/>
      <c r="C143" s="17"/>
      <c r="D143" s="17"/>
      <c r="E143" s="17"/>
      <c r="F143" s="17"/>
      <c r="G143" s="17"/>
      <c r="H143" s="18"/>
      <c r="I143" s="17"/>
      <c r="J143" s="17"/>
      <c r="K143" s="17"/>
      <c r="L143" s="17"/>
      <c r="M143" s="17"/>
      <c r="N143" s="19"/>
      <c r="BB143" s="38"/>
    </row>
    <row r="144" spans="1:54" ht="20.149999999999999" customHeight="1" x14ac:dyDescent="0.3">
      <c r="A144" s="16"/>
      <c r="B144" s="174" t="str">
        <f>F1214</f>
        <v>3. They put my personal wellbeing ahead of their institutional processes.</v>
      </c>
      <c r="C144" s="174"/>
      <c r="D144" s="174"/>
      <c r="E144" s="174"/>
      <c r="F144" s="174"/>
      <c r="G144" s="174"/>
      <c r="H144" s="174"/>
      <c r="I144" s="174"/>
      <c r="J144" s="174"/>
      <c r="K144" s="175" t="s">
        <v>49</v>
      </c>
      <c r="L144" s="176"/>
      <c r="M144" s="177"/>
      <c r="N144" s="19"/>
      <c r="BB144" s="38"/>
    </row>
    <row r="145" spans="1:54" ht="5.15" customHeight="1" x14ac:dyDescent="0.3">
      <c r="A145" s="16"/>
      <c r="B145" s="17"/>
      <c r="C145" s="17"/>
      <c r="D145" s="17"/>
      <c r="E145" s="17"/>
      <c r="F145" s="17"/>
      <c r="G145" s="17"/>
      <c r="H145" s="18"/>
      <c r="I145" s="17"/>
      <c r="J145" s="17"/>
      <c r="K145" s="17"/>
      <c r="L145" s="17"/>
      <c r="M145" s="17"/>
      <c r="N145" s="19"/>
      <c r="BB145" s="38"/>
    </row>
    <row r="146" spans="1:54" ht="20.149999999999999" customHeight="1" x14ac:dyDescent="0.3">
      <c r="A146" s="16"/>
      <c r="B146" s="174" t="str">
        <f>F1215</f>
        <v>4. Their actions and expressions were devoid of any microaggressions.</v>
      </c>
      <c r="C146" s="174"/>
      <c r="D146" s="174"/>
      <c r="E146" s="174"/>
      <c r="F146" s="174"/>
      <c r="G146" s="174"/>
      <c r="H146" s="174"/>
      <c r="I146" s="174"/>
      <c r="J146" s="174"/>
      <c r="K146" s="175" t="s">
        <v>49</v>
      </c>
      <c r="L146" s="176"/>
      <c r="M146" s="177"/>
      <c r="N146" s="19"/>
    </row>
    <row r="147" spans="1:54" ht="5.15" customHeight="1" x14ac:dyDescent="0.3">
      <c r="A147" s="16"/>
      <c r="B147" s="17"/>
      <c r="C147" s="17"/>
      <c r="D147" s="17"/>
      <c r="E147" s="17"/>
      <c r="F147" s="17"/>
      <c r="G147" s="17"/>
      <c r="H147" s="18"/>
      <c r="I147" s="17"/>
      <c r="J147" s="17"/>
      <c r="K147" s="17"/>
      <c r="L147" s="17"/>
      <c r="M147" s="17"/>
      <c r="N147" s="19"/>
    </row>
    <row r="148" spans="1:54" ht="20.149999999999999" customHeight="1" x14ac:dyDescent="0.3">
      <c r="A148" s="16"/>
      <c r="B148" s="174" t="str">
        <f>F1216</f>
        <v>5. They asked me how they could be more culturally sensitive.</v>
      </c>
      <c r="C148" s="174"/>
      <c r="D148" s="174"/>
      <c r="E148" s="174"/>
      <c r="F148" s="174"/>
      <c r="G148" s="174"/>
      <c r="H148" s="174"/>
      <c r="I148" s="174"/>
      <c r="J148" s="174"/>
      <c r="K148" s="175" t="s">
        <v>51</v>
      </c>
      <c r="L148" s="176"/>
      <c r="M148" s="177"/>
      <c r="N148" s="19"/>
    </row>
    <row r="149" spans="1:54" ht="5.15" customHeight="1" x14ac:dyDescent="0.3">
      <c r="A149" s="16"/>
      <c r="B149" s="17"/>
      <c r="C149" s="17"/>
      <c r="D149" s="17"/>
      <c r="E149" s="17"/>
      <c r="F149" s="17"/>
      <c r="G149" s="17"/>
      <c r="H149" s="18"/>
      <c r="I149" s="17"/>
      <c r="J149" s="17"/>
      <c r="K149" s="17"/>
      <c r="L149" s="17"/>
      <c r="M149" s="17"/>
      <c r="N149" s="19"/>
    </row>
    <row r="150" spans="1:54" ht="20.149999999999999" customHeight="1" x14ac:dyDescent="0.3">
      <c r="A150" s="16"/>
      <c r="B150" s="174" t="str">
        <f>F1217</f>
        <v>6. They did not exploit my vulnerability to their professional authority.</v>
      </c>
      <c r="C150" s="174"/>
      <c r="D150" s="174"/>
      <c r="E150" s="174"/>
      <c r="F150" s="174"/>
      <c r="G150" s="174"/>
      <c r="H150" s="174"/>
      <c r="I150" s="174"/>
      <c r="J150" s="174"/>
      <c r="K150" s="175" t="s">
        <v>49</v>
      </c>
      <c r="L150" s="176"/>
      <c r="M150" s="177"/>
      <c r="N150" s="19"/>
    </row>
    <row r="151" spans="1:54" ht="5.15" customHeight="1" x14ac:dyDescent="0.3">
      <c r="A151" s="16"/>
      <c r="B151" s="39"/>
      <c r="C151" s="39"/>
      <c r="D151" s="39"/>
      <c r="E151" s="39"/>
      <c r="F151" s="39"/>
      <c r="G151" s="39"/>
      <c r="H151" s="39"/>
      <c r="I151" s="39"/>
      <c r="J151" s="39"/>
      <c r="K151" s="39"/>
      <c r="L151" s="39"/>
      <c r="M151" s="39"/>
      <c r="N151" s="19"/>
    </row>
    <row r="152" spans="1:54" ht="20.149999999999999" customHeight="1" x14ac:dyDescent="0.3">
      <c r="A152" s="16"/>
      <c r="B152" s="174" t="str">
        <f>F1218</f>
        <v>7. I never had to give up my autonomy to fit their processes.</v>
      </c>
      <c r="C152" s="174"/>
      <c r="D152" s="174"/>
      <c r="E152" s="174"/>
      <c r="F152" s="174"/>
      <c r="G152" s="174"/>
      <c r="H152" s="174"/>
      <c r="I152" s="174"/>
      <c r="J152" s="174"/>
      <c r="K152" s="175" t="s">
        <v>51</v>
      </c>
      <c r="L152" s="176"/>
      <c r="M152" s="177"/>
      <c r="N152" s="19"/>
    </row>
    <row r="153" spans="1:54" ht="5.15" customHeight="1" x14ac:dyDescent="0.3">
      <c r="A153" s="16"/>
      <c r="B153" s="39"/>
      <c r="C153" s="39"/>
      <c r="D153" s="39"/>
      <c r="E153" s="39"/>
      <c r="F153" s="39"/>
      <c r="G153" s="39"/>
      <c r="H153" s="39"/>
      <c r="I153" s="39"/>
      <c r="J153" s="39"/>
      <c r="K153" s="39"/>
      <c r="L153" s="39"/>
      <c r="M153" s="39"/>
      <c r="N153" s="19"/>
    </row>
    <row r="154" spans="1:54" ht="20.149999999999999" customHeight="1" x14ac:dyDescent="0.3">
      <c r="A154" s="16"/>
      <c r="B154" s="174" t="str">
        <f>F1219</f>
        <v>8. Staff appeared to be culturally diverse.</v>
      </c>
      <c r="C154" s="174"/>
      <c r="D154" s="174"/>
      <c r="E154" s="174"/>
      <c r="F154" s="174"/>
      <c r="G154" s="174"/>
      <c r="H154" s="174"/>
      <c r="I154" s="174"/>
      <c r="J154" s="174"/>
      <c r="K154" s="175" t="s">
        <v>53</v>
      </c>
      <c r="L154" s="176"/>
      <c r="M154" s="177"/>
      <c r="N154" s="19"/>
    </row>
    <row r="155" spans="1:54" ht="5.15" customHeight="1" x14ac:dyDescent="0.3">
      <c r="A155" s="16"/>
      <c r="B155" s="39"/>
      <c r="C155" s="39"/>
      <c r="D155" s="39"/>
      <c r="E155" s="39"/>
      <c r="F155" s="39"/>
      <c r="G155" s="39"/>
      <c r="H155" s="39"/>
      <c r="I155" s="39"/>
      <c r="J155" s="39"/>
      <c r="K155" s="39"/>
      <c r="L155" s="39"/>
      <c r="M155" s="39"/>
      <c r="N155" s="19"/>
    </row>
    <row r="156" spans="1:54" ht="20.149999999999999" customHeight="1" x14ac:dyDescent="0.3">
      <c r="A156" s="16"/>
      <c r="B156" s="174" t="str">
        <f>F1220</f>
        <v>9. They effectively accommodated my linguistic barrier.</v>
      </c>
      <c r="C156" s="174"/>
      <c r="D156" s="174"/>
      <c r="E156" s="174"/>
      <c r="F156" s="174"/>
      <c r="G156" s="174"/>
      <c r="H156" s="174"/>
      <c r="I156" s="174"/>
      <c r="J156" s="174"/>
      <c r="K156" s="175" t="s">
        <v>53</v>
      </c>
      <c r="L156" s="176"/>
      <c r="M156" s="177"/>
      <c r="N156" s="19"/>
    </row>
    <row r="157" spans="1:54" ht="5.15" customHeight="1" x14ac:dyDescent="0.3">
      <c r="A157" s="16"/>
      <c r="B157" s="39"/>
      <c r="C157" s="39"/>
      <c r="D157" s="39"/>
      <c r="E157" s="39"/>
      <c r="F157" s="39"/>
      <c r="G157" s="39"/>
      <c r="H157" s="39"/>
      <c r="I157" s="39"/>
      <c r="J157" s="39"/>
      <c r="K157" s="39"/>
      <c r="L157" s="39"/>
      <c r="M157" s="39"/>
      <c r="N157" s="19"/>
    </row>
    <row r="158" spans="1:54" ht="20.149999999999999" customHeight="1" x14ac:dyDescent="0.3">
      <c r="A158" s="16"/>
      <c r="B158" s="174" t="str">
        <f>F1221</f>
        <v>10. I was offered billing options appropriate to my cultural values.</v>
      </c>
      <c r="C158" s="174"/>
      <c r="D158" s="174"/>
      <c r="E158" s="174"/>
      <c r="F158" s="174"/>
      <c r="G158" s="174"/>
      <c r="H158" s="174"/>
      <c r="I158" s="174"/>
      <c r="J158" s="174"/>
      <c r="K158" s="175" t="s">
        <v>56</v>
      </c>
      <c r="L158" s="176"/>
      <c r="M158" s="177"/>
      <c r="N158" s="19"/>
    </row>
    <row r="159" spans="1:54" ht="10" customHeight="1" x14ac:dyDescent="0.3">
      <c r="A159" s="16"/>
      <c r="B159" s="39"/>
      <c r="C159" s="39"/>
      <c r="D159" s="39"/>
      <c r="E159" s="39"/>
      <c r="F159" s="39"/>
      <c r="G159" s="39"/>
      <c r="H159" s="39"/>
      <c r="I159" s="39"/>
      <c r="J159" s="39"/>
      <c r="K159" s="39"/>
      <c r="L159" s="39"/>
      <c r="M159" s="39"/>
      <c r="N159" s="19"/>
    </row>
    <row r="160" spans="1:54" ht="15" customHeight="1" x14ac:dyDescent="0.3">
      <c r="A160" s="16"/>
      <c r="B160" s="178" t="str">
        <f>B1225</f>
        <v>The resulting score for cultural competence is 75 out of 100. This indicates a level of adequate competence.</v>
      </c>
      <c r="C160" s="178"/>
      <c r="D160" s="178"/>
      <c r="E160" s="178"/>
      <c r="F160" s="178"/>
      <c r="G160" s="178"/>
      <c r="H160" s="178"/>
      <c r="I160" s="178"/>
      <c r="J160" s="178"/>
      <c r="K160" s="178"/>
      <c r="L160" s="178"/>
      <c r="M160" s="178"/>
      <c r="N160" s="19"/>
    </row>
    <row r="161" spans="1:14" ht="10" customHeight="1" x14ac:dyDescent="0.3">
      <c r="A161" s="16"/>
      <c r="B161" s="40"/>
      <c r="C161" s="41"/>
      <c r="D161" s="41"/>
      <c r="E161" s="41"/>
      <c r="F161" s="41"/>
      <c r="G161" s="41"/>
      <c r="H161" s="41"/>
      <c r="I161" s="41"/>
      <c r="J161" s="41"/>
      <c r="K161" s="41"/>
      <c r="L161" s="41"/>
      <c r="M161" s="42"/>
      <c r="N161" s="19"/>
    </row>
    <row r="162" spans="1:14" ht="20" customHeight="1" x14ac:dyDescent="0.3">
      <c r="A162" s="16"/>
      <c r="B162" s="52" t="str">
        <f>C1229</f>
        <v xml:space="preserve">We provide this helpful feedback to you, Dr. Said, to improve your cultural competency. </v>
      </c>
      <c r="C162" s="53"/>
      <c r="D162" s="53"/>
      <c r="E162" s="53"/>
      <c r="F162" s="53"/>
      <c r="G162" s="53"/>
      <c r="H162" s="53"/>
      <c r="I162" s="53"/>
      <c r="J162" s="53"/>
      <c r="K162" s="53"/>
      <c r="L162" s="53"/>
      <c r="M162" s="54"/>
      <c r="N162" s="19"/>
    </row>
    <row r="163" spans="1:14" ht="20" customHeight="1" x14ac:dyDescent="0.3">
      <c r="A163" s="16"/>
      <c r="B163" s="156" t="s">
        <v>15</v>
      </c>
      <c r="C163" s="157"/>
      <c r="D163" s="157"/>
      <c r="E163" s="157"/>
      <c r="F163" s="157"/>
      <c r="G163" s="157"/>
      <c r="H163" s="157"/>
      <c r="I163" s="157"/>
      <c r="J163" s="157"/>
      <c r="K163" s="157"/>
      <c r="L163" s="157"/>
      <c r="M163" s="158"/>
      <c r="N163" s="19"/>
    </row>
    <row r="164" spans="1:14" ht="20" customHeight="1" thickBot="1" x14ac:dyDescent="0.35">
      <c r="A164" s="16"/>
      <c r="B164" s="156" t="s">
        <v>16</v>
      </c>
      <c r="C164" s="157"/>
      <c r="D164" s="157"/>
      <c r="E164" s="157"/>
      <c r="F164" s="157"/>
      <c r="G164" s="157"/>
      <c r="H164" s="157"/>
      <c r="I164" s="157"/>
      <c r="J164" s="157"/>
      <c r="K164" s="157"/>
      <c r="L164" s="157"/>
      <c r="M164" s="158"/>
      <c r="N164" s="19"/>
    </row>
    <row r="165" spans="1:14" ht="30" customHeight="1" thickTop="1" x14ac:dyDescent="0.3">
      <c r="A165" s="16"/>
      <c r="B165" s="159" t="s">
        <v>17</v>
      </c>
      <c r="C165" s="160"/>
      <c r="D165" s="160"/>
      <c r="E165" s="162" t="s">
        <v>18</v>
      </c>
      <c r="F165" s="163"/>
      <c r="G165" s="163"/>
      <c r="H165" s="164"/>
      <c r="I165" s="165" t="s">
        <v>19</v>
      </c>
      <c r="J165" s="166"/>
      <c r="K165" s="166"/>
      <c r="L165" s="166"/>
      <c r="M165" s="167"/>
      <c r="N165" s="19"/>
    </row>
    <row r="166" spans="1:14" ht="55" customHeight="1" thickBot="1" x14ac:dyDescent="0.35">
      <c r="A166" s="16"/>
      <c r="B166" s="55"/>
      <c r="C166" s="17"/>
      <c r="D166" s="17"/>
      <c r="E166" s="168" t="s">
        <v>20</v>
      </c>
      <c r="F166" s="169"/>
      <c r="G166" s="169"/>
      <c r="H166" s="170"/>
      <c r="I166" s="171" t="s">
        <v>21</v>
      </c>
      <c r="J166" s="172"/>
      <c r="K166" s="172"/>
      <c r="L166" s="172"/>
      <c r="M166" s="173"/>
      <c r="N166" s="19"/>
    </row>
    <row r="167" spans="1:14" ht="10" customHeight="1" thickTop="1" x14ac:dyDescent="0.3">
      <c r="A167" s="16"/>
      <c r="B167" s="55"/>
      <c r="C167" s="17"/>
      <c r="D167" s="17"/>
      <c r="E167" s="17"/>
      <c r="F167" s="17"/>
      <c r="G167" s="17"/>
      <c r="H167" s="17"/>
      <c r="I167" s="17"/>
      <c r="J167" s="17"/>
      <c r="K167" s="17"/>
      <c r="L167" s="17"/>
      <c r="M167" s="56"/>
      <c r="N167" s="19"/>
    </row>
    <row r="168" spans="1:14" ht="20.149999999999999" customHeight="1" x14ac:dyDescent="0.3">
      <c r="A168" s="16"/>
      <c r="B168" s="46"/>
      <c r="C168" s="39"/>
      <c r="D168" s="39"/>
      <c r="E168" s="153" t="s">
        <v>119</v>
      </c>
      <c r="F168" s="154"/>
      <c r="G168" s="154"/>
      <c r="H168" s="154"/>
      <c r="I168" s="154"/>
      <c r="J168" s="154"/>
      <c r="K168" s="154"/>
      <c r="L168" s="155"/>
      <c r="M168" s="48"/>
      <c r="N168" s="19"/>
    </row>
    <row r="169" spans="1:14" ht="10" customHeight="1" x14ac:dyDescent="0.3">
      <c r="A169" s="16"/>
      <c r="B169" s="46"/>
      <c r="C169" s="39"/>
      <c r="D169" s="39"/>
      <c r="E169" s="39"/>
      <c r="F169" s="39"/>
      <c r="G169" s="39"/>
      <c r="H169" s="39"/>
      <c r="I169" s="39"/>
      <c r="J169" s="39"/>
      <c r="K169" s="39"/>
      <c r="L169" s="39"/>
      <c r="M169" s="48"/>
      <c r="N169" s="19"/>
    </row>
    <row r="170" spans="1:14" ht="65.150000000000006" customHeight="1" x14ac:dyDescent="0.3">
      <c r="A170" s="16"/>
      <c r="B170" s="156" t="str">
        <f>C1239</f>
        <v>Now that Dr. Said is completing the Standard Cultural Competence program, we expect stellar outcomes.And will soon provide a testimonial of their responsiveness to the needs of diverse clients.</v>
      </c>
      <c r="C170" s="157"/>
      <c r="D170" s="157"/>
      <c r="E170" s="157"/>
      <c r="F170" s="157"/>
      <c r="G170" s="157"/>
      <c r="H170" s="157"/>
      <c r="I170" s="157"/>
      <c r="J170" s="157"/>
      <c r="K170" s="157"/>
      <c r="L170" s="157"/>
      <c r="M170" s="158"/>
      <c r="N170" s="19"/>
    </row>
    <row r="171" spans="1:14" ht="45" customHeight="1" x14ac:dyDescent="0.3">
      <c r="A171" s="16"/>
      <c r="B171" s="150"/>
      <c r="C171" s="151"/>
      <c r="D171" s="151"/>
      <c r="E171" s="151"/>
      <c r="F171" s="151"/>
      <c r="G171" s="151"/>
      <c r="H171" s="151"/>
      <c r="I171" s="151"/>
      <c r="J171" s="151"/>
      <c r="K171" s="151"/>
      <c r="L171" s="151"/>
      <c r="M171" s="152"/>
      <c r="N171" s="19"/>
    </row>
    <row r="172" spans="1:14" ht="5.15" customHeight="1" x14ac:dyDescent="0.3">
      <c r="A172" s="16"/>
      <c r="B172" s="39"/>
      <c r="C172" s="39"/>
      <c r="D172" s="39"/>
      <c r="E172" s="39"/>
      <c r="F172" s="39"/>
      <c r="G172" s="39"/>
      <c r="H172" s="39"/>
      <c r="I172" s="39"/>
      <c r="J172" s="39"/>
      <c r="K172" s="39"/>
      <c r="L172" s="39"/>
      <c r="M172" s="39"/>
      <c r="N172" s="19"/>
    </row>
    <row r="173" spans="1:14" ht="5.15" customHeight="1" x14ac:dyDescent="0.3">
      <c r="A173" s="27"/>
      <c r="B173" s="28"/>
      <c r="C173" s="28"/>
      <c r="D173" s="28"/>
      <c r="E173" s="28"/>
      <c r="F173" s="28"/>
      <c r="G173" s="28"/>
      <c r="H173" s="28"/>
      <c r="I173" s="28"/>
      <c r="J173" s="28"/>
      <c r="K173" s="28"/>
      <c r="L173" s="28"/>
      <c r="M173" s="28"/>
      <c r="N173" s="29"/>
    </row>
    <row r="174" spans="1:14" ht="55" customHeight="1" x14ac:dyDescent="0.3">
      <c r="A174" s="30" t="s">
        <v>5</v>
      </c>
      <c r="B174" s="188" t="s">
        <v>25</v>
      </c>
      <c r="C174" s="188"/>
      <c r="D174" s="188"/>
      <c r="E174" s="188"/>
      <c r="F174" s="186"/>
      <c r="G174" s="186"/>
      <c r="H174" s="186"/>
      <c r="I174" s="186"/>
      <c r="J174" s="187"/>
      <c r="K174" s="187"/>
      <c r="L174" s="187"/>
      <c r="M174" s="187"/>
      <c r="N174" s="31" t="s">
        <v>7</v>
      </c>
    </row>
    <row r="175" spans="1:14" ht="5.15" customHeight="1" x14ac:dyDescent="0.3">
      <c r="A175" s="11"/>
      <c r="B175" s="12"/>
      <c r="C175" s="12"/>
      <c r="D175" s="12"/>
      <c r="E175" s="12"/>
      <c r="F175" s="12"/>
      <c r="G175" s="12"/>
      <c r="H175" s="13"/>
      <c r="I175" s="12"/>
      <c r="J175" s="12"/>
      <c r="K175" s="12"/>
      <c r="L175" s="12"/>
      <c r="M175" s="12"/>
      <c r="N175" s="14"/>
    </row>
    <row r="176" spans="1:14" ht="5.15" customHeight="1" x14ac:dyDescent="0.3">
      <c r="A176" s="16"/>
      <c r="B176" s="17"/>
      <c r="C176" s="17"/>
      <c r="D176" s="17"/>
      <c r="E176" s="17"/>
      <c r="F176" s="17"/>
      <c r="G176" s="17"/>
      <c r="H176" s="18"/>
      <c r="I176" s="17"/>
      <c r="J176" s="17"/>
      <c r="K176" s="17"/>
      <c r="L176" s="17"/>
      <c r="M176" s="17"/>
      <c r="N176" s="19"/>
    </row>
    <row r="177" spans="1:54" ht="5.15" customHeight="1" thickBot="1" x14ac:dyDescent="0.35">
      <c r="A177" s="16"/>
      <c r="B177" s="32"/>
      <c r="C177" s="32"/>
      <c r="D177" s="32"/>
      <c r="E177" s="32"/>
      <c r="F177" s="32"/>
      <c r="G177" s="32"/>
      <c r="H177" s="32"/>
      <c r="I177" s="32"/>
      <c r="J177" s="32"/>
      <c r="K177" s="32"/>
      <c r="L177" s="32"/>
      <c r="M177" s="32"/>
      <c r="N177" s="19"/>
    </row>
    <row r="178" spans="1:54" ht="20.149999999999999" customHeight="1" thickTop="1" x14ac:dyDescent="0.3">
      <c r="A178" s="16"/>
      <c r="B178" s="33" t="s">
        <v>11</v>
      </c>
      <c r="C178" s="32"/>
      <c r="D178" s="32"/>
      <c r="E178" s="32"/>
      <c r="F178" s="179" t="str">
        <f>IF(K$181="","",F137)</f>
        <v/>
      </c>
      <c r="G178" s="180"/>
      <c r="H178" s="180"/>
      <c r="I178" s="181"/>
      <c r="J178" s="34"/>
      <c r="K178" s="35" t="s">
        <v>12</v>
      </c>
      <c r="L178" s="36"/>
      <c r="M178" s="37"/>
      <c r="N178" s="19"/>
    </row>
    <row r="179" spans="1:54" ht="20.149999999999999" customHeight="1" thickBot="1" x14ac:dyDescent="0.35">
      <c r="A179" s="16"/>
      <c r="B179" s="33" t="s">
        <v>13</v>
      </c>
      <c r="C179" s="32"/>
      <c r="D179" s="32"/>
      <c r="E179" s="32"/>
      <c r="F179" s="179" t="str">
        <f>IF(K$181="","",F138)</f>
        <v/>
      </c>
      <c r="G179" s="180"/>
      <c r="H179" s="180"/>
      <c r="I179" s="181"/>
      <c r="J179" s="34"/>
      <c r="K179" s="182"/>
      <c r="L179" s="183"/>
      <c r="M179" s="184"/>
      <c r="N179" s="19"/>
    </row>
    <row r="180" spans="1:54" ht="10" customHeight="1" thickTop="1" x14ac:dyDescent="0.3">
      <c r="A180" s="16"/>
      <c r="B180" s="17"/>
      <c r="C180" s="17"/>
      <c r="D180" s="17"/>
      <c r="E180" s="17"/>
      <c r="F180" s="17"/>
      <c r="G180" s="17"/>
      <c r="H180" s="18"/>
      <c r="I180" s="17"/>
      <c r="J180" s="17"/>
      <c r="K180" s="17"/>
      <c r="L180" s="17"/>
      <c r="M180" s="17"/>
      <c r="N180" s="19"/>
    </row>
    <row r="181" spans="1:54" ht="20.149999999999999" customHeight="1" x14ac:dyDescent="0.3">
      <c r="A181" s="16"/>
      <c r="B181" s="174" t="str">
        <f>F1249</f>
        <v>1. I felt fully seen and heard.</v>
      </c>
      <c r="C181" s="174"/>
      <c r="D181" s="174"/>
      <c r="E181" s="174"/>
      <c r="F181" s="174"/>
      <c r="G181" s="174"/>
      <c r="H181" s="174"/>
      <c r="I181" s="174"/>
      <c r="J181" s="174"/>
      <c r="K181" s="175"/>
      <c r="L181" s="176"/>
      <c r="M181" s="177"/>
      <c r="N181" s="19"/>
    </row>
    <row r="182" spans="1:54" ht="5.15" customHeight="1" x14ac:dyDescent="0.3">
      <c r="A182" s="16"/>
      <c r="B182" s="17"/>
      <c r="C182" s="17"/>
      <c r="D182" s="17"/>
      <c r="E182" s="17"/>
      <c r="F182" s="17"/>
      <c r="G182" s="17"/>
      <c r="H182" s="18"/>
      <c r="I182" s="17"/>
      <c r="J182" s="17"/>
      <c r="K182" s="17"/>
      <c r="L182" s="17"/>
      <c r="M182" s="17"/>
      <c r="N182" s="19"/>
      <c r="BB182" s="38"/>
    </row>
    <row r="183" spans="1:54" ht="20.149999999999999" customHeight="1" x14ac:dyDescent="0.3">
      <c r="A183" s="16"/>
      <c r="B183" s="174" t="str">
        <f>F1250</f>
        <v>2. They faithfully responded to all of my expressions of pain or discomfort.</v>
      </c>
      <c r="C183" s="174"/>
      <c r="D183" s="174"/>
      <c r="E183" s="174"/>
      <c r="F183" s="174"/>
      <c r="G183" s="174"/>
      <c r="H183" s="174"/>
      <c r="I183" s="174"/>
      <c r="J183" s="174"/>
      <c r="K183" s="175"/>
      <c r="L183" s="176"/>
      <c r="M183" s="177"/>
      <c r="N183" s="19"/>
      <c r="BB183" s="38"/>
    </row>
    <row r="184" spans="1:54" ht="5.15" customHeight="1" x14ac:dyDescent="0.3">
      <c r="A184" s="16"/>
      <c r="B184" s="17"/>
      <c r="C184" s="17"/>
      <c r="D184" s="17"/>
      <c r="E184" s="17"/>
      <c r="F184" s="17"/>
      <c r="G184" s="17"/>
      <c r="H184" s="18"/>
      <c r="I184" s="17"/>
      <c r="J184" s="17"/>
      <c r="K184" s="17"/>
      <c r="L184" s="17"/>
      <c r="M184" s="17"/>
      <c r="N184" s="19"/>
      <c r="BB184" s="38"/>
    </row>
    <row r="185" spans="1:54" ht="20.149999999999999" customHeight="1" x14ac:dyDescent="0.3">
      <c r="A185" s="16"/>
      <c r="B185" s="174" t="str">
        <f>F1251</f>
        <v>3. They put my personal wellbeing ahead of their institutional processes.</v>
      </c>
      <c r="C185" s="174"/>
      <c r="D185" s="174"/>
      <c r="E185" s="174"/>
      <c r="F185" s="174"/>
      <c r="G185" s="174"/>
      <c r="H185" s="174"/>
      <c r="I185" s="174"/>
      <c r="J185" s="174"/>
      <c r="K185" s="175"/>
      <c r="L185" s="176"/>
      <c r="M185" s="177"/>
      <c r="N185" s="19"/>
      <c r="BB185" s="38"/>
    </row>
    <row r="186" spans="1:54" ht="5.15" customHeight="1" x14ac:dyDescent="0.3">
      <c r="A186" s="16"/>
      <c r="B186" s="17"/>
      <c r="C186" s="17"/>
      <c r="D186" s="17"/>
      <c r="E186" s="17"/>
      <c r="F186" s="17"/>
      <c r="G186" s="17"/>
      <c r="H186" s="18"/>
      <c r="I186" s="17"/>
      <c r="J186" s="17"/>
      <c r="K186" s="17"/>
      <c r="L186" s="17"/>
      <c r="M186" s="17"/>
      <c r="N186" s="19"/>
      <c r="BB186" s="38"/>
    </row>
    <row r="187" spans="1:54" ht="20.149999999999999" customHeight="1" x14ac:dyDescent="0.3">
      <c r="A187" s="16"/>
      <c r="B187" s="174" t="str">
        <f>F1252</f>
        <v>4. Their actions and expressions were devoid of any microaggressions.</v>
      </c>
      <c r="C187" s="174"/>
      <c r="D187" s="174"/>
      <c r="E187" s="174"/>
      <c r="F187" s="174"/>
      <c r="G187" s="174"/>
      <c r="H187" s="174"/>
      <c r="I187" s="174"/>
      <c r="J187" s="174"/>
      <c r="K187" s="175"/>
      <c r="L187" s="176"/>
      <c r="M187" s="177"/>
      <c r="N187" s="19"/>
    </row>
    <row r="188" spans="1:54" ht="5.15" customHeight="1" x14ac:dyDescent="0.3">
      <c r="A188" s="16"/>
      <c r="B188" s="17"/>
      <c r="C188" s="17"/>
      <c r="D188" s="17"/>
      <c r="E188" s="17"/>
      <c r="F188" s="17"/>
      <c r="G188" s="17"/>
      <c r="H188" s="18"/>
      <c r="I188" s="17"/>
      <c r="J188" s="17"/>
      <c r="K188" s="17"/>
      <c r="L188" s="17"/>
      <c r="M188" s="17"/>
      <c r="N188" s="19"/>
    </row>
    <row r="189" spans="1:54" ht="20.149999999999999" customHeight="1" x14ac:dyDescent="0.3">
      <c r="A189" s="16"/>
      <c r="B189" s="174" t="str">
        <f>F1253</f>
        <v>5. They asked me how they could be more culturally sensitive.</v>
      </c>
      <c r="C189" s="174"/>
      <c r="D189" s="174"/>
      <c r="E189" s="174"/>
      <c r="F189" s="174"/>
      <c r="G189" s="174"/>
      <c r="H189" s="174"/>
      <c r="I189" s="174"/>
      <c r="J189" s="174"/>
      <c r="K189" s="175"/>
      <c r="L189" s="176"/>
      <c r="M189" s="177"/>
      <c r="N189" s="19"/>
    </row>
    <row r="190" spans="1:54" ht="5.15" customHeight="1" x14ac:dyDescent="0.3">
      <c r="A190" s="16"/>
      <c r="B190" s="17"/>
      <c r="C190" s="17"/>
      <c r="D190" s="17"/>
      <c r="E190" s="17"/>
      <c r="F190" s="17"/>
      <c r="G190" s="17"/>
      <c r="H190" s="18"/>
      <c r="I190" s="17"/>
      <c r="J190" s="17"/>
      <c r="K190" s="17"/>
      <c r="L190" s="17"/>
      <c r="M190" s="17"/>
      <c r="N190" s="19"/>
    </row>
    <row r="191" spans="1:54" ht="20.149999999999999" customHeight="1" x14ac:dyDescent="0.3">
      <c r="A191" s="16"/>
      <c r="B191" s="174" t="str">
        <f>F1254</f>
        <v>6. They did not exploit my vulnerability to their professional authority.</v>
      </c>
      <c r="C191" s="174"/>
      <c r="D191" s="174"/>
      <c r="E191" s="174"/>
      <c r="F191" s="174"/>
      <c r="G191" s="174"/>
      <c r="H191" s="174"/>
      <c r="I191" s="174"/>
      <c r="J191" s="174"/>
      <c r="K191" s="175"/>
      <c r="L191" s="176"/>
      <c r="M191" s="177"/>
      <c r="N191" s="19"/>
    </row>
    <row r="192" spans="1:54" ht="5.15" customHeight="1" x14ac:dyDescent="0.3">
      <c r="A192" s="16"/>
      <c r="B192" s="39"/>
      <c r="C192" s="39"/>
      <c r="D192" s="39"/>
      <c r="E192" s="39"/>
      <c r="F192" s="39"/>
      <c r="G192" s="39"/>
      <c r="H192" s="39"/>
      <c r="I192" s="39"/>
      <c r="J192" s="39"/>
      <c r="K192" s="39"/>
      <c r="L192" s="39"/>
      <c r="M192" s="39"/>
      <c r="N192" s="19"/>
    </row>
    <row r="193" spans="1:14" ht="20.149999999999999" customHeight="1" x14ac:dyDescent="0.3">
      <c r="A193" s="16"/>
      <c r="B193" s="174" t="str">
        <f>F1255</f>
        <v>7. I never had to give up my autonomy to fit their processes.</v>
      </c>
      <c r="C193" s="174"/>
      <c r="D193" s="174"/>
      <c r="E193" s="174"/>
      <c r="F193" s="174"/>
      <c r="G193" s="174"/>
      <c r="H193" s="174"/>
      <c r="I193" s="174"/>
      <c r="J193" s="174"/>
      <c r="K193" s="175"/>
      <c r="L193" s="176"/>
      <c r="M193" s="177"/>
      <c r="N193" s="19"/>
    </row>
    <row r="194" spans="1:14" ht="5.15" customHeight="1" x14ac:dyDescent="0.3">
      <c r="A194" s="16"/>
      <c r="B194" s="39"/>
      <c r="C194" s="39"/>
      <c r="D194" s="39"/>
      <c r="E194" s="39"/>
      <c r="F194" s="39"/>
      <c r="G194" s="39"/>
      <c r="H194" s="39"/>
      <c r="I194" s="39"/>
      <c r="J194" s="39"/>
      <c r="K194" s="39"/>
      <c r="L194" s="39"/>
      <c r="M194" s="39"/>
      <c r="N194" s="19"/>
    </row>
    <row r="195" spans="1:14" ht="20.149999999999999" customHeight="1" x14ac:dyDescent="0.3">
      <c r="A195" s="16"/>
      <c r="B195" s="174" t="str">
        <f>F1256</f>
        <v>8. Staff appeared to be culturally diverse.</v>
      </c>
      <c r="C195" s="174"/>
      <c r="D195" s="174"/>
      <c r="E195" s="174"/>
      <c r="F195" s="174"/>
      <c r="G195" s="174"/>
      <c r="H195" s="174"/>
      <c r="I195" s="174"/>
      <c r="J195" s="174"/>
      <c r="K195" s="175"/>
      <c r="L195" s="176"/>
      <c r="M195" s="177"/>
      <c r="N195" s="19"/>
    </row>
    <row r="196" spans="1:14" ht="5.15" customHeight="1" x14ac:dyDescent="0.3">
      <c r="A196" s="16"/>
      <c r="B196" s="39"/>
      <c r="C196" s="39"/>
      <c r="D196" s="39"/>
      <c r="E196" s="39"/>
      <c r="F196" s="39"/>
      <c r="G196" s="39"/>
      <c r="H196" s="39"/>
      <c r="I196" s="39"/>
      <c r="J196" s="39"/>
      <c r="K196" s="39"/>
      <c r="L196" s="39"/>
      <c r="M196" s="39"/>
      <c r="N196" s="19"/>
    </row>
    <row r="197" spans="1:14" ht="20.149999999999999" customHeight="1" x14ac:dyDescent="0.3">
      <c r="A197" s="16"/>
      <c r="B197" s="174" t="str">
        <f>F1257</f>
        <v>9. They effectively accommodated my linguistic barrier.</v>
      </c>
      <c r="C197" s="174"/>
      <c r="D197" s="174"/>
      <c r="E197" s="174"/>
      <c r="F197" s="174"/>
      <c r="G197" s="174"/>
      <c r="H197" s="174"/>
      <c r="I197" s="174"/>
      <c r="J197" s="174"/>
      <c r="K197" s="175"/>
      <c r="L197" s="176"/>
      <c r="M197" s="177"/>
      <c r="N197" s="19"/>
    </row>
    <row r="198" spans="1:14" ht="5.15" customHeight="1" x14ac:dyDescent="0.3">
      <c r="A198" s="16"/>
      <c r="B198" s="39"/>
      <c r="C198" s="39"/>
      <c r="D198" s="39"/>
      <c r="E198" s="39"/>
      <c r="F198" s="39"/>
      <c r="G198" s="39"/>
      <c r="H198" s="39"/>
      <c r="I198" s="39"/>
      <c r="J198" s="39"/>
      <c r="K198" s="39"/>
      <c r="L198" s="39"/>
      <c r="M198" s="39"/>
      <c r="N198" s="19"/>
    </row>
    <row r="199" spans="1:14" ht="20.149999999999999" customHeight="1" x14ac:dyDescent="0.3">
      <c r="A199" s="16"/>
      <c r="B199" s="174" t="str">
        <f>F1258</f>
        <v>10. I was offered billing options appropriate to my cultural values.</v>
      </c>
      <c r="C199" s="174"/>
      <c r="D199" s="174"/>
      <c r="E199" s="174"/>
      <c r="F199" s="174"/>
      <c r="G199" s="174"/>
      <c r="H199" s="174"/>
      <c r="I199" s="174"/>
      <c r="J199" s="174"/>
      <c r="K199" s="175"/>
      <c r="L199" s="176"/>
      <c r="M199" s="177"/>
      <c r="N199" s="19"/>
    </row>
    <row r="200" spans="1:14" ht="10" customHeight="1" x14ac:dyDescent="0.3">
      <c r="A200" s="16"/>
      <c r="B200" s="39"/>
      <c r="C200" s="39"/>
      <c r="D200" s="39"/>
      <c r="E200" s="39"/>
      <c r="F200" s="39"/>
      <c r="G200" s="39"/>
      <c r="H200" s="39"/>
      <c r="I200" s="39"/>
      <c r="J200" s="39"/>
      <c r="K200" s="39"/>
      <c r="L200" s="39"/>
      <c r="M200" s="39"/>
      <c r="N200" s="19"/>
    </row>
    <row r="201" spans="1:14" ht="15" customHeight="1" x14ac:dyDescent="0.3">
      <c r="A201" s="16"/>
      <c r="B201" s="178" t="str">
        <f>B1262</f>
        <v/>
      </c>
      <c r="C201" s="178"/>
      <c r="D201" s="178"/>
      <c r="E201" s="178"/>
      <c r="F201" s="178"/>
      <c r="G201" s="178"/>
      <c r="H201" s="178"/>
      <c r="I201" s="178"/>
      <c r="J201" s="178"/>
      <c r="K201" s="178"/>
      <c r="L201" s="178"/>
      <c r="M201" s="178"/>
      <c r="N201" s="19"/>
    </row>
    <row r="202" spans="1:14" ht="10" customHeight="1" x14ac:dyDescent="0.3">
      <c r="A202" s="16"/>
      <c r="B202" s="40"/>
      <c r="C202" s="41"/>
      <c r="D202" s="41"/>
      <c r="E202" s="41"/>
      <c r="F202" s="41"/>
      <c r="G202" s="41"/>
      <c r="H202" s="41"/>
      <c r="I202" s="41"/>
      <c r="J202" s="41"/>
      <c r="K202" s="41"/>
      <c r="L202" s="41"/>
      <c r="M202" s="42"/>
      <c r="N202" s="19"/>
    </row>
    <row r="203" spans="1:14" ht="20" customHeight="1" x14ac:dyDescent="0.3">
      <c r="A203" s="16"/>
      <c r="B203" s="52" t="str">
        <f>C1266</f>
        <v xml:space="preserve">We provide this helpful feedback to you, , to improve your cultural competency. </v>
      </c>
      <c r="C203" s="53"/>
      <c r="D203" s="53"/>
      <c r="E203" s="53"/>
      <c r="F203" s="53"/>
      <c r="G203" s="53"/>
      <c r="H203" s="53"/>
      <c r="I203" s="53"/>
      <c r="J203" s="53"/>
      <c r="K203" s="53"/>
      <c r="L203" s="53"/>
      <c r="M203" s="54"/>
      <c r="N203" s="19"/>
    </row>
    <row r="204" spans="1:14" ht="20" customHeight="1" x14ac:dyDescent="0.3">
      <c r="A204" s="16"/>
      <c r="B204" s="156" t="s">
        <v>15</v>
      </c>
      <c r="C204" s="157"/>
      <c r="D204" s="157"/>
      <c r="E204" s="157"/>
      <c r="F204" s="157"/>
      <c r="G204" s="157"/>
      <c r="H204" s="157"/>
      <c r="I204" s="157"/>
      <c r="J204" s="157"/>
      <c r="K204" s="157"/>
      <c r="L204" s="157"/>
      <c r="M204" s="158"/>
      <c r="N204" s="19"/>
    </row>
    <row r="205" spans="1:14" ht="20" customHeight="1" thickBot="1" x14ac:dyDescent="0.35">
      <c r="A205" s="16"/>
      <c r="B205" s="156" t="s">
        <v>16</v>
      </c>
      <c r="C205" s="157"/>
      <c r="D205" s="157"/>
      <c r="E205" s="157"/>
      <c r="F205" s="157"/>
      <c r="G205" s="157"/>
      <c r="H205" s="157"/>
      <c r="I205" s="157"/>
      <c r="J205" s="157"/>
      <c r="K205" s="157"/>
      <c r="L205" s="157"/>
      <c r="M205" s="158"/>
      <c r="N205" s="19"/>
    </row>
    <row r="206" spans="1:14" ht="30" customHeight="1" thickTop="1" x14ac:dyDescent="0.3">
      <c r="A206" s="16"/>
      <c r="B206" s="159" t="s">
        <v>17</v>
      </c>
      <c r="C206" s="160"/>
      <c r="D206" s="160"/>
      <c r="E206" s="162" t="s">
        <v>18</v>
      </c>
      <c r="F206" s="163"/>
      <c r="G206" s="163"/>
      <c r="H206" s="164"/>
      <c r="I206" s="165" t="s">
        <v>19</v>
      </c>
      <c r="J206" s="166"/>
      <c r="K206" s="166"/>
      <c r="L206" s="166"/>
      <c r="M206" s="167"/>
      <c r="N206" s="19"/>
    </row>
    <row r="207" spans="1:14" ht="55" customHeight="1" thickBot="1" x14ac:dyDescent="0.35">
      <c r="A207" s="16"/>
      <c r="B207" s="55"/>
      <c r="C207" s="17"/>
      <c r="D207" s="17"/>
      <c r="E207" s="168" t="s">
        <v>20</v>
      </c>
      <c r="F207" s="169"/>
      <c r="G207" s="169"/>
      <c r="H207" s="170"/>
      <c r="I207" s="171" t="s">
        <v>21</v>
      </c>
      <c r="J207" s="172"/>
      <c r="K207" s="172"/>
      <c r="L207" s="172"/>
      <c r="M207" s="173"/>
      <c r="N207" s="19"/>
    </row>
    <row r="208" spans="1:14" ht="10" customHeight="1" thickTop="1" x14ac:dyDescent="0.3">
      <c r="A208" s="16"/>
      <c r="B208" s="55"/>
      <c r="C208" s="17"/>
      <c r="D208" s="17"/>
      <c r="E208" s="17"/>
      <c r="F208" s="17"/>
      <c r="G208" s="17"/>
      <c r="H208" s="17"/>
      <c r="I208" s="17"/>
      <c r="J208" s="17"/>
      <c r="K208" s="17"/>
      <c r="L208" s="17"/>
      <c r="M208" s="56"/>
      <c r="N208" s="19"/>
    </row>
    <row r="209" spans="1:54" ht="20.149999999999999" customHeight="1" x14ac:dyDescent="0.3">
      <c r="A209" s="16"/>
      <c r="B209" s="46"/>
      <c r="C209" s="39"/>
      <c r="D209" s="39"/>
      <c r="E209" s="153"/>
      <c r="F209" s="154"/>
      <c r="G209" s="154"/>
      <c r="H209" s="154"/>
      <c r="I209" s="154"/>
      <c r="J209" s="154"/>
      <c r="K209" s="154"/>
      <c r="L209" s="155"/>
      <c r="M209" s="48"/>
      <c r="N209" s="19"/>
    </row>
    <row r="210" spans="1:54" ht="10" customHeight="1" x14ac:dyDescent="0.3">
      <c r="A210" s="16"/>
      <c r="B210" s="46"/>
      <c r="C210" s="39"/>
      <c r="D210" s="39"/>
      <c r="E210" s="39"/>
      <c r="F210" s="39"/>
      <c r="G210" s="39"/>
      <c r="H210" s="39"/>
      <c r="I210" s="39"/>
      <c r="J210" s="39"/>
      <c r="K210" s="39"/>
      <c r="L210" s="39"/>
      <c r="M210" s="48"/>
      <c r="N210" s="19"/>
    </row>
    <row r="211" spans="1:54" ht="65.150000000000006" customHeight="1" x14ac:dyDescent="0.3">
      <c r="A211" s="16"/>
      <c r="B211" s="156" t="str">
        <f>C1276</f>
        <v>Select one of these two services, Standard or Competitive Competence, to best improve your efficacy serving diverse patients. We can then offer a testimonial of your improved responsiveness to diverse clients.</v>
      </c>
      <c r="C211" s="157"/>
      <c r="D211" s="157"/>
      <c r="E211" s="157"/>
      <c r="F211" s="157"/>
      <c r="G211" s="157"/>
      <c r="H211" s="157"/>
      <c r="I211" s="157"/>
      <c r="J211" s="157"/>
      <c r="K211" s="157"/>
      <c r="L211" s="157"/>
      <c r="M211" s="158"/>
      <c r="N211" s="19"/>
    </row>
    <row r="212" spans="1:54" ht="45" customHeight="1" x14ac:dyDescent="0.3">
      <c r="A212" s="16"/>
      <c r="B212" s="150"/>
      <c r="C212" s="151"/>
      <c r="D212" s="151"/>
      <c r="E212" s="151"/>
      <c r="F212" s="151"/>
      <c r="G212" s="151"/>
      <c r="H212" s="151"/>
      <c r="I212" s="151"/>
      <c r="J212" s="151"/>
      <c r="K212" s="151"/>
      <c r="L212" s="151"/>
      <c r="M212" s="152"/>
      <c r="N212" s="19"/>
    </row>
    <row r="213" spans="1:54" ht="5.15" customHeight="1" x14ac:dyDescent="0.3">
      <c r="A213" s="16"/>
      <c r="B213" s="39"/>
      <c r="C213" s="39"/>
      <c r="D213" s="39"/>
      <c r="E213" s="39"/>
      <c r="F213" s="39"/>
      <c r="G213" s="39"/>
      <c r="H213" s="39"/>
      <c r="I213" s="39"/>
      <c r="J213" s="39"/>
      <c r="K213" s="39"/>
      <c r="L213" s="39"/>
      <c r="M213" s="39"/>
      <c r="N213" s="19"/>
    </row>
    <row r="214" spans="1:54" ht="5.15" customHeight="1" x14ac:dyDescent="0.3">
      <c r="A214" s="27"/>
      <c r="B214" s="28"/>
      <c r="C214" s="28"/>
      <c r="D214" s="28"/>
      <c r="E214" s="28"/>
      <c r="F214" s="28"/>
      <c r="G214" s="28"/>
      <c r="H214" s="28"/>
      <c r="I214" s="28"/>
      <c r="J214" s="28"/>
      <c r="K214" s="28"/>
      <c r="L214" s="28"/>
      <c r="M214" s="28"/>
      <c r="N214" s="29"/>
    </row>
    <row r="215" spans="1:54" ht="55" customHeight="1" x14ac:dyDescent="0.3">
      <c r="A215" s="30" t="s">
        <v>5</v>
      </c>
      <c r="B215" s="188" t="s">
        <v>27</v>
      </c>
      <c r="C215" s="188"/>
      <c r="D215" s="188"/>
      <c r="E215" s="188"/>
      <c r="F215" s="186"/>
      <c r="G215" s="186"/>
      <c r="H215" s="186"/>
      <c r="I215" s="186"/>
      <c r="J215" s="187"/>
      <c r="K215" s="187"/>
      <c r="L215" s="187"/>
      <c r="M215" s="187"/>
      <c r="N215" s="31" t="s">
        <v>7</v>
      </c>
    </row>
    <row r="216" spans="1:54" ht="5.15" customHeight="1" x14ac:dyDescent="0.3">
      <c r="A216" s="11"/>
      <c r="B216" s="12"/>
      <c r="C216" s="12"/>
      <c r="D216" s="12"/>
      <c r="E216" s="12"/>
      <c r="F216" s="12"/>
      <c r="G216" s="12"/>
      <c r="H216" s="13"/>
      <c r="I216" s="12"/>
      <c r="J216" s="12"/>
      <c r="K216" s="12"/>
      <c r="L216" s="12"/>
      <c r="M216" s="12"/>
      <c r="N216" s="14"/>
    </row>
    <row r="217" spans="1:54" ht="5.15" customHeight="1" x14ac:dyDescent="0.3">
      <c r="A217" s="16"/>
      <c r="B217" s="17"/>
      <c r="C217" s="17"/>
      <c r="D217" s="17"/>
      <c r="E217" s="17"/>
      <c r="F217" s="17"/>
      <c r="G217" s="17"/>
      <c r="H217" s="18"/>
      <c r="I217" s="17"/>
      <c r="J217" s="17"/>
      <c r="K217" s="17"/>
      <c r="L217" s="17"/>
      <c r="M217" s="17"/>
      <c r="N217" s="19"/>
    </row>
    <row r="218" spans="1:54" ht="5.15" customHeight="1" thickBot="1" x14ac:dyDescent="0.35">
      <c r="A218" s="16"/>
      <c r="B218" s="32"/>
      <c r="C218" s="32"/>
      <c r="D218" s="32"/>
      <c r="E218" s="32"/>
      <c r="F218" s="32"/>
      <c r="G218" s="32"/>
      <c r="H218" s="32"/>
      <c r="I218" s="32"/>
      <c r="J218" s="32"/>
      <c r="K218" s="32"/>
      <c r="L218" s="32"/>
      <c r="M218" s="32"/>
      <c r="N218" s="19"/>
    </row>
    <row r="219" spans="1:54" ht="20.149999999999999" customHeight="1" thickTop="1" x14ac:dyDescent="0.3">
      <c r="A219" s="16"/>
      <c r="B219" s="33" t="s">
        <v>11</v>
      </c>
      <c r="C219" s="32"/>
      <c r="D219" s="32"/>
      <c r="E219" s="32"/>
      <c r="F219" s="179" t="str">
        <f>F178</f>
        <v/>
      </c>
      <c r="G219" s="180"/>
      <c r="H219" s="180"/>
      <c r="I219" s="181"/>
      <c r="J219" s="34"/>
      <c r="K219" s="35" t="s">
        <v>12</v>
      </c>
      <c r="L219" s="36"/>
      <c r="M219" s="37"/>
      <c r="N219" s="19"/>
    </row>
    <row r="220" spans="1:54" ht="20.149999999999999" customHeight="1" thickBot="1" x14ac:dyDescent="0.35">
      <c r="A220" s="16"/>
      <c r="B220" s="33" t="s">
        <v>13</v>
      </c>
      <c r="C220" s="32"/>
      <c r="D220" s="32"/>
      <c r="E220" s="32"/>
      <c r="F220" s="179" t="str">
        <f>F179</f>
        <v/>
      </c>
      <c r="G220" s="180"/>
      <c r="H220" s="180"/>
      <c r="I220" s="181"/>
      <c r="J220" s="34"/>
      <c r="K220" s="182"/>
      <c r="L220" s="183"/>
      <c r="M220" s="184"/>
      <c r="N220" s="19"/>
    </row>
    <row r="221" spans="1:54" ht="10" customHeight="1" thickTop="1" x14ac:dyDescent="0.3">
      <c r="A221" s="16"/>
      <c r="B221" s="17"/>
      <c r="C221" s="17"/>
      <c r="D221" s="17"/>
      <c r="E221" s="17"/>
      <c r="F221" s="17"/>
      <c r="G221" s="17"/>
      <c r="H221" s="18"/>
      <c r="I221" s="17"/>
      <c r="J221" s="17"/>
      <c r="K221" s="17"/>
      <c r="L221" s="17"/>
      <c r="M221" s="17"/>
      <c r="N221" s="19"/>
    </row>
    <row r="222" spans="1:54" ht="20.149999999999999" customHeight="1" x14ac:dyDescent="0.3">
      <c r="A222" s="16"/>
      <c r="B222" s="174" t="str">
        <f>F1286</f>
        <v>1. I felt fully seen and heard.</v>
      </c>
      <c r="C222" s="174"/>
      <c r="D222" s="174"/>
      <c r="E222" s="174"/>
      <c r="F222" s="174"/>
      <c r="G222" s="174"/>
      <c r="H222" s="174"/>
      <c r="I222" s="174"/>
      <c r="J222" s="174"/>
      <c r="K222" s="175"/>
      <c r="L222" s="176"/>
      <c r="M222" s="177"/>
      <c r="N222" s="19"/>
    </row>
    <row r="223" spans="1:54" ht="5.15" customHeight="1" x14ac:dyDescent="0.3">
      <c r="A223" s="16"/>
      <c r="B223" s="17"/>
      <c r="C223" s="17"/>
      <c r="D223" s="17"/>
      <c r="E223" s="17"/>
      <c r="F223" s="17"/>
      <c r="G223" s="17"/>
      <c r="H223" s="18"/>
      <c r="I223" s="17"/>
      <c r="J223" s="17"/>
      <c r="K223" s="17"/>
      <c r="L223" s="17"/>
      <c r="M223" s="17"/>
      <c r="N223" s="19"/>
      <c r="BB223" s="38"/>
    </row>
    <row r="224" spans="1:54" ht="20.149999999999999" customHeight="1" x14ac:dyDescent="0.3">
      <c r="A224" s="16"/>
      <c r="B224" s="174" t="str">
        <f>F1287</f>
        <v>2. They faithfully responded to all of my expressions of pain or discomfort.</v>
      </c>
      <c r="C224" s="174"/>
      <c r="D224" s="174"/>
      <c r="E224" s="174"/>
      <c r="F224" s="174"/>
      <c r="G224" s="174"/>
      <c r="H224" s="174"/>
      <c r="I224" s="174"/>
      <c r="J224" s="174"/>
      <c r="K224" s="175"/>
      <c r="L224" s="176"/>
      <c r="M224" s="177"/>
      <c r="N224" s="19"/>
      <c r="BB224" s="38"/>
    </row>
    <row r="225" spans="1:54" ht="5.15" customHeight="1" x14ac:dyDescent="0.3">
      <c r="A225" s="16"/>
      <c r="B225" s="17"/>
      <c r="C225" s="17"/>
      <c r="D225" s="17"/>
      <c r="E225" s="17"/>
      <c r="F225" s="17"/>
      <c r="G225" s="17"/>
      <c r="H225" s="18"/>
      <c r="I225" s="17"/>
      <c r="J225" s="17"/>
      <c r="K225" s="17"/>
      <c r="L225" s="17"/>
      <c r="M225" s="17"/>
      <c r="N225" s="19"/>
      <c r="BB225" s="38"/>
    </row>
    <row r="226" spans="1:54" ht="20.149999999999999" customHeight="1" x14ac:dyDescent="0.3">
      <c r="A226" s="16"/>
      <c r="B226" s="174" t="str">
        <f>F1288</f>
        <v>3. They put my personal wellbeing ahead of their institutional processes.</v>
      </c>
      <c r="C226" s="174"/>
      <c r="D226" s="174"/>
      <c r="E226" s="174"/>
      <c r="F226" s="174"/>
      <c r="G226" s="174"/>
      <c r="H226" s="174"/>
      <c r="I226" s="174"/>
      <c r="J226" s="174"/>
      <c r="K226" s="175"/>
      <c r="L226" s="176"/>
      <c r="M226" s="177"/>
      <c r="N226" s="19"/>
      <c r="BB226" s="38"/>
    </row>
    <row r="227" spans="1:54" ht="5.15" customHeight="1" x14ac:dyDescent="0.3">
      <c r="A227" s="16"/>
      <c r="B227" s="17"/>
      <c r="C227" s="17"/>
      <c r="D227" s="17"/>
      <c r="E227" s="17"/>
      <c r="F227" s="17"/>
      <c r="G227" s="17"/>
      <c r="H227" s="18"/>
      <c r="I227" s="17"/>
      <c r="J227" s="17"/>
      <c r="K227" s="17"/>
      <c r="L227" s="17"/>
      <c r="M227" s="17"/>
      <c r="N227" s="19"/>
      <c r="BB227" s="38"/>
    </row>
    <row r="228" spans="1:54" ht="20.149999999999999" customHeight="1" x14ac:dyDescent="0.3">
      <c r="A228" s="16"/>
      <c r="B228" s="174" t="str">
        <f>F1289</f>
        <v>4. Their actions and expressions were devoid of any microaggressions.</v>
      </c>
      <c r="C228" s="174"/>
      <c r="D228" s="174"/>
      <c r="E228" s="174"/>
      <c r="F228" s="174"/>
      <c r="G228" s="174"/>
      <c r="H228" s="174"/>
      <c r="I228" s="174"/>
      <c r="J228" s="174"/>
      <c r="K228" s="175"/>
      <c r="L228" s="176"/>
      <c r="M228" s="177"/>
      <c r="N228" s="19"/>
    </row>
    <row r="229" spans="1:54" ht="5.15" customHeight="1" x14ac:dyDescent="0.3">
      <c r="A229" s="16"/>
      <c r="B229" s="17"/>
      <c r="C229" s="17"/>
      <c r="D229" s="17"/>
      <c r="E229" s="17"/>
      <c r="F229" s="17"/>
      <c r="G229" s="17"/>
      <c r="H229" s="18"/>
      <c r="I229" s="17"/>
      <c r="J229" s="17"/>
      <c r="K229" s="17"/>
      <c r="L229" s="17"/>
      <c r="M229" s="17"/>
      <c r="N229" s="19"/>
    </row>
    <row r="230" spans="1:54" ht="20.149999999999999" customHeight="1" x14ac:dyDescent="0.3">
      <c r="A230" s="16"/>
      <c r="B230" s="174" t="str">
        <f>F1290</f>
        <v>5. They asked me how they could be more culturally sensitive.</v>
      </c>
      <c r="C230" s="174"/>
      <c r="D230" s="174"/>
      <c r="E230" s="174"/>
      <c r="F230" s="174"/>
      <c r="G230" s="174"/>
      <c r="H230" s="174"/>
      <c r="I230" s="174"/>
      <c r="J230" s="174"/>
      <c r="K230" s="175"/>
      <c r="L230" s="176"/>
      <c r="M230" s="177"/>
      <c r="N230" s="19"/>
    </row>
    <row r="231" spans="1:54" ht="5.15" customHeight="1" x14ac:dyDescent="0.3">
      <c r="A231" s="16"/>
      <c r="B231" s="17"/>
      <c r="C231" s="17"/>
      <c r="D231" s="17"/>
      <c r="E231" s="17"/>
      <c r="F231" s="17"/>
      <c r="G231" s="17"/>
      <c r="H231" s="18"/>
      <c r="I231" s="17"/>
      <c r="J231" s="17"/>
      <c r="K231" s="17"/>
      <c r="L231" s="17"/>
      <c r="M231" s="17"/>
      <c r="N231" s="19"/>
    </row>
    <row r="232" spans="1:54" ht="20.149999999999999" customHeight="1" x14ac:dyDescent="0.3">
      <c r="A232" s="16"/>
      <c r="B232" s="174" t="str">
        <f>F1291</f>
        <v>6. They did not exploit my vulnerability to their professional authority.</v>
      </c>
      <c r="C232" s="174"/>
      <c r="D232" s="174"/>
      <c r="E232" s="174"/>
      <c r="F232" s="174"/>
      <c r="G232" s="174"/>
      <c r="H232" s="174"/>
      <c r="I232" s="174"/>
      <c r="J232" s="174"/>
      <c r="K232" s="175"/>
      <c r="L232" s="176"/>
      <c r="M232" s="177"/>
      <c r="N232" s="19"/>
    </row>
    <row r="233" spans="1:54" ht="5.15" customHeight="1" x14ac:dyDescent="0.3">
      <c r="A233" s="16"/>
      <c r="B233" s="39"/>
      <c r="C233" s="39"/>
      <c r="D233" s="39"/>
      <c r="E233" s="39"/>
      <c r="F233" s="39"/>
      <c r="G233" s="39"/>
      <c r="H233" s="39"/>
      <c r="I233" s="39"/>
      <c r="J233" s="39"/>
      <c r="K233" s="39"/>
      <c r="L233" s="39"/>
      <c r="M233" s="39"/>
      <c r="N233" s="19"/>
    </row>
    <row r="234" spans="1:54" ht="20.149999999999999" customHeight="1" x14ac:dyDescent="0.3">
      <c r="A234" s="16"/>
      <c r="B234" s="174" t="str">
        <f>F1292</f>
        <v>7. I never had to give up my autonomy to fit their processes.</v>
      </c>
      <c r="C234" s="174"/>
      <c r="D234" s="174"/>
      <c r="E234" s="174"/>
      <c r="F234" s="174"/>
      <c r="G234" s="174"/>
      <c r="H234" s="174"/>
      <c r="I234" s="174"/>
      <c r="J234" s="174"/>
      <c r="K234" s="175"/>
      <c r="L234" s="176"/>
      <c r="M234" s="177"/>
      <c r="N234" s="19"/>
    </row>
    <row r="235" spans="1:54" ht="5.15" customHeight="1" x14ac:dyDescent="0.3">
      <c r="A235" s="16"/>
      <c r="B235" s="39"/>
      <c r="C235" s="39"/>
      <c r="D235" s="39"/>
      <c r="E235" s="39"/>
      <c r="F235" s="39"/>
      <c r="G235" s="39"/>
      <c r="H235" s="39"/>
      <c r="I235" s="39"/>
      <c r="J235" s="39"/>
      <c r="K235" s="39"/>
      <c r="L235" s="39"/>
      <c r="M235" s="39"/>
      <c r="N235" s="19"/>
    </row>
    <row r="236" spans="1:54" ht="20.149999999999999" customHeight="1" x14ac:dyDescent="0.3">
      <c r="A236" s="16"/>
      <c r="B236" s="174" t="str">
        <f>F1293</f>
        <v>8. Staff appeared to be culturally diverse.</v>
      </c>
      <c r="C236" s="174"/>
      <c r="D236" s="174"/>
      <c r="E236" s="174"/>
      <c r="F236" s="174"/>
      <c r="G236" s="174"/>
      <c r="H236" s="174"/>
      <c r="I236" s="174"/>
      <c r="J236" s="174"/>
      <c r="K236" s="175"/>
      <c r="L236" s="176"/>
      <c r="M236" s="177"/>
      <c r="N236" s="19"/>
    </row>
    <row r="237" spans="1:54" ht="5.15" customHeight="1" x14ac:dyDescent="0.3">
      <c r="A237" s="16"/>
      <c r="B237" s="39"/>
      <c r="C237" s="39"/>
      <c r="D237" s="39"/>
      <c r="E237" s="39"/>
      <c r="F237" s="39"/>
      <c r="G237" s="39"/>
      <c r="H237" s="39"/>
      <c r="I237" s="39"/>
      <c r="J237" s="39"/>
      <c r="K237" s="39"/>
      <c r="L237" s="39"/>
      <c r="M237" s="39"/>
      <c r="N237" s="19"/>
    </row>
    <row r="238" spans="1:54" ht="20.149999999999999" customHeight="1" x14ac:dyDescent="0.3">
      <c r="A238" s="16"/>
      <c r="B238" s="174" t="str">
        <f>F1294</f>
        <v>9. They effectively accommodated my linguistic barrier.</v>
      </c>
      <c r="C238" s="174"/>
      <c r="D238" s="174"/>
      <c r="E238" s="174"/>
      <c r="F238" s="174"/>
      <c r="G238" s="174"/>
      <c r="H238" s="174"/>
      <c r="I238" s="174"/>
      <c r="J238" s="174"/>
      <c r="K238" s="175"/>
      <c r="L238" s="176"/>
      <c r="M238" s="177"/>
      <c r="N238" s="19"/>
    </row>
    <row r="239" spans="1:54" ht="5.15" customHeight="1" x14ac:dyDescent="0.3">
      <c r="A239" s="16"/>
      <c r="B239" s="39"/>
      <c r="C239" s="39"/>
      <c r="D239" s="39"/>
      <c r="E239" s="39"/>
      <c r="F239" s="39"/>
      <c r="G239" s="39"/>
      <c r="H239" s="39"/>
      <c r="I239" s="39"/>
      <c r="J239" s="39"/>
      <c r="K239" s="39"/>
      <c r="L239" s="39"/>
      <c r="M239" s="39"/>
      <c r="N239" s="19"/>
    </row>
    <row r="240" spans="1:54" ht="20.149999999999999" customHeight="1" x14ac:dyDescent="0.3">
      <c r="A240" s="16"/>
      <c r="B240" s="174" t="str">
        <f>F1295</f>
        <v>10. I was offered billing options appropriate to my cultural values.</v>
      </c>
      <c r="C240" s="174"/>
      <c r="D240" s="174"/>
      <c r="E240" s="174"/>
      <c r="F240" s="174"/>
      <c r="G240" s="174"/>
      <c r="H240" s="174"/>
      <c r="I240" s="174"/>
      <c r="J240" s="174"/>
      <c r="K240" s="175"/>
      <c r="L240" s="176"/>
      <c r="M240" s="177"/>
      <c r="N240" s="19"/>
    </row>
    <row r="241" spans="1:14" ht="10" customHeight="1" x14ac:dyDescent="0.3">
      <c r="A241" s="16"/>
      <c r="B241" s="39"/>
      <c r="C241" s="39"/>
      <c r="D241" s="39"/>
      <c r="E241" s="39"/>
      <c r="F241" s="39"/>
      <c r="G241" s="39"/>
      <c r="H241" s="39"/>
      <c r="I241" s="39"/>
      <c r="J241" s="39"/>
      <c r="K241" s="39"/>
      <c r="L241" s="39"/>
      <c r="M241" s="39"/>
      <c r="N241" s="19"/>
    </row>
    <row r="242" spans="1:14" ht="15" customHeight="1" x14ac:dyDescent="0.3">
      <c r="A242" s="16"/>
      <c r="B242" s="178" t="str">
        <f>B1299</f>
        <v/>
      </c>
      <c r="C242" s="178"/>
      <c r="D242" s="178"/>
      <c r="E242" s="178"/>
      <c r="F242" s="178"/>
      <c r="G242" s="178"/>
      <c r="H242" s="178"/>
      <c r="I242" s="178"/>
      <c r="J242" s="178"/>
      <c r="K242" s="178"/>
      <c r="L242" s="178"/>
      <c r="M242" s="178"/>
      <c r="N242" s="19"/>
    </row>
    <row r="243" spans="1:14" ht="10" customHeight="1" x14ac:dyDescent="0.3">
      <c r="A243" s="16"/>
      <c r="B243" s="40"/>
      <c r="C243" s="41"/>
      <c r="D243" s="41"/>
      <c r="E243" s="41"/>
      <c r="F243" s="41"/>
      <c r="G243" s="41"/>
      <c r="H243" s="41"/>
      <c r="I243" s="41"/>
      <c r="J243" s="41"/>
      <c r="K243" s="41"/>
      <c r="L243" s="41"/>
      <c r="M243" s="42"/>
      <c r="N243" s="19"/>
    </row>
    <row r="244" spans="1:14" ht="20" customHeight="1" x14ac:dyDescent="0.3">
      <c r="A244" s="16"/>
      <c r="B244" s="52" t="str">
        <f>C1303</f>
        <v xml:space="preserve">We provide this helpful feedback to you, , to improve your cultural competency. </v>
      </c>
      <c r="C244" s="53"/>
      <c r="D244" s="53"/>
      <c r="E244" s="53"/>
      <c r="F244" s="53"/>
      <c r="G244" s="53"/>
      <c r="H244" s="53"/>
      <c r="I244" s="53"/>
      <c r="J244" s="53"/>
      <c r="K244" s="53"/>
      <c r="L244" s="53"/>
      <c r="M244" s="54"/>
      <c r="N244" s="19"/>
    </row>
    <row r="245" spans="1:14" ht="20" customHeight="1" x14ac:dyDescent="0.3">
      <c r="A245" s="16"/>
      <c r="B245" s="156" t="s">
        <v>15</v>
      </c>
      <c r="C245" s="157"/>
      <c r="D245" s="157"/>
      <c r="E245" s="157"/>
      <c r="F245" s="157"/>
      <c r="G245" s="157"/>
      <c r="H245" s="157"/>
      <c r="I245" s="157"/>
      <c r="J245" s="157"/>
      <c r="K245" s="157"/>
      <c r="L245" s="157"/>
      <c r="M245" s="158"/>
      <c r="N245" s="19"/>
    </row>
    <row r="246" spans="1:14" ht="20" customHeight="1" thickBot="1" x14ac:dyDescent="0.35">
      <c r="A246" s="16"/>
      <c r="B246" s="156" t="s">
        <v>16</v>
      </c>
      <c r="C246" s="157"/>
      <c r="D246" s="157"/>
      <c r="E246" s="157"/>
      <c r="F246" s="157"/>
      <c r="G246" s="157"/>
      <c r="H246" s="157"/>
      <c r="I246" s="157"/>
      <c r="J246" s="157"/>
      <c r="K246" s="157"/>
      <c r="L246" s="157"/>
      <c r="M246" s="158"/>
      <c r="N246" s="19"/>
    </row>
    <row r="247" spans="1:14" ht="30" customHeight="1" thickTop="1" x14ac:dyDescent="0.3">
      <c r="A247" s="16"/>
      <c r="B247" s="159" t="s">
        <v>17</v>
      </c>
      <c r="C247" s="160"/>
      <c r="D247" s="160"/>
      <c r="E247" s="162" t="s">
        <v>18</v>
      </c>
      <c r="F247" s="163"/>
      <c r="G247" s="163"/>
      <c r="H247" s="164"/>
      <c r="I247" s="165" t="s">
        <v>19</v>
      </c>
      <c r="J247" s="166"/>
      <c r="K247" s="166"/>
      <c r="L247" s="166"/>
      <c r="M247" s="167"/>
      <c r="N247" s="19"/>
    </row>
    <row r="248" spans="1:14" ht="55" customHeight="1" thickBot="1" x14ac:dyDescent="0.35">
      <c r="A248" s="16"/>
      <c r="B248" s="55"/>
      <c r="C248" s="17"/>
      <c r="D248" s="17"/>
      <c r="E248" s="168" t="s">
        <v>20</v>
      </c>
      <c r="F248" s="169"/>
      <c r="G248" s="169"/>
      <c r="H248" s="170"/>
      <c r="I248" s="171" t="s">
        <v>21</v>
      </c>
      <c r="J248" s="172"/>
      <c r="K248" s="172"/>
      <c r="L248" s="172"/>
      <c r="M248" s="173"/>
      <c r="N248" s="19"/>
    </row>
    <row r="249" spans="1:14" ht="10" customHeight="1" thickTop="1" x14ac:dyDescent="0.3">
      <c r="A249" s="16"/>
      <c r="B249" s="55"/>
      <c r="C249" s="17"/>
      <c r="D249" s="17"/>
      <c r="E249" s="17"/>
      <c r="F249" s="17"/>
      <c r="G249" s="17"/>
      <c r="H249" s="17"/>
      <c r="I249" s="17"/>
      <c r="J249" s="17"/>
      <c r="K249" s="17"/>
      <c r="L249" s="17"/>
      <c r="M249" s="56"/>
      <c r="N249" s="19"/>
    </row>
    <row r="250" spans="1:14" ht="20.149999999999999" customHeight="1" x14ac:dyDescent="0.3">
      <c r="A250" s="16"/>
      <c r="B250" s="46"/>
      <c r="C250" s="39"/>
      <c r="D250" s="39"/>
      <c r="E250" s="153"/>
      <c r="F250" s="154"/>
      <c r="G250" s="154"/>
      <c r="H250" s="154"/>
      <c r="I250" s="154"/>
      <c r="J250" s="154"/>
      <c r="K250" s="154"/>
      <c r="L250" s="155"/>
      <c r="M250" s="48"/>
      <c r="N250" s="19"/>
    </row>
    <row r="251" spans="1:14" ht="10" customHeight="1" x14ac:dyDescent="0.3">
      <c r="A251" s="16"/>
      <c r="B251" s="46"/>
      <c r="C251" s="39"/>
      <c r="D251" s="39"/>
      <c r="E251" s="39"/>
      <c r="F251" s="39"/>
      <c r="G251" s="39"/>
      <c r="H251" s="39"/>
      <c r="I251" s="39"/>
      <c r="J251" s="39"/>
      <c r="K251" s="39"/>
      <c r="L251" s="39"/>
      <c r="M251" s="48"/>
      <c r="N251" s="19"/>
    </row>
    <row r="252" spans="1:14" ht="65.150000000000006" customHeight="1" x14ac:dyDescent="0.3">
      <c r="A252" s="16"/>
      <c r="B252" s="156" t="str">
        <f>C1313</f>
        <v>Select one of these two services, Standard or Competitive Competence, to best improve your efficacy serving diverse patients. We can then offer a testimonial of your improved responsiveness to diverse clients.</v>
      </c>
      <c r="C252" s="157"/>
      <c r="D252" s="157"/>
      <c r="E252" s="157"/>
      <c r="F252" s="157"/>
      <c r="G252" s="157"/>
      <c r="H252" s="157"/>
      <c r="I252" s="157"/>
      <c r="J252" s="157"/>
      <c r="K252" s="157"/>
      <c r="L252" s="157"/>
      <c r="M252" s="158"/>
      <c r="N252" s="19"/>
    </row>
    <row r="253" spans="1:14" ht="45" customHeight="1" x14ac:dyDescent="0.3">
      <c r="A253" s="16"/>
      <c r="B253" s="150"/>
      <c r="C253" s="151"/>
      <c r="D253" s="151"/>
      <c r="E253" s="151"/>
      <c r="F253" s="151"/>
      <c r="G253" s="151"/>
      <c r="H253" s="151"/>
      <c r="I253" s="151"/>
      <c r="J253" s="151"/>
      <c r="K253" s="151"/>
      <c r="L253" s="151"/>
      <c r="M253" s="152"/>
      <c r="N253" s="19"/>
    </row>
    <row r="254" spans="1:14" ht="5.15" customHeight="1" x14ac:dyDescent="0.3">
      <c r="A254" s="16"/>
      <c r="B254" s="39"/>
      <c r="C254" s="39"/>
      <c r="D254" s="39"/>
      <c r="E254" s="39"/>
      <c r="F254" s="39"/>
      <c r="G254" s="39"/>
      <c r="H254" s="39"/>
      <c r="I254" s="39"/>
      <c r="J254" s="39"/>
      <c r="K254" s="39"/>
      <c r="L254" s="39"/>
      <c r="M254" s="39"/>
      <c r="N254" s="19"/>
    </row>
    <row r="255" spans="1:14" ht="5.15" customHeight="1" x14ac:dyDescent="0.3">
      <c r="A255" s="27"/>
      <c r="B255" s="28"/>
      <c r="C255" s="28"/>
      <c r="D255" s="28"/>
      <c r="E255" s="28"/>
      <c r="F255" s="28"/>
      <c r="G255" s="28"/>
      <c r="H255" s="28"/>
      <c r="I255" s="28"/>
      <c r="J255" s="28"/>
      <c r="K255" s="28"/>
      <c r="L255" s="28"/>
      <c r="M255" s="28"/>
      <c r="N255" s="29"/>
    </row>
    <row r="256" spans="1:14" ht="55" customHeight="1" x14ac:dyDescent="0.3">
      <c r="A256" s="30" t="s">
        <v>5</v>
      </c>
      <c r="B256" s="188" t="s">
        <v>28</v>
      </c>
      <c r="C256" s="188"/>
      <c r="D256" s="188"/>
      <c r="E256" s="188"/>
      <c r="F256" s="186"/>
      <c r="G256" s="186"/>
      <c r="H256" s="186"/>
      <c r="I256" s="186"/>
      <c r="J256" s="187"/>
      <c r="K256" s="187"/>
      <c r="L256" s="187"/>
      <c r="M256" s="187"/>
      <c r="N256" s="31" t="s">
        <v>7</v>
      </c>
    </row>
    <row r="257" spans="1:54" ht="5.15" customHeight="1" x14ac:dyDescent="0.3">
      <c r="A257" s="11"/>
      <c r="B257" s="12"/>
      <c r="C257" s="12"/>
      <c r="D257" s="12"/>
      <c r="E257" s="12"/>
      <c r="F257" s="12"/>
      <c r="G257" s="12"/>
      <c r="H257" s="13"/>
      <c r="I257" s="12"/>
      <c r="J257" s="12"/>
      <c r="K257" s="12"/>
      <c r="L257" s="12"/>
      <c r="M257" s="12"/>
      <c r="N257" s="14"/>
    </row>
    <row r="258" spans="1:54" ht="5.15" customHeight="1" x14ac:dyDescent="0.3">
      <c r="A258" s="16"/>
      <c r="B258" s="17"/>
      <c r="C258" s="17"/>
      <c r="D258" s="17"/>
      <c r="E258" s="17"/>
      <c r="F258" s="17"/>
      <c r="G258" s="17"/>
      <c r="H258" s="18"/>
      <c r="I258" s="17"/>
      <c r="J258" s="17"/>
      <c r="K258" s="17"/>
      <c r="L258" s="17"/>
      <c r="M258" s="17"/>
      <c r="N258" s="19"/>
    </row>
    <row r="259" spans="1:54" ht="5.15" customHeight="1" thickBot="1" x14ac:dyDescent="0.35">
      <c r="A259" s="16"/>
      <c r="B259" s="32"/>
      <c r="C259" s="32"/>
      <c r="D259" s="32"/>
      <c r="E259" s="32"/>
      <c r="F259" s="32"/>
      <c r="G259" s="32"/>
      <c r="H259" s="32"/>
      <c r="I259" s="32"/>
      <c r="J259" s="32"/>
      <c r="K259" s="32"/>
      <c r="L259" s="32"/>
      <c r="M259" s="32"/>
      <c r="N259" s="19"/>
    </row>
    <row r="260" spans="1:54" ht="20.149999999999999" customHeight="1" thickTop="1" x14ac:dyDescent="0.3">
      <c r="A260" s="16"/>
      <c r="B260" s="33" t="s">
        <v>11</v>
      </c>
      <c r="C260" s="32"/>
      <c r="D260" s="32"/>
      <c r="E260" s="32"/>
      <c r="F260" s="179" t="str">
        <f>F219</f>
        <v/>
      </c>
      <c r="G260" s="180"/>
      <c r="H260" s="180"/>
      <c r="I260" s="181"/>
      <c r="J260" s="34"/>
      <c r="K260" s="35" t="s">
        <v>12</v>
      </c>
      <c r="L260" s="36"/>
      <c r="M260" s="37"/>
      <c r="N260" s="19"/>
    </row>
    <row r="261" spans="1:54" ht="20.149999999999999" customHeight="1" thickBot="1" x14ac:dyDescent="0.35">
      <c r="A261" s="16"/>
      <c r="B261" s="33" t="s">
        <v>13</v>
      </c>
      <c r="C261" s="32"/>
      <c r="D261" s="32"/>
      <c r="E261" s="32"/>
      <c r="F261" s="179" t="str">
        <f>F220</f>
        <v/>
      </c>
      <c r="G261" s="180"/>
      <c r="H261" s="180"/>
      <c r="I261" s="181"/>
      <c r="J261" s="34"/>
      <c r="K261" s="182"/>
      <c r="L261" s="183"/>
      <c r="M261" s="184"/>
      <c r="N261" s="19"/>
    </row>
    <row r="262" spans="1:54" ht="10" customHeight="1" thickTop="1" x14ac:dyDescent="0.3">
      <c r="A262" s="16"/>
      <c r="B262" s="17"/>
      <c r="C262" s="17"/>
      <c r="D262" s="17"/>
      <c r="E262" s="17"/>
      <c r="F262" s="17"/>
      <c r="G262" s="17"/>
      <c r="H262" s="18"/>
      <c r="I262" s="17"/>
      <c r="J262" s="17"/>
      <c r="K262" s="17"/>
      <c r="L262" s="17"/>
      <c r="M262" s="17"/>
      <c r="N262" s="19"/>
    </row>
    <row r="263" spans="1:54" ht="20.149999999999999" customHeight="1" x14ac:dyDescent="0.3">
      <c r="A263" s="16"/>
      <c r="B263" s="174" t="str">
        <f>F1323</f>
        <v>1. I felt fully seen and heard.</v>
      </c>
      <c r="C263" s="174"/>
      <c r="D263" s="174"/>
      <c r="E263" s="174"/>
      <c r="F263" s="174"/>
      <c r="G263" s="174"/>
      <c r="H263" s="174"/>
      <c r="I263" s="174"/>
      <c r="J263" s="174"/>
      <c r="K263" s="175"/>
      <c r="L263" s="176"/>
      <c r="M263" s="177"/>
      <c r="N263" s="19"/>
    </row>
    <row r="264" spans="1:54" ht="5.15" customHeight="1" x14ac:dyDescent="0.3">
      <c r="A264" s="16"/>
      <c r="B264" s="17"/>
      <c r="C264" s="17"/>
      <c r="D264" s="17"/>
      <c r="E264" s="17"/>
      <c r="F264" s="17"/>
      <c r="G264" s="17"/>
      <c r="H264" s="18"/>
      <c r="I264" s="17"/>
      <c r="J264" s="17"/>
      <c r="K264" s="17"/>
      <c r="L264" s="17"/>
      <c r="M264" s="17"/>
      <c r="N264" s="19"/>
      <c r="BB264" s="38"/>
    </row>
    <row r="265" spans="1:54" ht="20.149999999999999" customHeight="1" x14ac:dyDescent="0.3">
      <c r="A265" s="16"/>
      <c r="B265" s="174" t="str">
        <f>F1324</f>
        <v>2. They faithfully responded to all of my expressions of pain or discomfort.</v>
      </c>
      <c r="C265" s="174"/>
      <c r="D265" s="174"/>
      <c r="E265" s="174"/>
      <c r="F265" s="174"/>
      <c r="G265" s="174"/>
      <c r="H265" s="174"/>
      <c r="I265" s="174"/>
      <c r="J265" s="174"/>
      <c r="K265" s="175"/>
      <c r="L265" s="176"/>
      <c r="M265" s="177"/>
      <c r="N265" s="19"/>
      <c r="BB265" s="38"/>
    </row>
    <row r="266" spans="1:54" ht="5.15" customHeight="1" x14ac:dyDescent="0.3">
      <c r="A266" s="16"/>
      <c r="B266" s="17"/>
      <c r="C266" s="17"/>
      <c r="D266" s="17"/>
      <c r="E266" s="17"/>
      <c r="F266" s="17"/>
      <c r="G266" s="17"/>
      <c r="H266" s="18"/>
      <c r="I266" s="17"/>
      <c r="J266" s="17"/>
      <c r="K266" s="17"/>
      <c r="L266" s="17"/>
      <c r="M266" s="17"/>
      <c r="N266" s="19"/>
      <c r="BB266" s="38"/>
    </row>
    <row r="267" spans="1:54" ht="20.149999999999999" customHeight="1" x14ac:dyDescent="0.3">
      <c r="A267" s="16"/>
      <c r="B267" s="174" t="str">
        <f>F1325</f>
        <v>3. They put my personal wellbeing ahead of their institutional processes.</v>
      </c>
      <c r="C267" s="174"/>
      <c r="D267" s="174"/>
      <c r="E267" s="174"/>
      <c r="F267" s="174"/>
      <c r="G267" s="174"/>
      <c r="H267" s="174"/>
      <c r="I267" s="174"/>
      <c r="J267" s="174"/>
      <c r="K267" s="175"/>
      <c r="L267" s="176"/>
      <c r="M267" s="177"/>
      <c r="N267" s="19"/>
      <c r="BB267" s="38"/>
    </row>
    <row r="268" spans="1:54" ht="5.15" customHeight="1" x14ac:dyDescent="0.3">
      <c r="A268" s="16"/>
      <c r="B268" s="17"/>
      <c r="C268" s="17"/>
      <c r="D268" s="17"/>
      <c r="E268" s="17"/>
      <c r="F268" s="17"/>
      <c r="G268" s="17"/>
      <c r="H268" s="18"/>
      <c r="I268" s="17"/>
      <c r="J268" s="17"/>
      <c r="K268" s="17"/>
      <c r="L268" s="17"/>
      <c r="M268" s="17"/>
      <c r="N268" s="19"/>
      <c r="BB268" s="38"/>
    </row>
    <row r="269" spans="1:54" ht="20.149999999999999" customHeight="1" x14ac:dyDescent="0.3">
      <c r="A269" s="16"/>
      <c r="B269" s="174" t="str">
        <f>F1326</f>
        <v>4. Their actions and expressions were devoid of any microaggressions.</v>
      </c>
      <c r="C269" s="174"/>
      <c r="D269" s="174"/>
      <c r="E269" s="174"/>
      <c r="F269" s="174"/>
      <c r="G269" s="174"/>
      <c r="H269" s="174"/>
      <c r="I269" s="174"/>
      <c r="J269" s="174"/>
      <c r="K269" s="175"/>
      <c r="L269" s="176"/>
      <c r="M269" s="177"/>
      <c r="N269" s="19"/>
    </row>
    <row r="270" spans="1:54" ht="5.15" customHeight="1" x14ac:dyDescent="0.3">
      <c r="A270" s="16"/>
      <c r="B270" s="17"/>
      <c r="C270" s="17"/>
      <c r="D270" s="17"/>
      <c r="E270" s="17"/>
      <c r="F270" s="17"/>
      <c r="G270" s="17"/>
      <c r="H270" s="18"/>
      <c r="I270" s="17"/>
      <c r="J270" s="17"/>
      <c r="K270" s="17"/>
      <c r="L270" s="17"/>
      <c r="M270" s="17"/>
      <c r="N270" s="19"/>
    </row>
    <row r="271" spans="1:54" ht="20.149999999999999" customHeight="1" x14ac:dyDescent="0.3">
      <c r="A271" s="16"/>
      <c r="B271" s="174" t="str">
        <f>F1327</f>
        <v>5. They asked me how they could be more culturally sensitive.</v>
      </c>
      <c r="C271" s="174"/>
      <c r="D271" s="174"/>
      <c r="E271" s="174"/>
      <c r="F271" s="174"/>
      <c r="G271" s="174"/>
      <c r="H271" s="174"/>
      <c r="I271" s="174"/>
      <c r="J271" s="174"/>
      <c r="K271" s="175"/>
      <c r="L271" s="176"/>
      <c r="M271" s="177"/>
      <c r="N271" s="19"/>
    </row>
    <row r="272" spans="1:54" ht="5.15" customHeight="1" x14ac:dyDescent="0.3">
      <c r="A272" s="16"/>
      <c r="B272" s="17"/>
      <c r="C272" s="17"/>
      <c r="D272" s="17"/>
      <c r="E272" s="17"/>
      <c r="F272" s="17"/>
      <c r="G272" s="17"/>
      <c r="H272" s="18"/>
      <c r="I272" s="17"/>
      <c r="J272" s="17"/>
      <c r="K272" s="17"/>
      <c r="L272" s="17"/>
      <c r="M272" s="17"/>
      <c r="N272" s="19"/>
    </row>
    <row r="273" spans="1:14" ht="20.149999999999999" customHeight="1" x14ac:dyDescent="0.3">
      <c r="A273" s="16"/>
      <c r="B273" s="174" t="str">
        <f>F1328</f>
        <v>6. They did not exploit my vulnerability to their professional authority.</v>
      </c>
      <c r="C273" s="174"/>
      <c r="D273" s="174"/>
      <c r="E273" s="174"/>
      <c r="F273" s="174"/>
      <c r="G273" s="174"/>
      <c r="H273" s="174"/>
      <c r="I273" s="174"/>
      <c r="J273" s="174"/>
      <c r="K273" s="175"/>
      <c r="L273" s="176"/>
      <c r="M273" s="177"/>
      <c r="N273" s="19"/>
    </row>
    <row r="274" spans="1:14" ht="5.15" customHeight="1" x14ac:dyDescent="0.3">
      <c r="A274" s="16"/>
      <c r="B274" s="39"/>
      <c r="C274" s="39"/>
      <c r="D274" s="39"/>
      <c r="E274" s="39"/>
      <c r="F274" s="39"/>
      <c r="G274" s="39"/>
      <c r="H274" s="39"/>
      <c r="I274" s="39"/>
      <c r="J274" s="39"/>
      <c r="K274" s="39"/>
      <c r="L274" s="39"/>
      <c r="M274" s="39"/>
      <c r="N274" s="19"/>
    </row>
    <row r="275" spans="1:14" ht="20.149999999999999" customHeight="1" x14ac:dyDescent="0.3">
      <c r="A275" s="16"/>
      <c r="B275" s="174" t="str">
        <f>F1329</f>
        <v>7. I never had to give up my autonomy to fit their processes.</v>
      </c>
      <c r="C275" s="174"/>
      <c r="D275" s="174"/>
      <c r="E275" s="174"/>
      <c r="F275" s="174"/>
      <c r="G275" s="174"/>
      <c r="H275" s="174"/>
      <c r="I275" s="174"/>
      <c r="J275" s="174"/>
      <c r="K275" s="175"/>
      <c r="L275" s="176"/>
      <c r="M275" s="177"/>
      <c r="N275" s="19"/>
    </row>
    <row r="276" spans="1:14" ht="5.15" customHeight="1" x14ac:dyDescent="0.3">
      <c r="A276" s="16"/>
      <c r="B276" s="39"/>
      <c r="C276" s="39"/>
      <c r="D276" s="39"/>
      <c r="E276" s="39"/>
      <c r="F276" s="39"/>
      <c r="G276" s="39"/>
      <c r="H276" s="39"/>
      <c r="I276" s="39"/>
      <c r="J276" s="39"/>
      <c r="K276" s="39"/>
      <c r="L276" s="39"/>
      <c r="M276" s="39"/>
      <c r="N276" s="19"/>
    </row>
    <row r="277" spans="1:14" ht="20.149999999999999" customHeight="1" x14ac:dyDescent="0.3">
      <c r="A277" s="16"/>
      <c r="B277" s="174" t="str">
        <f>F1330</f>
        <v>8. Staff appeared to be culturally diverse.</v>
      </c>
      <c r="C277" s="174"/>
      <c r="D277" s="174"/>
      <c r="E277" s="174"/>
      <c r="F277" s="174"/>
      <c r="G277" s="174"/>
      <c r="H277" s="174"/>
      <c r="I277" s="174"/>
      <c r="J277" s="174"/>
      <c r="K277" s="175"/>
      <c r="L277" s="176"/>
      <c r="M277" s="177"/>
      <c r="N277" s="19"/>
    </row>
    <row r="278" spans="1:14" ht="5.15" customHeight="1" x14ac:dyDescent="0.3">
      <c r="A278" s="16"/>
      <c r="B278" s="39"/>
      <c r="C278" s="39"/>
      <c r="D278" s="39"/>
      <c r="E278" s="39"/>
      <c r="F278" s="39"/>
      <c r="G278" s="39"/>
      <c r="H278" s="39"/>
      <c r="I278" s="39"/>
      <c r="J278" s="39"/>
      <c r="K278" s="39"/>
      <c r="L278" s="39"/>
      <c r="M278" s="39"/>
      <c r="N278" s="19"/>
    </row>
    <row r="279" spans="1:14" ht="20.149999999999999" customHeight="1" x14ac:dyDescent="0.3">
      <c r="A279" s="16"/>
      <c r="B279" s="174" t="str">
        <f>F1331</f>
        <v>9. They effectively accommodated my linguistic barrier.</v>
      </c>
      <c r="C279" s="174"/>
      <c r="D279" s="174"/>
      <c r="E279" s="174"/>
      <c r="F279" s="174"/>
      <c r="G279" s="174"/>
      <c r="H279" s="174"/>
      <c r="I279" s="174"/>
      <c r="J279" s="174"/>
      <c r="K279" s="175"/>
      <c r="L279" s="176"/>
      <c r="M279" s="177"/>
      <c r="N279" s="19"/>
    </row>
    <row r="280" spans="1:14" ht="5.15" customHeight="1" x14ac:dyDescent="0.3">
      <c r="A280" s="16"/>
      <c r="B280" s="39"/>
      <c r="C280" s="39"/>
      <c r="D280" s="39"/>
      <c r="E280" s="39"/>
      <c r="F280" s="39"/>
      <c r="G280" s="39"/>
      <c r="H280" s="39"/>
      <c r="I280" s="39"/>
      <c r="J280" s="39"/>
      <c r="K280" s="39"/>
      <c r="L280" s="39"/>
      <c r="M280" s="39"/>
      <c r="N280" s="19"/>
    </row>
    <row r="281" spans="1:14" ht="20.149999999999999" customHeight="1" x14ac:dyDescent="0.3">
      <c r="A281" s="16"/>
      <c r="B281" s="174" t="str">
        <f>F1332</f>
        <v>10. I was offered billing options appropriate to my cultural values.</v>
      </c>
      <c r="C281" s="174"/>
      <c r="D281" s="174"/>
      <c r="E281" s="174"/>
      <c r="F281" s="174"/>
      <c r="G281" s="174"/>
      <c r="H281" s="174"/>
      <c r="I281" s="174"/>
      <c r="J281" s="174"/>
      <c r="K281" s="175"/>
      <c r="L281" s="176"/>
      <c r="M281" s="177"/>
      <c r="N281" s="19"/>
    </row>
    <row r="282" spans="1:14" ht="10" customHeight="1" x14ac:dyDescent="0.3">
      <c r="A282" s="16"/>
      <c r="B282" s="39"/>
      <c r="C282" s="39"/>
      <c r="D282" s="39"/>
      <c r="E282" s="39"/>
      <c r="F282" s="39"/>
      <c r="G282" s="39"/>
      <c r="H282" s="39"/>
      <c r="I282" s="39"/>
      <c r="J282" s="39"/>
      <c r="K282" s="39"/>
      <c r="L282" s="39"/>
      <c r="M282" s="39"/>
      <c r="N282" s="19"/>
    </row>
    <row r="283" spans="1:14" ht="15" customHeight="1" x14ac:dyDescent="0.3">
      <c r="A283" s="16"/>
      <c r="B283" s="178" t="str">
        <f>B1336</f>
        <v/>
      </c>
      <c r="C283" s="178"/>
      <c r="D283" s="178"/>
      <c r="E283" s="178"/>
      <c r="F283" s="178"/>
      <c r="G283" s="178"/>
      <c r="H283" s="178"/>
      <c r="I283" s="178"/>
      <c r="J283" s="178"/>
      <c r="K283" s="178"/>
      <c r="L283" s="178"/>
      <c r="M283" s="178"/>
      <c r="N283" s="19"/>
    </row>
    <row r="284" spans="1:14" ht="10" customHeight="1" x14ac:dyDescent="0.3">
      <c r="A284" s="16"/>
      <c r="B284" s="40"/>
      <c r="C284" s="41"/>
      <c r="D284" s="41"/>
      <c r="E284" s="41"/>
      <c r="F284" s="41"/>
      <c r="G284" s="41"/>
      <c r="H284" s="41"/>
      <c r="I284" s="41"/>
      <c r="J284" s="41"/>
      <c r="K284" s="41"/>
      <c r="L284" s="41"/>
      <c r="M284" s="42"/>
      <c r="N284" s="19"/>
    </row>
    <row r="285" spans="1:14" ht="20" customHeight="1" x14ac:dyDescent="0.3">
      <c r="A285" s="16"/>
      <c r="B285" s="52" t="str">
        <f>C1340</f>
        <v xml:space="preserve">We provide this helpful feedback to you, , to improve your cultural competency. </v>
      </c>
      <c r="C285" s="53"/>
      <c r="D285" s="53"/>
      <c r="E285" s="53"/>
      <c r="F285" s="53"/>
      <c r="G285" s="53"/>
      <c r="H285" s="53"/>
      <c r="I285" s="53"/>
      <c r="J285" s="53"/>
      <c r="K285" s="53"/>
      <c r="L285" s="53"/>
      <c r="M285" s="54"/>
      <c r="N285" s="19"/>
    </row>
    <row r="286" spans="1:14" ht="20" customHeight="1" x14ac:dyDescent="0.3">
      <c r="A286" s="16"/>
      <c r="B286" s="156" t="s">
        <v>15</v>
      </c>
      <c r="C286" s="157"/>
      <c r="D286" s="157"/>
      <c r="E286" s="157"/>
      <c r="F286" s="157"/>
      <c r="G286" s="157"/>
      <c r="H286" s="157"/>
      <c r="I286" s="157"/>
      <c r="J286" s="157"/>
      <c r="K286" s="157"/>
      <c r="L286" s="157"/>
      <c r="M286" s="158"/>
      <c r="N286" s="19"/>
    </row>
    <row r="287" spans="1:14" ht="20" customHeight="1" thickBot="1" x14ac:dyDescent="0.35">
      <c r="A287" s="16"/>
      <c r="B287" s="156" t="s">
        <v>16</v>
      </c>
      <c r="C287" s="157"/>
      <c r="D287" s="157"/>
      <c r="E287" s="157"/>
      <c r="F287" s="157"/>
      <c r="G287" s="157"/>
      <c r="H287" s="157"/>
      <c r="I287" s="157"/>
      <c r="J287" s="157"/>
      <c r="K287" s="157"/>
      <c r="L287" s="157"/>
      <c r="M287" s="158"/>
      <c r="N287" s="19"/>
    </row>
    <row r="288" spans="1:14" ht="30" customHeight="1" thickTop="1" x14ac:dyDescent="0.3">
      <c r="A288" s="16"/>
      <c r="B288" s="159" t="s">
        <v>17</v>
      </c>
      <c r="C288" s="160"/>
      <c r="D288" s="160"/>
      <c r="E288" s="162" t="s">
        <v>18</v>
      </c>
      <c r="F288" s="163"/>
      <c r="G288" s="163"/>
      <c r="H288" s="164"/>
      <c r="I288" s="165" t="s">
        <v>19</v>
      </c>
      <c r="J288" s="166"/>
      <c r="K288" s="166"/>
      <c r="L288" s="166"/>
      <c r="M288" s="167"/>
      <c r="N288" s="19"/>
    </row>
    <row r="289" spans="1:14" ht="55" customHeight="1" thickBot="1" x14ac:dyDescent="0.35">
      <c r="A289" s="16"/>
      <c r="B289" s="55"/>
      <c r="C289" s="17"/>
      <c r="D289" s="17"/>
      <c r="E289" s="168" t="s">
        <v>20</v>
      </c>
      <c r="F289" s="169"/>
      <c r="G289" s="169"/>
      <c r="H289" s="170"/>
      <c r="I289" s="171" t="s">
        <v>21</v>
      </c>
      <c r="J289" s="172"/>
      <c r="K289" s="172"/>
      <c r="L289" s="172"/>
      <c r="M289" s="173"/>
      <c r="N289" s="19"/>
    </row>
    <row r="290" spans="1:14" ht="10" customHeight="1" thickTop="1" x14ac:dyDescent="0.3">
      <c r="A290" s="16"/>
      <c r="B290" s="55"/>
      <c r="C290" s="17"/>
      <c r="D290" s="17"/>
      <c r="E290" s="17"/>
      <c r="F290" s="17"/>
      <c r="G290" s="17"/>
      <c r="H290" s="17"/>
      <c r="I290" s="17"/>
      <c r="J290" s="17"/>
      <c r="K290" s="17"/>
      <c r="L290" s="17"/>
      <c r="M290" s="56"/>
      <c r="N290" s="19"/>
    </row>
    <row r="291" spans="1:14" ht="20.149999999999999" customHeight="1" x14ac:dyDescent="0.3">
      <c r="A291" s="16"/>
      <c r="B291" s="46"/>
      <c r="C291" s="39"/>
      <c r="D291" s="39"/>
      <c r="E291" s="153"/>
      <c r="F291" s="154"/>
      <c r="G291" s="154"/>
      <c r="H291" s="154"/>
      <c r="I291" s="154"/>
      <c r="J291" s="154"/>
      <c r="K291" s="154"/>
      <c r="L291" s="155"/>
      <c r="M291" s="48"/>
      <c r="N291" s="19"/>
    </row>
    <row r="292" spans="1:14" ht="10" customHeight="1" x14ac:dyDescent="0.3">
      <c r="A292" s="16"/>
      <c r="B292" s="46"/>
      <c r="C292" s="39"/>
      <c r="D292" s="39"/>
      <c r="E292" s="39"/>
      <c r="F292" s="39"/>
      <c r="G292" s="39"/>
      <c r="H292" s="39"/>
      <c r="I292" s="39"/>
      <c r="J292" s="39"/>
      <c r="K292" s="39"/>
      <c r="L292" s="39"/>
      <c r="M292" s="48"/>
      <c r="N292" s="19"/>
    </row>
    <row r="293" spans="1:14" ht="65.150000000000006" customHeight="1" x14ac:dyDescent="0.3">
      <c r="A293" s="16"/>
      <c r="B293" s="156" t="str">
        <f>C1350</f>
        <v>Select one of these two services, Standard or Competitive Competence, to best improve your efficacy serving diverse patients. We can then offer a testimonial of your improved responsiveness to diverse clients.</v>
      </c>
      <c r="C293" s="157"/>
      <c r="D293" s="157"/>
      <c r="E293" s="157"/>
      <c r="F293" s="157"/>
      <c r="G293" s="157"/>
      <c r="H293" s="157"/>
      <c r="I293" s="157"/>
      <c r="J293" s="157"/>
      <c r="K293" s="157"/>
      <c r="L293" s="157"/>
      <c r="M293" s="158"/>
      <c r="N293" s="19"/>
    </row>
    <row r="294" spans="1:14" ht="45" customHeight="1" x14ac:dyDescent="0.3">
      <c r="A294" s="16"/>
      <c r="B294" s="150"/>
      <c r="C294" s="151"/>
      <c r="D294" s="151"/>
      <c r="E294" s="151"/>
      <c r="F294" s="151"/>
      <c r="G294" s="151"/>
      <c r="H294" s="151"/>
      <c r="I294" s="151"/>
      <c r="J294" s="151"/>
      <c r="K294" s="151"/>
      <c r="L294" s="151"/>
      <c r="M294" s="152"/>
      <c r="N294" s="19"/>
    </row>
    <row r="295" spans="1:14" ht="5.15" customHeight="1" x14ac:dyDescent="0.3">
      <c r="A295" s="16"/>
      <c r="B295" s="39"/>
      <c r="C295" s="39"/>
      <c r="D295" s="39"/>
      <c r="E295" s="39"/>
      <c r="F295" s="39"/>
      <c r="G295" s="39"/>
      <c r="H295" s="39"/>
      <c r="I295" s="39"/>
      <c r="J295" s="39"/>
      <c r="K295" s="39"/>
      <c r="L295" s="39"/>
      <c r="M295" s="39"/>
      <c r="N295" s="19"/>
    </row>
    <row r="296" spans="1:14" ht="5.15" customHeight="1" x14ac:dyDescent="0.3">
      <c r="A296" s="27"/>
      <c r="B296" s="28"/>
      <c r="C296" s="28"/>
      <c r="D296" s="28"/>
      <c r="E296" s="28"/>
      <c r="F296" s="28"/>
      <c r="G296" s="28"/>
      <c r="H296" s="28"/>
      <c r="I296" s="28"/>
      <c r="J296" s="28"/>
      <c r="K296" s="28"/>
      <c r="L296" s="28"/>
      <c r="M296" s="28"/>
      <c r="N296" s="29"/>
    </row>
    <row r="297" spans="1:14" ht="55" customHeight="1" x14ac:dyDescent="0.3">
      <c r="A297" s="30" t="s">
        <v>5</v>
      </c>
      <c r="B297" s="188" t="s">
        <v>29</v>
      </c>
      <c r="C297" s="188"/>
      <c r="D297" s="188"/>
      <c r="E297" s="188"/>
      <c r="F297" s="186"/>
      <c r="G297" s="186"/>
      <c r="H297" s="186"/>
      <c r="I297" s="186"/>
      <c r="J297" s="187"/>
      <c r="K297" s="187"/>
      <c r="L297" s="187"/>
      <c r="M297" s="187"/>
      <c r="N297" s="31" t="s">
        <v>7</v>
      </c>
    </row>
    <row r="298" spans="1:14" ht="5.15" customHeight="1" x14ac:dyDescent="0.3">
      <c r="A298" s="11"/>
      <c r="B298" s="12"/>
      <c r="C298" s="12"/>
      <c r="D298" s="12"/>
      <c r="E298" s="12"/>
      <c r="F298" s="12"/>
      <c r="G298" s="12"/>
      <c r="H298" s="13"/>
      <c r="I298" s="12"/>
      <c r="J298" s="12"/>
      <c r="K298" s="12"/>
      <c r="L298" s="12"/>
      <c r="M298" s="12"/>
      <c r="N298" s="14"/>
    </row>
    <row r="299" spans="1:14" ht="5.15" customHeight="1" x14ac:dyDescent="0.3">
      <c r="A299" s="16"/>
      <c r="B299" s="17"/>
      <c r="C299" s="17"/>
      <c r="D299" s="17"/>
      <c r="E299" s="17"/>
      <c r="F299" s="17"/>
      <c r="G299" s="17"/>
      <c r="H299" s="18"/>
      <c r="I299" s="17"/>
      <c r="J299" s="17"/>
      <c r="K299" s="17"/>
      <c r="L299" s="17"/>
      <c r="M299" s="17"/>
      <c r="N299" s="19"/>
    </row>
    <row r="300" spans="1:14" ht="5.15" customHeight="1" thickBot="1" x14ac:dyDescent="0.35">
      <c r="A300" s="16"/>
      <c r="B300" s="32"/>
      <c r="C300" s="32"/>
      <c r="D300" s="32"/>
      <c r="E300" s="32"/>
      <c r="F300" s="32"/>
      <c r="G300" s="32"/>
      <c r="H300" s="32"/>
      <c r="I300" s="32"/>
      <c r="J300" s="32"/>
      <c r="K300" s="32"/>
      <c r="L300" s="32"/>
      <c r="M300" s="32"/>
      <c r="N300" s="19"/>
    </row>
    <row r="301" spans="1:14" ht="20.149999999999999" customHeight="1" thickTop="1" x14ac:dyDescent="0.3">
      <c r="A301" s="16"/>
      <c r="B301" s="33" t="s">
        <v>11</v>
      </c>
      <c r="C301" s="32"/>
      <c r="D301" s="32"/>
      <c r="E301" s="32"/>
      <c r="F301" s="179" t="str">
        <f>F260</f>
        <v/>
      </c>
      <c r="G301" s="180"/>
      <c r="H301" s="180"/>
      <c r="I301" s="181"/>
      <c r="J301" s="34"/>
      <c r="K301" s="35" t="s">
        <v>12</v>
      </c>
      <c r="L301" s="36"/>
      <c r="M301" s="37"/>
      <c r="N301" s="19"/>
    </row>
    <row r="302" spans="1:14" ht="20.149999999999999" customHeight="1" thickBot="1" x14ac:dyDescent="0.35">
      <c r="A302" s="16"/>
      <c r="B302" s="33" t="s">
        <v>13</v>
      </c>
      <c r="C302" s="32"/>
      <c r="D302" s="32"/>
      <c r="E302" s="32"/>
      <c r="F302" s="179" t="str">
        <f>F261</f>
        <v/>
      </c>
      <c r="G302" s="180"/>
      <c r="H302" s="180"/>
      <c r="I302" s="181"/>
      <c r="J302" s="34"/>
      <c r="K302" s="182"/>
      <c r="L302" s="183"/>
      <c r="M302" s="184"/>
      <c r="N302" s="19"/>
    </row>
    <row r="303" spans="1:14" ht="10" customHeight="1" thickTop="1" x14ac:dyDescent="0.3">
      <c r="A303" s="16"/>
      <c r="B303" s="17"/>
      <c r="C303" s="17"/>
      <c r="D303" s="17"/>
      <c r="E303" s="17"/>
      <c r="F303" s="17"/>
      <c r="G303" s="17"/>
      <c r="H303" s="18"/>
      <c r="I303" s="17"/>
      <c r="J303" s="17"/>
      <c r="K303" s="17"/>
      <c r="L303" s="17"/>
      <c r="M303" s="17"/>
      <c r="N303" s="19"/>
    </row>
    <row r="304" spans="1:14" ht="20.149999999999999" customHeight="1" x14ac:dyDescent="0.3">
      <c r="A304" s="16"/>
      <c r="B304" s="174" t="str">
        <f>F1360</f>
        <v>1. I felt fully seen and heard.</v>
      </c>
      <c r="C304" s="174"/>
      <c r="D304" s="174"/>
      <c r="E304" s="174"/>
      <c r="F304" s="174"/>
      <c r="G304" s="174"/>
      <c r="H304" s="174"/>
      <c r="I304" s="174"/>
      <c r="J304" s="174"/>
      <c r="K304" s="175"/>
      <c r="L304" s="176"/>
      <c r="M304" s="177"/>
      <c r="N304" s="19"/>
    </row>
    <row r="305" spans="1:54" ht="5.15" customHeight="1" x14ac:dyDescent="0.3">
      <c r="A305" s="16"/>
      <c r="B305" s="17"/>
      <c r="C305" s="17"/>
      <c r="D305" s="17"/>
      <c r="E305" s="17"/>
      <c r="F305" s="17"/>
      <c r="G305" s="17"/>
      <c r="H305" s="18"/>
      <c r="I305" s="17"/>
      <c r="J305" s="17"/>
      <c r="K305" s="17"/>
      <c r="L305" s="17"/>
      <c r="M305" s="17"/>
      <c r="N305" s="19"/>
      <c r="BB305" s="38"/>
    </row>
    <row r="306" spans="1:54" ht="20.149999999999999" customHeight="1" x14ac:dyDescent="0.3">
      <c r="A306" s="16"/>
      <c r="B306" s="174" t="str">
        <f>F1361</f>
        <v>2. They faithfully responded to all of my expressions of pain or discomfort.</v>
      </c>
      <c r="C306" s="174"/>
      <c r="D306" s="174"/>
      <c r="E306" s="174"/>
      <c r="F306" s="174"/>
      <c r="G306" s="174"/>
      <c r="H306" s="174"/>
      <c r="I306" s="174"/>
      <c r="J306" s="174"/>
      <c r="K306" s="175"/>
      <c r="L306" s="176"/>
      <c r="M306" s="177"/>
      <c r="N306" s="19"/>
      <c r="BB306" s="38"/>
    </row>
    <row r="307" spans="1:54" ht="5.15" customHeight="1" x14ac:dyDescent="0.3">
      <c r="A307" s="16"/>
      <c r="B307" s="17"/>
      <c r="C307" s="17"/>
      <c r="D307" s="17"/>
      <c r="E307" s="17"/>
      <c r="F307" s="17"/>
      <c r="G307" s="17"/>
      <c r="H307" s="18"/>
      <c r="I307" s="17"/>
      <c r="J307" s="17"/>
      <c r="K307" s="17"/>
      <c r="L307" s="17"/>
      <c r="M307" s="17"/>
      <c r="N307" s="19"/>
      <c r="BB307" s="38"/>
    </row>
    <row r="308" spans="1:54" ht="20.149999999999999" customHeight="1" x14ac:dyDescent="0.3">
      <c r="A308" s="16"/>
      <c r="B308" s="174" t="str">
        <f>F1362</f>
        <v>3. They put my personal wellbeing ahead of their institutional processes.</v>
      </c>
      <c r="C308" s="174"/>
      <c r="D308" s="174"/>
      <c r="E308" s="174"/>
      <c r="F308" s="174"/>
      <c r="G308" s="174"/>
      <c r="H308" s="174"/>
      <c r="I308" s="174"/>
      <c r="J308" s="174"/>
      <c r="K308" s="175"/>
      <c r="L308" s="176"/>
      <c r="M308" s="177"/>
      <c r="N308" s="19"/>
      <c r="BB308" s="38"/>
    </row>
    <row r="309" spans="1:54" ht="5.15" customHeight="1" x14ac:dyDescent="0.3">
      <c r="A309" s="16"/>
      <c r="B309" s="17"/>
      <c r="C309" s="17"/>
      <c r="D309" s="17"/>
      <c r="E309" s="17"/>
      <c r="F309" s="17"/>
      <c r="G309" s="17"/>
      <c r="H309" s="18"/>
      <c r="I309" s="17"/>
      <c r="J309" s="17"/>
      <c r="K309" s="17"/>
      <c r="L309" s="17"/>
      <c r="M309" s="17"/>
      <c r="N309" s="19"/>
      <c r="BB309" s="38"/>
    </row>
    <row r="310" spans="1:54" ht="20.149999999999999" customHeight="1" x14ac:dyDescent="0.3">
      <c r="A310" s="16"/>
      <c r="B310" s="174" t="str">
        <f>F1363</f>
        <v>4. Their actions and expressions were devoid of any microaggressions.</v>
      </c>
      <c r="C310" s="174"/>
      <c r="D310" s="174"/>
      <c r="E310" s="174"/>
      <c r="F310" s="174"/>
      <c r="G310" s="174"/>
      <c r="H310" s="174"/>
      <c r="I310" s="174"/>
      <c r="J310" s="174"/>
      <c r="K310" s="175"/>
      <c r="L310" s="176"/>
      <c r="M310" s="177"/>
      <c r="N310" s="19"/>
    </row>
    <row r="311" spans="1:54" ht="5.15" customHeight="1" x14ac:dyDescent="0.3">
      <c r="A311" s="16"/>
      <c r="B311" s="17"/>
      <c r="C311" s="17"/>
      <c r="D311" s="17"/>
      <c r="E311" s="17"/>
      <c r="F311" s="17"/>
      <c r="G311" s="17"/>
      <c r="H311" s="18"/>
      <c r="I311" s="17"/>
      <c r="J311" s="17"/>
      <c r="K311" s="17"/>
      <c r="L311" s="17"/>
      <c r="M311" s="17"/>
      <c r="N311" s="19"/>
    </row>
    <row r="312" spans="1:54" ht="20.149999999999999" customHeight="1" x14ac:dyDescent="0.3">
      <c r="A312" s="16"/>
      <c r="B312" s="174" t="str">
        <f>F1364</f>
        <v>5. They asked me how they could be more culturally sensitive.</v>
      </c>
      <c r="C312" s="174"/>
      <c r="D312" s="174"/>
      <c r="E312" s="174"/>
      <c r="F312" s="174"/>
      <c r="G312" s="174"/>
      <c r="H312" s="174"/>
      <c r="I312" s="174"/>
      <c r="J312" s="174"/>
      <c r="K312" s="175"/>
      <c r="L312" s="176"/>
      <c r="M312" s="177"/>
      <c r="N312" s="19"/>
    </row>
    <row r="313" spans="1:54" ht="5.15" customHeight="1" x14ac:dyDescent="0.3">
      <c r="A313" s="16"/>
      <c r="B313" s="17"/>
      <c r="C313" s="17"/>
      <c r="D313" s="17"/>
      <c r="E313" s="17"/>
      <c r="F313" s="17"/>
      <c r="G313" s="17"/>
      <c r="H313" s="18"/>
      <c r="I313" s="17"/>
      <c r="J313" s="17"/>
      <c r="K313" s="17"/>
      <c r="L313" s="17"/>
      <c r="M313" s="17"/>
      <c r="N313" s="19"/>
    </row>
    <row r="314" spans="1:54" ht="20.149999999999999" customHeight="1" x14ac:dyDescent="0.3">
      <c r="A314" s="16"/>
      <c r="B314" s="174" t="str">
        <f>F1365</f>
        <v>6. They did not exploit my vulnerability to their professional authority.</v>
      </c>
      <c r="C314" s="174"/>
      <c r="D314" s="174"/>
      <c r="E314" s="174"/>
      <c r="F314" s="174"/>
      <c r="G314" s="174"/>
      <c r="H314" s="174"/>
      <c r="I314" s="174"/>
      <c r="J314" s="174"/>
      <c r="K314" s="175"/>
      <c r="L314" s="176"/>
      <c r="M314" s="177"/>
      <c r="N314" s="19"/>
    </row>
    <row r="315" spans="1:54" ht="5.15" customHeight="1" x14ac:dyDescent="0.3">
      <c r="A315" s="16"/>
      <c r="B315" s="39"/>
      <c r="C315" s="39"/>
      <c r="D315" s="39"/>
      <c r="E315" s="39"/>
      <c r="F315" s="39"/>
      <c r="G315" s="39"/>
      <c r="H315" s="39"/>
      <c r="I315" s="39"/>
      <c r="J315" s="39"/>
      <c r="K315" s="39"/>
      <c r="L315" s="39"/>
      <c r="M315" s="39"/>
      <c r="N315" s="19"/>
    </row>
    <row r="316" spans="1:54" ht="20.149999999999999" customHeight="1" x14ac:dyDescent="0.3">
      <c r="A316" s="16"/>
      <c r="B316" s="174" t="str">
        <f>F1366</f>
        <v>7. I never had to give up my autonomy to fit their processes.</v>
      </c>
      <c r="C316" s="174"/>
      <c r="D316" s="174"/>
      <c r="E316" s="174"/>
      <c r="F316" s="174"/>
      <c r="G316" s="174"/>
      <c r="H316" s="174"/>
      <c r="I316" s="174"/>
      <c r="J316" s="174"/>
      <c r="K316" s="175"/>
      <c r="L316" s="176"/>
      <c r="M316" s="177"/>
      <c r="N316" s="19"/>
    </row>
    <row r="317" spans="1:54" ht="5.15" customHeight="1" x14ac:dyDescent="0.3">
      <c r="A317" s="16"/>
      <c r="B317" s="39"/>
      <c r="C317" s="39"/>
      <c r="D317" s="39"/>
      <c r="E317" s="39"/>
      <c r="F317" s="39"/>
      <c r="G317" s="39"/>
      <c r="H317" s="39"/>
      <c r="I317" s="39"/>
      <c r="J317" s="39"/>
      <c r="K317" s="39"/>
      <c r="L317" s="39"/>
      <c r="M317" s="39"/>
      <c r="N317" s="19"/>
    </row>
    <row r="318" spans="1:54" ht="20.149999999999999" customHeight="1" x14ac:dyDescent="0.3">
      <c r="A318" s="16"/>
      <c r="B318" s="174" t="str">
        <f>F1367</f>
        <v>8. Staff appeared to be culturally diverse.</v>
      </c>
      <c r="C318" s="174"/>
      <c r="D318" s="174"/>
      <c r="E318" s="174"/>
      <c r="F318" s="174"/>
      <c r="G318" s="174"/>
      <c r="H318" s="174"/>
      <c r="I318" s="174"/>
      <c r="J318" s="174"/>
      <c r="K318" s="175"/>
      <c r="L318" s="176"/>
      <c r="M318" s="177"/>
      <c r="N318" s="19"/>
    </row>
    <row r="319" spans="1:54" ht="5.15" customHeight="1" x14ac:dyDescent="0.3">
      <c r="A319" s="16"/>
      <c r="B319" s="39"/>
      <c r="C319" s="39"/>
      <c r="D319" s="39"/>
      <c r="E319" s="39"/>
      <c r="F319" s="39"/>
      <c r="G319" s="39"/>
      <c r="H319" s="39"/>
      <c r="I319" s="39"/>
      <c r="J319" s="39"/>
      <c r="K319" s="39"/>
      <c r="L319" s="39"/>
      <c r="M319" s="39"/>
      <c r="N319" s="19"/>
    </row>
    <row r="320" spans="1:54" ht="20.149999999999999" customHeight="1" x14ac:dyDescent="0.3">
      <c r="A320" s="16"/>
      <c r="B320" s="174" t="str">
        <f>F1368</f>
        <v>9. They effectively accommodated my linguistic barrier.</v>
      </c>
      <c r="C320" s="174"/>
      <c r="D320" s="174"/>
      <c r="E320" s="174"/>
      <c r="F320" s="174"/>
      <c r="G320" s="174"/>
      <c r="H320" s="174"/>
      <c r="I320" s="174"/>
      <c r="J320" s="174"/>
      <c r="K320" s="175"/>
      <c r="L320" s="176"/>
      <c r="M320" s="177"/>
      <c r="N320" s="19"/>
    </row>
    <row r="321" spans="1:14" ht="5.15" customHeight="1" x14ac:dyDescent="0.3">
      <c r="A321" s="16"/>
      <c r="B321" s="39"/>
      <c r="C321" s="39"/>
      <c r="D321" s="39"/>
      <c r="E321" s="39"/>
      <c r="F321" s="39"/>
      <c r="G321" s="39"/>
      <c r="H321" s="39"/>
      <c r="I321" s="39"/>
      <c r="J321" s="39"/>
      <c r="K321" s="39"/>
      <c r="L321" s="39"/>
      <c r="M321" s="39"/>
      <c r="N321" s="19"/>
    </row>
    <row r="322" spans="1:14" ht="20.149999999999999" customHeight="1" x14ac:dyDescent="0.3">
      <c r="A322" s="16"/>
      <c r="B322" s="174" t="str">
        <f>F1369</f>
        <v>10. I was offered billing options appropriate to my cultural values.</v>
      </c>
      <c r="C322" s="174"/>
      <c r="D322" s="174"/>
      <c r="E322" s="174"/>
      <c r="F322" s="174"/>
      <c r="G322" s="174"/>
      <c r="H322" s="174"/>
      <c r="I322" s="174"/>
      <c r="J322" s="174"/>
      <c r="K322" s="175"/>
      <c r="L322" s="176"/>
      <c r="M322" s="177"/>
      <c r="N322" s="19"/>
    </row>
    <row r="323" spans="1:14" ht="10" customHeight="1" x14ac:dyDescent="0.3">
      <c r="A323" s="16"/>
      <c r="B323" s="39"/>
      <c r="C323" s="39"/>
      <c r="D323" s="39"/>
      <c r="E323" s="39"/>
      <c r="F323" s="39"/>
      <c r="G323" s="39"/>
      <c r="H323" s="39"/>
      <c r="I323" s="39"/>
      <c r="J323" s="39"/>
      <c r="K323" s="39"/>
      <c r="L323" s="39"/>
      <c r="M323" s="39"/>
      <c r="N323" s="19"/>
    </row>
    <row r="324" spans="1:14" ht="15" customHeight="1" x14ac:dyDescent="0.3">
      <c r="A324" s="16"/>
      <c r="B324" s="178" t="str">
        <f>B1373</f>
        <v/>
      </c>
      <c r="C324" s="178"/>
      <c r="D324" s="178"/>
      <c r="E324" s="178"/>
      <c r="F324" s="178"/>
      <c r="G324" s="178"/>
      <c r="H324" s="178"/>
      <c r="I324" s="178"/>
      <c r="J324" s="178"/>
      <c r="K324" s="178"/>
      <c r="L324" s="178"/>
      <c r="M324" s="178"/>
      <c r="N324" s="19"/>
    </row>
    <row r="325" spans="1:14" ht="10" customHeight="1" x14ac:dyDescent="0.3">
      <c r="A325" s="16"/>
      <c r="B325" s="40"/>
      <c r="C325" s="41"/>
      <c r="D325" s="41"/>
      <c r="E325" s="41"/>
      <c r="F325" s="41"/>
      <c r="G325" s="41"/>
      <c r="H325" s="41"/>
      <c r="I325" s="41"/>
      <c r="J325" s="41"/>
      <c r="K325" s="41"/>
      <c r="L325" s="41"/>
      <c r="M325" s="42"/>
      <c r="N325" s="19"/>
    </row>
    <row r="326" spans="1:14" ht="20" customHeight="1" x14ac:dyDescent="0.3">
      <c r="A326" s="16"/>
      <c r="B326" s="52" t="str">
        <f>C1377</f>
        <v xml:space="preserve">We provide this helpful feedback to you, , to improve your cultural competency. </v>
      </c>
      <c r="C326" s="53"/>
      <c r="D326" s="53"/>
      <c r="E326" s="53"/>
      <c r="F326" s="53"/>
      <c r="G326" s="53"/>
      <c r="H326" s="53"/>
      <c r="I326" s="53"/>
      <c r="J326" s="53"/>
      <c r="K326" s="53"/>
      <c r="L326" s="53"/>
      <c r="M326" s="54"/>
      <c r="N326" s="19"/>
    </row>
    <row r="327" spans="1:14" ht="20" customHeight="1" x14ac:dyDescent="0.3">
      <c r="A327" s="16"/>
      <c r="B327" s="156" t="s">
        <v>15</v>
      </c>
      <c r="C327" s="157"/>
      <c r="D327" s="157"/>
      <c r="E327" s="157"/>
      <c r="F327" s="157"/>
      <c r="G327" s="157"/>
      <c r="H327" s="157"/>
      <c r="I327" s="157"/>
      <c r="J327" s="157"/>
      <c r="K327" s="157"/>
      <c r="L327" s="157"/>
      <c r="M327" s="158"/>
      <c r="N327" s="19"/>
    </row>
    <row r="328" spans="1:14" ht="20" customHeight="1" thickBot="1" x14ac:dyDescent="0.35">
      <c r="A328" s="16"/>
      <c r="B328" s="156" t="s">
        <v>16</v>
      </c>
      <c r="C328" s="157"/>
      <c r="D328" s="157"/>
      <c r="E328" s="157"/>
      <c r="F328" s="157"/>
      <c r="G328" s="157"/>
      <c r="H328" s="157"/>
      <c r="I328" s="157"/>
      <c r="J328" s="157"/>
      <c r="K328" s="157"/>
      <c r="L328" s="157"/>
      <c r="M328" s="158"/>
      <c r="N328" s="19"/>
    </row>
    <row r="329" spans="1:14" ht="30" customHeight="1" thickTop="1" x14ac:dyDescent="0.3">
      <c r="A329" s="16"/>
      <c r="B329" s="159" t="s">
        <v>17</v>
      </c>
      <c r="C329" s="160"/>
      <c r="D329" s="160"/>
      <c r="E329" s="162" t="s">
        <v>18</v>
      </c>
      <c r="F329" s="163"/>
      <c r="G329" s="163"/>
      <c r="H329" s="164"/>
      <c r="I329" s="165" t="s">
        <v>19</v>
      </c>
      <c r="J329" s="166"/>
      <c r="K329" s="166"/>
      <c r="L329" s="166"/>
      <c r="M329" s="167"/>
      <c r="N329" s="19"/>
    </row>
    <row r="330" spans="1:14" ht="55" customHeight="1" thickBot="1" x14ac:dyDescent="0.35">
      <c r="A330" s="16"/>
      <c r="B330" s="55"/>
      <c r="C330" s="17"/>
      <c r="D330" s="17"/>
      <c r="E330" s="168" t="s">
        <v>20</v>
      </c>
      <c r="F330" s="169"/>
      <c r="G330" s="169"/>
      <c r="H330" s="170"/>
      <c r="I330" s="171" t="s">
        <v>21</v>
      </c>
      <c r="J330" s="172"/>
      <c r="K330" s="172"/>
      <c r="L330" s="172"/>
      <c r="M330" s="173"/>
      <c r="N330" s="19"/>
    </row>
    <row r="331" spans="1:14" ht="10" customHeight="1" thickTop="1" x14ac:dyDescent="0.3">
      <c r="A331" s="16"/>
      <c r="B331" s="55"/>
      <c r="C331" s="17"/>
      <c r="D331" s="17"/>
      <c r="E331" s="17"/>
      <c r="F331" s="17"/>
      <c r="G331" s="17"/>
      <c r="H331" s="17"/>
      <c r="I331" s="17"/>
      <c r="J331" s="17"/>
      <c r="K331" s="17"/>
      <c r="L331" s="17"/>
      <c r="M331" s="56"/>
      <c r="N331" s="19"/>
    </row>
    <row r="332" spans="1:14" ht="20.149999999999999" customHeight="1" x14ac:dyDescent="0.3">
      <c r="A332" s="16"/>
      <c r="B332" s="46"/>
      <c r="C332" s="39"/>
      <c r="D332" s="39"/>
      <c r="E332" s="153"/>
      <c r="F332" s="154"/>
      <c r="G332" s="154"/>
      <c r="H332" s="154"/>
      <c r="I332" s="154"/>
      <c r="J332" s="154"/>
      <c r="K332" s="154"/>
      <c r="L332" s="155"/>
      <c r="M332" s="48"/>
      <c r="N332" s="19"/>
    </row>
    <row r="333" spans="1:14" ht="10" customHeight="1" x14ac:dyDescent="0.3">
      <c r="A333" s="16"/>
      <c r="B333" s="46"/>
      <c r="C333" s="39"/>
      <c r="D333" s="39"/>
      <c r="E333" s="39"/>
      <c r="F333" s="39"/>
      <c r="G333" s="39"/>
      <c r="H333" s="39"/>
      <c r="I333" s="39"/>
      <c r="J333" s="39"/>
      <c r="K333" s="39"/>
      <c r="L333" s="39"/>
      <c r="M333" s="48"/>
      <c r="N333" s="19"/>
    </row>
    <row r="334" spans="1:14" ht="65.150000000000006" customHeight="1" x14ac:dyDescent="0.3">
      <c r="A334" s="16"/>
      <c r="B334" s="156" t="str">
        <f>C1387</f>
        <v>Select one of these two services, Standard or Competitive Competence, to best improve your efficacy serving diverse patients. We can then offer a testimonial of your improved responsiveness to diverse clients.</v>
      </c>
      <c r="C334" s="157"/>
      <c r="D334" s="157"/>
      <c r="E334" s="157"/>
      <c r="F334" s="157"/>
      <c r="G334" s="157"/>
      <c r="H334" s="157"/>
      <c r="I334" s="157"/>
      <c r="J334" s="157"/>
      <c r="K334" s="157"/>
      <c r="L334" s="157"/>
      <c r="M334" s="158"/>
      <c r="N334" s="19"/>
    </row>
    <row r="335" spans="1:14" ht="45" customHeight="1" x14ac:dyDescent="0.3">
      <c r="A335" s="16"/>
      <c r="B335" s="150"/>
      <c r="C335" s="151"/>
      <c r="D335" s="151"/>
      <c r="E335" s="151"/>
      <c r="F335" s="151"/>
      <c r="G335" s="151"/>
      <c r="H335" s="151"/>
      <c r="I335" s="151"/>
      <c r="J335" s="151"/>
      <c r="K335" s="151"/>
      <c r="L335" s="151"/>
      <c r="M335" s="152"/>
      <c r="N335" s="19"/>
    </row>
    <row r="336" spans="1:14" ht="5.15" customHeight="1" x14ac:dyDescent="0.3">
      <c r="A336" s="16"/>
      <c r="B336" s="39"/>
      <c r="C336" s="39"/>
      <c r="D336" s="39"/>
      <c r="E336" s="39"/>
      <c r="F336" s="39"/>
      <c r="G336" s="39"/>
      <c r="H336" s="39"/>
      <c r="I336" s="39"/>
      <c r="J336" s="39"/>
      <c r="K336" s="39"/>
      <c r="L336" s="39"/>
      <c r="M336" s="39"/>
      <c r="N336" s="19"/>
    </row>
    <row r="337" spans="1:54" ht="5.15" customHeight="1" x14ac:dyDescent="0.3">
      <c r="A337" s="27"/>
      <c r="B337" s="28"/>
      <c r="C337" s="28"/>
      <c r="D337" s="28"/>
      <c r="E337" s="28"/>
      <c r="F337" s="28"/>
      <c r="G337" s="28"/>
      <c r="H337" s="28"/>
      <c r="I337" s="28"/>
      <c r="J337" s="28"/>
      <c r="K337" s="28"/>
      <c r="L337" s="28"/>
      <c r="M337" s="28"/>
      <c r="N337" s="29"/>
    </row>
    <row r="338" spans="1:54" ht="55" customHeight="1" x14ac:dyDescent="0.3">
      <c r="A338" s="30" t="s">
        <v>5</v>
      </c>
      <c r="B338" s="188" t="s">
        <v>30</v>
      </c>
      <c r="C338" s="188"/>
      <c r="D338" s="188"/>
      <c r="E338" s="188"/>
      <c r="F338" s="186"/>
      <c r="G338" s="186"/>
      <c r="H338" s="186"/>
      <c r="I338" s="186"/>
      <c r="J338" s="187"/>
      <c r="K338" s="187"/>
      <c r="L338" s="187"/>
      <c r="M338" s="187"/>
      <c r="N338" s="31" t="s">
        <v>7</v>
      </c>
    </row>
    <row r="339" spans="1:54" ht="5.15" customHeight="1" x14ac:dyDescent="0.3">
      <c r="A339" s="11"/>
      <c r="B339" s="12"/>
      <c r="C339" s="12"/>
      <c r="D339" s="12"/>
      <c r="E339" s="12"/>
      <c r="F339" s="12"/>
      <c r="G339" s="12"/>
      <c r="H339" s="13"/>
      <c r="I339" s="12"/>
      <c r="J339" s="12"/>
      <c r="K339" s="12"/>
      <c r="L339" s="12"/>
      <c r="M339" s="12"/>
      <c r="N339" s="14"/>
    </row>
    <row r="340" spans="1:54" ht="5.15" customHeight="1" x14ac:dyDescent="0.3">
      <c r="A340" s="16"/>
      <c r="B340" s="17"/>
      <c r="C340" s="17"/>
      <c r="D340" s="17"/>
      <c r="E340" s="17"/>
      <c r="F340" s="17"/>
      <c r="G340" s="17"/>
      <c r="H340" s="18"/>
      <c r="I340" s="17"/>
      <c r="J340" s="17"/>
      <c r="K340" s="17"/>
      <c r="L340" s="17"/>
      <c r="M340" s="17"/>
      <c r="N340" s="19"/>
    </row>
    <row r="341" spans="1:54" ht="5.15" customHeight="1" thickBot="1" x14ac:dyDescent="0.35">
      <c r="A341" s="16"/>
      <c r="B341" s="32"/>
      <c r="C341" s="32"/>
      <c r="D341" s="32"/>
      <c r="E341" s="32"/>
      <c r="F341" s="32"/>
      <c r="G341" s="32"/>
      <c r="H341" s="32"/>
      <c r="I341" s="32"/>
      <c r="J341" s="32"/>
      <c r="K341" s="32"/>
      <c r="L341" s="32"/>
      <c r="M341" s="32"/>
      <c r="N341" s="19"/>
    </row>
    <row r="342" spans="1:54" ht="20.149999999999999" customHeight="1" thickTop="1" x14ac:dyDescent="0.3">
      <c r="A342" s="16"/>
      <c r="B342" s="33" t="s">
        <v>11</v>
      </c>
      <c r="C342" s="32"/>
      <c r="D342" s="32"/>
      <c r="E342" s="32"/>
      <c r="F342" s="179" t="str">
        <f>F301</f>
        <v/>
      </c>
      <c r="G342" s="180"/>
      <c r="H342" s="180"/>
      <c r="I342" s="181"/>
      <c r="J342" s="34"/>
      <c r="K342" s="35" t="s">
        <v>12</v>
      </c>
      <c r="L342" s="36"/>
      <c r="M342" s="37"/>
      <c r="N342" s="19"/>
    </row>
    <row r="343" spans="1:54" ht="20.149999999999999" customHeight="1" thickBot="1" x14ac:dyDescent="0.35">
      <c r="A343" s="16"/>
      <c r="B343" s="33" t="s">
        <v>13</v>
      </c>
      <c r="C343" s="32"/>
      <c r="D343" s="32"/>
      <c r="E343" s="32"/>
      <c r="F343" s="179" t="str">
        <f>F302</f>
        <v/>
      </c>
      <c r="G343" s="180"/>
      <c r="H343" s="180"/>
      <c r="I343" s="181"/>
      <c r="J343" s="34"/>
      <c r="K343" s="182"/>
      <c r="L343" s="183"/>
      <c r="M343" s="184"/>
      <c r="N343" s="19"/>
    </row>
    <row r="344" spans="1:54" ht="10" customHeight="1" thickTop="1" x14ac:dyDescent="0.3">
      <c r="A344" s="16"/>
      <c r="B344" s="17"/>
      <c r="C344" s="17"/>
      <c r="D344" s="17"/>
      <c r="E344" s="17"/>
      <c r="F344" s="17"/>
      <c r="G344" s="17"/>
      <c r="H344" s="18"/>
      <c r="I344" s="17"/>
      <c r="J344" s="17"/>
      <c r="K344" s="17"/>
      <c r="L344" s="17"/>
      <c r="M344" s="17"/>
      <c r="N344" s="19"/>
    </row>
    <row r="345" spans="1:54" ht="20.149999999999999" customHeight="1" x14ac:dyDescent="0.3">
      <c r="A345" s="16"/>
      <c r="B345" s="174" t="str">
        <f>F1397</f>
        <v>1. I felt fully seen and heard.</v>
      </c>
      <c r="C345" s="174"/>
      <c r="D345" s="174"/>
      <c r="E345" s="174"/>
      <c r="F345" s="174"/>
      <c r="G345" s="174"/>
      <c r="H345" s="174"/>
      <c r="I345" s="174"/>
      <c r="J345" s="174"/>
      <c r="K345" s="175"/>
      <c r="L345" s="176"/>
      <c r="M345" s="177"/>
      <c r="N345" s="19"/>
    </row>
    <row r="346" spans="1:54" ht="5.15" customHeight="1" x14ac:dyDescent="0.3">
      <c r="A346" s="16"/>
      <c r="B346" s="17"/>
      <c r="C346" s="17"/>
      <c r="D346" s="17"/>
      <c r="E346" s="17"/>
      <c r="F346" s="17"/>
      <c r="G346" s="17"/>
      <c r="H346" s="18"/>
      <c r="I346" s="17"/>
      <c r="J346" s="17"/>
      <c r="K346" s="17"/>
      <c r="L346" s="17"/>
      <c r="M346" s="17"/>
      <c r="N346" s="19"/>
      <c r="BB346" s="38"/>
    </row>
    <row r="347" spans="1:54" ht="20.149999999999999" customHeight="1" x14ac:dyDescent="0.3">
      <c r="A347" s="16"/>
      <c r="B347" s="174" t="str">
        <f>F1398</f>
        <v>2. They faithfully responded to all of my expressions of pain or discomfort.</v>
      </c>
      <c r="C347" s="174"/>
      <c r="D347" s="174"/>
      <c r="E347" s="174"/>
      <c r="F347" s="174"/>
      <c r="G347" s="174"/>
      <c r="H347" s="174"/>
      <c r="I347" s="174"/>
      <c r="J347" s="174"/>
      <c r="K347" s="175"/>
      <c r="L347" s="176"/>
      <c r="M347" s="177"/>
      <c r="N347" s="19"/>
      <c r="BB347" s="38"/>
    </row>
    <row r="348" spans="1:54" ht="5.15" customHeight="1" x14ac:dyDescent="0.3">
      <c r="A348" s="16"/>
      <c r="B348" s="17"/>
      <c r="C348" s="17"/>
      <c r="D348" s="17"/>
      <c r="E348" s="17"/>
      <c r="F348" s="17"/>
      <c r="G348" s="17"/>
      <c r="H348" s="18"/>
      <c r="I348" s="17"/>
      <c r="J348" s="17"/>
      <c r="K348" s="17"/>
      <c r="L348" s="17"/>
      <c r="M348" s="17"/>
      <c r="N348" s="19"/>
      <c r="BB348" s="38"/>
    </row>
    <row r="349" spans="1:54" ht="20.149999999999999" customHeight="1" x14ac:dyDescent="0.3">
      <c r="A349" s="16"/>
      <c r="B349" s="174" t="str">
        <f>F1399</f>
        <v>3. They put my personal wellbeing ahead of their institutional processes.</v>
      </c>
      <c r="C349" s="174"/>
      <c r="D349" s="174"/>
      <c r="E349" s="174"/>
      <c r="F349" s="174"/>
      <c r="G349" s="174"/>
      <c r="H349" s="174"/>
      <c r="I349" s="174"/>
      <c r="J349" s="174"/>
      <c r="K349" s="175"/>
      <c r="L349" s="176"/>
      <c r="M349" s="177"/>
      <c r="N349" s="19"/>
      <c r="BB349" s="38"/>
    </row>
    <row r="350" spans="1:54" ht="5.15" customHeight="1" x14ac:dyDescent="0.3">
      <c r="A350" s="16"/>
      <c r="B350" s="17"/>
      <c r="C350" s="17"/>
      <c r="D350" s="17"/>
      <c r="E350" s="17"/>
      <c r="F350" s="17"/>
      <c r="G350" s="17"/>
      <c r="H350" s="18"/>
      <c r="I350" s="17"/>
      <c r="J350" s="17"/>
      <c r="K350" s="17"/>
      <c r="L350" s="17"/>
      <c r="M350" s="17"/>
      <c r="N350" s="19"/>
      <c r="BB350" s="38"/>
    </row>
    <row r="351" spans="1:54" ht="20.149999999999999" customHeight="1" x14ac:dyDescent="0.3">
      <c r="A351" s="16"/>
      <c r="B351" s="174" t="str">
        <f>F1400</f>
        <v>4. Their actions and expressions were devoid of any microaggressions.</v>
      </c>
      <c r="C351" s="174"/>
      <c r="D351" s="174"/>
      <c r="E351" s="174"/>
      <c r="F351" s="174"/>
      <c r="G351" s="174"/>
      <c r="H351" s="174"/>
      <c r="I351" s="174"/>
      <c r="J351" s="174"/>
      <c r="K351" s="175"/>
      <c r="L351" s="176"/>
      <c r="M351" s="177"/>
      <c r="N351" s="19"/>
    </row>
    <row r="352" spans="1:54" ht="5.15" customHeight="1" x14ac:dyDescent="0.3">
      <c r="A352" s="16"/>
      <c r="B352" s="17"/>
      <c r="C352" s="17"/>
      <c r="D352" s="17"/>
      <c r="E352" s="17"/>
      <c r="F352" s="17"/>
      <c r="G352" s="17"/>
      <c r="H352" s="18"/>
      <c r="I352" s="17"/>
      <c r="J352" s="17"/>
      <c r="K352" s="17"/>
      <c r="L352" s="17"/>
      <c r="M352" s="17"/>
      <c r="N352" s="19"/>
    </row>
    <row r="353" spans="1:14" ht="20.149999999999999" customHeight="1" x14ac:dyDescent="0.3">
      <c r="A353" s="16"/>
      <c r="B353" s="174" t="str">
        <f>F1401</f>
        <v>5. They asked me how they could be more culturally sensitive.</v>
      </c>
      <c r="C353" s="174"/>
      <c r="D353" s="174"/>
      <c r="E353" s="174"/>
      <c r="F353" s="174"/>
      <c r="G353" s="174"/>
      <c r="H353" s="174"/>
      <c r="I353" s="174"/>
      <c r="J353" s="174"/>
      <c r="K353" s="175"/>
      <c r="L353" s="176"/>
      <c r="M353" s="177"/>
      <c r="N353" s="19"/>
    </row>
    <row r="354" spans="1:14" ht="5.15" customHeight="1" x14ac:dyDescent="0.3">
      <c r="A354" s="16"/>
      <c r="B354" s="17"/>
      <c r="C354" s="17"/>
      <c r="D354" s="17"/>
      <c r="E354" s="17"/>
      <c r="F354" s="17"/>
      <c r="G354" s="17"/>
      <c r="H354" s="18"/>
      <c r="I354" s="17"/>
      <c r="J354" s="17"/>
      <c r="K354" s="17"/>
      <c r="L354" s="17"/>
      <c r="M354" s="17"/>
      <c r="N354" s="19"/>
    </row>
    <row r="355" spans="1:14" ht="20.149999999999999" customHeight="1" x14ac:dyDescent="0.3">
      <c r="A355" s="16"/>
      <c r="B355" s="174" t="str">
        <f>F1402</f>
        <v>6. They did not exploit my vulnerability to their professional authority.</v>
      </c>
      <c r="C355" s="174"/>
      <c r="D355" s="174"/>
      <c r="E355" s="174"/>
      <c r="F355" s="174"/>
      <c r="G355" s="174"/>
      <c r="H355" s="174"/>
      <c r="I355" s="174"/>
      <c r="J355" s="174"/>
      <c r="K355" s="175"/>
      <c r="L355" s="176"/>
      <c r="M355" s="177"/>
      <c r="N355" s="19"/>
    </row>
    <row r="356" spans="1:14" ht="5.15" customHeight="1" x14ac:dyDescent="0.3">
      <c r="A356" s="16"/>
      <c r="B356" s="39"/>
      <c r="C356" s="39"/>
      <c r="D356" s="39"/>
      <c r="E356" s="39"/>
      <c r="F356" s="39"/>
      <c r="G356" s="39"/>
      <c r="H356" s="39"/>
      <c r="I356" s="39"/>
      <c r="J356" s="39"/>
      <c r="K356" s="39"/>
      <c r="L356" s="39"/>
      <c r="M356" s="39"/>
      <c r="N356" s="19"/>
    </row>
    <row r="357" spans="1:14" ht="20.149999999999999" customHeight="1" x14ac:dyDescent="0.3">
      <c r="A357" s="16"/>
      <c r="B357" s="174" t="str">
        <f>F1403</f>
        <v>7. I never had to give up my autonomy to fit their processes.</v>
      </c>
      <c r="C357" s="174"/>
      <c r="D357" s="174"/>
      <c r="E357" s="174"/>
      <c r="F357" s="174"/>
      <c r="G357" s="174"/>
      <c r="H357" s="174"/>
      <c r="I357" s="174"/>
      <c r="J357" s="174"/>
      <c r="K357" s="175"/>
      <c r="L357" s="176"/>
      <c r="M357" s="177"/>
      <c r="N357" s="19"/>
    </row>
    <row r="358" spans="1:14" ht="5.15" customHeight="1" x14ac:dyDescent="0.3">
      <c r="A358" s="16"/>
      <c r="B358" s="39"/>
      <c r="C358" s="39"/>
      <c r="D358" s="39"/>
      <c r="E358" s="39"/>
      <c r="F358" s="39"/>
      <c r="G358" s="39"/>
      <c r="H358" s="39"/>
      <c r="I358" s="39"/>
      <c r="J358" s="39"/>
      <c r="K358" s="39"/>
      <c r="L358" s="39"/>
      <c r="M358" s="39"/>
      <c r="N358" s="19"/>
    </row>
    <row r="359" spans="1:14" ht="20.149999999999999" customHeight="1" x14ac:dyDescent="0.3">
      <c r="A359" s="16"/>
      <c r="B359" s="174" t="str">
        <f>F1404</f>
        <v>8. Staff appeared to be culturally diverse.</v>
      </c>
      <c r="C359" s="174"/>
      <c r="D359" s="174"/>
      <c r="E359" s="174"/>
      <c r="F359" s="174"/>
      <c r="G359" s="174"/>
      <c r="H359" s="174"/>
      <c r="I359" s="174"/>
      <c r="J359" s="174"/>
      <c r="K359" s="175"/>
      <c r="L359" s="176"/>
      <c r="M359" s="177"/>
      <c r="N359" s="19"/>
    </row>
    <row r="360" spans="1:14" ht="5.15" customHeight="1" x14ac:dyDescent="0.3">
      <c r="A360" s="16"/>
      <c r="B360" s="39"/>
      <c r="C360" s="39"/>
      <c r="D360" s="39"/>
      <c r="E360" s="39"/>
      <c r="F360" s="39"/>
      <c r="G360" s="39"/>
      <c r="H360" s="39"/>
      <c r="I360" s="39"/>
      <c r="J360" s="39"/>
      <c r="K360" s="39"/>
      <c r="L360" s="39"/>
      <c r="M360" s="39"/>
      <c r="N360" s="19"/>
    </row>
    <row r="361" spans="1:14" ht="20.149999999999999" customHeight="1" x14ac:dyDescent="0.3">
      <c r="A361" s="16"/>
      <c r="B361" s="174" t="str">
        <f>F1405</f>
        <v>9. They effectively accommodated my linguistic barrier.</v>
      </c>
      <c r="C361" s="174"/>
      <c r="D361" s="174"/>
      <c r="E361" s="174"/>
      <c r="F361" s="174"/>
      <c r="G361" s="174"/>
      <c r="H361" s="174"/>
      <c r="I361" s="174"/>
      <c r="J361" s="174"/>
      <c r="K361" s="175"/>
      <c r="L361" s="176"/>
      <c r="M361" s="177"/>
      <c r="N361" s="19"/>
    </row>
    <row r="362" spans="1:14" ht="5.15" customHeight="1" x14ac:dyDescent="0.3">
      <c r="A362" s="16"/>
      <c r="B362" s="39"/>
      <c r="C362" s="39"/>
      <c r="D362" s="39"/>
      <c r="E362" s="39"/>
      <c r="F362" s="39"/>
      <c r="G362" s="39"/>
      <c r="H362" s="39"/>
      <c r="I362" s="39"/>
      <c r="J362" s="39"/>
      <c r="K362" s="39"/>
      <c r="L362" s="39"/>
      <c r="M362" s="39"/>
      <c r="N362" s="19"/>
    </row>
    <row r="363" spans="1:14" ht="20.149999999999999" customHeight="1" x14ac:dyDescent="0.3">
      <c r="A363" s="16"/>
      <c r="B363" s="174" t="str">
        <f>F1406</f>
        <v>10. I was offered billing options appropriate to my cultural values.</v>
      </c>
      <c r="C363" s="174"/>
      <c r="D363" s="174"/>
      <c r="E363" s="174"/>
      <c r="F363" s="174"/>
      <c r="G363" s="174"/>
      <c r="H363" s="174"/>
      <c r="I363" s="174"/>
      <c r="J363" s="174"/>
      <c r="K363" s="175"/>
      <c r="L363" s="176"/>
      <c r="M363" s="177"/>
      <c r="N363" s="19"/>
    </row>
    <row r="364" spans="1:14" ht="10" customHeight="1" x14ac:dyDescent="0.3">
      <c r="A364" s="16"/>
      <c r="B364" s="39"/>
      <c r="C364" s="39"/>
      <c r="D364" s="39"/>
      <c r="E364" s="39"/>
      <c r="F364" s="39"/>
      <c r="G364" s="39"/>
      <c r="H364" s="39"/>
      <c r="I364" s="39"/>
      <c r="J364" s="39"/>
      <c r="K364" s="39"/>
      <c r="L364" s="39"/>
      <c r="M364" s="39"/>
      <c r="N364" s="19"/>
    </row>
    <row r="365" spans="1:14" ht="15" customHeight="1" x14ac:dyDescent="0.3">
      <c r="A365" s="16"/>
      <c r="B365" s="178" t="str">
        <f>B1410</f>
        <v/>
      </c>
      <c r="C365" s="178"/>
      <c r="D365" s="178"/>
      <c r="E365" s="178"/>
      <c r="F365" s="178"/>
      <c r="G365" s="178"/>
      <c r="H365" s="178"/>
      <c r="I365" s="178"/>
      <c r="J365" s="178"/>
      <c r="K365" s="178"/>
      <c r="L365" s="178"/>
      <c r="M365" s="178"/>
      <c r="N365" s="19"/>
    </row>
    <row r="366" spans="1:14" ht="10" customHeight="1" x14ac:dyDescent="0.3">
      <c r="A366" s="16"/>
      <c r="B366" s="40"/>
      <c r="C366" s="41"/>
      <c r="D366" s="41"/>
      <c r="E366" s="41"/>
      <c r="F366" s="41"/>
      <c r="G366" s="41"/>
      <c r="H366" s="41"/>
      <c r="I366" s="41"/>
      <c r="J366" s="41"/>
      <c r="K366" s="41"/>
      <c r="L366" s="41"/>
      <c r="M366" s="42"/>
      <c r="N366" s="19"/>
    </row>
    <row r="367" spans="1:14" ht="20" customHeight="1" x14ac:dyDescent="0.3">
      <c r="A367" s="16"/>
      <c r="B367" s="52" t="str">
        <f>C1414</f>
        <v xml:space="preserve">We provide this helpful feedback to you, , to improve your cultural competency. </v>
      </c>
      <c r="C367" s="53"/>
      <c r="D367" s="53"/>
      <c r="E367" s="53"/>
      <c r="F367" s="53"/>
      <c r="G367" s="53"/>
      <c r="H367" s="53"/>
      <c r="I367" s="53"/>
      <c r="J367" s="53"/>
      <c r="K367" s="53"/>
      <c r="L367" s="53"/>
      <c r="M367" s="54"/>
      <c r="N367" s="19"/>
    </row>
    <row r="368" spans="1:14" ht="20" customHeight="1" x14ac:dyDescent="0.3">
      <c r="A368" s="16"/>
      <c r="B368" s="156" t="s">
        <v>15</v>
      </c>
      <c r="C368" s="157"/>
      <c r="D368" s="157"/>
      <c r="E368" s="157"/>
      <c r="F368" s="157"/>
      <c r="G368" s="157"/>
      <c r="H368" s="157"/>
      <c r="I368" s="157"/>
      <c r="J368" s="157"/>
      <c r="K368" s="157"/>
      <c r="L368" s="157"/>
      <c r="M368" s="158"/>
      <c r="N368" s="19"/>
    </row>
    <row r="369" spans="1:14" ht="20" customHeight="1" thickBot="1" x14ac:dyDescent="0.35">
      <c r="A369" s="16"/>
      <c r="B369" s="156" t="s">
        <v>16</v>
      </c>
      <c r="C369" s="157"/>
      <c r="D369" s="157"/>
      <c r="E369" s="157"/>
      <c r="F369" s="157"/>
      <c r="G369" s="157"/>
      <c r="H369" s="157"/>
      <c r="I369" s="157"/>
      <c r="J369" s="157"/>
      <c r="K369" s="157"/>
      <c r="L369" s="157"/>
      <c r="M369" s="158"/>
      <c r="N369" s="19"/>
    </row>
    <row r="370" spans="1:14" ht="30" customHeight="1" thickTop="1" x14ac:dyDescent="0.3">
      <c r="A370" s="16"/>
      <c r="B370" s="159" t="s">
        <v>17</v>
      </c>
      <c r="C370" s="160"/>
      <c r="D370" s="160"/>
      <c r="E370" s="162" t="s">
        <v>18</v>
      </c>
      <c r="F370" s="163"/>
      <c r="G370" s="163"/>
      <c r="H370" s="164"/>
      <c r="I370" s="165" t="s">
        <v>19</v>
      </c>
      <c r="J370" s="166"/>
      <c r="K370" s="166"/>
      <c r="L370" s="166"/>
      <c r="M370" s="167"/>
      <c r="N370" s="19"/>
    </row>
    <row r="371" spans="1:14" ht="55" customHeight="1" thickBot="1" x14ac:dyDescent="0.35">
      <c r="A371" s="16"/>
      <c r="B371" s="55"/>
      <c r="C371" s="17"/>
      <c r="D371" s="17"/>
      <c r="E371" s="168" t="s">
        <v>20</v>
      </c>
      <c r="F371" s="169"/>
      <c r="G371" s="169"/>
      <c r="H371" s="170"/>
      <c r="I371" s="171" t="s">
        <v>21</v>
      </c>
      <c r="J371" s="172"/>
      <c r="K371" s="172"/>
      <c r="L371" s="172"/>
      <c r="M371" s="173"/>
      <c r="N371" s="19"/>
    </row>
    <row r="372" spans="1:14" ht="10" customHeight="1" thickTop="1" x14ac:dyDescent="0.3">
      <c r="A372" s="16"/>
      <c r="B372" s="55"/>
      <c r="C372" s="17"/>
      <c r="D372" s="17"/>
      <c r="E372" s="17"/>
      <c r="F372" s="17"/>
      <c r="G372" s="17"/>
      <c r="H372" s="17"/>
      <c r="I372" s="17"/>
      <c r="J372" s="17"/>
      <c r="K372" s="17"/>
      <c r="L372" s="17"/>
      <c r="M372" s="56"/>
      <c r="N372" s="19"/>
    </row>
    <row r="373" spans="1:14" ht="20.149999999999999" customHeight="1" x14ac:dyDescent="0.3">
      <c r="A373" s="16"/>
      <c r="B373" s="46"/>
      <c r="C373" s="39"/>
      <c r="D373" s="39"/>
      <c r="E373" s="153"/>
      <c r="F373" s="154"/>
      <c r="G373" s="154"/>
      <c r="H373" s="154"/>
      <c r="I373" s="154"/>
      <c r="J373" s="154"/>
      <c r="K373" s="154"/>
      <c r="L373" s="155"/>
      <c r="M373" s="48"/>
      <c r="N373" s="19"/>
    </row>
    <row r="374" spans="1:14" ht="10" customHeight="1" x14ac:dyDescent="0.3">
      <c r="A374" s="16"/>
      <c r="B374" s="46"/>
      <c r="C374" s="39"/>
      <c r="D374" s="39"/>
      <c r="E374" s="39"/>
      <c r="F374" s="39"/>
      <c r="G374" s="39"/>
      <c r="H374" s="39"/>
      <c r="I374" s="39"/>
      <c r="J374" s="39"/>
      <c r="K374" s="39"/>
      <c r="L374" s="39"/>
      <c r="M374" s="48"/>
      <c r="N374" s="19"/>
    </row>
    <row r="375" spans="1:14" ht="65.150000000000006" customHeight="1" x14ac:dyDescent="0.3">
      <c r="A375" s="16"/>
      <c r="B375" s="156" t="str">
        <f>C1424</f>
        <v>Select one of these two services, Standard or Competitive Competence, to best improve your efficacy serving diverse patients. We can then offer a testimonial of your improved responsiveness to diverse clients.</v>
      </c>
      <c r="C375" s="157"/>
      <c r="D375" s="157"/>
      <c r="E375" s="157"/>
      <c r="F375" s="157"/>
      <c r="G375" s="157"/>
      <c r="H375" s="157"/>
      <c r="I375" s="157"/>
      <c r="J375" s="157"/>
      <c r="K375" s="157"/>
      <c r="L375" s="157"/>
      <c r="M375" s="158"/>
      <c r="N375" s="19"/>
    </row>
    <row r="376" spans="1:14" ht="45" customHeight="1" x14ac:dyDescent="0.3">
      <c r="A376" s="16"/>
      <c r="B376" s="150"/>
      <c r="C376" s="151"/>
      <c r="D376" s="151"/>
      <c r="E376" s="151"/>
      <c r="F376" s="151"/>
      <c r="G376" s="151"/>
      <c r="H376" s="151"/>
      <c r="I376" s="151"/>
      <c r="J376" s="151"/>
      <c r="K376" s="151"/>
      <c r="L376" s="151"/>
      <c r="M376" s="152"/>
      <c r="N376" s="19"/>
    </row>
    <row r="377" spans="1:14" ht="5.15" customHeight="1" x14ac:dyDescent="0.3">
      <c r="A377" s="16"/>
      <c r="B377" s="39"/>
      <c r="C377" s="39"/>
      <c r="D377" s="39"/>
      <c r="E377" s="39"/>
      <c r="F377" s="39"/>
      <c r="G377" s="39"/>
      <c r="H377" s="39"/>
      <c r="I377" s="39"/>
      <c r="J377" s="39"/>
      <c r="K377" s="39"/>
      <c r="L377" s="39"/>
      <c r="M377" s="39"/>
      <c r="N377" s="19"/>
    </row>
    <row r="378" spans="1:14" ht="5.15" customHeight="1" x14ac:dyDescent="0.3">
      <c r="A378" s="27"/>
      <c r="B378" s="28"/>
      <c r="C378" s="28"/>
      <c r="D378" s="28"/>
      <c r="E378" s="28"/>
      <c r="F378" s="28"/>
      <c r="G378" s="28"/>
      <c r="H378" s="28"/>
      <c r="I378" s="28"/>
      <c r="J378" s="28"/>
      <c r="K378" s="28"/>
      <c r="L378" s="28"/>
      <c r="M378" s="28"/>
      <c r="N378" s="29"/>
    </row>
    <row r="379" spans="1:14" ht="55" customHeight="1" x14ac:dyDescent="0.3">
      <c r="A379" s="30" t="s">
        <v>5</v>
      </c>
      <c r="B379" s="188" t="s">
        <v>31</v>
      </c>
      <c r="C379" s="188"/>
      <c r="D379" s="188"/>
      <c r="E379" s="188"/>
      <c r="F379" s="186"/>
      <c r="G379" s="186"/>
      <c r="H379" s="186"/>
      <c r="I379" s="186"/>
      <c r="J379" s="187"/>
      <c r="K379" s="187"/>
      <c r="L379" s="187"/>
      <c r="M379" s="187"/>
      <c r="N379" s="31" t="s">
        <v>7</v>
      </c>
    </row>
    <row r="380" spans="1:14" ht="5.15" customHeight="1" x14ac:dyDescent="0.3">
      <c r="A380" s="11"/>
      <c r="B380" s="12"/>
      <c r="C380" s="12"/>
      <c r="D380" s="12"/>
      <c r="E380" s="12"/>
      <c r="F380" s="12"/>
      <c r="G380" s="12"/>
      <c r="H380" s="13"/>
      <c r="I380" s="12"/>
      <c r="J380" s="12"/>
      <c r="K380" s="12"/>
      <c r="L380" s="12"/>
      <c r="M380" s="12"/>
      <c r="N380" s="14"/>
    </row>
    <row r="381" spans="1:14" ht="5.15" customHeight="1" x14ac:dyDescent="0.3">
      <c r="A381" s="16"/>
      <c r="B381" s="17"/>
      <c r="C381" s="17"/>
      <c r="D381" s="17"/>
      <c r="E381" s="17"/>
      <c r="F381" s="17"/>
      <c r="G381" s="17"/>
      <c r="H381" s="18"/>
      <c r="I381" s="17"/>
      <c r="J381" s="17"/>
      <c r="K381" s="17"/>
      <c r="L381" s="17"/>
      <c r="M381" s="17"/>
      <c r="N381" s="19"/>
    </row>
    <row r="382" spans="1:14" ht="5.15" customHeight="1" thickBot="1" x14ac:dyDescent="0.35">
      <c r="A382" s="16"/>
      <c r="B382" s="32"/>
      <c r="C382" s="32"/>
      <c r="D382" s="32"/>
      <c r="E382" s="32"/>
      <c r="F382" s="32"/>
      <c r="G382" s="32"/>
      <c r="H382" s="32"/>
      <c r="I382" s="32"/>
      <c r="J382" s="32"/>
      <c r="K382" s="32"/>
      <c r="L382" s="32"/>
      <c r="M382" s="32"/>
      <c r="N382" s="19"/>
    </row>
    <row r="383" spans="1:14" ht="20.149999999999999" customHeight="1" thickTop="1" x14ac:dyDescent="0.3">
      <c r="A383" s="16"/>
      <c r="B383" s="33" t="s">
        <v>11</v>
      </c>
      <c r="C383" s="32"/>
      <c r="D383" s="32"/>
      <c r="E383" s="32"/>
      <c r="F383" s="179" t="str">
        <f>F342</f>
        <v/>
      </c>
      <c r="G383" s="180"/>
      <c r="H383" s="180"/>
      <c r="I383" s="181"/>
      <c r="J383" s="34"/>
      <c r="K383" s="35" t="s">
        <v>12</v>
      </c>
      <c r="L383" s="36"/>
      <c r="M383" s="37"/>
      <c r="N383" s="19"/>
    </row>
    <row r="384" spans="1:14" ht="20.149999999999999" customHeight="1" thickBot="1" x14ac:dyDescent="0.35">
      <c r="A384" s="16"/>
      <c r="B384" s="33" t="s">
        <v>13</v>
      </c>
      <c r="C384" s="32"/>
      <c r="D384" s="32"/>
      <c r="E384" s="32"/>
      <c r="F384" s="179" t="str">
        <f>F343</f>
        <v/>
      </c>
      <c r="G384" s="180"/>
      <c r="H384" s="180"/>
      <c r="I384" s="181"/>
      <c r="J384" s="34"/>
      <c r="K384" s="182"/>
      <c r="L384" s="183"/>
      <c r="M384" s="184"/>
      <c r="N384" s="19"/>
    </row>
    <row r="385" spans="1:54" ht="10" customHeight="1" thickTop="1" x14ac:dyDescent="0.3">
      <c r="A385" s="16"/>
      <c r="B385" s="17"/>
      <c r="C385" s="17"/>
      <c r="D385" s="17"/>
      <c r="E385" s="17"/>
      <c r="F385" s="17"/>
      <c r="G385" s="17"/>
      <c r="H385" s="18"/>
      <c r="I385" s="17"/>
      <c r="J385" s="17"/>
      <c r="K385" s="17"/>
      <c r="L385" s="17"/>
      <c r="M385" s="17"/>
      <c r="N385" s="19"/>
    </row>
    <row r="386" spans="1:54" ht="20.149999999999999" customHeight="1" x14ac:dyDescent="0.3">
      <c r="A386" s="16"/>
      <c r="B386" s="174" t="str">
        <f>F1434</f>
        <v>1. I felt fully seen and heard.</v>
      </c>
      <c r="C386" s="174"/>
      <c r="D386" s="174"/>
      <c r="E386" s="174"/>
      <c r="F386" s="174"/>
      <c r="G386" s="174"/>
      <c r="H386" s="174"/>
      <c r="I386" s="174"/>
      <c r="J386" s="174"/>
      <c r="K386" s="175"/>
      <c r="L386" s="176"/>
      <c r="M386" s="177"/>
      <c r="N386" s="19"/>
    </row>
    <row r="387" spans="1:54" ht="5.15" customHeight="1" x14ac:dyDescent="0.3">
      <c r="A387" s="16"/>
      <c r="B387" s="17"/>
      <c r="C387" s="17"/>
      <c r="D387" s="17"/>
      <c r="E387" s="17"/>
      <c r="F387" s="17"/>
      <c r="G387" s="17"/>
      <c r="H387" s="18"/>
      <c r="I387" s="17"/>
      <c r="J387" s="17"/>
      <c r="K387" s="17"/>
      <c r="L387" s="17"/>
      <c r="M387" s="17"/>
      <c r="N387" s="19"/>
      <c r="BB387" s="38"/>
    </row>
    <row r="388" spans="1:54" ht="20.149999999999999" customHeight="1" x14ac:dyDescent="0.3">
      <c r="A388" s="16"/>
      <c r="B388" s="174" t="str">
        <f>F1435</f>
        <v>2. They faithfully responded to all of my expressions of pain or discomfort.</v>
      </c>
      <c r="C388" s="174"/>
      <c r="D388" s="174"/>
      <c r="E388" s="174"/>
      <c r="F388" s="174"/>
      <c r="G388" s="174"/>
      <c r="H388" s="174"/>
      <c r="I388" s="174"/>
      <c r="J388" s="174"/>
      <c r="K388" s="175"/>
      <c r="L388" s="176"/>
      <c r="M388" s="177"/>
      <c r="N388" s="19"/>
      <c r="BB388" s="38"/>
    </row>
    <row r="389" spans="1:54" ht="5.15" customHeight="1" x14ac:dyDescent="0.3">
      <c r="A389" s="16"/>
      <c r="B389" s="17"/>
      <c r="C389" s="17"/>
      <c r="D389" s="17"/>
      <c r="E389" s="17"/>
      <c r="F389" s="17"/>
      <c r="G389" s="17"/>
      <c r="H389" s="18"/>
      <c r="I389" s="17"/>
      <c r="J389" s="17"/>
      <c r="K389" s="17"/>
      <c r="L389" s="17"/>
      <c r="M389" s="17"/>
      <c r="N389" s="19"/>
      <c r="BB389" s="38"/>
    </row>
    <row r="390" spans="1:54" ht="20.149999999999999" customHeight="1" x14ac:dyDescent="0.3">
      <c r="A390" s="16"/>
      <c r="B390" s="174" t="str">
        <f>F1436</f>
        <v>3. They put my personal wellbeing ahead of their institutional processes.</v>
      </c>
      <c r="C390" s="174"/>
      <c r="D390" s="174"/>
      <c r="E390" s="174"/>
      <c r="F390" s="174"/>
      <c r="G390" s="174"/>
      <c r="H390" s="174"/>
      <c r="I390" s="174"/>
      <c r="J390" s="174"/>
      <c r="K390" s="175"/>
      <c r="L390" s="176"/>
      <c r="M390" s="177"/>
      <c r="N390" s="19"/>
      <c r="BB390" s="38"/>
    </row>
    <row r="391" spans="1:54" ht="5.15" customHeight="1" x14ac:dyDescent="0.3">
      <c r="A391" s="16"/>
      <c r="B391" s="17"/>
      <c r="C391" s="17"/>
      <c r="D391" s="17"/>
      <c r="E391" s="17"/>
      <c r="F391" s="17"/>
      <c r="G391" s="17"/>
      <c r="H391" s="18"/>
      <c r="I391" s="17"/>
      <c r="J391" s="17"/>
      <c r="K391" s="17"/>
      <c r="L391" s="17"/>
      <c r="M391" s="17"/>
      <c r="N391" s="19"/>
      <c r="BB391" s="38"/>
    </row>
    <row r="392" spans="1:54" ht="20.149999999999999" customHeight="1" x14ac:dyDescent="0.3">
      <c r="A392" s="16"/>
      <c r="B392" s="174" t="str">
        <f>F1437</f>
        <v>4. Their actions and expressions were devoid of any microaggressions.</v>
      </c>
      <c r="C392" s="174"/>
      <c r="D392" s="174"/>
      <c r="E392" s="174"/>
      <c r="F392" s="174"/>
      <c r="G392" s="174"/>
      <c r="H392" s="174"/>
      <c r="I392" s="174"/>
      <c r="J392" s="174"/>
      <c r="K392" s="175"/>
      <c r="L392" s="176"/>
      <c r="M392" s="177"/>
      <c r="N392" s="19"/>
    </row>
    <row r="393" spans="1:54" ht="5.15" customHeight="1" x14ac:dyDescent="0.3">
      <c r="A393" s="16"/>
      <c r="B393" s="17"/>
      <c r="C393" s="17"/>
      <c r="D393" s="17"/>
      <c r="E393" s="17"/>
      <c r="F393" s="17"/>
      <c r="G393" s="17"/>
      <c r="H393" s="18"/>
      <c r="I393" s="17"/>
      <c r="J393" s="17"/>
      <c r="K393" s="17"/>
      <c r="L393" s="17"/>
      <c r="M393" s="17"/>
      <c r="N393" s="19"/>
    </row>
    <row r="394" spans="1:54" ht="20.149999999999999" customHeight="1" x14ac:dyDescent="0.3">
      <c r="A394" s="16"/>
      <c r="B394" s="174" t="str">
        <f>F1438</f>
        <v>5. They asked me how they could be more culturally sensitive.</v>
      </c>
      <c r="C394" s="174"/>
      <c r="D394" s="174"/>
      <c r="E394" s="174"/>
      <c r="F394" s="174"/>
      <c r="G394" s="174"/>
      <c r="H394" s="174"/>
      <c r="I394" s="174"/>
      <c r="J394" s="174"/>
      <c r="K394" s="175"/>
      <c r="L394" s="176"/>
      <c r="M394" s="177"/>
      <c r="N394" s="19"/>
    </row>
    <row r="395" spans="1:54" ht="5.15" customHeight="1" x14ac:dyDescent="0.3">
      <c r="A395" s="16"/>
      <c r="B395" s="17"/>
      <c r="C395" s="17"/>
      <c r="D395" s="17"/>
      <c r="E395" s="17"/>
      <c r="F395" s="17"/>
      <c r="G395" s="17"/>
      <c r="H395" s="18"/>
      <c r="I395" s="17"/>
      <c r="J395" s="17"/>
      <c r="K395" s="17"/>
      <c r="L395" s="17"/>
      <c r="M395" s="17"/>
      <c r="N395" s="19"/>
    </row>
    <row r="396" spans="1:54" ht="20.149999999999999" customHeight="1" x14ac:dyDescent="0.3">
      <c r="A396" s="16"/>
      <c r="B396" s="174" t="str">
        <f>F1439</f>
        <v>6. They did not exploit my vulnerability to their professional authority.</v>
      </c>
      <c r="C396" s="174"/>
      <c r="D396" s="174"/>
      <c r="E396" s="174"/>
      <c r="F396" s="174"/>
      <c r="G396" s="174"/>
      <c r="H396" s="174"/>
      <c r="I396" s="174"/>
      <c r="J396" s="174"/>
      <c r="K396" s="175"/>
      <c r="L396" s="176"/>
      <c r="M396" s="177"/>
      <c r="N396" s="19"/>
    </row>
    <row r="397" spans="1:54" ht="5.15" customHeight="1" x14ac:dyDescent="0.3">
      <c r="A397" s="16"/>
      <c r="B397" s="39"/>
      <c r="C397" s="39"/>
      <c r="D397" s="39"/>
      <c r="E397" s="39"/>
      <c r="F397" s="39"/>
      <c r="G397" s="39"/>
      <c r="H397" s="39"/>
      <c r="I397" s="39"/>
      <c r="J397" s="39"/>
      <c r="K397" s="39"/>
      <c r="L397" s="39"/>
      <c r="M397" s="39"/>
      <c r="N397" s="19"/>
    </row>
    <row r="398" spans="1:54" ht="20.149999999999999" customHeight="1" x14ac:dyDescent="0.3">
      <c r="A398" s="16"/>
      <c r="B398" s="174" t="str">
        <f>F1440</f>
        <v>7. I never had to give up my autonomy to fit their processes.</v>
      </c>
      <c r="C398" s="174"/>
      <c r="D398" s="174"/>
      <c r="E398" s="174"/>
      <c r="F398" s="174"/>
      <c r="G398" s="174"/>
      <c r="H398" s="174"/>
      <c r="I398" s="174"/>
      <c r="J398" s="174"/>
      <c r="K398" s="175"/>
      <c r="L398" s="176"/>
      <c r="M398" s="177"/>
      <c r="N398" s="19"/>
    </row>
    <row r="399" spans="1:54" ht="5.15" customHeight="1" x14ac:dyDescent="0.3">
      <c r="A399" s="16"/>
      <c r="B399" s="39"/>
      <c r="C399" s="39"/>
      <c r="D399" s="39"/>
      <c r="E399" s="39"/>
      <c r="F399" s="39"/>
      <c r="G399" s="39"/>
      <c r="H399" s="39"/>
      <c r="I399" s="39"/>
      <c r="J399" s="39"/>
      <c r="K399" s="39"/>
      <c r="L399" s="39"/>
      <c r="M399" s="39"/>
      <c r="N399" s="19"/>
    </row>
    <row r="400" spans="1:54" ht="20.149999999999999" customHeight="1" x14ac:dyDescent="0.3">
      <c r="A400" s="16"/>
      <c r="B400" s="174" t="str">
        <f>F1441</f>
        <v>8. Staff appeared to be culturally diverse.</v>
      </c>
      <c r="C400" s="174"/>
      <c r="D400" s="174"/>
      <c r="E400" s="174"/>
      <c r="F400" s="174"/>
      <c r="G400" s="174"/>
      <c r="H400" s="174"/>
      <c r="I400" s="174"/>
      <c r="J400" s="174"/>
      <c r="K400" s="175"/>
      <c r="L400" s="176"/>
      <c r="M400" s="177"/>
      <c r="N400" s="19"/>
    </row>
    <row r="401" spans="1:14" ht="5.15" customHeight="1" x14ac:dyDescent="0.3">
      <c r="A401" s="16"/>
      <c r="B401" s="39"/>
      <c r="C401" s="39"/>
      <c r="D401" s="39"/>
      <c r="E401" s="39"/>
      <c r="F401" s="39"/>
      <c r="G401" s="39"/>
      <c r="H401" s="39"/>
      <c r="I401" s="39"/>
      <c r="J401" s="39"/>
      <c r="K401" s="39"/>
      <c r="L401" s="39"/>
      <c r="M401" s="39"/>
      <c r="N401" s="19"/>
    </row>
    <row r="402" spans="1:14" ht="20.149999999999999" customHeight="1" x14ac:dyDescent="0.3">
      <c r="A402" s="16"/>
      <c r="B402" s="174" t="str">
        <f>F1442</f>
        <v>9. They effectively accommodated my linguistic barrier.</v>
      </c>
      <c r="C402" s="174"/>
      <c r="D402" s="174"/>
      <c r="E402" s="174"/>
      <c r="F402" s="174"/>
      <c r="G402" s="174"/>
      <c r="H402" s="174"/>
      <c r="I402" s="174"/>
      <c r="J402" s="174"/>
      <c r="K402" s="175"/>
      <c r="L402" s="176"/>
      <c r="M402" s="177"/>
      <c r="N402" s="19"/>
    </row>
    <row r="403" spans="1:14" ht="5.15" customHeight="1" x14ac:dyDescent="0.3">
      <c r="A403" s="16"/>
      <c r="B403" s="39"/>
      <c r="C403" s="39"/>
      <c r="D403" s="39"/>
      <c r="E403" s="39"/>
      <c r="F403" s="39"/>
      <c r="G403" s="39"/>
      <c r="H403" s="39"/>
      <c r="I403" s="39"/>
      <c r="J403" s="39"/>
      <c r="K403" s="39"/>
      <c r="L403" s="39"/>
      <c r="M403" s="39"/>
      <c r="N403" s="19"/>
    </row>
    <row r="404" spans="1:14" ht="20.149999999999999" customHeight="1" x14ac:dyDescent="0.3">
      <c r="A404" s="16"/>
      <c r="B404" s="174" t="str">
        <f>F1443</f>
        <v>10. I was offered billing options appropriate to my cultural values.</v>
      </c>
      <c r="C404" s="174"/>
      <c r="D404" s="174"/>
      <c r="E404" s="174"/>
      <c r="F404" s="174"/>
      <c r="G404" s="174"/>
      <c r="H404" s="174"/>
      <c r="I404" s="174"/>
      <c r="J404" s="174"/>
      <c r="K404" s="175"/>
      <c r="L404" s="176"/>
      <c r="M404" s="177"/>
      <c r="N404" s="19"/>
    </row>
    <row r="405" spans="1:14" ht="10" customHeight="1" x14ac:dyDescent="0.3">
      <c r="A405" s="16"/>
      <c r="B405" s="39"/>
      <c r="C405" s="39"/>
      <c r="D405" s="39"/>
      <c r="E405" s="39"/>
      <c r="F405" s="39"/>
      <c r="G405" s="39"/>
      <c r="H405" s="39"/>
      <c r="I405" s="39"/>
      <c r="J405" s="39"/>
      <c r="K405" s="39"/>
      <c r="L405" s="39"/>
      <c r="M405" s="39"/>
      <c r="N405" s="19"/>
    </row>
    <row r="406" spans="1:14" ht="15" customHeight="1" x14ac:dyDescent="0.3">
      <c r="A406" s="16"/>
      <c r="B406" s="178" t="str">
        <f>B1447</f>
        <v/>
      </c>
      <c r="C406" s="178"/>
      <c r="D406" s="178"/>
      <c r="E406" s="178"/>
      <c r="F406" s="178"/>
      <c r="G406" s="178"/>
      <c r="H406" s="178"/>
      <c r="I406" s="178"/>
      <c r="J406" s="178"/>
      <c r="K406" s="178"/>
      <c r="L406" s="178"/>
      <c r="M406" s="178"/>
      <c r="N406" s="19"/>
    </row>
    <row r="407" spans="1:14" ht="10" customHeight="1" x14ac:dyDescent="0.3">
      <c r="A407" s="16"/>
      <c r="B407" s="40"/>
      <c r="C407" s="41"/>
      <c r="D407" s="41"/>
      <c r="E407" s="41"/>
      <c r="F407" s="41"/>
      <c r="G407" s="41"/>
      <c r="H407" s="41"/>
      <c r="I407" s="41"/>
      <c r="J407" s="41"/>
      <c r="K407" s="41"/>
      <c r="L407" s="41"/>
      <c r="M407" s="42"/>
      <c r="N407" s="19"/>
    </row>
    <row r="408" spans="1:14" ht="20" customHeight="1" x14ac:dyDescent="0.3">
      <c r="A408" s="16"/>
      <c r="B408" s="52" t="str">
        <f>C1451</f>
        <v xml:space="preserve">We provide this helpful feedback to you, , to improve your cultural competency. </v>
      </c>
      <c r="C408" s="53"/>
      <c r="D408" s="53"/>
      <c r="E408" s="53"/>
      <c r="F408" s="53"/>
      <c r="G408" s="53"/>
      <c r="H408" s="53"/>
      <c r="I408" s="53"/>
      <c r="J408" s="53"/>
      <c r="K408" s="53"/>
      <c r="L408" s="53"/>
      <c r="M408" s="54"/>
      <c r="N408" s="19"/>
    </row>
    <row r="409" spans="1:14" ht="20" customHeight="1" x14ac:dyDescent="0.3">
      <c r="A409" s="16"/>
      <c r="B409" s="156" t="s">
        <v>15</v>
      </c>
      <c r="C409" s="157"/>
      <c r="D409" s="157"/>
      <c r="E409" s="157"/>
      <c r="F409" s="157"/>
      <c r="G409" s="157"/>
      <c r="H409" s="157"/>
      <c r="I409" s="157"/>
      <c r="J409" s="157"/>
      <c r="K409" s="157"/>
      <c r="L409" s="157"/>
      <c r="M409" s="158"/>
      <c r="N409" s="19"/>
    </row>
    <row r="410" spans="1:14" ht="20" customHeight="1" thickBot="1" x14ac:dyDescent="0.35">
      <c r="A410" s="16"/>
      <c r="B410" s="156" t="s">
        <v>16</v>
      </c>
      <c r="C410" s="157"/>
      <c r="D410" s="157"/>
      <c r="E410" s="157"/>
      <c r="F410" s="157"/>
      <c r="G410" s="157"/>
      <c r="H410" s="157"/>
      <c r="I410" s="157"/>
      <c r="J410" s="157"/>
      <c r="K410" s="157"/>
      <c r="L410" s="157"/>
      <c r="M410" s="158"/>
      <c r="N410" s="19"/>
    </row>
    <row r="411" spans="1:14" ht="30" customHeight="1" thickTop="1" x14ac:dyDescent="0.3">
      <c r="A411" s="16"/>
      <c r="B411" s="159" t="s">
        <v>17</v>
      </c>
      <c r="C411" s="160"/>
      <c r="D411" s="160"/>
      <c r="E411" s="162" t="s">
        <v>18</v>
      </c>
      <c r="F411" s="163"/>
      <c r="G411" s="163"/>
      <c r="H411" s="164"/>
      <c r="I411" s="165" t="s">
        <v>19</v>
      </c>
      <c r="J411" s="166"/>
      <c r="K411" s="166"/>
      <c r="L411" s="166"/>
      <c r="M411" s="167"/>
      <c r="N411" s="19"/>
    </row>
    <row r="412" spans="1:14" ht="55" customHeight="1" thickBot="1" x14ac:dyDescent="0.35">
      <c r="A412" s="16"/>
      <c r="B412" s="55"/>
      <c r="C412" s="17"/>
      <c r="D412" s="17"/>
      <c r="E412" s="168" t="s">
        <v>20</v>
      </c>
      <c r="F412" s="169"/>
      <c r="G412" s="169"/>
      <c r="H412" s="170"/>
      <c r="I412" s="171" t="s">
        <v>21</v>
      </c>
      <c r="J412" s="172"/>
      <c r="K412" s="172"/>
      <c r="L412" s="172"/>
      <c r="M412" s="173"/>
      <c r="N412" s="19"/>
    </row>
    <row r="413" spans="1:14" ht="10" customHeight="1" thickTop="1" x14ac:dyDescent="0.3">
      <c r="A413" s="16"/>
      <c r="B413" s="55"/>
      <c r="C413" s="17"/>
      <c r="D413" s="17"/>
      <c r="E413" s="17"/>
      <c r="F413" s="17"/>
      <c r="G413" s="17"/>
      <c r="H413" s="17"/>
      <c r="I413" s="17"/>
      <c r="J413" s="17"/>
      <c r="K413" s="17"/>
      <c r="L413" s="17"/>
      <c r="M413" s="56"/>
      <c r="N413" s="19"/>
    </row>
    <row r="414" spans="1:14" ht="20.149999999999999" customHeight="1" x14ac:dyDescent="0.3">
      <c r="A414" s="16"/>
      <c r="B414" s="46"/>
      <c r="C414" s="39"/>
      <c r="D414" s="39"/>
      <c r="E414" s="153"/>
      <c r="F414" s="154"/>
      <c r="G414" s="154"/>
      <c r="H414" s="154"/>
      <c r="I414" s="154"/>
      <c r="J414" s="154"/>
      <c r="K414" s="154"/>
      <c r="L414" s="155"/>
      <c r="M414" s="48"/>
      <c r="N414" s="19"/>
    </row>
    <row r="415" spans="1:14" ht="10" customHeight="1" x14ac:dyDescent="0.3">
      <c r="A415" s="16"/>
      <c r="B415" s="46"/>
      <c r="C415" s="39"/>
      <c r="D415" s="39"/>
      <c r="E415" s="39"/>
      <c r="F415" s="39"/>
      <c r="G415" s="39"/>
      <c r="H415" s="39"/>
      <c r="I415" s="39"/>
      <c r="J415" s="39"/>
      <c r="K415" s="39"/>
      <c r="L415" s="39"/>
      <c r="M415" s="48"/>
      <c r="N415" s="19"/>
    </row>
    <row r="416" spans="1:14" ht="65.150000000000006" customHeight="1" x14ac:dyDescent="0.3">
      <c r="A416" s="16"/>
      <c r="B416" s="156" t="str">
        <f>C1461</f>
        <v>Select one of these two services, Standard or Competitive Competence, to best improve your efficacy serving diverse patients. We can then offer a testimonial of your improved responsiveness to diverse clients.</v>
      </c>
      <c r="C416" s="157"/>
      <c r="D416" s="157"/>
      <c r="E416" s="157"/>
      <c r="F416" s="157"/>
      <c r="G416" s="157"/>
      <c r="H416" s="157"/>
      <c r="I416" s="157"/>
      <c r="J416" s="157"/>
      <c r="K416" s="157"/>
      <c r="L416" s="157"/>
      <c r="M416" s="158"/>
      <c r="N416" s="19"/>
    </row>
    <row r="417" spans="1:54" ht="45" customHeight="1" x14ac:dyDescent="0.3">
      <c r="A417" s="16"/>
      <c r="B417" s="150"/>
      <c r="C417" s="151"/>
      <c r="D417" s="151"/>
      <c r="E417" s="151"/>
      <c r="F417" s="151"/>
      <c r="G417" s="151"/>
      <c r="H417" s="151"/>
      <c r="I417" s="151"/>
      <c r="J417" s="151"/>
      <c r="K417" s="151"/>
      <c r="L417" s="151"/>
      <c r="M417" s="152"/>
      <c r="N417" s="19"/>
    </row>
    <row r="418" spans="1:54" ht="5.15" customHeight="1" x14ac:dyDescent="0.3">
      <c r="A418" s="16"/>
      <c r="B418" s="39"/>
      <c r="C418" s="39"/>
      <c r="D418" s="39"/>
      <c r="E418" s="39"/>
      <c r="F418" s="39"/>
      <c r="G418" s="39"/>
      <c r="H418" s="39"/>
      <c r="I418" s="39"/>
      <c r="J418" s="39"/>
      <c r="K418" s="39"/>
      <c r="L418" s="39"/>
      <c r="M418" s="39"/>
      <c r="N418" s="19"/>
    </row>
    <row r="419" spans="1:54" ht="5.15" customHeight="1" x14ac:dyDescent="0.3">
      <c r="A419" s="27"/>
      <c r="B419" s="28"/>
      <c r="C419" s="28"/>
      <c r="D419" s="28"/>
      <c r="E419" s="28"/>
      <c r="F419" s="28"/>
      <c r="G419" s="28"/>
      <c r="H419" s="28"/>
      <c r="I419" s="28"/>
      <c r="J419" s="28"/>
      <c r="K419" s="28"/>
      <c r="L419" s="28"/>
      <c r="M419" s="28"/>
      <c r="N419" s="29"/>
    </row>
    <row r="420" spans="1:54" ht="55" customHeight="1" x14ac:dyDescent="0.3">
      <c r="A420" s="30" t="s">
        <v>5</v>
      </c>
      <c r="B420" s="185" t="s">
        <v>32</v>
      </c>
      <c r="C420" s="185"/>
      <c r="D420" s="185"/>
      <c r="E420" s="185"/>
      <c r="F420" s="186"/>
      <c r="G420" s="186"/>
      <c r="H420" s="186"/>
      <c r="I420" s="186"/>
      <c r="J420" s="187"/>
      <c r="K420" s="187"/>
      <c r="L420" s="187"/>
      <c r="M420" s="187"/>
      <c r="N420" s="31" t="s">
        <v>7</v>
      </c>
    </row>
    <row r="421" spans="1:54" ht="5.15" customHeight="1" x14ac:dyDescent="0.3">
      <c r="A421" s="11"/>
      <c r="B421" s="12"/>
      <c r="C421" s="12"/>
      <c r="D421" s="12"/>
      <c r="E421" s="12"/>
      <c r="F421" s="12"/>
      <c r="G421" s="12"/>
      <c r="H421" s="13"/>
      <c r="I421" s="12"/>
      <c r="J421" s="12"/>
      <c r="K421" s="12"/>
      <c r="L421" s="12"/>
      <c r="M421" s="12"/>
      <c r="N421" s="14"/>
    </row>
    <row r="422" spans="1:54" ht="5.15" customHeight="1" x14ac:dyDescent="0.3">
      <c r="A422" s="16"/>
      <c r="B422" s="17"/>
      <c r="C422" s="17"/>
      <c r="D422" s="17"/>
      <c r="E422" s="17"/>
      <c r="F422" s="17"/>
      <c r="G422" s="17"/>
      <c r="H422" s="18"/>
      <c r="I422" s="17"/>
      <c r="J422" s="17"/>
      <c r="K422" s="17"/>
      <c r="L422" s="17"/>
      <c r="M422" s="17"/>
      <c r="N422" s="19"/>
    </row>
    <row r="423" spans="1:54" ht="5.15" customHeight="1" thickBot="1" x14ac:dyDescent="0.35">
      <c r="A423" s="16"/>
      <c r="B423" s="32"/>
      <c r="C423" s="32"/>
      <c r="D423" s="32"/>
      <c r="E423" s="32"/>
      <c r="F423" s="32"/>
      <c r="G423" s="32"/>
      <c r="H423" s="32"/>
      <c r="I423" s="32"/>
      <c r="J423" s="32"/>
      <c r="K423" s="32"/>
      <c r="L423" s="32"/>
      <c r="M423" s="32"/>
      <c r="N423" s="19"/>
    </row>
    <row r="424" spans="1:54" ht="20.149999999999999" customHeight="1" thickTop="1" x14ac:dyDescent="0.3">
      <c r="A424" s="16"/>
      <c r="B424" s="33" t="s">
        <v>11</v>
      </c>
      <c r="C424" s="32"/>
      <c r="D424" s="32"/>
      <c r="E424" s="32"/>
      <c r="F424" s="179" t="str">
        <f>F383</f>
        <v/>
      </c>
      <c r="G424" s="180"/>
      <c r="H424" s="180"/>
      <c r="I424" s="181"/>
      <c r="J424" s="34"/>
      <c r="K424" s="35" t="s">
        <v>12</v>
      </c>
      <c r="L424" s="36"/>
      <c r="M424" s="37"/>
      <c r="N424" s="19"/>
    </row>
    <row r="425" spans="1:54" ht="20.149999999999999" customHeight="1" thickBot="1" x14ac:dyDescent="0.35">
      <c r="A425" s="16"/>
      <c r="B425" s="33" t="s">
        <v>13</v>
      </c>
      <c r="C425" s="32"/>
      <c r="D425" s="32"/>
      <c r="E425" s="32"/>
      <c r="F425" s="179" t="str">
        <f>F384</f>
        <v/>
      </c>
      <c r="G425" s="180"/>
      <c r="H425" s="180"/>
      <c r="I425" s="181"/>
      <c r="J425" s="34"/>
      <c r="K425" s="182"/>
      <c r="L425" s="183"/>
      <c r="M425" s="184"/>
      <c r="N425" s="19"/>
    </row>
    <row r="426" spans="1:54" ht="10" customHeight="1" thickTop="1" x14ac:dyDescent="0.3">
      <c r="A426" s="16"/>
      <c r="B426" s="17"/>
      <c r="C426" s="17"/>
      <c r="D426" s="17"/>
      <c r="E426" s="17"/>
      <c r="F426" s="17"/>
      <c r="G426" s="17"/>
      <c r="H426" s="18"/>
      <c r="I426" s="17"/>
      <c r="J426" s="17"/>
      <c r="K426" s="17"/>
      <c r="L426" s="17"/>
      <c r="M426" s="17"/>
      <c r="N426" s="19"/>
    </row>
    <row r="427" spans="1:54" ht="20.149999999999999" customHeight="1" x14ac:dyDescent="0.3">
      <c r="A427" s="16"/>
      <c r="B427" s="174" t="str">
        <f>F1471</f>
        <v>1. I felt fully seen and heard.</v>
      </c>
      <c r="C427" s="174"/>
      <c r="D427" s="174"/>
      <c r="E427" s="174"/>
      <c r="F427" s="174"/>
      <c r="G427" s="174"/>
      <c r="H427" s="174"/>
      <c r="I427" s="174"/>
      <c r="J427" s="174"/>
      <c r="K427" s="175"/>
      <c r="L427" s="176"/>
      <c r="M427" s="177"/>
      <c r="N427" s="19"/>
    </row>
    <row r="428" spans="1:54" ht="5.15" customHeight="1" x14ac:dyDescent="0.3">
      <c r="A428" s="16"/>
      <c r="B428" s="17"/>
      <c r="C428" s="17"/>
      <c r="D428" s="17"/>
      <c r="E428" s="17"/>
      <c r="F428" s="17"/>
      <c r="G428" s="17"/>
      <c r="H428" s="18"/>
      <c r="I428" s="17"/>
      <c r="J428" s="17"/>
      <c r="K428" s="17"/>
      <c r="L428" s="17"/>
      <c r="M428" s="17"/>
      <c r="N428" s="19"/>
      <c r="BB428" s="38"/>
    </row>
    <row r="429" spans="1:54" ht="20.149999999999999" customHeight="1" x14ac:dyDescent="0.3">
      <c r="A429" s="16"/>
      <c r="B429" s="174" t="str">
        <f>F1472</f>
        <v>2. They faithfully responded to all of my expressions of pain or discomfort.</v>
      </c>
      <c r="C429" s="174"/>
      <c r="D429" s="174"/>
      <c r="E429" s="174"/>
      <c r="F429" s="174"/>
      <c r="G429" s="174"/>
      <c r="H429" s="174"/>
      <c r="I429" s="174"/>
      <c r="J429" s="174"/>
      <c r="K429" s="175"/>
      <c r="L429" s="176"/>
      <c r="M429" s="177"/>
      <c r="N429" s="19"/>
      <c r="BB429" s="38"/>
    </row>
    <row r="430" spans="1:54" ht="5.15" customHeight="1" x14ac:dyDescent="0.3">
      <c r="A430" s="16"/>
      <c r="B430" s="17"/>
      <c r="C430" s="17"/>
      <c r="D430" s="17"/>
      <c r="E430" s="17"/>
      <c r="F430" s="17"/>
      <c r="G430" s="17"/>
      <c r="H430" s="18"/>
      <c r="I430" s="17"/>
      <c r="J430" s="17"/>
      <c r="K430" s="17"/>
      <c r="L430" s="17"/>
      <c r="M430" s="17"/>
      <c r="N430" s="19"/>
      <c r="BB430" s="38"/>
    </row>
    <row r="431" spans="1:54" ht="20.149999999999999" customHeight="1" x14ac:dyDescent="0.3">
      <c r="A431" s="16"/>
      <c r="B431" s="174" t="str">
        <f>F1473</f>
        <v>3. They put my personal wellbeing ahead of their institutional processes.</v>
      </c>
      <c r="C431" s="174"/>
      <c r="D431" s="174"/>
      <c r="E431" s="174"/>
      <c r="F431" s="174"/>
      <c r="G431" s="174"/>
      <c r="H431" s="174"/>
      <c r="I431" s="174"/>
      <c r="J431" s="174"/>
      <c r="K431" s="175"/>
      <c r="L431" s="176"/>
      <c r="M431" s="177"/>
      <c r="N431" s="19"/>
      <c r="BB431" s="38"/>
    </row>
    <row r="432" spans="1:54" ht="5.15" customHeight="1" x14ac:dyDescent="0.3">
      <c r="A432" s="16"/>
      <c r="B432" s="17"/>
      <c r="C432" s="17"/>
      <c r="D432" s="17"/>
      <c r="E432" s="17"/>
      <c r="F432" s="17"/>
      <c r="G432" s="17"/>
      <c r="H432" s="18"/>
      <c r="I432" s="17"/>
      <c r="J432" s="17"/>
      <c r="K432" s="17"/>
      <c r="L432" s="17"/>
      <c r="M432" s="17"/>
      <c r="N432" s="19"/>
      <c r="BB432" s="38"/>
    </row>
    <row r="433" spans="1:14" ht="20.149999999999999" customHeight="1" x14ac:dyDescent="0.3">
      <c r="A433" s="16"/>
      <c r="B433" s="174" t="str">
        <f>F1474</f>
        <v>4. Their actions and expressions were devoid of any microaggressions.</v>
      </c>
      <c r="C433" s="174"/>
      <c r="D433" s="174"/>
      <c r="E433" s="174"/>
      <c r="F433" s="174"/>
      <c r="G433" s="174"/>
      <c r="H433" s="174"/>
      <c r="I433" s="174"/>
      <c r="J433" s="174"/>
      <c r="K433" s="175"/>
      <c r="L433" s="176"/>
      <c r="M433" s="177"/>
      <c r="N433" s="19"/>
    </row>
    <row r="434" spans="1:14" ht="5.15" customHeight="1" x14ac:dyDescent="0.3">
      <c r="A434" s="16"/>
      <c r="B434" s="17"/>
      <c r="C434" s="17"/>
      <c r="D434" s="17"/>
      <c r="E434" s="17"/>
      <c r="F434" s="17"/>
      <c r="G434" s="17"/>
      <c r="H434" s="18"/>
      <c r="I434" s="17"/>
      <c r="J434" s="17"/>
      <c r="K434" s="17"/>
      <c r="L434" s="17"/>
      <c r="M434" s="17"/>
      <c r="N434" s="19"/>
    </row>
    <row r="435" spans="1:14" ht="20.149999999999999" customHeight="1" x14ac:dyDescent="0.3">
      <c r="A435" s="16"/>
      <c r="B435" s="174" t="str">
        <f>F1475</f>
        <v>5. They asked me how they could be more culturally sensitive.</v>
      </c>
      <c r="C435" s="174"/>
      <c r="D435" s="174"/>
      <c r="E435" s="174"/>
      <c r="F435" s="174"/>
      <c r="G435" s="174"/>
      <c r="H435" s="174"/>
      <c r="I435" s="174"/>
      <c r="J435" s="174"/>
      <c r="K435" s="175"/>
      <c r="L435" s="176"/>
      <c r="M435" s="177"/>
      <c r="N435" s="19"/>
    </row>
    <row r="436" spans="1:14" ht="5.15" customHeight="1" x14ac:dyDescent="0.3">
      <c r="A436" s="16"/>
      <c r="B436" s="17"/>
      <c r="C436" s="17"/>
      <c r="D436" s="17"/>
      <c r="E436" s="17"/>
      <c r="F436" s="17"/>
      <c r="G436" s="17"/>
      <c r="H436" s="18"/>
      <c r="I436" s="17"/>
      <c r="J436" s="17"/>
      <c r="K436" s="17"/>
      <c r="L436" s="17"/>
      <c r="M436" s="17"/>
      <c r="N436" s="19"/>
    </row>
    <row r="437" spans="1:14" ht="20.149999999999999" customHeight="1" x14ac:dyDescent="0.3">
      <c r="A437" s="16"/>
      <c r="B437" s="174" t="str">
        <f>F1476</f>
        <v>6. They did not exploit my vulnerability to their professional authority.</v>
      </c>
      <c r="C437" s="174"/>
      <c r="D437" s="174"/>
      <c r="E437" s="174"/>
      <c r="F437" s="174"/>
      <c r="G437" s="174"/>
      <c r="H437" s="174"/>
      <c r="I437" s="174"/>
      <c r="J437" s="174"/>
      <c r="K437" s="175"/>
      <c r="L437" s="176"/>
      <c r="M437" s="177"/>
      <c r="N437" s="19"/>
    </row>
    <row r="438" spans="1:14" ht="5.15" customHeight="1" x14ac:dyDescent="0.3">
      <c r="A438" s="16"/>
      <c r="B438" s="39"/>
      <c r="C438" s="39"/>
      <c r="D438" s="39"/>
      <c r="E438" s="39"/>
      <c r="F438" s="39"/>
      <c r="G438" s="39"/>
      <c r="H438" s="39"/>
      <c r="I438" s="39"/>
      <c r="J438" s="39"/>
      <c r="K438" s="39"/>
      <c r="L438" s="39"/>
      <c r="M438" s="39"/>
      <c r="N438" s="19"/>
    </row>
    <row r="439" spans="1:14" ht="20.149999999999999" customHeight="1" x14ac:dyDescent="0.3">
      <c r="A439" s="16"/>
      <c r="B439" s="174" t="str">
        <f>F1477</f>
        <v>7. I never had to give up my autonomy to fit their processes.</v>
      </c>
      <c r="C439" s="174"/>
      <c r="D439" s="174"/>
      <c r="E439" s="174"/>
      <c r="F439" s="174"/>
      <c r="G439" s="174"/>
      <c r="H439" s="174"/>
      <c r="I439" s="174"/>
      <c r="J439" s="174"/>
      <c r="K439" s="175"/>
      <c r="L439" s="176"/>
      <c r="M439" s="177"/>
      <c r="N439" s="19"/>
    </row>
    <row r="440" spans="1:14" ht="5.15" customHeight="1" x14ac:dyDescent="0.3">
      <c r="A440" s="16"/>
      <c r="B440" s="39"/>
      <c r="C440" s="39"/>
      <c r="D440" s="39"/>
      <c r="E440" s="39"/>
      <c r="F440" s="39"/>
      <c r="G440" s="39"/>
      <c r="H440" s="39"/>
      <c r="I440" s="39"/>
      <c r="J440" s="39"/>
      <c r="K440" s="39"/>
      <c r="L440" s="39"/>
      <c r="M440" s="39"/>
      <c r="N440" s="19"/>
    </row>
    <row r="441" spans="1:14" ht="20.149999999999999" customHeight="1" x14ac:dyDescent="0.3">
      <c r="A441" s="16"/>
      <c r="B441" s="174" t="str">
        <f>F1478</f>
        <v>8. Staff appeared to be culturally diverse.</v>
      </c>
      <c r="C441" s="174"/>
      <c r="D441" s="174"/>
      <c r="E441" s="174"/>
      <c r="F441" s="174"/>
      <c r="G441" s="174"/>
      <c r="H441" s="174"/>
      <c r="I441" s="174"/>
      <c r="J441" s="174"/>
      <c r="K441" s="175"/>
      <c r="L441" s="176"/>
      <c r="M441" s="177"/>
      <c r="N441" s="19"/>
    </row>
    <row r="442" spans="1:14" ht="5.15" customHeight="1" x14ac:dyDescent="0.3">
      <c r="A442" s="16"/>
      <c r="B442" s="39"/>
      <c r="C442" s="39"/>
      <c r="D442" s="39"/>
      <c r="E442" s="39"/>
      <c r="F442" s="39"/>
      <c r="G442" s="39"/>
      <c r="H442" s="39"/>
      <c r="I442" s="39"/>
      <c r="J442" s="39"/>
      <c r="K442" s="39"/>
      <c r="L442" s="39"/>
      <c r="M442" s="39"/>
      <c r="N442" s="19"/>
    </row>
    <row r="443" spans="1:14" ht="20.149999999999999" customHeight="1" x14ac:dyDescent="0.3">
      <c r="A443" s="16"/>
      <c r="B443" s="174" t="str">
        <f>F1479</f>
        <v>9. They effectively accommodated my linguistic barrier.</v>
      </c>
      <c r="C443" s="174"/>
      <c r="D443" s="174"/>
      <c r="E443" s="174"/>
      <c r="F443" s="174"/>
      <c r="G443" s="174"/>
      <c r="H443" s="174"/>
      <c r="I443" s="174"/>
      <c r="J443" s="174"/>
      <c r="K443" s="175"/>
      <c r="L443" s="176"/>
      <c r="M443" s="177"/>
      <c r="N443" s="19"/>
    </row>
    <row r="444" spans="1:14" ht="5.15" customHeight="1" x14ac:dyDescent="0.3">
      <c r="A444" s="16"/>
      <c r="B444" s="39"/>
      <c r="C444" s="39"/>
      <c r="D444" s="39"/>
      <c r="E444" s="39"/>
      <c r="F444" s="39"/>
      <c r="G444" s="39"/>
      <c r="H444" s="39"/>
      <c r="I444" s="39"/>
      <c r="J444" s="39"/>
      <c r="K444" s="39"/>
      <c r="L444" s="39"/>
      <c r="M444" s="39"/>
      <c r="N444" s="19"/>
    </row>
    <row r="445" spans="1:14" ht="20.149999999999999" customHeight="1" x14ac:dyDescent="0.3">
      <c r="A445" s="16"/>
      <c r="B445" s="174" t="str">
        <f>F1480</f>
        <v>10. I was offered billing options appropriate to my cultural values.</v>
      </c>
      <c r="C445" s="174"/>
      <c r="D445" s="174"/>
      <c r="E445" s="174"/>
      <c r="F445" s="174"/>
      <c r="G445" s="174"/>
      <c r="H445" s="174"/>
      <c r="I445" s="174"/>
      <c r="J445" s="174"/>
      <c r="K445" s="175"/>
      <c r="L445" s="176"/>
      <c r="M445" s="177"/>
      <c r="N445" s="19"/>
    </row>
    <row r="446" spans="1:14" ht="10" customHeight="1" x14ac:dyDescent="0.3">
      <c r="A446" s="16"/>
      <c r="B446" s="39"/>
      <c r="C446" s="39"/>
      <c r="D446" s="39"/>
      <c r="E446" s="39"/>
      <c r="F446" s="39"/>
      <c r="G446" s="39"/>
      <c r="H446" s="39"/>
      <c r="I446" s="39"/>
      <c r="J446" s="39"/>
      <c r="K446" s="39"/>
      <c r="L446" s="39"/>
      <c r="M446" s="39"/>
      <c r="N446" s="19"/>
    </row>
    <row r="447" spans="1:14" ht="15" customHeight="1" x14ac:dyDescent="0.3">
      <c r="A447" s="16"/>
      <c r="B447" s="178" t="str">
        <f>B1484</f>
        <v/>
      </c>
      <c r="C447" s="178"/>
      <c r="D447" s="178"/>
      <c r="E447" s="178"/>
      <c r="F447" s="178"/>
      <c r="G447" s="178"/>
      <c r="H447" s="178"/>
      <c r="I447" s="178"/>
      <c r="J447" s="178"/>
      <c r="K447" s="178"/>
      <c r="L447" s="178"/>
      <c r="M447" s="178"/>
      <c r="N447" s="19"/>
    </row>
    <row r="448" spans="1:14" ht="10" customHeight="1" x14ac:dyDescent="0.3">
      <c r="A448" s="16"/>
      <c r="B448" s="40"/>
      <c r="C448" s="41"/>
      <c r="D448" s="41"/>
      <c r="E448" s="41"/>
      <c r="F448" s="41"/>
      <c r="G448" s="41"/>
      <c r="H448" s="41"/>
      <c r="I448" s="41"/>
      <c r="J448" s="41"/>
      <c r="K448" s="41"/>
      <c r="L448" s="41"/>
      <c r="M448" s="42"/>
      <c r="N448" s="19"/>
    </row>
    <row r="449" spans="1:14" ht="20" customHeight="1" x14ac:dyDescent="0.3">
      <c r="A449" s="16"/>
      <c r="B449" s="52" t="str">
        <f>C1488</f>
        <v xml:space="preserve">We provide this helpful feedback to you, , to improve your cultural competency. </v>
      </c>
      <c r="C449" s="53"/>
      <c r="D449" s="53"/>
      <c r="E449" s="53"/>
      <c r="F449" s="53"/>
      <c r="G449" s="53"/>
      <c r="H449" s="53"/>
      <c r="I449" s="53"/>
      <c r="J449" s="53"/>
      <c r="K449" s="53"/>
      <c r="L449" s="53"/>
      <c r="M449" s="54"/>
      <c r="N449" s="19"/>
    </row>
    <row r="450" spans="1:14" ht="20" customHeight="1" x14ac:dyDescent="0.3">
      <c r="A450" s="16"/>
      <c r="B450" s="156" t="s">
        <v>15</v>
      </c>
      <c r="C450" s="157"/>
      <c r="D450" s="157"/>
      <c r="E450" s="157"/>
      <c r="F450" s="157"/>
      <c r="G450" s="157"/>
      <c r="H450" s="157"/>
      <c r="I450" s="157"/>
      <c r="J450" s="157"/>
      <c r="K450" s="157"/>
      <c r="L450" s="157"/>
      <c r="M450" s="158"/>
      <c r="N450" s="19"/>
    </row>
    <row r="451" spans="1:14" ht="20" customHeight="1" thickBot="1" x14ac:dyDescent="0.35">
      <c r="A451" s="16"/>
      <c r="B451" s="156" t="s">
        <v>16</v>
      </c>
      <c r="C451" s="157"/>
      <c r="D451" s="157"/>
      <c r="E451" s="157"/>
      <c r="F451" s="157"/>
      <c r="G451" s="157"/>
      <c r="H451" s="157"/>
      <c r="I451" s="157"/>
      <c r="J451" s="157"/>
      <c r="K451" s="157"/>
      <c r="L451" s="157"/>
      <c r="M451" s="158"/>
      <c r="N451" s="19"/>
    </row>
    <row r="452" spans="1:14" ht="30" customHeight="1" thickTop="1" x14ac:dyDescent="0.3">
      <c r="A452" s="16"/>
      <c r="B452" s="159" t="s">
        <v>17</v>
      </c>
      <c r="C452" s="160"/>
      <c r="D452" s="160"/>
      <c r="E452" s="162" t="s">
        <v>18</v>
      </c>
      <c r="F452" s="163"/>
      <c r="G452" s="163"/>
      <c r="H452" s="164"/>
      <c r="I452" s="165" t="s">
        <v>19</v>
      </c>
      <c r="J452" s="166"/>
      <c r="K452" s="166"/>
      <c r="L452" s="166"/>
      <c r="M452" s="167"/>
      <c r="N452" s="19"/>
    </row>
    <row r="453" spans="1:14" ht="55" customHeight="1" thickBot="1" x14ac:dyDescent="0.35">
      <c r="A453" s="16"/>
      <c r="B453" s="55"/>
      <c r="C453" s="17"/>
      <c r="D453" s="17"/>
      <c r="E453" s="168" t="s">
        <v>20</v>
      </c>
      <c r="F453" s="169"/>
      <c r="G453" s="169"/>
      <c r="H453" s="170"/>
      <c r="I453" s="171" t="s">
        <v>21</v>
      </c>
      <c r="J453" s="172"/>
      <c r="K453" s="172"/>
      <c r="L453" s="172"/>
      <c r="M453" s="173"/>
      <c r="N453" s="19"/>
    </row>
    <row r="454" spans="1:14" ht="10" customHeight="1" thickTop="1" x14ac:dyDescent="0.3">
      <c r="A454" s="16"/>
      <c r="B454" s="55"/>
      <c r="C454" s="17"/>
      <c r="D454" s="17"/>
      <c r="E454" s="17"/>
      <c r="F454" s="17"/>
      <c r="G454" s="17"/>
      <c r="H454" s="17"/>
      <c r="I454" s="17"/>
      <c r="J454" s="17"/>
      <c r="K454" s="17"/>
      <c r="L454" s="17"/>
      <c r="M454" s="56"/>
      <c r="N454" s="19"/>
    </row>
    <row r="455" spans="1:14" ht="20.149999999999999" customHeight="1" x14ac:dyDescent="0.3">
      <c r="A455" s="16"/>
      <c r="B455" s="46"/>
      <c r="C455" s="39"/>
      <c r="D455" s="39"/>
      <c r="E455" s="153"/>
      <c r="F455" s="154"/>
      <c r="G455" s="154"/>
      <c r="H455" s="154"/>
      <c r="I455" s="154"/>
      <c r="J455" s="154"/>
      <c r="K455" s="154"/>
      <c r="L455" s="155"/>
      <c r="M455" s="48"/>
      <c r="N455" s="19"/>
    </row>
    <row r="456" spans="1:14" ht="10" customHeight="1" x14ac:dyDescent="0.3">
      <c r="A456" s="16"/>
      <c r="B456" s="46"/>
      <c r="C456" s="39"/>
      <c r="D456" s="39"/>
      <c r="E456" s="39"/>
      <c r="F456" s="39"/>
      <c r="G456" s="39"/>
      <c r="H456" s="39"/>
      <c r="I456" s="39"/>
      <c r="J456" s="39"/>
      <c r="K456" s="39"/>
      <c r="L456" s="39"/>
      <c r="M456" s="48"/>
      <c r="N456" s="19"/>
    </row>
    <row r="457" spans="1:14" ht="65.150000000000006" customHeight="1" x14ac:dyDescent="0.3">
      <c r="A457" s="16"/>
      <c r="B457" s="156" t="str">
        <f>C1498</f>
        <v>Select one of these two services, Standard or Competitive Competence, to best improve your efficacy serving diverse patients. We can then offer a testimonial of your improved responsiveness to diverse clients.</v>
      </c>
      <c r="C457" s="157"/>
      <c r="D457" s="157"/>
      <c r="E457" s="157"/>
      <c r="F457" s="157"/>
      <c r="G457" s="157"/>
      <c r="H457" s="157"/>
      <c r="I457" s="157"/>
      <c r="J457" s="157"/>
      <c r="K457" s="157"/>
      <c r="L457" s="157"/>
      <c r="M457" s="158"/>
      <c r="N457" s="19"/>
    </row>
    <row r="458" spans="1:14" ht="45" customHeight="1" x14ac:dyDescent="0.3">
      <c r="A458" s="16"/>
      <c r="B458" s="150"/>
      <c r="C458" s="151"/>
      <c r="D458" s="151"/>
      <c r="E458" s="151"/>
      <c r="F458" s="151"/>
      <c r="G458" s="151"/>
      <c r="H458" s="151"/>
      <c r="I458" s="151"/>
      <c r="J458" s="151"/>
      <c r="K458" s="151"/>
      <c r="L458" s="151"/>
      <c r="M458" s="152"/>
      <c r="N458" s="19"/>
    </row>
    <row r="459" spans="1:14" ht="5.15" customHeight="1" x14ac:dyDescent="0.3">
      <c r="A459" s="16"/>
      <c r="B459" s="39"/>
      <c r="C459" s="39"/>
      <c r="D459" s="39"/>
      <c r="E459" s="39"/>
      <c r="F459" s="39"/>
      <c r="G459" s="39"/>
      <c r="H459" s="39"/>
      <c r="I459" s="39"/>
      <c r="J459" s="39"/>
      <c r="K459" s="39"/>
      <c r="L459" s="39"/>
      <c r="M459" s="39"/>
      <c r="N459" s="19"/>
    </row>
    <row r="460" spans="1:14" ht="5.15" customHeight="1" x14ac:dyDescent="0.3">
      <c r="A460" s="27"/>
      <c r="B460" s="28"/>
      <c r="C460" s="28"/>
      <c r="D460" s="28"/>
      <c r="E460" s="28"/>
      <c r="F460" s="28"/>
      <c r="G460" s="28"/>
      <c r="H460" s="28"/>
      <c r="I460" s="28"/>
      <c r="J460" s="28"/>
      <c r="K460" s="28"/>
      <c r="L460" s="28"/>
      <c r="M460" s="28"/>
      <c r="N460" s="29"/>
    </row>
    <row r="461" spans="1:14" ht="55" customHeight="1" x14ac:dyDescent="0.3">
      <c r="A461" s="30" t="s">
        <v>5</v>
      </c>
      <c r="B461" s="185" t="s">
        <v>33</v>
      </c>
      <c r="C461" s="185"/>
      <c r="D461" s="185"/>
      <c r="E461" s="185"/>
      <c r="F461" s="186"/>
      <c r="G461" s="186"/>
      <c r="H461" s="186"/>
      <c r="I461" s="186"/>
      <c r="J461" s="187"/>
      <c r="K461" s="187"/>
      <c r="L461" s="187"/>
      <c r="M461" s="187"/>
      <c r="N461" s="31" t="s">
        <v>7</v>
      </c>
    </row>
    <row r="462" spans="1:14" ht="5.15" customHeight="1" x14ac:dyDescent="0.3">
      <c r="A462" s="11"/>
      <c r="B462" s="12"/>
      <c r="C462" s="12"/>
      <c r="D462" s="12"/>
      <c r="E462" s="12"/>
      <c r="F462" s="12"/>
      <c r="G462" s="12"/>
      <c r="H462" s="13"/>
      <c r="I462" s="12"/>
      <c r="J462" s="12"/>
      <c r="K462" s="12"/>
      <c r="L462" s="12"/>
      <c r="M462" s="12"/>
      <c r="N462" s="14"/>
    </row>
    <row r="463" spans="1:14" ht="5.15" customHeight="1" x14ac:dyDescent="0.3">
      <c r="A463" s="16"/>
      <c r="B463" s="17"/>
      <c r="C463" s="17"/>
      <c r="D463" s="17"/>
      <c r="E463" s="17"/>
      <c r="F463" s="17"/>
      <c r="G463" s="17"/>
      <c r="H463" s="18"/>
      <c r="I463" s="17"/>
      <c r="J463" s="17"/>
      <c r="K463" s="17"/>
      <c r="L463" s="17"/>
      <c r="M463" s="17"/>
      <c r="N463" s="19"/>
    </row>
    <row r="464" spans="1:14" ht="5.15" customHeight="1" thickBot="1" x14ac:dyDescent="0.35">
      <c r="A464" s="16"/>
      <c r="B464" s="32"/>
      <c r="C464" s="32"/>
      <c r="D464" s="32"/>
      <c r="E464" s="32"/>
      <c r="F464" s="32"/>
      <c r="G464" s="32"/>
      <c r="H464" s="32"/>
      <c r="I464" s="32"/>
      <c r="J464" s="32"/>
      <c r="K464" s="32"/>
      <c r="L464" s="32"/>
      <c r="M464" s="32"/>
      <c r="N464" s="19"/>
    </row>
    <row r="465" spans="1:54" ht="20.149999999999999" customHeight="1" thickTop="1" x14ac:dyDescent="0.3">
      <c r="A465" s="16"/>
      <c r="B465" s="33" t="s">
        <v>11</v>
      </c>
      <c r="C465" s="32"/>
      <c r="D465" s="32"/>
      <c r="E465" s="32"/>
      <c r="F465" s="179" t="str">
        <f>F424</f>
        <v/>
      </c>
      <c r="G465" s="180"/>
      <c r="H465" s="180"/>
      <c r="I465" s="181"/>
      <c r="J465" s="34"/>
      <c r="K465" s="35" t="s">
        <v>12</v>
      </c>
      <c r="L465" s="36"/>
      <c r="M465" s="37"/>
      <c r="N465" s="19"/>
    </row>
    <row r="466" spans="1:54" ht="20.149999999999999" customHeight="1" thickBot="1" x14ac:dyDescent="0.35">
      <c r="A466" s="16"/>
      <c r="B466" s="33" t="s">
        <v>13</v>
      </c>
      <c r="C466" s="32"/>
      <c r="D466" s="32"/>
      <c r="E466" s="32"/>
      <c r="F466" s="179" t="str">
        <f>F425</f>
        <v/>
      </c>
      <c r="G466" s="180"/>
      <c r="H466" s="180"/>
      <c r="I466" s="181"/>
      <c r="J466" s="34"/>
      <c r="K466" s="182"/>
      <c r="L466" s="183"/>
      <c r="M466" s="184"/>
      <c r="N466" s="19"/>
    </row>
    <row r="467" spans="1:54" ht="10" customHeight="1" thickTop="1" x14ac:dyDescent="0.3">
      <c r="A467" s="16"/>
      <c r="B467" s="17"/>
      <c r="C467" s="17"/>
      <c r="D467" s="17"/>
      <c r="E467" s="17"/>
      <c r="F467" s="17"/>
      <c r="G467" s="17"/>
      <c r="H467" s="18"/>
      <c r="I467" s="17"/>
      <c r="J467" s="17"/>
      <c r="K467" s="17"/>
      <c r="L467" s="17"/>
      <c r="M467" s="17"/>
      <c r="N467" s="19"/>
    </row>
    <row r="468" spans="1:54" ht="20.149999999999999" customHeight="1" x14ac:dyDescent="0.3">
      <c r="A468" s="16"/>
      <c r="B468" s="174" t="str">
        <f>F1508</f>
        <v>1. I felt fully seen and heard.</v>
      </c>
      <c r="C468" s="174"/>
      <c r="D468" s="174"/>
      <c r="E468" s="174"/>
      <c r="F468" s="174"/>
      <c r="G468" s="174"/>
      <c r="H468" s="174"/>
      <c r="I468" s="174"/>
      <c r="J468" s="174"/>
      <c r="K468" s="175"/>
      <c r="L468" s="176"/>
      <c r="M468" s="177"/>
      <c r="N468" s="19"/>
    </row>
    <row r="469" spans="1:54" ht="5.15" customHeight="1" x14ac:dyDescent="0.3">
      <c r="A469" s="16"/>
      <c r="B469" s="17"/>
      <c r="C469" s="17"/>
      <c r="D469" s="17"/>
      <c r="E469" s="17"/>
      <c r="F469" s="17"/>
      <c r="G469" s="17"/>
      <c r="H469" s="18"/>
      <c r="I469" s="17"/>
      <c r="J469" s="17"/>
      <c r="K469" s="17"/>
      <c r="L469" s="17"/>
      <c r="M469" s="17"/>
      <c r="N469" s="19"/>
      <c r="BB469" s="38"/>
    </row>
    <row r="470" spans="1:54" ht="20.149999999999999" customHeight="1" x14ac:dyDescent="0.3">
      <c r="A470" s="16"/>
      <c r="B470" s="174" t="str">
        <f>F1509</f>
        <v>2. They faithfully responded to all of my expressions of pain or discomfort.</v>
      </c>
      <c r="C470" s="174"/>
      <c r="D470" s="174"/>
      <c r="E470" s="174"/>
      <c r="F470" s="174"/>
      <c r="G470" s="174"/>
      <c r="H470" s="174"/>
      <c r="I470" s="174"/>
      <c r="J470" s="174"/>
      <c r="K470" s="175"/>
      <c r="L470" s="176"/>
      <c r="M470" s="177"/>
      <c r="N470" s="19"/>
      <c r="BB470" s="38"/>
    </row>
    <row r="471" spans="1:54" ht="5.15" customHeight="1" x14ac:dyDescent="0.3">
      <c r="A471" s="16"/>
      <c r="B471" s="17"/>
      <c r="C471" s="17"/>
      <c r="D471" s="17"/>
      <c r="E471" s="17"/>
      <c r="F471" s="17"/>
      <c r="G471" s="17"/>
      <c r="H471" s="18"/>
      <c r="I471" s="17"/>
      <c r="J471" s="17"/>
      <c r="K471" s="17"/>
      <c r="L471" s="17"/>
      <c r="M471" s="17"/>
      <c r="N471" s="19"/>
      <c r="BB471" s="38"/>
    </row>
    <row r="472" spans="1:54" ht="20.149999999999999" customHeight="1" x14ac:dyDescent="0.3">
      <c r="A472" s="16"/>
      <c r="B472" s="174" t="str">
        <f>F1510</f>
        <v>3. They put my personal wellbeing ahead of their institutional processes.</v>
      </c>
      <c r="C472" s="174"/>
      <c r="D472" s="174"/>
      <c r="E472" s="174"/>
      <c r="F472" s="174"/>
      <c r="G472" s="174"/>
      <c r="H472" s="174"/>
      <c r="I472" s="174"/>
      <c r="J472" s="174"/>
      <c r="K472" s="175"/>
      <c r="L472" s="176"/>
      <c r="M472" s="177"/>
      <c r="N472" s="19"/>
      <c r="BB472" s="38"/>
    </row>
    <row r="473" spans="1:54" ht="5.15" customHeight="1" x14ac:dyDescent="0.3">
      <c r="A473" s="16"/>
      <c r="B473" s="17"/>
      <c r="C473" s="17"/>
      <c r="D473" s="17"/>
      <c r="E473" s="17"/>
      <c r="F473" s="17"/>
      <c r="G473" s="17"/>
      <c r="H473" s="18"/>
      <c r="I473" s="17"/>
      <c r="J473" s="17"/>
      <c r="K473" s="17"/>
      <c r="L473" s="17"/>
      <c r="M473" s="17"/>
      <c r="N473" s="19"/>
      <c r="BB473" s="38"/>
    </row>
    <row r="474" spans="1:54" ht="20.149999999999999" customHeight="1" x14ac:dyDescent="0.3">
      <c r="A474" s="16"/>
      <c r="B474" s="174" t="str">
        <f>F1511</f>
        <v>4. Their actions and expressions were devoid of any microaggressions.</v>
      </c>
      <c r="C474" s="174"/>
      <c r="D474" s="174"/>
      <c r="E474" s="174"/>
      <c r="F474" s="174"/>
      <c r="G474" s="174"/>
      <c r="H474" s="174"/>
      <c r="I474" s="174"/>
      <c r="J474" s="174"/>
      <c r="K474" s="175"/>
      <c r="L474" s="176"/>
      <c r="M474" s="177"/>
      <c r="N474" s="19"/>
    </row>
    <row r="475" spans="1:54" ht="5.15" customHeight="1" x14ac:dyDescent="0.3">
      <c r="A475" s="16"/>
      <c r="B475" s="17"/>
      <c r="C475" s="17"/>
      <c r="D475" s="17"/>
      <c r="E475" s="17"/>
      <c r="F475" s="17"/>
      <c r="G475" s="17"/>
      <c r="H475" s="18"/>
      <c r="I475" s="17"/>
      <c r="J475" s="17"/>
      <c r="K475" s="17"/>
      <c r="L475" s="17"/>
      <c r="M475" s="17"/>
      <c r="N475" s="19"/>
    </row>
    <row r="476" spans="1:54" ht="20.149999999999999" customHeight="1" x14ac:dyDescent="0.3">
      <c r="A476" s="16"/>
      <c r="B476" s="174" t="str">
        <f>F1512</f>
        <v>5. They asked me how they could be more culturally sensitive.</v>
      </c>
      <c r="C476" s="174"/>
      <c r="D476" s="174"/>
      <c r="E476" s="174"/>
      <c r="F476" s="174"/>
      <c r="G476" s="174"/>
      <c r="H476" s="174"/>
      <c r="I476" s="174"/>
      <c r="J476" s="174"/>
      <c r="K476" s="175"/>
      <c r="L476" s="176"/>
      <c r="M476" s="177"/>
      <c r="N476" s="19"/>
    </row>
    <row r="477" spans="1:54" ht="5.15" customHeight="1" x14ac:dyDescent="0.3">
      <c r="A477" s="16"/>
      <c r="B477" s="17"/>
      <c r="C477" s="17"/>
      <c r="D477" s="17"/>
      <c r="E477" s="17"/>
      <c r="F477" s="17"/>
      <c r="G477" s="17"/>
      <c r="H477" s="18"/>
      <c r="I477" s="17"/>
      <c r="J477" s="17"/>
      <c r="K477" s="17"/>
      <c r="L477" s="17"/>
      <c r="M477" s="17"/>
      <c r="N477" s="19"/>
    </row>
    <row r="478" spans="1:54" ht="20.149999999999999" customHeight="1" x14ac:dyDescent="0.3">
      <c r="A478" s="16"/>
      <c r="B478" s="174" t="str">
        <f>F1513</f>
        <v>6. They did not exploit my vulnerability to their professional authority.</v>
      </c>
      <c r="C478" s="174"/>
      <c r="D478" s="174"/>
      <c r="E478" s="174"/>
      <c r="F478" s="174"/>
      <c r="G478" s="174"/>
      <c r="H478" s="174"/>
      <c r="I478" s="174"/>
      <c r="J478" s="174"/>
      <c r="K478" s="175"/>
      <c r="L478" s="176"/>
      <c r="M478" s="177"/>
      <c r="N478" s="19"/>
    </row>
    <row r="479" spans="1:54" ht="5.15" customHeight="1" x14ac:dyDescent="0.3">
      <c r="A479" s="16"/>
      <c r="B479" s="39"/>
      <c r="C479" s="39"/>
      <c r="D479" s="39"/>
      <c r="E479" s="39"/>
      <c r="F479" s="39"/>
      <c r="G479" s="39"/>
      <c r="H479" s="39"/>
      <c r="I479" s="39"/>
      <c r="J479" s="39"/>
      <c r="K479" s="39"/>
      <c r="L479" s="39"/>
      <c r="M479" s="39"/>
      <c r="N479" s="19"/>
    </row>
    <row r="480" spans="1:54" ht="20.149999999999999" customHeight="1" x14ac:dyDescent="0.3">
      <c r="A480" s="16"/>
      <c r="B480" s="174" t="str">
        <f>F1514</f>
        <v>7. I never had to give up my autonomy to fit their processes.</v>
      </c>
      <c r="C480" s="174"/>
      <c r="D480" s="174"/>
      <c r="E480" s="174"/>
      <c r="F480" s="174"/>
      <c r="G480" s="174"/>
      <c r="H480" s="174"/>
      <c r="I480" s="174"/>
      <c r="J480" s="174"/>
      <c r="K480" s="175"/>
      <c r="L480" s="176"/>
      <c r="M480" s="177"/>
      <c r="N480" s="19"/>
    </row>
    <row r="481" spans="1:14" ht="5.15" customHeight="1" x14ac:dyDescent="0.3">
      <c r="A481" s="16"/>
      <c r="B481" s="39"/>
      <c r="C481" s="39"/>
      <c r="D481" s="39"/>
      <c r="E481" s="39"/>
      <c r="F481" s="39"/>
      <c r="G481" s="39"/>
      <c r="H481" s="39"/>
      <c r="I481" s="39"/>
      <c r="J481" s="39"/>
      <c r="K481" s="39"/>
      <c r="L481" s="39"/>
      <c r="M481" s="39"/>
      <c r="N481" s="19"/>
    </row>
    <row r="482" spans="1:14" ht="20.149999999999999" customHeight="1" x14ac:dyDescent="0.3">
      <c r="A482" s="16"/>
      <c r="B482" s="174" t="str">
        <f>F1515</f>
        <v>8. Staff appeared to be culturally diverse.</v>
      </c>
      <c r="C482" s="174"/>
      <c r="D482" s="174"/>
      <c r="E482" s="174"/>
      <c r="F482" s="174"/>
      <c r="G482" s="174"/>
      <c r="H482" s="174"/>
      <c r="I482" s="174"/>
      <c r="J482" s="174"/>
      <c r="K482" s="175"/>
      <c r="L482" s="176"/>
      <c r="M482" s="177"/>
      <c r="N482" s="19"/>
    </row>
    <row r="483" spans="1:14" ht="5.15" customHeight="1" x14ac:dyDescent="0.3">
      <c r="A483" s="16"/>
      <c r="B483" s="39"/>
      <c r="C483" s="39"/>
      <c r="D483" s="39"/>
      <c r="E483" s="39"/>
      <c r="F483" s="39"/>
      <c r="G483" s="39"/>
      <c r="H483" s="39"/>
      <c r="I483" s="39"/>
      <c r="J483" s="39"/>
      <c r="K483" s="39"/>
      <c r="L483" s="39"/>
      <c r="M483" s="39"/>
      <c r="N483" s="19"/>
    </row>
    <row r="484" spans="1:14" ht="20.149999999999999" customHeight="1" x14ac:dyDescent="0.3">
      <c r="A484" s="16"/>
      <c r="B484" s="174" t="str">
        <f>F1516</f>
        <v>9. They effectively accommodated my linguistic barrier.</v>
      </c>
      <c r="C484" s="174"/>
      <c r="D484" s="174"/>
      <c r="E484" s="174"/>
      <c r="F484" s="174"/>
      <c r="G484" s="174"/>
      <c r="H484" s="174"/>
      <c r="I484" s="174"/>
      <c r="J484" s="174"/>
      <c r="K484" s="175"/>
      <c r="L484" s="176"/>
      <c r="M484" s="177"/>
      <c r="N484" s="19"/>
    </row>
    <row r="485" spans="1:14" ht="5.15" customHeight="1" x14ac:dyDescent="0.3">
      <c r="A485" s="16"/>
      <c r="B485" s="39"/>
      <c r="C485" s="39"/>
      <c r="D485" s="39"/>
      <c r="E485" s="39"/>
      <c r="F485" s="39"/>
      <c r="G485" s="39"/>
      <c r="H485" s="39"/>
      <c r="I485" s="39"/>
      <c r="J485" s="39"/>
      <c r="K485" s="39"/>
      <c r="L485" s="39"/>
      <c r="M485" s="39"/>
      <c r="N485" s="19"/>
    </row>
    <row r="486" spans="1:14" ht="20.149999999999999" customHeight="1" x14ac:dyDescent="0.3">
      <c r="A486" s="16"/>
      <c r="B486" s="174" t="str">
        <f>F1517</f>
        <v>10. I was offered billing options appropriate to my cultural values.</v>
      </c>
      <c r="C486" s="174"/>
      <c r="D486" s="174"/>
      <c r="E486" s="174"/>
      <c r="F486" s="174"/>
      <c r="G486" s="174"/>
      <c r="H486" s="174"/>
      <c r="I486" s="174"/>
      <c r="J486" s="174"/>
      <c r="K486" s="175"/>
      <c r="L486" s="176"/>
      <c r="M486" s="177"/>
      <c r="N486" s="19"/>
    </row>
    <row r="487" spans="1:14" ht="10" customHeight="1" x14ac:dyDescent="0.3">
      <c r="A487" s="16"/>
      <c r="B487" s="39"/>
      <c r="C487" s="39"/>
      <c r="D487" s="39"/>
      <c r="E487" s="39"/>
      <c r="F487" s="39"/>
      <c r="G487" s="39"/>
      <c r="H487" s="39"/>
      <c r="I487" s="39"/>
      <c r="J487" s="39"/>
      <c r="K487" s="39"/>
      <c r="L487" s="39"/>
      <c r="M487" s="39"/>
      <c r="N487" s="19"/>
    </row>
    <row r="488" spans="1:14" ht="15" customHeight="1" x14ac:dyDescent="0.3">
      <c r="A488" s="16"/>
      <c r="B488" s="178" t="str">
        <f>B1521</f>
        <v/>
      </c>
      <c r="C488" s="178"/>
      <c r="D488" s="178"/>
      <c r="E488" s="178"/>
      <c r="F488" s="178"/>
      <c r="G488" s="178"/>
      <c r="H488" s="178"/>
      <c r="I488" s="178"/>
      <c r="J488" s="178"/>
      <c r="K488" s="178"/>
      <c r="L488" s="178"/>
      <c r="M488" s="178"/>
      <c r="N488" s="19"/>
    </row>
    <row r="489" spans="1:14" ht="10" customHeight="1" x14ac:dyDescent="0.3">
      <c r="A489" s="16"/>
      <c r="B489" s="40"/>
      <c r="C489" s="41"/>
      <c r="D489" s="41"/>
      <c r="E489" s="41"/>
      <c r="F489" s="41"/>
      <c r="G489" s="41"/>
      <c r="H489" s="41"/>
      <c r="I489" s="41"/>
      <c r="J489" s="41"/>
      <c r="K489" s="41"/>
      <c r="L489" s="41"/>
      <c r="M489" s="42"/>
      <c r="N489" s="19"/>
    </row>
    <row r="490" spans="1:14" ht="20" customHeight="1" x14ac:dyDescent="0.3">
      <c r="A490" s="16"/>
      <c r="B490" s="52" t="str">
        <f>C1525</f>
        <v xml:space="preserve">We provide this helpful feedback to you, , to improve your cultural competency. </v>
      </c>
      <c r="C490" s="53"/>
      <c r="D490" s="53"/>
      <c r="E490" s="53"/>
      <c r="F490" s="53"/>
      <c r="G490" s="53"/>
      <c r="H490" s="53"/>
      <c r="I490" s="53"/>
      <c r="J490" s="53"/>
      <c r="K490" s="53"/>
      <c r="L490" s="53"/>
      <c r="M490" s="54"/>
      <c r="N490" s="19"/>
    </row>
    <row r="491" spans="1:14" ht="20" customHeight="1" x14ac:dyDescent="0.3">
      <c r="A491" s="16"/>
      <c r="B491" s="156" t="s">
        <v>15</v>
      </c>
      <c r="C491" s="157"/>
      <c r="D491" s="157"/>
      <c r="E491" s="157"/>
      <c r="F491" s="157"/>
      <c r="G491" s="157"/>
      <c r="H491" s="157"/>
      <c r="I491" s="157"/>
      <c r="J491" s="157"/>
      <c r="K491" s="157"/>
      <c r="L491" s="157"/>
      <c r="M491" s="158"/>
      <c r="N491" s="19"/>
    </row>
    <row r="492" spans="1:14" ht="20" customHeight="1" thickBot="1" x14ac:dyDescent="0.35">
      <c r="A492" s="16"/>
      <c r="B492" s="156" t="s">
        <v>16</v>
      </c>
      <c r="C492" s="157"/>
      <c r="D492" s="157"/>
      <c r="E492" s="157"/>
      <c r="F492" s="157"/>
      <c r="G492" s="157"/>
      <c r="H492" s="157"/>
      <c r="I492" s="157"/>
      <c r="J492" s="157"/>
      <c r="K492" s="157"/>
      <c r="L492" s="157"/>
      <c r="M492" s="158"/>
      <c r="N492" s="19"/>
    </row>
    <row r="493" spans="1:14" ht="30" customHeight="1" thickTop="1" x14ac:dyDescent="0.3">
      <c r="A493" s="16"/>
      <c r="B493" s="159" t="s">
        <v>17</v>
      </c>
      <c r="C493" s="160"/>
      <c r="D493" s="160"/>
      <c r="E493" s="162" t="s">
        <v>18</v>
      </c>
      <c r="F493" s="163"/>
      <c r="G493" s="163"/>
      <c r="H493" s="164"/>
      <c r="I493" s="165" t="s">
        <v>19</v>
      </c>
      <c r="J493" s="166"/>
      <c r="K493" s="166"/>
      <c r="L493" s="166"/>
      <c r="M493" s="167"/>
      <c r="N493" s="19"/>
    </row>
    <row r="494" spans="1:14" ht="55" customHeight="1" thickBot="1" x14ac:dyDescent="0.35">
      <c r="A494" s="16"/>
      <c r="B494" s="55"/>
      <c r="C494" s="17"/>
      <c r="D494" s="17"/>
      <c r="E494" s="168" t="s">
        <v>20</v>
      </c>
      <c r="F494" s="169"/>
      <c r="G494" s="169"/>
      <c r="H494" s="170"/>
      <c r="I494" s="171" t="s">
        <v>21</v>
      </c>
      <c r="J494" s="172"/>
      <c r="K494" s="172"/>
      <c r="L494" s="172"/>
      <c r="M494" s="173"/>
      <c r="N494" s="19"/>
    </row>
    <row r="495" spans="1:14" ht="10" customHeight="1" thickTop="1" x14ac:dyDescent="0.3">
      <c r="A495" s="16"/>
      <c r="B495" s="55"/>
      <c r="C495" s="17"/>
      <c r="D495" s="17"/>
      <c r="E495" s="17"/>
      <c r="F495" s="17"/>
      <c r="G495" s="17"/>
      <c r="H495" s="17"/>
      <c r="I495" s="17"/>
      <c r="J495" s="17"/>
      <c r="K495" s="17"/>
      <c r="L495" s="17"/>
      <c r="M495" s="56"/>
      <c r="N495" s="19"/>
    </row>
    <row r="496" spans="1:14" ht="20.149999999999999" customHeight="1" x14ac:dyDescent="0.3">
      <c r="A496" s="16"/>
      <c r="B496" s="46"/>
      <c r="C496" s="39"/>
      <c r="D496" s="39"/>
      <c r="E496" s="153"/>
      <c r="F496" s="154"/>
      <c r="G496" s="154"/>
      <c r="H496" s="154"/>
      <c r="I496" s="154"/>
      <c r="J496" s="154"/>
      <c r="K496" s="154"/>
      <c r="L496" s="155"/>
      <c r="M496" s="48"/>
      <c r="N496" s="19"/>
    </row>
    <row r="497" spans="1:54" ht="10" customHeight="1" x14ac:dyDescent="0.3">
      <c r="A497" s="16"/>
      <c r="B497" s="46"/>
      <c r="C497" s="39"/>
      <c r="D497" s="39"/>
      <c r="E497" s="39"/>
      <c r="F497" s="39"/>
      <c r="G497" s="39"/>
      <c r="H497" s="39"/>
      <c r="I497" s="39"/>
      <c r="J497" s="39"/>
      <c r="K497" s="39"/>
      <c r="L497" s="39"/>
      <c r="M497" s="48"/>
      <c r="N497" s="19"/>
    </row>
    <row r="498" spans="1:54" ht="65.150000000000006" customHeight="1" x14ac:dyDescent="0.3">
      <c r="A498" s="16"/>
      <c r="B498" s="156" t="str">
        <f>C1535</f>
        <v>Select one of these two services, Standard or Competitive Competence, to best improve your efficacy serving diverse patients. We can then offer a testimonial of your improved responsiveness to diverse clients.</v>
      </c>
      <c r="C498" s="157"/>
      <c r="D498" s="157"/>
      <c r="E498" s="157"/>
      <c r="F498" s="157"/>
      <c r="G498" s="157"/>
      <c r="H498" s="157"/>
      <c r="I498" s="157"/>
      <c r="J498" s="157"/>
      <c r="K498" s="157"/>
      <c r="L498" s="157"/>
      <c r="M498" s="158"/>
      <c r="N498" s="19"/>
    </row>
    <row r="499" spans="1:54" ht="45" customHeight="1" x14ac:dyDescent="0.3">
      <c r="A499" s="16"/>
      <c r="B499" s="150"/>
      <c r="C499" s="151"/>
      <c r="D499" s="151"/>
      <c r="E499" s="151"/>
      <c r="F499" s="151"/>
      <c r="G499" s="151"/>
      <c r="H499" s="151"/>
      <c r="I499" s="151"/>
      <c r="J499" s="151"/>
      <c r="K499" s="151"/>
      <c r="L499" s="151"/>
      <c r="M499" s="152"/>
      <c r="N499" s="19"/>
    </row>
    <row r="500" spans="1:54" ht="5.15" customHeight="1" x14ac:dyDescent="0.3">
      <c r="A500" s="16"/>
      <c r="B500" s="39"/>
      <c r="C500" s="39"/>
      <c r="D500" s="39"/>
      <c r="E500" s="39"/>
      <c r="F500" s="39"/>
      <c r="G500" s="39"/>
      <c r="H500" s="39"/>
      <c r="I500" s="39"/>
      <c r="J500" s="39"/>
      <c r="K500" s="39"/>
      <c r="L500" s="39"/>
      <c r="M500" s="39"/>
      <c r="N500" s="19"/>
    </row>
    <row r="501" spans="1:54" ht="5.15" customHeight="1" x14ac:dyDescent="0.3">
      <c r="A501" s="27"/>
      <c r="B501" s="28"/>
      <c r="C501" s="28"/>
      <c r="D501" s="28"/>
      <c r="E501" s="28"/>
      <c r="F501" s="28"/>
      <c r="G501" s="28"/>
      <c r="H501" s="28"/>
      <c r="I501" s="28"/>
      <c r="J501" s="28"/>
      <c r="K501" s="28"/>
      <c r="L501" s="28"/>
      <c r="M501" s="28"/>
      <c r="N501" s="29"/>
    </row>
    <row r="502" spans="1:54" ht="55" customHeight="1" x14ac:dyDescent="0.3">
      <c r="A502" s="30" t="s">
        <v>5</v>
      </c>
      <c r="B502" s="185" t="s">
        <v>34</v>
      </c>
      <c r="C502" s="185"/>
      <c r="D502" s="185"/>
      <c r="E502" s="185"/>
      <c r="F502" s="186"/>
      <c r="G502" s="186"/>
      <c r="H502" s="186"/>
      <c r="I502" s="186"/>
      <c r="J502" s="187"/>
      <c r="K502" s="187"/>
      <c r="L502" s="187"/>
      <c r="M502" s="187"/>
      <c r="N502" s="31" t="s">
        <v>7</v>
      </c>
    </row>
    <row r="503" spans="1:54" ht="5.15" customHeight="1" x14ac:dyDescent="0.3">
      <c r="A503" s="11"/>
      <c r="B503" s="12"/>
      <c r="C503" s="12"/>
      <c r="D503" s="12"/>
      <c r="E503" s="12"/>
      <c r="F503" s="12"/>
      <c r="G503" s="12"/>
      <c r="H503" s="13"/>
      <c r="I503" s="12"/>
      <c r="J503" s="12"/>
      <c r="K503" s="12"/>
      <c r="L503" s="12"/>
      <c r="M503" s="12"/>
      <c r="N503" s="14"/>
    </row>
    <row r="504" spans="1:54" ht="5.15" customHeight="1" x14ac:dyDescent="0.3">
      <c r="A504" s="16"/>
      <c r="B504" s="17"/>
      <c r="C504" s="17"/>
      <c r="D504" s="17"/>
      <c r="E504" s="17"/>
      <c r="F504" s="17"/>
      <c r="G504" s="17"/>
      <c r="H504" s="18"/>
      <c r="I504" s="17"/>
      <c r="J504" s="17"/>
      <c r="K504" s="17"/>
      <c r="L504" s="17"/>
      <c r="M504" s="17"/>
      <c r="N504" s="19"/>
    </row>
    <row r="505" spans="1:54" ht="5.15" customHeight="1" thickBot="1" x14ac:dyDescent="0.35">
      <c r="A505" s="16"/>
      <c r="B505" s="32"/>
      <c r="C505" s="32"/>
      <c r="D505" s="32"/>
      <c r="E505" s="32"/>
      <c r="F505" s="32"/>
      <c r="G505" s="32"/>
      <c r="H505" s="32"/>
      <c r="I505" s="32"/>
      <c r="J505" s="32"/>
      <c r="K505" s="32"/>
      <c r="L505" s="32"/>
      <c r="M505" s="32"/>
      <c r="N505" s="19"/>
    </row>
    <row r="506" spans="1:54" ht="20.149999999999999" customHeight="1" thickTop="1" x14ac:dyDescent="0.3">
      <c r="A506" s="16"/>
      <c r="B506" s="33" t="s">
        <v>11</v>
      </c>
      <c r="C506" s="32"/>
      <c r="D506" s="32"/>
      <c r="E506" s="32"/>
      <c r="F506" s="179" t="str">
        <f>F465</f>
        <v/>
      </c>
      <c r="G506" s="180"/>
      <c r="H506" s="180"/>
      <c r="I506" s="181"/>
      <c r="J506" s="34"/>
      <c r="K506" s="35" t="s">
        <v>12</v>
      </c>
      <c r="L506" s="36"/>
      <c r="M506" s="37"/>
      <c r="N506" s="19"/>
    </row>
    <row r="507" spans="1:54" ht="20.149999999999999" customHeight="1" thickBot="1" x14ac:dyDescent="0.35">
      <c r="A507" s="16"/>
      <c r="B507" s="33" t="s">
        <v>13</v>
      </c>
      <c r="C507" s="32"/>
      <c r="D507" s="32"/>
      <c r="E507" s="32"/>
      <c r="F507" s="179" t="str">
        <f>F466</f>
        <v/>
      </c>
      <c r="G507" s="180"/>
      <c r="H507" s="180"/>
      <c r="I507" s="181"/>
      <c r="J507" s="34"/>
      <c r="K507" s="182"/>
      <c r="L507" s="183"/>
      <c r="M507" s="184"/>
      <c r="N507" s="19"/>
    </row>
    <row r="508" spans="1:54" ht="10" customHeight="1" thickTop="1" x14ac:dyDescent="0.3">
      <c r="A508" s="16"/>
      <c r="B508" s="17"/>
      <c r="C508" s="17"/>
      <c r="D508" s="17"/>
      <c r="E508" s="17"/>
      <c r="F508" s="17"/>
      <c r="G508" s="17"/>
      <c r="H508" s="18"/>
      <c r="I508" s="17"/>
      <c r="J508" s="17"/>
      <c r="K508" s="17"/>
      <c r="L508" s="17"/>
      <c r="M508" s="17"/>
      <c r="N508" s="19"/>
    </row>
    <row r="509" spans="1:54" ht="20.149999999999999" customHeight="1" x14ac:dyDescent="0.3">
      <c r="A509" s="16"/>
      <c r="B509" s="174" t="str">
        <f>F1545</f>
        <v>1. I felt fully seen and heard.</v>
      </c>
      <c r="C509" s="174"/>
      <c r="D509" s="174"/>
      <c r="E509" s="174"/>
      <c r="F509" s="174"/>
      <c r="G509" s="174"/>
      <c r="H509" s="174"/>
      <c r="I509" s="174"/>
      <c r="J509" s="174"/>
      <c r="K509" s="175"/>
      <c r="L509" s="176"/>
      <c r="M509" s="177"/>
      <c r="N509" s="19"/>
    </row>
    <row r="510" spans="1:54" ht="5.15" customHeight="1" x14ac:dyDescent="0.3">
      <c r="A510" s="16"/>
      <c r="B510" s="17"/>
      <c r="C510" s="17"/>
      <c r="D510" s="17"/>
      <c r="E510" s="17"/>
      <c r="F510" s="17"/>
      <c r="G510" s="17"/>
      <c r="H510" s="18"/>
      <c r="I510" s="17"/>
      <c r="J510" s="17"/>
      <c r="K510" s="17"/>
      <c r="L510" s="17"/>
      <c r="M510" s="17"/>
      <c r="N510" s="19"/>
      <c r="BB510" s="38"/>
    </row>
    <row r="511" spans="1:54" ht="20.149999999999999" customHeight="1" x14ac:dyDescent="0.3">
      <c r="A511" s="16"/>
      <c r="B511" s="174" t="str">
        <f>F1546</f>
        <v>2. They faithfully responded to all of my expressions of pain or discomfort.</v>
      </c>
      <c r="C511" s="174"/>
      <c r="D511" s="174"/>
      <c r="E511" s="174"/>
      <c r="F511" s="174"/>
      <c r="G511" s="174"/>
      <c r="H511" s="174"/>
      <c r="I511" s="174"/>
      <c r="J511" s="174"/>
      <c r="K511" s="175"/>
      <c r="L511" s="176"/>
      <c r="M511" s="177"/>
      <c r="N511" s="19"/>
      <c r="BB511" s="38"/>
    </row>
    <row r="512" spans="1:54" ht="5.15" customHeight="1" x14ac:dyDescent="0.3">
      <c r="A512" s="16"/>
      <c r="B512" s="17"/>
      <c r="C512" s="17"/>
      <c r="D512" s="17"/>
      <c r="E512" s="17"/>
      <c r="F512" s="17"/>
      <c r="G512" s="17"/>
      <c r="H512" s="18"/>
      <c r="I512" s="17"/>
      <c r="J512" s="17"/>
      <c r="K512" s="17"/>
      <c r="L512" s="17"/>
      <c r="M512" s="17"/>
      <c r="N512" s="19"/>
      <c r="BB512" s="38"/>
    </row>
    <row r="513" spans="1:54" ht="20.149999999999999" customHeight="1" x14ac:dyDescent="0.3">
      <c r="A513" s="16"/>
      <c r="B513" s="174" t="str">
        <f>F1547</f>
        <v>3. They put my personal wellbeing ahead of their institutional processes.</v>
      </c>
      <c r="C513" s="174"/>
      <c r="D513" s="174"/>
      <c r="E513" s="174"/>
      <c r="F513" s="174"/>
      <c r="G513" s="174"/>
      <c r="H513" s="174"/>
      <c r="I513" s="174"/>
      <c r="J513" s="174"/>
      <c r="K513" s="175"/>
      <c r="L513" s="176"/>
      <c r="M513" s="177"/>
      <c r="N513" s="19"/>
      <c r="BB513" s="38"/>
    </row>
    <row r="514" spans="1:54" ht="5.15" customHeight="1" x14ac:dyDescent="0.3">
      <c r="A514" s="16"/>
      <c r="B514" s="17"/>
      <c r="C514" s="17"/>
      <c r="D514" s="17"/>
      <c r="E514" s="17"/>
      <c r="F514" s="17"/>
      <c r="G514" s="17"/>
      <c r="H514" s="18"/>
      <c r="I514" s="17"/>
      <c r="J514" s="17"/>
      <c r="K514" s="17"/>
      <c r="L514" s="17"/>
      <c r="M514" s="17"/>
      <c r="N514" s="19"/>
      <c r="BB514" s="38"/>
    </row>
    <row r="515" spans="1:54" ht="20.149999999999999" customHeight="1" x14ac:dyDescent="0.3">
      <c r="A515" s="16"/>
      <c r="B515" s="174" t="str">
        <f>F1548</f>
        <v>4. Their actions and expressions were devoid of any microaggressions.</v>
      </c>
      <c r="C515" s="174"/>
      <c r="D515" s="174"/>
      <c r="E515" s="174"/>
      <c r="F515" s="174"/>
      <c r="G515" s="174"/>
      <c r="H515" s="174"/>
      <c r="I515" s="174"/>
      <c r="J515" s="174"/>
      <c r="K515" s="175"/>
      <c r="L515" s="176"/>
      <c r="M515" s="177"/>
      <c r="N515" s="19"/>
    </row>
    <row r="516" spans="1:54" ht="5.15" customHeight="1" x14ac:dyDescent="0.3">
      <c r="A516" s="16"/>
      <c r="B516" s="17"/>
      <c r="C516" s="17"/>
      <c r="D516" s="17"/>
      <c r="E516" s="17"/>
      <c r="F516" s="17"/>
      <c r="G516" s="17"/>
      <c r="H516" s="18"/>
      <c r="I516" s="17"/>
      <c r="J516" s="17"/>
      <c r="K516" s="17"/>
      <c r="L516" s="17"/>
      <c r="M516" s="17"/>
      <c r="N516" s="19"/>
    </row>
    <row r="517" spans="1:54" ht="20.149999999999999" customHeight="1" x14ac:dyDescent="0.3">
      <c r="A517" s="16"/>
      <c r="B517" s="174" t="str">
        <f>F1549</f>
        <v>5. They asked me how they could be more culturally sensitive.</v>
      </c>
      <c r="C517" s="174"/>
      <c r="D517" s="174"/>
      <c r="E517" s="174"/>
      <c r="F517" s="174"/>
      <c r="G517" s="174"/>
      <c r="H517" s="174"/>
      <c r="I517" s="174"/>
      <c r="J517" s="174"/>
      <c r="K517" s="175"/>
      <c r="L517" s="176"/>
      <c r="M517" s="177"/>
      <c r="N517" s="19"/>
    </row>
    <row r="518" spans="1:54" ht="5.15" customHeight="1" x14ac:dyDescent="0.3">
      <c r="A518" s="16"/>
      <c r="B518" s="17"/>
      <c r="C518" s="17"/>
      <c r="D518" s="17"/>
      <c r="E518" s="17"/>
      <c r="F518" s="17"/>
      <c r="G518" s="17"/>
      <c r="H518" s="18"/>
      <c r="I518" s="17"/>
      <c r="J518" s="17"/>
      <c r="K518" s="17"/>
      <c r="L518" s="17"/>
      <c r="M518" s="17"/>
      <c r="N518" s="19"/>
    </row>
    <row r="519" spans="1:54" ht="20.149999999999999" customHeight="1" x14ac:dyDescent="0.3">
      <c r="A519" s="16"/>
      <c r="B519" s="174" t="str">
        <f>F1550</f>
        <v>6. They did not exploit my vulnerability to their professional authority.</v>
      </c>
      <c r="C519" s="174"/>
      <c r="D519" s="174"/>
      <c r="E519" s="174"/>
      <c r="F519" s="174"/>
      <c r="G519" s="174"/>
      <c r="H519" s="174"/>
      <c r="I519" s="174"/>
      <c r="J519" s="174"/>
      <c r="K519" s="175"/>
      <c r="L519" s="176"/>
      <c r="M519" s="177"/>
      <c r="N519" s="19"/>
    </row>
    <row r="520" spans="1:54" ht="5.15" customHeight="1" x14ac:dyDescent="0.3">
      <c r="A520" s="16"/>
      <c r="B520" s="39"/>
      <c r="C520" s="39"/>
      <c r="D520" s="39"/>
      <c r="E520" s="39"/>
      <c r="F520" s="39"/>
      <c r="G520" s="39"/>
      <c r="H520" s="39"/>
      <c r="I520" s="39"/>
      <c r="J520" s="39"/>
      <c r="K520" s="39"/>
      <c r="L520" s="39"/>
      <c r="M520" s="39"/>
      <c r="N520" s="19"/>
    </row>
    <row r="521" spans="1:54" ht="20.149999999999999" customHeight="1" x14ac:dyDescent="0.3">
      <c r="A521" s="16"/>
      <c r="B521" s="174" t="str">
        <f>F1551</f>
        <v>7. I never had to give up my autonomy to fit their processes.</v>
      </c>
      <c r="C521" s="174"/>
      <c r="D521" s="174"/>
      <c r="E521" s="174"/>
      <c r="F521" s="174"/>
      <c r="G521" s="174"/>
      <c r="H521" s="174"/>
      <c r="I521" s="174"/>
      <c r="J521" s="174"/>
      <c r="K521" s="175"/>
      <c r="L521" s="176"/>
      <c r="M521" s="177"/>
      <c r="N521" s="19"/>
    </row>
    <row r="522" spans="1:54" ht="5.15" customHeight="1" x14ac:dyDescent="0.3">
      <c r="A522" s="16"/>
      <c r="B522" s="39"/>
      <c r="C522" s="39"/>
      <c r="D522" s="39"/>
      <c r="E522" s="39"/>
      <c r="F522" s="39"/>
      <c r="G522" s="39"/>
      <c r="H522" s="39"/>
      <c r="I522" s="39"/>
      <c r="J522" s="39"/>
      <c r="K522" s="39"/>
      <c r="L522" s="39"/>
      <c r="M522" s="39"/>
      <c r="N522" s="19"/>
    </row>
    <row r="523" spans="1:54" ht="20.149999999999999" customHeight="1" x14ac:dyDescent="0.3">
      <c r="A523" s="16"/>
      <c r="B523" s="174" t="str">
        <f>F1552</f>
        <v>8. Staff appeared to be culturally diverse.</v>
      </c>
      <c r="C523" s="174"/>
      <c r="D523" s="174"/>
      <c r="E523" s="174"/>
      <c r="F523" s="174"/>
      <c r="G523" s="174"/>
      <c r="H523" s="174"/>
      <c r="I523" s="174"/>
      <c r="J523" s="174"/>
      <c r="K523" s="175"/>
      <c r="L523" s="176"/>
      <c r="M523" s="177"/>
      <c r="N523" s="19"/>
    </row>
    <row r="524" spans="1:54" ht="5.15" customHeight="1" x14ac:dyDescent="0.3">
      <c r="A524" s="16"/>
      <c r="B524" s="39"/>
      <c r="C524" s="39"/>
      <c r="D524" s="39"/>
      <c r="E524" s="39"/>
      <c r="F524" s="39"/>
      <c r="G524" s="39"/>
      <c r="H524" s="39"/>
      <c r="I524" s="39"/>
      <c r="J524" s="39"/>
      <c r="K524" s="39"/>
      <c r="L524" s="39"/>
      <c r="M524" s="39"/>
      <c r="N524" s="19"/>
    </row>
    <row r="525" spans="1:54" ht="20.149999999999999" customHeight="1" x14ac:dyDescent="0.3">
      <c r="A525" s="16"/>
      <c r="B525" s="174" t="str">
        <f>F1553</f>
        <v>9. They effectively accommodated my linguistic barrier.</v>
      </c>
      <c r="C525" s="174"/>
      <c r="D525" s="174"/>
      <c r="E525" s="174"/>
      <c r="F525" s="174"/>
      <c r="G525" s="174"/>
      <c r="H525" s="174"/>
      <c r="I525" s="174"/>
      <c r="J525" s="174"/>
      <c r="K525" s="175"/>
      <c r="L525" s="176"/>
      <c r="M525" s="177"/>
      <c r="N525" s="19"/>
    </row>
    <row r="526" spans="1:54" ht="5.15" customHeight="1" x14ac:dyDescent="0.3">
      <c r="A526" s="16"/>
      <c r="B526" s="39"/>
      <c r="C526" s="39"/>
      <c r="D526" s="39"/>
      <c r="E526" s="39"/>
      <c r="F526" s="39"/>
      <c r="G526" s="39"/>
      <c r="H526" s="39"/>
      <c r="I526" s="39"/>
      <c r="J526" s="39"/>
      <c r="K526" s="39"/>
      <c r="L526" s="39"/>
      <c r="M526" s="39"/>
      <c r="N526" s="19"/>
    </row>
    <row r="527" spans="1:54" ht="20.149999999999999" customHeight="1" x14ac:dyDescent="0.3">
      <c r="A527" s="16"/>
      <c r="B527" s="174" t="str">
        <f>F1554</f>
        <v>10. I was offered billing options appropriate to my cultural values.</v>
      </c>
      <c r="C527" s="174"/>
      <c r="D527" s="174"/>
      <c r="E527" s="174"/>
      <c r="F527" s="174"/>
      <c r="G527" s="174"/>
      <c r="H527" s="174"/>
      <c r="I527" s="174"/>
      <c r="J527" s="174"/>
      <c r="K527" s="175"/>
      <c r="L527" s="176"/>
      <c r="M527" s="177"/>
      <c r="N527" s="19"/>
    </row>
    <row r="528" spans="1:54" ht="10" customHeight="1" x14ac:dyDescent="0.3">
      <c r="A528" s="16"/>
      <c r="B528" s="39"/>
      <c r="C528" s="39"/>
      <c r="D528" s="39"/>
      <c r="E528" s="39"/>
      <c r="F528" s="39"/>
      <c r="G528" s="39"/>
      <c r="H528" s="39"/>
      <c r="I528" s="39"/>
      <c r="J528" s="39"/>
      <c r="K528" s="39"/>
      <c r="L528" s="39"/>
      <c r="M528" s="39"/>
      <c r="N528" s="19"/>
    </row>
    <row r="529" spans="1:14" ht="15" customHeight="1" x14ac:dyDescent="0.3">
      <c r="A529" s="16"/>
      <c r="B529" s="178" t="str">
        <f>B1558</f>
        <v/>
      </c>
      <c r="C529" s="178"/>
      <c r="D529" s="178"/>
      <c r="E529" s="178"/>
      <c r="F529" s="178"/>
      <c r="G529" s="178"/>
      <c r="H529" s="178"/>
      <c r="I529" s="178"/>
      <c r="J529" s="178"/>
      <c r="K529" s="178"/>
      <c r="L529" s="178"/>
      <c r="M529" s="178"/>
      <c r="N529" s="19"/>
    </row>
    <row r="530" spans="1:14" ht="10" customHeight="1" x14ac:dyDescent="0.3">
      <c r="A530" s="16"/>
      <c r="B530" s="40"/>
      <c r="C530" s="41"/>
      <c r="D530" s="41"/>
      <c r="E530" s="41"/>
      <c r="F530" s="41"/>
      <c r="G530" s="41"/>
      <c r="H530" s="41"/>
      <c r="I530" s="41"/>
      <c r="J530" s="41"/>
      <c r="K530" s="41"/>
      <c r="L530" s="41"/>
      <c r="M530" s="42"/>
      <c r="N530" s="19"/>
    </row>
    <row r="531" spans="1:14" ht="20" customHeight="1" x14ac:dyDescent="0.3">
      <c r="A531" s="16"/>
      <c r="B531" s="52" t="str">
        <f>C1562</f>
        <v xml:space="preserve">We provide this helpful feedback to you, , to improve your cultural competency. </v>
      </c>
      <c r="C531" s="53"/>
      <c r="D531" s="53"/>
      <c r="E531" s="53"/>
      <c r="F531" s="53"/>
      <c r="G531" s="53"/>
      <c r="H531" s="53"/>
      <c r="I531" s="53"/>
      <c r="J531" s="53"/>
      <c r="K531" s="53"/>
      <c r="L531" s="53"/>
      <c r="M531" s="54"/>
      <c r="N531" s="19"/>
    </row>
    <row r="532" spans="1:14" ht="20" customHeight="1" x14ac:dyDescent="0.3">
      <c r="A532" s="16"/>
      <c r="B532" s="156" t="s">
        <v>15</v>
      </c>
      <c r="C532" s="157"/>
      <c r="D532" s="157"/>
      <c r="E532" s="157"/>
      <c r="F532" s="157"/>
      <c r="G532" s="157"/>
      <c r="H532" s="157"/>
      <c r="I532" s="157"/>
      <c r="J532" s="157"/>
      <c r="K532" s="157"/>
      <c r="L532" s="157"/>
      <c r="M532" s="158"/>
      <c r="N532" s="19"/>
    </row>
    <row r="533" spans="1:14" ht="20" customHeight="1" thickBot="1" x14ac:dyDescent="0.35">
      <c r="A533" s="16"/>
      <c r="B533" s="156" t="s">
        <v>16</v>
      </c>
      <c r="C533" s="157"/>
      <c r="D533" s="157"/>
      <c r="E533" s="157"/>
      <c r="F533" s="157"/>
      <c r="G533" s="157"/>
      <c r="H533" s="157"/>
      <c r="I533" s="157"/>
      <c r="J533" s="157"/>
      <c r="K533" s="157"/>
      <c r="L533" s="157"/>
      <c r="M533" s="158"/>
      <c r="N533" s="19"/>
    </row>
    <row r="534" spans="1:14" ht="30" customHeight="1" thickTop="1" x14ac:dyDescent="0.3">
      <c r="A534" s="16"/>
      <c r="B534" s="159" t="s">
        <v>17</v>
      </c>
      <c r="C534" s="160"/>
      <c r="D534" s="160"/>
      <c r="E534" s="162" t="s">
        <v>18</v>
      </c>
      <c r="F534" s="163"/>
      <c r="G534" s="163"/>
      <c r="H534" s="164"/>
      <c r="I534" s="165" t="s">
        <v>19</v>
      </c>
      <c r="J534" s="166"/>
      <c r="K534" s="166"/>
      <c r="L534" s="166"/>
      <c r="M534" s="167"/>
      <c r="N534" s="19"/>
    </row>
    <row r="535" spans="1:14" ht="55" customHeight="1" thickBot="1" x14ac:dyDescent="0.35">
      <c r="A535" s="16"/>
      <c r="B535" s="55"/>
      <c r="C535" s="17"/>
      <c r="D535" s="17"/>
      <c r="E535" s="168" t="s">
        <v>20</v>
      </c>
      <c r="F535" s="169"/>
      <c r="G535" s="169"/>
      <c r="H535" s="170"/>
      <c r="I535" s="171" t="s">
        <v>21</v>
      </c>
      <c r="J535" s="172"/>
      <c r="K535" s="172"/>
      <c r="L535" s="172"/>
      <c r="M535" s="173"/>
      <c r="N535" s="19"/>
    </row>
    <row r="536" spans="1:14" ht="10" customHeight="1" thickTop="1" x14ac:dyDescent="0.3">
      <c r="A536" s="16"/>
      <c r="B536" s="55"/>
      <c r="C536" s="17"/>
      <c r="D536" s="17"/>
      <c r="E536" s="17"/>
      <c r="F536" s="17"/>
      <c r="G536" s="17"/>
      <c r="H536" s="17"/>
      <c r="I536" s="17"/>
      <c r="J536" s="17"/>
      <c r="K536" s="17"/>
      <c r="L536" s="17"/>
      <c r="M536" s="56"/>
      <c r="N536" s="19"/>
    </row>
    <row r="537" spans="1:14" ht="20.149999999999999" customHeight="1" x14ac:dyDescent="0.3">
      <c r="A537" s="16"/>
      <c r="B537" s="46"/>
      <c r="C537" s="39"/>
      <c r="D537" s="39"/>
      <c r="E537" s="153"/>
      <c r="F537" s="154"/>
      <c r="G537" s="154"/>
      <c r="H537" s="154"/>
      <c r="I537" s="154"/>
      <c r="J537" s="154"/>
      <c r="K537" s="154"/>
      <c r="L537" s="155"/>
      <c r="M537" s="48"/>
      <c r="N537" s="19"/>
    </row>
    <row r="538" spans="1:14" ht="10" customHeight="1" x14ac:dyDescent="0.3">
      <c r="A538" s="16"/>
      <c r="B538" s="46"/>
      <c r="C538" s="39"/>
      <c r="D538" s="39"/>
      <c r="E538" s="39"/>
      <c r="F538" s="39"/>
      <c r="G538" s="39"/>
      <c r="H538" s="39"/>
      <c r="I538" s="39"/>
      <c r="J538" s="39"/>
      <c r="K538" s="39"/>
      <c r="L538" s="39"/>
      <c r="M538" s="48"/>
      <c r="N538" s="19"/>
    </row>
    <row r="539" spans="1:14" ht="65.150000000000006" customHeight="1" x14ac:dyDescent="0.3">
      <c r="A539" s="16"/>
      <c r="B539" s="156" t="str">
        <f>C1572</f>
        <v>Select one of these two services, Standard or Competitive Competence, to best improve your efficacy serving diverse patients. We can then offer a testimonial of your improved responsiveness to diverse clients.</v>
      </c>
      <c r="C539" s="157"/>
      <c r="D539" s="157"/>
      <c r="E539" s="157"/>
      <c r="F539" s="157"/>
      <c r="G539" s="157"/>
      <c r="H539" s="157"/>
      <c r="I539" s="157"/>
      <c r="J539" s="157"/>
      <c r="K539" s="157"/>
      <c r="L539" s="157"/>
      <c r="M539" s="158"/>
      <c r="N539" s="19"/>
    </row>
    <row r="540" spans="1:14" ht="45" customHeight="1" x14ac:dyDescent="0.3">
      <c r="A540" s="16"/>
      <c r="B540" s="150"/>
      <c r="C540" s="151"/>
      <c r="D540" s="151"/>
      <c r="E540" s="151"/>
      <c r="F540" s="151"/>
      <c r="G540" s="151"/>
      <c r="H540" s="151"/>
      <c r="I540" s="151"/>
      <c r="J540" s="151"/>
      <c r="K540" s="151"/>
      <c r="L540" s="151"/>
      <c r="M540" s="152"/>
      <c r="N540" s="19"/>
    </row>
    <row r="541" spans="1:14" ht="5.15" customHeight="1" x14ac:dyDescent="0.3">
      <c r="A541" s="16"/>
      <c r="B541" s="39"/>
      <c r="C541" s="39"/>
      <c r="D541" s="39"/>
      <c r="E541" s="39"/>
      <c r="F541" s="39"/>
      <c r="G541" s="39"/>
      <c r="H541" s="39"/>
      <c r="I541" s="39"/>
      <c r="J541" s="39"/>
      <c r="K541" s="39"/>
      <c r="L541" s="39"/>
      <c r="M541" s="39"/>
      <c r="N541" s="19"/>
    </row>
    <row r="542" spans="1:14" ht="5.15" customHeight="1" x14ac:dyDescent="0.3">
      <c r="A542" s="27"/>
      <c r="B542" s="28"/>
      <c r="C542" s="28"/>
      <c r="D542" s="28"/>
      <c r="E542" s="28"/>
      <c r="F542" s="28"/>
      <c r="G542" s="28"/>
      <c r="H542" s="28"/>
      <c r="I542" s="28"/>
      <c r="J542" s="28"/>
      <c r="K542" s="28"/>
      <c r="L542" s="28"/>
      <c r="M542" s="28"/>
      <c r="N542" s="29"/>
    </row>
    <row r="543" spans="1:14" ht="55" customHeight="1" x14ac:dyDescent="0.3">
      <c r="A543" s="30" t="s">
        <v>5</v>
      </c>
      <c r="B543" s="185" t="s">
        <v>35</v>
      </c>
      <c r="C543" s="185"/>
      <c r="D543" s="185"/>
      <c r="E543" s="185"/>
      <c r="F543" s="186"/>
      <c r="G543" s="186"/>
      <c r="H543" s="186"/>
      <c r="I543" s="186"/>
      <c r="J543" s="187"/>
      <c r="K543" s="187"/>
      <c r="L543" s="187"/>
      <c r="M543" s="187"/>
      <c r="N543" s="31" t="s">
        <v>7</v>
      </c>
    </row>
    <row r="544" spans="1:14" ht="5.15" customHeight="1" x14ac:dyDescent="0.3">
      <c r="A544" s="11"/>
      <c r="B544" s="12"/>
      <c r="C544" s="12"/>
      <c r="D544" s="12"/>
      <c r="E544" s="12"/>
      <c r="F544" s="12"/>
      <c r="G544" s="12"/>
      <c r="H544" s="13"/>
      <c r="I544" s="12"/>
      <c r="J544" s="12"/>
      <c r="K544" s="12"/>
      <c r="L544" s="12"/>
      <c r="M544" s="12"/>
      <c r="N544" s="14"/>
    </row>
    <row r="545" spans="1:54" ht="5.15" customHeight="1" x14ac:dyDescent="0.3">
      <c r="A545" s="16"/>
      <c r="B545" s="17"/>
      <c r="C545" s="17"/>
      <c r="D545" s="17"/>
      <c r="E545" s="17"/>
      <c r="F545" s="17"/>
      <c r="G545" s="17"/>
      <c r="H545" s="18"/>
      <c r="I545" s="17"/>
      <c r="J545" s="17"/>
      <c r="K545" s="17"/>
      <c r="L545" s="17"/>
      <c r="M545" s="17"/>
      <c r="N545" s="19"/>
    </row>
    <row r="546" spans="1:54" ht="5.15" customHeight="1" thickBot="1" x14ac:dyDescent="0.35">
      <c r="A546" s="16"/>
      <c r="B546" s="32"/>
      <c r="C546" s="32"/>
      <c r="D546" s="32"/>
      <c r="E546" s="32"/>
      <c r="F546" s="32"/>
      <c r="G546" s="32"/>
      <c r="H546" s="32"/>
      <c r="I546" s="32"/>
      <c r="J546" s="32"/>
      <c r="K546" s="32"/>
      <c r="L546" s="32"/>
      <c r="M546" s="32"/>
      <c r="N546" s="19"/>
    </row>
    <row r="547" spans="1:54" ht="20.149999999999999" customHeight="1" thickTop="1" x14ac:dyDescent="0.3">
      <c r="A547" s="16"/>
      <c r="B547" s="33" t="s">
        <v>11</v>
      </c>
      <c r="C547" s="32"/>
      <c r="D547" s="32"/>
      <c r="E547" s="32"/>
      <c r="F547" s="179" t="str">
        <f>F506</f>
        <v/>
      </c>
      <c r="G547" s="180"/>
      <c r="H547" s="180"/>
      <c r="I547" s="181"/>
      <c r="J547" s="34"/>
      <c r="K547" s="35" t="s">
        <v>12</v>
      </c>
      <c r="L547" s="36"/>
      <c r="M547" s="37"/>
      <c r="N547" s="19"/>
    </row>
    <row r="548" spans="1:54" ht="20.149999999999999" customHeight="1" thickBot="1" x14ac:dyDescent="0.35">
      <c r="A548" s="16"/>
      <c r="B548" s="33" t="s">
        <v>13</v>
      </c>
      <c r="C548" s="32"/>
      <c r="D548" s="32"/>
      <c r="E548" s="32"/>
      <c r="F548" s="179" t="str">
        <f>F507</f>
        <v/>
      </c>
      <c r="G548" s="180"/>
      <c r="H548" s="180"/>
      <c r="I548" s="181"/>
      <c r="J548" s="34"/>
      <c r="K548" s="182"/>
      <c r="L548" s="183"/>
      <c r="M548" s="184"/>
      <c r="N548" s="19"/>
    </row>
    <row r="549" spans="1:54" ht="10" customHeight="1" thickTop="1" x14ac:dyDescent="0.3">
      <c r="A549" s="16"/>
      <c r="B549" s="17"/>
      <c r="C549" s="17"/>
      <c r="D549" s="17"/>
      <c r="E549" s="17"/>
      <c r="F549" s="17"/>
      <c r="G549" s="17"/>
      <c r="H549" s="18"/>
      <c r="I549" s="17"/>
      <c r="J549" s="17"/>
      <c r="K549" s="17"/>
      <c r="L549" s="17"/>
      <c r="M549" s="17"/>
      <c r="N549" s="19"/>
    </row>
    <row r="550" spans="1:54" ht="20.149999999999999" customHeight="1" x14ac:dyDescent="0.3">
      <c r="A550" s="16"/>
      <c r="B550" s="174" t="str">
        <f>F1582</f>
        <v>1. I felt fully seen and heard.</v>
      </c>
      <c r="C550" s="174"/>
      <c r="D550" s="174"/>
      <c r="E550" s="174"/>
      <c r="F550" s="174"/>
      <c r="G550" s="174"/>
      <c r="H550" s="174"/>
      <c r="I550" s="174"/>
      <c r="J550" s="174"/>
      <c r="K550" s="175"/>
      <c r="L550" s="176"/>
      <c r="M550" s="177"/>
      <c r="N550" s="19"/>
    </row>
    <row r="551" spans="1:54" ht="5.15" customHeight="1" x14ac:dyDescent="0.3">
      <c r="A551" s="16"/>
      <c r="B551" s="17"/>
      <c r="C551" s="17"/>
      <c r="D551" s="17"/>
      <c r="E551" s="17"/>
      <c r="F551" s="17"/>
      <c r="G551" s="17"/>
      <c r="H551" s="18"/>
      <c r="I551" s="17"/>
      <c r="J551" s="17"/>
      <c r="K551" s="17"/>
      <c r="L551" s="17"/>
      <c r="M551" s="17"/>
      <c r="N551" s="19"/>
      <c r="BB551" s="38"/>
    </row>
    <row r="552" spans="1:54" ht="20.149999999999999" customHeight="1" x14ac:dyDescent="0.3">
      <c r="A552" s="16"/>
      <c r="B552" s="174" t="str">
        <f>F1583</f>
        <v>2. They faithfully responded to all of my expressions of pain or discomfort.</v>
      </c>
      <c r="C552" s="174"/>
      <c r="D552" s="174"/>
      <c r="E552" s="174"/>
      <c r="F552" s="174"/>
      <c r="G552" s="174"/>
      <c r="H552" s="174"/>
      <c r="I552" s="174"/>
      <c r="J552" s="174"/>
      <c r="K552" s="175"/>
      <c r="L552" s="176"/>
      <c r="M552" s="177"/>
      <c r="N552" s="19"/>
      <c r="BB552" s="38"/>
    </row>
    <row r="553" spans="1:54" ht="5.15" customHeight="1" x14ac:dyDescent="0.3">
      <c r="A553" s="16"/>
      <c r="B553" s="17"/>
      <c r="C553" s="17"/>
      <c r="D553" s="17"/>
      <c r="E553" s="17"/>
      <c r="F553" s="17"/>
      <c r="G553" s="17"/>
      <c r="H553" s="18"/>
      <c r="I553" s="17"/>
      <c r="J553" s="17"/>
      <c r="K553" s="17"/>
      <c r="L553" s="17"/>
      <c r="M553" s="17"/>
      <c r="N553" s="19"/>
      <c r="BB553" s="38"/>
    </row>
    <row r="554" spans="1:54" ht="20.149999999999999" customHeight="1" x14ac:dyDescent="0.3">
      <c r="A554" s="16"/>
      <c r="B554" s="174" t="str">
        <f>F1584</f>
        <v>3. They put my personal wellbeing ahead of their institutional processes.</v>
      </c>
      <c r="C554" s="174"/>
      <c r="D554" s="174"/>
      <c r="E554" s="174"/>
      <c r="F554" s="174"/>
      <c r="G554" s="174"/>
      <c r="H554" s="174"/>
      <c r="I554" s="174"/>
      <c r="J554" s="174"/>
      <c r="K554" s="175"/>
      <c r="L554" s="176"/>
      <c r="M554" s="177"/>
      <c r="N554" s="19"/>
      <c r="BB554" s="38"/>
    </row>
    <row r="555" spans="1:54" ht="5.15" customHeight="1" x14ac:dyDescent="0.3">
      <c r="A555" s="16"/>
      <c r="B555" s="17"/>
      <c r="C555" s="17"/>
      <c r="D555" s="17"/>
      <c r="E555" s="17"/>
      <c r="F555" s="17"/>
      <c r="G555" s="17"/>
      <c r="H555" s="18"/>
      <c r="I555" s="17"/>
      <c r="J555" s="17"/>
      <c r="K555" s="17"/>
      <c r="L555" s="17"/>
      <c r="M555" s="17"/>
      <c r="N555" s="19"/>
      <c r="BB555" s="38"/>
    </row>
    <row r="556" spans="1:54" ht="20.149999999999999" customHeight="1" x14ac:dyDescent="0.3">
      <c r="A556" s="16"/>
      <c r="B556" s="174" t="str">
        <f>F1585</f>
        <v>4. Their actions and expressions were devoid of any microaggressions.</v>
      </c>
      <c r="C556" s="174"/>
      <c r="D556" s="174"/>
      <c r="E556" s="174"/>
      <c r="F556" s="174"/>
      <c r="G556" s="174"/>
      <c r="H556" s="174"/>
      <c r="I556" s="174"/>
      <c r="J556" s="174"/>
      <c r="K556" s="175"/>
      <c r="L556" s="176"/>
      <c r="M556" s="177"/>
      <c r="N556" s="19"/>
    </row>
    <row r="557" spans="1:54" ht="5.15" customHeight="1" x14ac:dyDescent="0.3">
      <c r="A557" s="16"/>
      <c r="B557" s="17"/>
      <c r="C557" s="17"/>
      <c r="D557" s="17"/>
      <c r="E557" s="17"/>
      <c r="F557" s="17"/>
      <c r="G557" s="17"/>
      <c r="H557" s="18"/>
      <c r="I557" s="17"/>
      <c r="J557" s="17"/>
      <c r="K557" s="17"/>
      <c r="L557" s="17"/>
      <c r="M557" s="17"/>
      <c r="N557" s="19"/>
    </row>
    <row r="558" spans="1:54" ht="20.149999999999999" customHeight="1" x14ac:dyDescent="0.3">
      <c r="A558" s="16"/>
      <c r="B558" s="174" t="str">
        <f>F1586</f>
        <v>5. They asked me how they could be more culturally sensitive.</v>
      </c>
      <c r="C558" s="174"/>
      <c r="D558" s="174"/>
      <c r="E558" s="174"/>
      <c r="F558" s="174"/>
      <c r="G558" s="174"/>
      <c r="H558" s="174"/>
      <c r="I558" s="174"/>
      <c r="J558" s="174"/>
      <c r="K558" s="175"/>
      <c r="L558" s="176"/>
      <c r="M558" s="177"/>
      <c r="N558" s="19"/>
    </row>
    <row r="559" spans="1:54" ht="5.15" customHeight="1" x14ac:dyDescent="0.3">
      <c r="A559" s="16"/>
      <c r="B559" s="17"/>
      <c r="C559" s="17"/>
      <c r="D559" s="17"/>
      <c r="E559" s="17"/>
      <c r="F559" s="17"/>
      <c r="G559" s="17"/>
      <c r="H559" s="18"/>
      <c r="I559" s="17"/>
      <c r="J559" s="17"/>
      <c r="K559" s="17"/>
      <c r="L559" s="17"/>
      <c r="M559" s="17"/>
      <c r="N559" s="19"/>
    </row>
    <row r="560" spans="1:54" ht="20.149999999999999" customHeight="1" x14ac:dyDescent="0.3">
      <c r="A560" s="16"/>
      <c r="B560" s="174" t="str">
        <f>F1587</f>
        <v>6. They did not exploit my vulnerability to their professional authority.</v>
      </c>
      <c r="C560" s="174"/>
      <c r="D560" s="174"/>
      <c r="E560" s="174"/>
      <c r="F560" s="174"/>
      <c r="G560" s="174"/>
      <c r="H560" s="174"/>
      <c r="I560" s="174"/>
      <c r="J560" s="174"/>
      <c r="K560" s="175"/>
      <c r="L560" s="176"/>
      <c r="M560" s="177"/>
      <c r="N560" s="19"/>
    </row>
    <row r="561" spans="1:14" ht="5.15" customHeight="1" x14ac:dyDescent="0.3">
      <c r="A561" s="16"/>
      <c r="B561" s="39"/>
      <c r="C561" s="39"/>
      <c r="D561" s="39"/>
      <c r="E561" s="39"/>
      <c r="F561" s="39"/>
      <c r="G561" s="39"/>
      <c r="H561" s="39"/>
      <c r="I561" s="39"/>
      <c r="J561" s="39"/>
      <c r="K561" s="39"/>
      <c r="L561" s="39"/>
      <c r="M561" s="39"/>
      <c r="N561" s="19"/>
    </row>
    <row r="562" spans="1:14" ht="20.149999999999999" customHeight="1" x14ac:dyDescent="0.3">
      <c r="A562" s="16"/>
      <c r="B562" s="174" t="str">
        <f>F1588</f>
        <v>7. I never had to give up my autonomy to fit their processes.</v>
      </c>
      <c r="C562" s="174"/>
      <c r="D562" s="174"/>
      <c r="E562" s="174"/>
      <c r="F562" s="174"/>
      <c r="G562" s="174"/>
      <c r="H562" s="174"/>
      <c r="I562" s="174"/>
      <c r="J562" s="174"/>
      <c r="K562" s="175"/>
      <c r="L562" s="176"/>
      <c r="M562" s="177"/>
      <c r="N562" s="19"/>
    </row>
    <row r="563" spans="1:14" ht="5.15" customHeight="1" x14ac:dyDescent="0.3">
      <c r="A563" s="16"/>
      <c r="B563" s="39"/>
      <c r="C563" s="39"/>
      <c r="D563" s="39"/>
      <c r="E563" s="39"/>
      <c r="F563" s="39"/>
      <c r="G563" s="39"/>
      <c r="H563" s="39"/>
      <c r="I563" s="39"/>
      <c r="J563" s="39"/>
      <c r="K563" s="39"/>
      <c r="L563" s="39"/>
      <c r="M563" s="39"/>
      <c r="N563" s="19"/>
    </row>
    <row r="564" spans="1:14" ht="20.149999999999999" customHeight="1" x14ac:dyDescent="0.3">
      <c r="A564" s="16"/>
      <c r="B564" s="174" t="str">
        <f>F1589</f>
        <v>8. Staff appeared to be culturally diverse.</v>
      </c>
      <c r="C564" s="174"/>
      <c r="D564" s="174"/>
      <c r="E564" s="174"/>
      <c r="F564" s="174"/>
      <c r="G564" s="174"/>
      <c r="H564" s="174"/>
      <c r="I564" s="174"/>
      <c r="J564" s="174"/>
      <c r="K564" s="175"/>
      <c r="L564" s="176"/>
      <c r="M564" s="177"/>
      <c r="N564" s="19"/>
    </row>
    <row r="565" spans="1:14" ht="5.15" customHeight="1" x14ac:dyDescent="0.3">
      <c r="A565" s="16"/>
      <c r="B565" s="39"/>
      <c r="C565" s="39"/>
      <c r="D565" s="39"/>
      <c r="E565" s="39"/>
      <c r="F565" s="39"/>
      <c r="G565" s="39"/>
      <c r="H565" s="39"/>
      <c r="I565" s="39"/>
      <c r="J565" s="39"/>
      <c r="K565" s="39"/>
      <c r="L565" s="39"/>
      <c r="M565" s="39"/>
      <c r="N565" s="19"/>
    </row>
    <row r="566" spans="1:14" ht="20.149999999999999" customHeight="1" x14ac:dyDescent="0.3">
      <c r="A566" s="16"/>
      <c r="B566" s="174" t="str">
        <f>F1590</f>
        <v>9. They effectively accommodated my linguistic barrier.</v>
      </c>
      <c r="C566" s="174"/>
      <c r="D566" s="174"/>
      <c r="E566" s="174"/>
      <c r="F566" s="174"/>
      <c r="G566" s="174"/>
      <c r="H566" s="174"/>
      <c r="I566" s="174"/>
      <c r="J566" s="174"/>
      <c r="K566" s="175"/>
      <c r="L566" s="176"/>
      <c r="M566" s="177"/>
      <c r="N566" s="19"/>
    </row>
    <row r="567" spans="1:14" ht="5.15" customHeight="1" x14ac:dyDescent="0.3">
      <c r="A567" s="16"/>
      <c r="B567" s="39"/>
      <c r="C567" s="39"/>
      <c r="D567" s="39"/>
      <c r="E567" s="39"/>
      <c r="F567" s="39"/>
      <c r="G567" s="39"/>
      <c r="H567" s="39"/>
      <c r="I567" s="39"/>
      <c r="J567" s="39"/>
      <c r="K567" s="39"/>
      <c r="L567" s="39"/>
      <c r="M567" s="39"/>
      <c r="N567" s="19"/>
    </row>
    <row r="568" spans="1:14" ht="20.149999999999999" customHeight="1" x14ac:dyDescent="0.3">
      <c r="A568" s="16"/>
      <c r="B568" s="174" t="str">
        <f>F1591</f>
        <v>10. I was offered billing options appropriate to my cultural values.</v>
      </c>
      <c r="C568" s="174"/>
      <c r="D568" s="174"/>
      <c r="E568" s="174"/>
      <c r="F568" s="174"/>
      <c r="G568" s="174"/>
      <c r="H568" s="174"/>
      <c r="I568" s="174"/>
      <c r="J568" s="174"/>
      <c r="K568" s="175"/>
      <c r="L568" s="176"/>
      <c r="M568" s="177"/>
      <c r="N568" s="19"/>
    </row>
    <row r="569" spans="1:14" ht="10" customHeight="1" x14ac:dyDescent="0.3">
      <c r="A569" s="16"/>
      <c r="B569" s="39"/>
      <c r="C569" s="39"/>
      <c r="D569" s="39"/>
      <c r="E569" s="39"/>
      <c r="F569" s="39"/>
      <c r="G569" s="39"/>
      <c r="H569" s="39"/>
      <c r="I569" s="39"/>
      <c r="J569" s="39"/>
      <c r="K569" s="39"/>
      <c r="L569" s="39"/>
      <c r="M569" s="39"/>
      <c r="N569" s="19"/>
    </row>
    <row r="570" spans="1:14" ht="15" customHeight="1" x14ac:dyDescent="0.3">
      <c r="A570" s="16"/>
      <c r="B570" s="178" t="str">
        <f>B1595</f>
        <v/>
      </c>
      <c r="C570" s="178"/>
      <c r="D570" s="178"/>
      <c r="E570" s="178"/>
      <c r="F570" s="178"/>
      <c r="G570" s="178"/>
      <c r="H570" s="178"/>
      <c r="I570" s="178"/>
      <c r="J570" s="178"/>
      <c r="K570" s="178"/>
      <c r="L570" s="178"/>
      <c r="M570" s="178"/>
      <c r="N570" s="19"/>
    </row>
    <row r="571" spans="1:14" ht="10" customHeight="1" x14ac:dyDescent="0.3">
      <c r="A571" s="16"/>
      <c r="B571" s="40"/>
      <c r="C571" s="41"/>
      <c r="D571" s="41"/>
      <c r="E571" s="41"/>
      <c r="F571" s="41"/>
      <c r="G571" s="41"/>
      <c r="H571" s="41"/>
      <c r="I571" s="41"/>
      <c r="J571" s="41"/>
      <c r="K571" s="41"/>
      <c r="L571" s="41"/>
      <c r="M571" s="42"/>
      <c r="N571" s="19"/>
    </row>
    <row r="572" spans="1:14" ht="20" customHeight="1" x14ac:dyDescent="0.3">
      <c r="A572" s="16"/>
      <c r="B572" s="52" t="str">
        <f>C1599</f>
        <v xml:space="preserve">We provide this helpful feedback to you, , to improve your cultural competency. </v>
      </c>
      <c r="C572" s="53"/>
      <c r="D572" s="53"/>
      <c r="E572" s="53"/>
      <c r="F572" s="53"/>
      <c r="G572" s="53"/>
      <c r="H572" s="53"/>
      <c r="I572" s="53"/>
      <c r="J572" s="53"/>
      <c r="K572" s="53"/>
      <c r="L572" s="53"/>
      <c r="M572" s="54"/>
      <c r="N572" s="19"/>
    </row>
    <row r="573" spans="1:14" ht="20" customHeight="1" x14ac:dyDescent="0.3">
      <c r="A573" s="16"/>
      <c r="B573" s="156" t="s">
        <v>15</v>
      </c>
      <c r="C573" s="157"/>
      <c r="D573" s="157"/>
      <c r="E573" s="157"/>
      <c r="F573" s="157"/>
      <c r="G573" s="157"/>
      <c r="H573" s="157"/>
      <c r="I573" s="157"/>
      <c r="J573" s="157"/>
      <c r="K573" s="157"/>
      <c r="L573" s="157"/>
      <c r="M573" s="158"/>
      <c r="N573" s="19"/>
    </row>
    <row r="574" spans="1:14" ht="20" customHeight="1" thickBot="1" x14ac:dyDescent="0.35">
      <c r="A574" s="16"/>
      <c r="B574" s="156" t="s">
        <v>16</v>
      </c>
      <c r="C574" s="157"/>
      <c r="D574" s="157"/>
      <c r="E574" s="157"/>
      <c r="F574" s="157"/>
      <c r="G574" s="157"/>
      <c r="H574" s="157"/>
      <c r="I574" s="157"/>
      <c r="J574" s="157"/>
      <c r="K574" s="157"/>
      <c r="L574" s="157"/>
      <c r="M574" s="158"/>
      <c r="N574" s="19"/>
    </row>
    <row r="575" spans="1:14" ht="30" customHeight="1" thickTop="1" x14ac:dyDescent="0.3">
      <c r="A575" s="16"/>
      <c r="B575" s="159" t="s">
        <v>17</v>
      </c>
      <c r="C575" s="160"/>
      <c r="D575" s="160"/>
      <c r="E575" s="162" t="s">
        <v>18</v>
      </c>
      <c r="F575" s="163"/>
      <c r="G575" s="163"/>
      <c r="H575" s="164"/>
      <c r="I575" s="165" t="s">
        <v>19</v>
      </c>
      <c r="J575" s="166"/>
      <c r="K575" s="166"/>
      <c r="L575" s="166"/>
      <c r="M575" s="167"/>
      <c r="N575" s="19"/>
    </row>
    <row r="576" spans="1:14" ht="55" customHeight="1" thickBot="1" x14ac:dyDescent="0.35">
      <c r="A576" s="16"/>
      <c r="B576" s="55"/>
      <c r="C576" s="17"/>
      <c r="D576" s="17"/>
      <c r="E576" s="168" t="s">
        <v>20</v>
      </c>
      <c r="F576" s="169"/>
      <c r="G576" s="169"/>
      <c r="H576" s="170"/>
      <c r="I576" s="171" t="s">
        <v>21</v>
      </c>
      <c r="J576" s="172"/>
      <c r="K576" s="172"/>
      <c r="L576" s="172"/>
      <c r="M576" s="173"/>
      <c r="N576" s="19"/>
    </row>
    <row r="577" spans="1:54" ht="10" customHeight="1" thickTop="1" x14ac:dyDescent="0.3">
      <c r="A577" s="16"/>
      <c r="B577" s="55"/>
      <c r="C577" s="17"/>
      <c r="D577" s="17"/>
      <c r="E577" s="17"/>
      <c r="F577" s="17"/>
      <c r="G577" s="17"/>
      <c r="H577" s="17"/>
      <c r="I577" s="17"/>
      <c r="J577" s="17"/>
      <c r="K577" s="17"/>
      <c r="L577" s="17"/>
      <c r="M577" s="56"/>
      <c r="N577" s="19"/>
    </row>
    <row r="578" spans="1:54" ht="20.149999999999999" customHeight="1" x14ac:dyDescent="0.3">
      <c r="A578" s="16"/>
      <c r="B578" s="46"/>
      <c r="C578" s="39"/>
      <c r="D578" s="39"/>
      <c r="E578" s="153"/>
      <c r="F578" s="154"/>
      <c r="G578" s="154"/>
      <c r="H578" s="154"/>
      <c r="I578" s="154"/>
      <c r="J578" s="154"/>
      <c r="K578" s="154"/>
      <c r="L578" s="155"/>
      <c r="M578" s="48"/>
      <c r="N578" s="19"/>
    </row>
    <row r="579" spans="1:54" ht="10" customHeight="1" x14ac:dyDescent="0.3">
      <c r="A579" s="16"/>
      <c r="B579" s="46"/>
      <c r="C579" s="39"/>
      <c r="D579" s="39"/>
      <c r="E579" s="39"/>
      <c r="F579" s="39"/>
      <c r="G579" s="39"/>
      <c r="H579" s="39"/>
      <c r="I579" s="39"/>
      <c r="J579" s="39"/>
      <c r="K579" s="39"/>
      <c r="L579" s="39"/>
      <c r="M579" s="48"/>
      <c r="N579" s="19"/>
    </row>
    <row r="580" spans="1:54" ht="65.150000000000006" customHeight="1" x14ac:dyDescent="0.3">
      <c r="A580" s="16"/>
      <c r="B580" s="156" t="str">
        <f>C1609</f>
        <v>Select one of these two services, Standard or Competitive Competence, to best improve your efficacy serving diverse patients. We can then offer a testimonial of your improved responsiveness to diverse clients.</v>
      </c>
      <c r="C580" s="157"/>
      <c r="D580" s="157"/>
      <c r="E580" s="157"/>
      <c r="F580" s="157"/>
      <c r="G580" s="157"/>
      <c r="H580" s="157"/>
      <c r="I580" s="157"/>
      <c r="J580" s="157"/>
      <c r="K580" s="157"/>
      <c r="L580" s="157"/>
      <c r="M580" s="158"/>
      <c r="N580" s="19"/>
    </row>
    <row r="581" spans="1:54" ht="45" customHeight="1" x14ac:dyDescent="0.3">
      <c r="A581" s="16"/>
      <c r="B581" s="150"/>
      <c r="C581" s="151"/>
      <c r="D581" s="151"/>
      <c r="E581" s="151"/>
      <c r="F581" s="151"/>
      <c r="G581" s="151"/>
      <c r="H581" s="151"/>
      <c r="I581" s="151"/>
      <c r="J581" s="151"/>
      <c r="K581" s="151"/>
      <c r="L581" s="151"/>
      <c r="M581" s="152"/>
      <c r="N581" s="19"/>
    </row>
    <row r="582" spans="1:54" ht="5.15" customHeight="1" x14ac:dyDescent="0.3">
      <c r="A582" s="16"/>
      <c r="B582" s="39"/>
      <c r="C582" s="39"/>
      <c r="D582" s="39"/>
      <c r="E582" s="39"/>
      <c r="F582" s="39"/>
      <c r="G582" s="39"/>
      <c r="H582" s="39"/>
      <c r="I582" s="39"/>
      <c r="J582" s="39"/>
      <c r="K582" s="39"/>
      <c r="L582" s="39"/>
      <c r="M582" s="39"/>
      <c r="N582" s="19"/>
    </row>
    <row r="583" spans="1:54" ht="5.15" customHeight="1" x14ac:dyDescent="0.3">
      <c r="A583" s="27"/>
      <c r="B583" s="28"/>
      <c r="C583" s="28"/>
      <c r="D583" s="28"/>
      <c r="E583" s="28"/>
      <c r="F583" s="28"/>
      <c r="G583" s="28"/>
      <c r="H583" s="28"/>
      <c r="I583" s="28"/>
      <c r="J583" s="28"/>
      <c r="K583" s="28"/>
      <c r="L583" s="28"/>
      <c r="M583" s="28"/>
      <c r="N583" s="29"/>
    </row>
    <row r="584" spans="1:54" ht="55" customHeight="1" x14ac:dyDescent="0.3">
      <c r="A584" s="30" t="s">
        <v>5</v>
      </c>
      <c r="B584" s="185" t="s">
        <v>36</v>
      </c>
      <c r="C584" s="185"/>
      <c r="D584" s="185"/>
      <c r="E584" s="185"/>
      <c r="F584" s="186"/>
      <c r="G584" s="186"/>
      <c r="H584" s="186"/>
      <c r="I584" s="186"/>
      <c r="J584" s="187"/>
      <c r="K584" s="187"/>
      <c r="L584" s="187"/>
      <c r="M584" s="187"/>
      <c r="N584" s="31" t="s">
        <v>7</v>
      </c>
    </row>
    <row r="585" spans="1:54" ht="5.15" customHeight="1" x14ac:dyDescent="0.3">
      <c r="A585" s="11"/>
      <c r="B585" s="12"/>
      <c r="C585" s="12"/>
      <c r="D585" s="12"/>
      <c r="E585" s="12"/>
      <c r="F585" s="12"/>
      <c r="G585" s="12"/>
      <c r="H585" s="13"/>
      <c r="I585" s="12"/>
      <c r="J585" s="12"/>
      <c r="K585" s="12"/>
      <c r="L585" s="12"/>
      <c r="M585" s="12"/>
      <c r="N585" s="14"/>
    </row>
    <row r="586" spans="1:54" ht="5.15" customHeight="1" x14ac:dyDescent="0.3">
      <c r="A586" s="16"/>
      <c r="B586" s="17"/>
      <c r="C586" s="17"/>
      <c r="D586" s="17"/>
      <c r="E586" s="17"/>
      <c r="F586" s="17"/>
      <c r="G586" s="17"/>
      <c r="H586" s="18"/>
      <c r="I586" s="17"/>
      <c r="J586" s="17"/>
      <c r="K586" s="17"/>
      <c r="L586" s="17"/>
      <c r="M586" s="17"/>
      <c r="N586" s="19"/>
    </row>
    <row r="587" spans="1:54" ht="5.15" customHeight="1" thickBot="1" x14ac:dyDescent="0.35">
      <c r="A587" s="16"/>
      <c r="B587" s="32"/>
      <c r="C587" s="32"/>
      <c r="D587" s="32"/>
      <c r="E587" s="32"/>
      <c r="F587" s="32"/>
      <c r="G587" s="32"/>
      <c r="H587" s="32"/>
      <c r="I587" s="32"/>
      <c r="J587" s="32"/>
      <c r="K587" s="32"/>
      <c r="L587" s="32"/>
      <c r="M587" s="32"/>
      <c r="N587" s="19"/>
    </row>
    <row r="588" spans="1:54" ht="20.149999999999999" customHeight="1" thickTop="1" x14ac:dyDescent="0.3">
      <c r="A588" s="16"/>
      <c r="B588" s="33" t="s">
        <v>11</v>
      </c>
      <c r="C588" s="32"/>
      <c r="D588" s="32"/>
      <c r="E588" s="32"/>
      <c r="F588" s="179" t="str">
        <f>F547</f>
        <v/>
      </c>
      <c r="G588" s="180"/>
      <c r="H588" s="180"/>
      <c r="I588" s="181"/>
      <c r="J588" s="34"/>
      <c r="K588" s="35" t="s">
        <v>12</v>
      </c>
      <c r="L588" s="36"/>
      <c r="M588" s="37"/>
      <c r="N588" s="19"/>
    </row>
    <row r="589" spans="1:54" ht="20.149999999999999" customHeight="1" thickBot="1" x14ac:dyDescent="0.35">
      <c r="A589" s="16"/>
      <c r="B589" s="33" t="s">
        <v>13</v>
      </c>
      <c r="C589" s="32"/>
      <c r="D589" s="32"/>
      <c r="E589" s="32"/>
      <c r="F589" s="179" t="str">
        <f>F548</f>
        <v/>
      </c>
      <c r="G589" s="180"/>
      <c r="H589" s="180"/>
      <c r="I589" s="181"/>
      <c r="J589" s="34"/>
      <c r="K589" s="182"/>
      <c r="L589" s="183"/>
      <c r="M589" s="184"/>
      <c r="N589" s="19"/>
    </row>
    <row r="590" spans="1:54" ht="10" customHeight="1" thickTop="1" x14ac:dyDescent="0.3">
      <c r="A590" s="16"/>
      <c r="B590" s="17"/>
      <c r="C590" s="17"/>
      <c r="D590" s="17"/>
      <c r="E590" s="17"/>
      <c r="F590" s="17"/>
      <c r="G590" s="17"/>
      <c r="H590" s="18"/>
      <c r="I590" s="17"/>
      <c r="J590" s="17"/>
      <c r="K590" s="17"/>
      <c r="L590" s="17"/>
      <c r="M590" s="17"/>
      <c r="N590" s="19"/>
    </row>
    <row r="591" spans="1:54" ht="20.149999999999999" customHeight="1" x14ac:dyDescent="0.3">
      <c r="A591" s="16"/>
      <c r="B591" s="174" t="str">
        <f>F1619</f>
        <v>1. I felt fully seen and heard.</v>
      </c>
      <c r="C591" s="174"/>
      <c r="D591" s="174"/>
      <c r="E591" s="174"/>
      <c r="F591" s="174"/>
      <c r="G591" s="174"/>
      <c r="H591" s="174"/>
      <c r="I591" s="174"/>
      <c r="J591" s="174"/>
      <c r="K591" s="175"/>
      <c r="L591" s="176"/>
      <c r="M591" s="177"/>
      <c r="N591" s="19"/>
    </row>
    <row r="592" spans="1:54" ht="5.15" customHeight="1" x14ac:dyDescent="0.3">
      <c r="A592" s="16"/>
      <c r="B592" s="17"/>
      <c r="C592" s="17"/>
      <c r="D592" s="17"/>
      <c r="E592" s="17"/>
      <c r="F592" s="17"/>
      <c r="G592" s="17"/>
      <c r="H592" s="18"/>
      <c r="I592" s="17"/>
      <c r="J592" s="17"/>
      <c r="K592" s="17"/>
      <c r="L592" s="17"/>
      <c r="M592" s="17"/>
      <c r="N592" s="19"/>
      <c r="BB592" s="38"/>
    </row>
    <row r="593" spans="1:54" ht="20.149999999999999" customHeight="1" x14ac:dyDescent="0.3">
      <c r="A593" s="16"/>
      <c r="B593" s="174" t="str">
        <f>F1620</f>
        <v>2. They faithfully responded to all of my expressions of pain or discomfort.</v>
      </c>
      <c r="C593" s="174"/>
      <c r="D593" s="174"/>
      <c r="E593" s="174"/>
      <c r="F593" s="174"/>
      <c r="G593" s="174"/>
      <c r="H593" s="174"/>
      <c r="I593" s="174"/>
      <c r="J593" s="174"/>
      <c r="K593" s="175"/>
      <c r="L593" s="176"/>
      <c r="M593" s="177"/>
      <c r="N593" s="19"/>
      <c r="BB593" s="38"/>
    </row>
    <row r="594" spans="1:54" ht="5.15" customHeight="1" x14ac:dyDescent="0.3">
      <c r="A594" s="16"/>
      <c r="B594" s="17"/>
      <c r="C594" s="17"/>
      <c r="D594" s="17"/>
      <c r="E594" s="17"/>
      <c r="F594" s="17"/>
      <c r="G594" s="17"/>
      <c r="H594" s="18"/>
      <c r="I594" s="17"/>
      <c r="J594" s="17"/>
      <c r="K594" s="17"/>
      <c r="L594" s="17"/>
      <c r="M594" s="17"/>
      <c r="N594" s="19"/>
      <c r="BB594" s="38"/>
    </row>
    <row r="595" spans="1:54" ht="20.149999999999999" customHeight="1" x14ac:dyDescent="0.3">
      <c r="A595" s="16"/>
      <c r="B595" s="174" t="str">
        <f>F1621</f>
        <v>3. They put my personal wellbeing ahead of their institutional processes.</v>
      </c>
      <c r="C595" s="174"/>
      <c r="D595" s="174"/>
      <c r="E595" s="174"/>
      <c r="F595" s="174"/>
      <c r="G595" s="174"/>
      <c r="H595" s="174"/>
      <c r="I595" s="174"/>
      <c r="J595" s="174"/>
      <c r="K595" s="175"/>
      <c r="L595" s="176"/>
      <c r="M595" s="177"/>
      <c r="N595" s="19"/>
      <c r="BB595" s="38"/>
    </row>
    <row r="596" spans="1:54" ht="5.15" customHeight="1" x14ac:dyDescent="0.3">
      <c r="A596" s="16"/>
      <c r="B596" s="17"/>
      <c r="C596" s="17"/>
      <c r="D596" s="17"/>
      <c r="E596" s="17"/>
      <c r="F596" s="17"/>
      <c r="G596" s="17"/>
      <c r="H596" s="18"/>
      <c r="I596" s="17"/>
      <c r="J596" s="17"/>
      <c r="K596" s="17"/>
      <c r="L596" s="17"/>
      <c r="M596" s="17"/>
      <c r="N596" s="19"/>
      <c r="BB596" s="38"/>
    </row>
    <row r="597" spans="1:54" ht="20.149999999999999" customHeight="1" x14ac:dyDescent="0.3">
      <c r="A597" s="16"/>
      <c r="B597" s="174" t="str">
        <f>F1622</f>
        <v>4. Their actions and expressions were devoid of any microaggressions.</v>
      </c>
      <c r="C597" s="174"/>
      <c r="D597" s="174"/>
      <c r="E597" s="174"/>
      <c r="F597" s="174"/>
      <c r="G597" s="174"/>
      <c r="H597" s="174"/>
      <c r="I597" s="174"/>
      <c r="J597" s="174"/>
      <c r="K597" s="175"/>
      <c r="L597" s="176"/>
      <c r="M597" s="177"/>
      <c r="N597" s="19"/>
    </row>
    <row r="598" spans="1:54" ht="5.15" customHeight="1" x14ac:dyDescent="0.3">
      <c r="A598" s="16"/>
      <c r="B598" s="17"/>
      <c r="C598" s="17"/>
      <c r="D598" s="17"/>
      <c r="E598" s="17"/>
      <c r="F598" s="17"/>
      <c r="G598" s="17"/>
      <c r="H598" s="18"/>
      <c r="I598" s="17"/>
      <c r="J598" s="17"/>
      <c r="K598" s="17"/>
      <c r="L598" s="17"/>
      <c r="M598" s="17"/>
      <c r="N598" s="19"/>
    </row>
    <row r="599" spans="1:54" ht="20.149999999999999" customHeight="1" x14ac:dyDescent="0.3">
      <c r="A599" s="16"/>
      <c r="B599" s="174" t="str">
        <f>F1623</f>
        <v>5. They asked me how they could be more culturally sensitive.</v>
      </c>
      <c r="C599" s="174"/>
      <c r="D599" s="174"/>
      <c r="E599" s="174"/>
      <c r="F599" s="174"/>
      <c r="G599" s="174"/>
      <c r="H599" s="174"/>
      <c r="I599" s="174"/>
      <c r="J599" s="174"/>
      <c r="K599" s="175"/>
      <c r="L599" s="176"/>
      <c r="M599" s="177"/>
      <c r="N599" s="19"/>
    </row>
    <row r="600" spans="1:54" ht="5.15" customHeight="1" x14ac:dyDescent="0.3">
      <c r="A600" s="16"/>
      <c r="B600" s="17"/>
      <c r="C600" s="17"/>
      <c r="D600" s="17"/>
      <c r="E600" s="17"/>
      <c r="F600" s="17"/>
      <c r="G600" s="17"/>
      <c r="H600" s="18"/>
      <c r="I600" s="17"/>
      <c r="J600" s="17"/>
      <c r="K600" s="17"/>
      <c r="L600" s="17"/>
      <c r="M600" s="17"/>
      <c r="N600" s="19"/>
    </row>
    <row r="601" spans="1:54" ht="20.149999999999999" customHeight="1" x14ac:dyDescent="0.3">
      <c r="A601" s="16"/>
      <c r="B601" s="174" t="str">
        <f>F1624</f>
        <v>6. They did not exploit my vulnerability to their professional authority.</v>
      </c>
      <c r="C601" s="174"/>
      <c r="D601" s="174"/>
      <c r="E601" s="174"/>
      <c r="F601" s="174"/>
      <c r="G601" s="174"/>
      <c r="H601" s="174"/>
      <c r="I601" s="174"/>
      <c r="J601" s="174"/>
      <c r="K601" s="175"/>
      <c r="L601" s="176"/>
      <c r="M601" s="177"/>
      <c r="N601" s="19"/>
    </row>
    <row r="602" spans="1:54" ht="5.15" customHeight="1" x14ac:dyDescent="0.3">
      <c r="A602" s="16"/>
      <c r="B602" s="39"/>
      <c r="C602" s="39"/>
      <c r="D602" s="39"/>
      <c r="E602" s="39"/>
      <c r="F602" s="39"/>
      <c r="G602" s="39"/>
      <c r="H602" s="39"/>
      <c r="I602" s="39"/>
      <c r="J602" s="39"/>
      <c r="K602" s="39"/>
      <c r="L602" s="39"/>
      <c r="M602" s="39"/>
      <c r="N602" s="19"/>
    </row>
    <row r="603" spans="1:54" ht="20.149999999999999" customHeight="1" x14ac:dyDescent="0.3">
      <c r="A603" s="16"/>
      <c r="B603" s="174" t="str">
        <f>F1625</f>
        <v>7. I never had to give up my autonomy to fit their processes.</v>
      </c>
      <c r="C603" s="174"/>
      <c r="D603" s="174"/>
      <c r="E603" s="174"/>
      <c r="F603" s="174"/>
      <c r="G603" s="174"/>
      <c r="H603" s="174"/>
      <c r="I603" s="174"/>
      <c r="J603" s="174"/>
      <c r="K603" s="175"/>
      <c r="L603" s="176"/>
      <c r="M603" s="177"/>
      <c r="N603" s="19"/>
    </row>
    <row r="604" spans="1:54" ht="5.15" customHeight="1" x14ac:dyDescent="0.3">
      <c r="A604" s="16"/>
      <c r="B604" s="39"/>
      <c r="C604" s="39"/>
      <c r="D604" s="39"/>
      <c r="E604" s="39"/>
      <c r="F604" s="39"/>
      <c r="G604" s="39"/>
      <c r="H604" s="39"/>
      <c r="I604" s="39"/>
      <c r="J604" s="39"/>
      <c r="K604" s="39"/>
      <c r="L604" s="39"/>
      <c r="M604" s="39"/>
      <c r="N604" s="19"/>
    </row>
    <row r="605" spans="1:54" ht="20.149999999999999" customHeight="1" x14ac:dyDescent="0.3">
      <c r="A605" s="16"/>
      <c r="B605" s="174" t="str">
        <f>F1626</f>
        <v>8. Staff appeared to be culturally diverse.</v>
      </c>
      <c r="C605" s="174"/>
      <c r="D605" s="174"/>
      <c r="E605" s="174"/>
      <c r="F605" s="174"/>
      <c r="G605" s="174"/>
      <c r="H605" s="174"/>
      <c r="I605" s="174"/>
      <c r="J605" s="174"/>
      <c r="K605" s="175"/>
      <c r="L605" s="176"/>
      <c r="M605" s="177"/>
      <c r="N605" s="19"/>
    </row>
    <row r="606" spans="1:54" ht="5.15" customHeight="1" x14ac:dyDescent="0.3">
      <c r="A606" s="16"/>
      <c r="B606" s="39"/>
      <c r="C606" s="39"/>
      <c r="D606" s="39"/>
      <c r="E606" s="39"/>
      <c r="F606" s="39"/>
      <c r="G606" s="39"/>
      <c r="H606" s="39"/>
      <c r="I606" s="39"/>
      <c r="J606" s="39"/>
      <c r="K606" s="39"/>
      <c r="L606" s="39"/>
      <c r="M606" s="39"/>
      <c r="N606" s="19"/>
    </row>
    <row r="607" spans="1:54" ht="20.149999999999999" customHeight="1" x14ac:dyDescent="0.3">
      <c r="A607" s="16"/>
      <c r="B607" s="174" t="str">
        <f>F1627</f>
        <v>9. They effectively accommodated my linguistic barrier.</v>
      </c>
      <c r="C607" s="174"/>
      <c r="D607" s="174"/>
      <c r="E607" s="174"/>
      <c r="F607" s="174"/>
      <c r="G607" s="174"/>
      <c r="H607" s="174"/>
      <c r="I607" s="174"/>
      <c r="J607" s="174"/>
      <c r="K607" s="175"/>
      <c r="L607" s="176"/>
      <c r="M607" s="177"/>
      <c r="N607" s="19"/>
    </row>
    <row r="608" spans="1:54" ht="5.15" customHeight="1" x14ac:dyDescent="0.3">
      <c r="A608" s="16"/>
      <c r="B608" s="39"/>
      <c r="C608" s="39"/>
      <c r="D608" s="39"/>
      <c r="E608" s="39"/>
      <c r="F608" s="39"/>
      <c r="G608" s="39"/>
      <c r="H608" s="39"/>
      <c r="I608" s="39"/>
      <c r="J608" s="39"/>
      <c r="K608" s="39"/>
      <c r="L608" s="39"/>
      <c r="M608" s="39"/>
      <c r="N608" s="19"/>
    </row>
    <row r="609" spans="1:14" ht="20.149999999999999" customHeight="1" x14ac:dyDescent="0.3">
      <c r="A609" s="16"/>
      <c r="B609" s="174" t="str">
        <f>F1628</f>
        <v>10. I was offered billing options appropriate to my cultural values.</v>
      </c>
      <c r="C609" s="174"/>
      <c r="D609" s="174"/>
      <c r="E609" s="174"/>
      <c r="F609" s="174"/>
      <c r="G609" s="174"/>
      <c r="H609" s="174"/>
      <c r="I609" s="174"/>
      <c r="J609" s="174"/>
      <c r="K609" s="175"/>
      <c r="L609" s="176"/>
      <c r="M609" s="177"/>
      <c r="N609" s="19"/>
    </row>
    <row r="610" spans="1:14" ht="10" customHeight="1" x14ac:dyDescent="0.3">
      <c r="A610" s="16"/>
      <c r="B610" s="39"/>
      <c r="C610" s="39"/>
      <c r="D610" s="39"/>
      <c r="E610" s="39"/>
      <c r="F610" s="39"/>
      <c r="G610" s="39"/>
      <c r="H610" s="39"/>
      <c r="I610" s="39"/>
      <c r="J610" s="39"/>
      <c r="K610" s="39"/>
      <c r="L610" s="39"/>
      <c r="M610" s="39"/>
      <c r="N610" s="19"/>
    </row>
    <row r="611" spans="1:14" ht="15" customHeight="1" x14ac:dyDescent="0.3">
      <c r="A611" s="16"/>
      <c r="B611" s="178" t="str">
        <f>B1632</f>
        <v/>
      </c>
      <c r="C611" s="178"/>
      <c r="D611" s="178"/>
      <c r="E611" s="178"/>
      <c r="F611" s="178"/>
      <c r="G611" s="178"/>
      <c r="H611" s="178"/>
      <c r="I611" s="178"/>
      <c r="J611" s="178"/>
      <c r="K611" s="178"/>
      <c r="L611" s="178"/>
      <c r="M611" s="178"/>
      <c r="N611" s="19"/>
    </row>
    <row r="612" spans="1:14" ht="10" customHeight="1" x14ac:dyDescent="0.3">
      <c r="A612" s="16"/>
      <c r="B612" s="40"/>
      <c r="C612" s="41"/>
      <c r="D612" s="41"/>
      <c r="E612" s="41"/>
      <c r="F612" s="41"/>
      <c r="G612" s="41"/>
      <c r="H612" s="41"/>
      <c r="I612" s="41"/>
      <c r="J612" s="41"/>
      <c r="K612" s="41"/>
      <c r="L612" s="41"/>
      <c r="M612" s="42"/>
      <c r="N612" s="19"/>
    </row>
    <row r="613" spans="1:14" ht="20" customHeight="1" x14ac:dyDescent="0.3">
      <c r="A613" s="16"/>
      <c r="B613" s="52" t="str">
        <f>C1636</f>
        <v xml:space="preserve">We provide this helpful feedback to you, , to improve your cultural competency. </v>
      </c>
      <c r="C613" s="53"/>
      <c r="D613" s="53"/>
      <c r="E613" s="53"/>
      <c r="F613" s="53"/>
      <c r="G613" s="53"/>
      <c r="H613" s="53"/>
      <c r="I613" s="53"/>
      <c r="J613" s="53"/>
      <c r="K613" s="53"/>
      <c r="L613" s="53"/>
      <c r="M613" s="54"/>
      <c r="N613" s="19"/>
    </row>
    <row r="614" spans="1:14" ht="20" customHeight="1" x14ac:dyDescent="0.3">
      <c r="A614" s="16"/>
      <c r="B614" s="156" t="s">
        <v>15</v>
      </c>
      <c r="C614" s="157"/>
      <c r="D614" s="157"/>
      <c r="E614" s="157"/>
      <c r="F614" s="157"/>
      <c r="G614" s="157"/>
      <c r="H614" s="157"/>
      <c r="I614" s="157"/>
      <c r="J614" s="157"/>
      <c r="K614" s="157"/>
      <c r="L614" s="157"/>
      <c r="M614" s="158"/>
      <c r="N614" s="19"/>
    </row>
    <row r="615" spans="1:14" ht="20" customHeight="1" thickBot="1" x14ac:dyDescent="0.35">
      <c r="A615" s="16"/>
      <c r="B615" s="156" t="s">
        <v>16</v>
      </c>
      <c r="C615" s="157"/>
      <c r="D615" s="157"/>
      <c r="E615" s="157"/>
      <c r="F615" s="157"/>
      <c r="G615" s="157"/>
      <c r="H615" s="157"/>
      <c r="I615" s="157"/>
      <c r="J615" s="157"/>
      <c r="K615" s="157"/>
      <c r="L615" s="157"/>
      <c r="M615" s="158"/>
      <c r="N615" s="19"/>
    </row>
    <row r="616" spans="1:14" ht="30" customHeight="1" thickTop="1" x14ac:dyDescent="0.3">
      <c r="A616" s="16"/>
      <c r="B616" s="159" t="s">
        <v>17</v>
      </c>
      <c r="C616" s="160"/>
      <c r="D616" s="160"/>
      <c r="E616" s="162" t="s">
        <v>18</v>
      </c>
      <c r="F616" s="163"/>
      <c r="G616" s="163"/>
      <c r="H616" s="164"/>
      <c r="I616" s="165" t="s">
        <v>19</v>
      </c>
      <c r="J616" s="166"/>
      <c r="K616" s="166"/>
      <c r="L616" s="166"/>
      <c r="M616" s="167"/>
      <c r="N616" s="19"/>
    </row>
    <row r="617" spans="1:14" ht="55" customHeight="1" thickBot="1" x14ac:dyDescent="0.35">
      <c r="A617" s="16"/>
      <c r="B617" s="55"/>
      <c r="C617" s="17"/>
      <c r="D617" s="17"/>
      <c r="E617" s="168" t="s">
        <v>20</v>
      </c>
      <c r="F617" s="169"/>
      <c r="G617" s="169"/>
      <c r="H617" s="170"/>
      <c r="I617" s="171" t="s">
        <v>21</v>
      </c>
      <c r="J617" s="172"/>
      <c r="K617" s="172"/>
      <c r="L617" s="172"/>
      <c r="M617" s="173"/>
      <c r="N617" s="19"/>
    </row>
    <row r="618" spans="1:14" ht="10" customHeight="1" thickTop="1" x14ac:dyDescent="0.3">
      <c r="A618" s="16"/>
      <c r="B618" s="55"/>
      <c r="C618" s="17"/>
      <c r="D618" s="17"/>
      <c r="E618" s="17"/>
      <c r="F618" s="17"/>
      <c r="G618" s="17"/>
      <c r="H618" s="17"/>
      <c r="I618" s="17"/>
      <c r="J618" s="17"/>
      <c r="K618" s="17"/>
      <c r="L618" s="17"/>
      <c r="M618" s="56"/>
      <c r="N618" s="19"/>
    </row>
    <row r="619" spans="1:14" ht="20.149999999999999" customHeight="1" x14ac:dyDescent="0.3">
      <c r="A619" s="16"/>
      <c r="B619" s="46"/>
      <c r="C619" s="39"/>
      <c r="D619" s="39"/>
      <c r="E619" s="153"/>
      <c r="F619" s="154"/>
      <c r="G619" s="154"/>
      <c r="H619" s="154"/>
      <c r="I619" s="154"/>
      <c r="J619" s="154"/>
      <c r="K619" s="154"/>
      <c r="L619" s="155"/>
      <c r="M619" s="48"/>
      <c r="N619" s="19"/>
    </row>
    <row r="620" spans="1:14" ht="10" customHeight="1" x14ac:dyDescent="0.3">
      <c r="A620" s="16"/>
      <c r="B620" s="46"/>
      <c r="C620" s="39"/>
      <c r="D620" s="39"/>
      <c r="E620" s="39"/>
      <c r="F620" s="39"/>
      <c r="G620" s="39"/>
      <c r="H620" s="39"/>
      <c r="I620" s="39"/>
      <c r="J620" s="39"/>
      <c r="K620" s="39"/>
      <c r="L620" s="39"/>
      <c r="M620" s="48"/>
      <c r="N620" s="19"/>
    </row>
    <row r="621" spans="1:14" ht="65.150000000000006" customHeight="1" x14ac:dyDescent="0.3">
      <c r="A621" s="16"/>
      <c r="B621" s="156" t="str">
        <f>C1646</f>
        <v>Select one of these two services, Standard or Competitive Competence, to best improve your efficacy serving diverse patients. We can then offer a testimonial of your improved responsiveness to diverse clients.</v>
      </c>
      <c r="C621" s="157"/>
      <c r="D621" s="157"/>
      <c r="E621" s="157"/>
      <c r="F621" s="157"/>
      <c r="G621" s="157"/>
      <c r="H621" s="157"/>
      <c r="I621" s="157"/>
      <c r="J621" s="157"/>
      <c r="K621" s="157"/>
      <c r="L621" s="157"/>
      <c r="M621" s="158"/>
      <c r="N621" s="19"/>
    </row>
    <row r="622" spans="1:14" ht="45" customHeight="1" x14ac:dyDescent="0.3">
      <c r="A622" s="16"/>
      <c r="B622" s="150"/>
      <c r="C622" s="151"/>
      <c r="D622" s="151"/>
      <c r="E622" s="151"/>
      <c r="F622" s="151"/>
      <c r="G622" s="151"/>
      <c r="H622" s="151"/>
      <c r="I622" s="151"/>
      <c r="J622" s="151"/>
      <c r="K622" s="151"/>
      <c r="L622" s="151"/>
      <c r="M622" s="152"/>
      <c r="N622" s="19"/>
    </row>
    <row r="623" spans="1:14" ht="5.15" customHeight="1" x14ac:dyDescent="0.3">
      <c r="A623" s="16"/>
      <c r="B623" s="39"/>
      <c r="C623" s="39"/>
      <c r="D623" s="39"/>
      <c r="E623" s="39"/>
      <c r="F623" s="39"/>
      <c r="G623" s="39"/>
      <c r="H623" s="39"/>
      <c r="I623" s="39"/>
      <c r="J623" s="39"/>
      <c r="K623" s="39"/>
      <c r="L623" s="39"/>
      <c r="M623" s="39"/>
      <c r="N623" s="19"/>
    </row>
    <row r="624" spans="1:14" ht="5.15" customHeight="1" x14ac:dyDescent="0.3">
      <c r="A624" s="27"/>
      <c r="B624" s="28"/>
      <c r="C624" s="28"/>
      <c r="D624" s="28"/>
      <c r="E624" s="28"/>
      <c r="F624" s="28"/>
      <c r="G624" s="28"/>
      <c r="H624" s="28"/>
      <c r="I624" s="28"/>
      <c r="J624" s="28"/>
      <c r="K624" s="28"/>
      <c r="L624" s="28"/>
      <c r="M624" s="28"/>
      <c r="N624" s="29"/>
    </row>
    <row r="625" spans="1:54" ht="55" customHeight="1" x14ac:dyDescent="0.3">
      <c r="A625" s="30" t="s">
        <v>5</v>
      </c>
      <c r="B625" s="185" t="s">
        <v>37</v>
      </c>
      <c r="C625" s="185"/>
      <c r="D625" s="185"/>
      <c r="E625" s="185"/>
      <c r="F625" s="186"/>
      <c r="G625" s="186"/>
      <c r="H625" s="186"/>
      <c r="I625" s="186"/>
      <c r="J625" s="187"/>
      <c r="K625" s="187"/>
      <c r="L625" s="187"/>
      <c r="M625" s="187"/>
      <c r="N625" s="31" t="s">
        <v>7</v>
      </c>
    </row>
    <row r="626" spans="1:54" ht="5.15" customHeight="1" x14ac:dyDescent="0.3">
      <c r="A626" s="11"/>
      <c r="B626" s="12"/>
      <c r="C626" s="12"/>
      <c r="D626" s="12"/>
      <c r="E626" s="12"/>
      <c r="F626" s="12"/>
      <c r="G626" s="12"/>
      <c r="H626" s="13"/>
      <c r="I626" s="12"/>
      <c r="J626" s="12"/>
      <c r="K626" s="12"/>
      <c r="L626" s="12"/>
      <c r="M626" s="12"/>
      <c r="N626" s="14"/>
    </row>
    <row r="627" spans="1:54" ht="5.15" customHeight="1" x14ac:dyDescent="0.3">
      <c r="A627" s="16"/>
      <c r="B627" s="17"/>
      <c r="C627" s="17"/>
      <c r="D627" s="17"/>
      <c r="E627" s="17"/>
      <c r="F627" s="17"/>
      <c r="G627" s="17"/>
      <c r="H627" s="18"/>
      <c r="I627" s="17"/>
      <c r="J627" s="17"/>
      <c r="K627" s="17"/>
      <c r="L627" s="17"/>
      <c r="M627" s="17"/>
      <c r="N627" s="19"/>
    </row>
    <row r="628" spans="1:54" ht="5.15" customHeight="1" thickBot="1" x14ac:dyDescent="0.35">
      <c r="A628" s="16"/>
      <c r="B628" s="32"/>
      <c r="C628" s="32"/>
      <c r="D628" s="32"/>
      <c r="E628" s="32"/>
      <c r="F628" s="32"/>
      <c r="G628" s="32"/>
      <c r="H628" s="32"/>
      <c r="I628" s="32"/>
      <c r="J628" s="32"/>
      <c r="K628" s="32"/>
      <c r="L628" s="32"/>
      <c r="M628" s="32"/>
      <c r="N628" s="19"/>
    </row>
    <row r="629" spans="1:54" ht="20.149999999999999" customHeight="1" thickTop="1" x14ac:dyDescent="0.3">
      <c r="A629" s="16"/>
      <c r="B629" s="33" t="s">
        <v>11</v>
      </c>
      <c r="C629" s="32"/>
      <c r="D629" s="32"/>
      <c r="E629" s="32"/>
      <c r="F629" s="179" t="str">
        <f>F588</f>
        <v/>
      </c>
      <c r="G629" s="180"/>
      <c r="H629" s="180"/>
      <c r="I629" s="181"/>
      <c r="J629" s="34"/>
      <c r="K629" s="35" t="s">
        <v>12</v>
      </c>
      <c r="L629" s="36"/>
      <c r="M629" s="37"/>
      <c r="N629" s="19"/>
    </row>
    <row r="630" spans="1:54" ht="20.149999999999999" customHeight="1" thickBot="1" x14ac:dyDescent="0.35">
      <c r="A630" s="16"/>
      <c r="B630" s="33" t="s">
        <v>13</v>
      </c>
      <c r="C630" s="32"/>
      <c r="D630" s="32"/>
      <c r="E630" s="32"/>
      <c r="F630" s="179" t="str">
        <f>F589</f>
        <v/>
      </c>
      <c r="G630" s="180"/>
      <c r="H630" s="180"/>
      <c r="I630" s="181"/>
      <c r="J630" s="34"/>
      <c r="K630" s="182"/>
      <c r="L630" s="183"/>
      <c r="M630" s="184"/>
      <c r="N630" s="19"/>
    </row>
    <row r="631" spans="1:54" ht="10" customHeight="1" thickTop="1" x14ac:dyDescent="0.3">
      <c r="A631" s="16"/>
      <c r="B631" s="17"/>
      <c r="C631" s="17"/>
      <c r="D631" s="17"/>
      <c r="E631" s="17"/>
      <c r="F631" s="17"/>
      <c r="G631" s="17"/>
      <c r="H631" s="18"/>
      <c r="I631" s="17"/>
      <c r="J631" s="17"/>
      <c r="K631" s="17"/>
      <c r="L631" s="17"/>
      <c r="M631" s="17"/>
      <c r="N631" s="19"/>
    </row>
    <row r="632" spans="1:54" ht="20.149999999999999" customHeight="1" x14ac:dyDescent="0.3">
      <c r="A632" s="16"/>
      <c r="B632" s="174" t="str">
        <f>F1656</f>
        <v>1. I felt fully seen and heard.</v>
      </c>
      <c r="C632" s="174"/>
      <c r="D632" s="174"/>
      <c r="E632" s="174"/>
      <c r="F632" s="174"/>
      <c r="G632" s="174"/>
      <c r="H632" s="174"/>
      <c r="I632" s="174"/>
      <c r="J632" s="174"/>
      <c r="K632" s="175"/>
      <c r="L632" s="176"/>
      <c r="M632" s="177"/>
      <c r="N632" s="19"/>
    </row>
    <row r="633" spans="1:54" ht="5.15" customHeight="1" x14ac:dyDescent="0.3">
      <c r="A633" s="16"/>
      <c r="B633" s="17"/>
      <c r="C633" s="17"/>
      <c r="D633" s="17"/>
      <c r="E633" s="17"/>
      <c r="F633" s="17"/>
      <c r="G633" s="17"/>
      <c r="H633" s="18"/>
      <c r="I633" s="17"/>
      <c r="J633" s="17"/>
      <c r="K633" s="17"/>
      <c r="L633" s="17"/>
      <c r="M633" s="17"/>
      <c r="N633" s="19"/>
      <c r="BB633" s="38"/>
    </row>
    <row r="634" spans="1:54" ht="20.149999999999999" customHeight="1" x14ac:dyDescent="0.3">
      <c r="A634" s="16"/>
      <c r="B634" s="174" t="str">
        <f>F1657</f>
        <v>2. They faithfully responded to all of my expressions of pain or discomfort.</v>
      </c>
      <c r="C634" s="174"/>
      <c r="D634" s="174"/>
      <c r="E634" s="174"/>
      <c r="F634" s="174"/>
      <c r="G634" s="174"/>
      <c r="H634" s="174"/>
      <c r="I634" s="174"/>
      <c r="J634" s="174"/>
      <c r="K634" s="175"/>
      <c r="L634" s="176"/>
      <c r="M634" s="177"/>
      <c r="N634" s="19"/>
      <c r="BB634" s="38"/>
    </row>
    <row r="635" spans="1:54" ht="5.15" customHeight="1" x14ac:dyDescent="0.3">
      <c r="A635" s="16"/>
      <c r="B635" s="17"/>
      <c r="C635" s="17"/>
      <c r="D635" s="17"/>
      <c r="E635" s="17"/>
      <c r="F635" s="17"/>
      <c r="G635" s="17"/>
      <c r="H635" s="18"/>
      <c r="I635" s="17"/>
      <c r="J635" s="17"/>
      <c r="K635" s="17"/>
      <c r="L635" s="17"/>
      <c r="M635" s="17"/>
      <c r="N635" s="19"/>
      <c r="BB635" s="38"/>
    </row>
    <row r="636" spans="1:54" ht="20.149999999999999" customHeight="1" x14ac:dyDescent="0.3">
      <c r="A636" s="16"/>
      <c r="B636" s="174" t="str">
        <f>F1658</f>
        <v>3. They put my personal wellbeing ahead of their institutional processes.</v>
      </c>
      <c r="C636" s="174"/>
      <c r="D636" s="174"/>
      <c r="E636" s="174"/>
      <c r="F636" s="174"/>
      <c r="G636" s="174"/>
      <c r="H636" s="174"/>
      <c r="I636" s="174"/>
      <c r="J636" s="174"/>
      <c r="K636" s="175"/>
      <c r="L636" s="176"/>
      <c r="M636" s="177"/>
      <c r="N636" s="19"/>
      <c r="BB636" s="38"/>
    </row>
    <row r="637" spans="1:54" ht="5.15" customHeight="1" x14ac:dyDescent="0.3">
      <c r="A637" s="16"/>
      <c r="B637" s="17"/>
      <c r="C637" s="17"/>
      <c r="D637" s="17"/>
      <c r="E637" s="17"/>
      <c r="F637" s="17"/>
      <c r="G637" s="17"/>
      <c r="H637" s="18"/>
      <c r="I637" s="17"/>
      <c r="J637" s="17"/>
      <c r="K637" s="17"/>
      <c r="L637" s="17"/>
      <c r="M637" s="17"/>
      <c r="N637" s="19"/>
      <c r="BB637" s="38"/>
    </row>
    <row r="638" spans="1:54" ht="20.149999999999999" customHeight="1" x14ac:dyDescent="0.3">
      <c r="A638" s="16"/>
      <c r="B638" s="174" t="str">
        <f>F1659</f>
        <v>4. Their actions and expressions were devoid of any microaggressions.</v>
      </c>
      <c r="C638" s="174"/>
      <c r="D638" s="174"/>
      <c r="E638" s="174"/>
      <c r="F638" s="174"/>
      <c r="G638" s="174"/>
      <c r="H638" s="174"/>
      <c r="I638" s="174"/>
      <c r="J638" s="174"/>
      <c r="K638" s="175"/>
      <c r="L638" s="176"/>
      <c r="M638" s="177"/>
      <c r="N638" s="19"/>
    </row>
    <row r="639" spans="1:54" ht="5.15" customHeight="1" x14ac:dyDescent="0.3">
      <c r="A639" s="16"/>
      <c r="B639" s="17"/>
      <c r="C639" s="17"/>
      <c r="D639" s="17"/>
      <c r="E639" s="17"/>
      <c r="F639" s="17"/>
      <c r="G639" s="17"/>
      <c r="H639" s="18"/>
      <c r="I639" s="17"/>
      <c r="J639" s="17"/>
      <c r="K639" s="17"/>
      <c r="L639" s="17"/>
      <c r="M639" s="17"/>
      <c r="N639" s="19"/>
    </row>
    <row r="640" spans="1:54" ht="20.149999999999999" customHeight="1" x14ac:dyDescent="0.3">
      <c r="A640" s="16"/>
      <c r="B640" s="174" t="str">
        <f>F1660</f>
        <v>5. They asked me how they could be more culturally sensitive.</v>
      </c>
      <c r="C640" s="174"/>
      <c r="D640" s="174"/>
      <c r="E640" s="174"/>
      <c r="F640" s="174"/>
      <c r="G640" s="174"/>
      <c r="H640" s="174"/>
      <c r="I640" s="174"/>
      <c r="J640" s="174"/>
      <c r="K640" s="175"/>
      <c r="L640" s="176"/>
      <c r="M640" s="177"/>
      <c r="N640" s="19"/>
    </row>
    <row r="641" spans="1:14" ht="5.15" customHeight="1" x14ac:dyDescent="0.3">
      <c r="A641" s="16"/>
      <c r="B641" s="17"/>
      <c r="C641" s="17"/>
      <c r="D641" s="17"/>
      <c r="E641" s="17"/>
      <c r="F641" s="17"/>
      <c r="G641" s="17"/>
      <c r="H641" s="18"/>
      <c r="I641" s="17"/>
      <c r="J641" s="17"/>
      <c r="K641" s="17"/>
      <c r="L641" s="17"/>
      <c r="M641" s="17"/>
      <c r="N641" s="19"/>
    </row>
    <row r="642" spans="1:14" ht="20.149999999999999" customHeight="1" x14ac:dyDescent="0.3">
      <c r="A642" s="16"/>
      <c r="B642" s="174" t="str">
        <f>F1661</f>
        <v>6. They did not exploit my vulnerability to their professional authority.</v>
      </c>
      <c r="C642" s="174"/>
      <c r="D642" s="174"/>
      <c r="E642" s="174"/>
      <c r="F642" s="174"/>
      <c r="G642" s="174"/>
      <c r="H642" s="174"/>
      <c r="I642" s="174"/>
      <c r="J642" s="174"/>
      <c r="K642" s="175"/>
      <c r="L642" s="176"/>
      <c r="M642" s="177"/>
      <c r="N642" s="19"/>
    </row>
    <row r="643" spans="1:14" ht="5.15" customHeight="1" x14ac:dyDescent="0.3">
      <c r="A643" s="16"/>
      <c r="B643" s="39"/>
      <c r="C643" s="39"/>
      <c r="D643" s="39"/>
      <c r="E643" s="39"/>
      <c r="F643" s="39"/>
      <c r="G643" s="39"/>
      <c r="H643" s="39"/>
      <c r="I643" s="39"/>
      <c r="J643" s="39"/>
      <c r="K643" s="39"/>
      <c r="L643" s="39"/>
      <c r="M643" s="39"/>
      <c r="N643" s="19"/>
    </row>
    <row r="644" spans="1:14" ht="20.149999999999999" customHeight="1" x14ac:dyDescent="0.3">
      <c r="A644" s="16"/>
      <c r="B644" s="174" t="str">
        <f>F1662</f>
        <v>7. I never had to give up my autonomy to fit their processes.</v>
      </c>
      <c r="C644" s="174"/>
      <c r="D644" s="174"/>
      <c r="E644" s="174"/>
      <c r="F644" s="174"/>
      <c r="G644" s="174"/>
      <c r="H644" s="174"/>
      <c r="I644" s="174"/>
      <c r="J644" s="174"/>
      <c r="K644" s="175"/>
      <c r="L644" s="176"/>
      <c r="M644" s="177"/>
      <c r="N644" s="19"/>
    </row>
    <row r="645" spans="1:14" ht="5.15" customHeight="1" x14ac:dyDescent="0.3">
      <c r="A645" s="16"/>
      <c r="B645" s="39"/>
      <c r="C645" s="39"/>
      <c r="D645" s="39"/>
      <c r="E645" s="39"/>
      <c r="F645" s="39"/>
      <c r="G645" s="39"/>
      <c r="H645" s="39"/>
      <c r="I645" s="39"/>
      <c r="J645" s="39"/>
      <c r="K645" s="39"/>
      <c r="L645" s="39"/>
      <c r="M645" s="39"/>
      <c r="N645" s="19"/>
    </row>
    <row r="646" spans="1:14" ht="20.149999999999999" customHeight="1" x14ac:dyDescent="0.3">
      <c r="A646" s="16"/>
      <c r="B646" s="174" t="str">
        <f>F1663</f>
        <v>8. Staff appeared to be culturally diverse.</v>
      </c>
      <c r="C646" s="174"/>
      <c r="D646" s="174"/>
      <c r="E646" s="174"/>
      <c r="F646" s="174"/>
      <c r="G646" s="174"/>
      <c r="H646" s="174"/>
      <c r="I646" s="174"/>
      <c r="J646" s="174"/>
      <c r="K646" s="175"/>
      <c r="L646" s="176"/>
      <c r="M646" s="177"/>
      <c r="N646" s="19"/>
    </row>
    <row r="647" spans="1:14" ht="5.15" customHeight="1" x14ac:dyDescent="0.3">
      <c r="A647" s="16"/>
      <c r="B647" s="39"/>
      <c r="C647" s="39"/>
      <c r="D647" s="39"/>
      <c r="E647" s="39"/>
      <c r="F647" s="39"/>
      <c r="G647" s="39"/>
      <c r="H647" s="39"/>
      <c r="I647" s="39"/>
      <c r="J647" s="39"/>
      <c r="K647" s="39"/>
      <c r="L647" s="39"/>
      <c r="M647" s="39"/>
      <c r="N647" s="19"/>
    </row>
    <row r="648" spans="1:14" ht="20.149999999999999" customHeight="1" x14ac:dyDescent="0.3">
      <c r="A648" s="16"/>
      <c r="B648" s="174" t="str">
        <f>F1664</f>
        <v>9. They effectively accommodated my linguistic barrier.</v>
      </c>
      <c r="C648" s="174"/>
      <c r="D648" s="174"/>
      <c r="E648" s="174"/>
      <c r="F648" s="174"/>
      <c r="G648" s="174"/>
      <c r="H648" s="174"/>
      <c r="I648" s="174"/>
      <c r="J648" s="174"/>
      <c r="K648" s="175"/>
      <c r="L648" s="176"/>
      <c r="M648" s="177"/>
      <c r="N648" s="19"/>
    </row>
    <row r="649" spans="1:14" ht="5.15" customHeight="1" x14ac:dyDescent="0.3">
      <c r="A649" s="16"/>
      <c r="B649" s="39"/>
      <c r="C649" s="39"/>
      <c r="D649" s="39"/>
      <c r="E649" s="39"/>
      <c r="F649" s="39"/>
      <c r="G649" s="39"/>
      <c r="H649" s="39"/>
      <c r="I649" s="39"/>
      <c r="J649" s="39"/>
      <c r="K649" s="39"/>
      <c r="L649" s="39"/>
      <c r="M649" s="39"/>
      <c r="N649" s="19"/>
    </row>
    <row r="650" spans="1:14" ht="20.149999999999999" customHeight="1" x14ac:dyDescent="0.3">
      <c r="A650" s="16"/>
      <c r="B650" s="174" t="str">
        <f>F1665</f>
        <v>10. I was offered billing options appropriate to my cultural values.</v>
      </c>
      <c r="C650" s="174"/>
      <c r="D650" s="174"/>
      <c r="E650" s="174"/>
      <c r="F650" s="174"/>
      <c r="G650" s="174"/>
      <c r="H650" s="174"/>
      <c r="I650" s="174"/>
      <c r="J650" s="174"/>
      <c r="K650" s="175"/>
      <c r="L650" s="176"/>
      <c r="M650" s="177"/>
      <c r="N650" s="19"/>
    </row>
    <row r="651" spans="1:14" ht="10" customHeight="1" x14ac:dyDescent="0.3">
      <c r="A651" s="16"/>
      <c r="B651" s="39"/>
      <c r="C651" s="39"/>
      <c r="D651" s="39"/>
      <c r="E651" s="39"/>
      <c r="F651" s="39"/>
      <c r="G651" s="39"/>
      <c r="H651" s="39"/>
      <c r="I651" s="39"/>
      <c r="J651" s="39"/>
      <c r="K651" s="39"/>
      <c r="L651" s="39"/>
      <c r="M651" s="39"/>
      <c r="N651" s="19"/>
    </row>
    <row r="652" spans="1:14" ht="15" customHeight="1" x14ac:dyDescent="0.3">
      <c r="A652" s="16"/>
      <c r="B652" s="178" t="str">
        <f>B1669</f>
        <v/>
      </c>
      <c r="C652" s="178"/>
      <c r="D652" s="178"/>
      <c r="E652" s="178"/>
      <c r="F652" s="178"/>
      <c r="G652" s="178"/>
      <c r="H652" s="178"/>
      <c r="I652" s="178"/>
      <c r="J652" s="178"/>
      <c r="K652" s="178"/>
      <c r="L652" s="178"/>
      <c r="M652" s="178"/>
      <c r="N652" s="19"/>
    </row>
    <row r="653" spans="1:14" ht="10" customHeight="1" x14ac:dyDescent="0.3">
      <c r="A653" s="16"/>
      <c r="B653" s="40"/>
      <c r="C653" s="41"/>
      <c r="D653" s="41"/>
      <c r="E653" s="41"/>
      <c r="F653" s="41"/>
      <c r="G653" s="41"/>
      <c r="H653" s="41"/>
      <c r="I653" s="41"/>
      <c r="J653" s="41"/>
      <c r="K653" s="41"/>
      <c r="L653" s="41"/>
      <c r="M653" s="42"/>
      <c r="N653" s="19"/>
    </row>
    <row r="654" spans="1:14" ht="20" customHeight="1" x14ac:dyDescent="0.3">
      <c r="A654" s="16"/>
      <c r="B654" s="52" t="str">
        <f>C1673</f>
        <v xml:space="preserve">We provide this helpful feedback to you, , to improve your cultural competency. </v>
      </c>
      <c r="C654" s="53"/>
      <c r="D654" s="53"/>
      <c r="E654" s="53"/>
      <c r="F654" s="53"/>
      <c r="G654" s="53"/>
      <c r="H654" s="53"/>
      <c r="I654" s="53"/>
      <c r="J654" s="53"/>
      <c r="K654" s="53"/>
      <c r="L654" s="53"/>
      <c r="M654" s="54"/>
      <c r="N654" s="19"/>
    </row>
    <row r="655" spans="1:14" ht="20" customHeight="1" x14ac:dyDescent="0.3">
      <c r="A655" s="16"/>
      <c r="B655" s="156" t="s">
        <v>15</v>
      </c>
      <c r="C655" s="157"/>
      <c r="D655" s="157"/>
      <c r="E655" s="157"/>
      <c r="F655" s="157"/>
      <c r="G655" s="157"/>
      <c r="H655" s="157"/>
      <c r="I655" s="157"/>
      <c r="J655" s="157"/>
      <c r="K655" s="157"/>
      <c r="L655" s="157"/>
      <c r="M655" s="158"/>
      <c r="N655" s="19"/>
    </row>
    <row r="656" spans="1:14" ht="20" customHeight="1" thickBot="1" x14ac:dyDescent="0.35">
      <c r="A656" s="16"/>
      <c r="B656" s="156" t="s">
        <v>16</v>
      </c>
      <c r="C656" s="157"/>
      <c r="D656" s="157"/>
      <c r="E656" s="157"/>
      <c r="F656" s="157"/>
      <c r="G656" s="157"/>
      <c r="H656" s="157"/>
      <c r="I656" s="157"/>
      <c r="J656" s="157"/>
      <c r="K656" s="157"/>
      <c r="L656" s="157"/>
      <c r="M656" s="158"/>
      <c r="N656" s="19"/>
    </row>
    <row r="657" spans="1:14" ht="30" customHeight="1" thickTop="1" x14ac:dyDescent="0.3">
      <c r="A657" s="16"/>
      <c r="B657" s="159" t="s">
        <v>17</v>
      </c>
      <c r="C657" s="160"/>
      <c r="D657" s="160"/>
      <c r="E657" s="162" t="s">
        <v>18</v>
      </c>
      <c r="F657" s="163"/>
      <c r="G657" s="163"/>
      <c r="H657" s="164"/>
      <c r="I657" s="165" t="s">
        <v>19</v>
      </c>
      <c r="J657" s="166"/>
      <c r="K657" s="166"/>
      <c r="L657" s="166"/>
      <c r="M657" s="167"/>
      <c r="N657" s="19"/>
    </row>
    <row r="658" spans="1:14" ht="55" customHeight="1" thickBot="1" x14ac:dyDescent="0.35">
      <c r="A658" s="16"/>
      <c r="B658" s="55"/>
      <c r="C658" s="17"/>
      <c r="D658" s="17"/>
      <c r="E658" s="168" t="s">
        <v>20</v>
      </c>
      <c r="F658" s="169"/>
      <c r="G658" s="169"/>
      <c r="H658" s="170"/>
      <c r="I658" s="171" t="s">
        <v>21</v>
      </c>
      <c r="J658" s="172"/>
      <c r="K658" s="172"/>
      <c r="L658" s="172"/>
      <c r="M658" s="173"/>
      <c r="N658" s="19"/>
    </row>
    <row r="659" spans="1:14" ht="10" customHeight="1" thickTop="1" x14ac:dyDescent="0.3">
      <c r="A659" s="16"/>
      <c r="B659" s="55"/>
      <c r="C659" s="17"/>
      <c r="D659" s="17"/>
      <c r="E659" s="17"/>
      <c r="F659" s="17"/>
      <c r="G659" s="17"/>
      <c r="H659" s="17"/>
      <c r="I659" s="17"/>
      <c r="J659" s="17"/>
      <c r="K659" s="17"/>
      <c r="L659" s="17"/>
      <c r="M659" s="56"/>
      <c r="N659" s="19"/>
    </row>
    <row r="660" spans="1:14" ht="20.149999999999999" customHeight="1" x14ac:dyDescent="0.3">
      <c r="A660" s="16"/>
      <c r="B660" s="46"/>
      <c r="C660" s="39"/>
      <c r="D660" s="39"/>
      <c r="E660" s="153"/>
      <c r="F660" s="154"/>
      <c r="G660" s="154"/>
      <c r="H660" s="154"/>
      <c r="I660" s="154"/>
      <c r="J660" s="154"/>
      <c r="K660" s="154"/>
      <c r="L660" s="155"/>
      <c r="M660" s="48"/>
      <c r="N660" s="19"/>
    </row>
    <row r="661" spans="1:14" ht="10" customHeight="1" x14ac:dyDescent="0.3">
      <c r="A661" s="16"/>
      <c r="B661" s="46"/>
      <c r="C661" s="39"/>
      <c r="D661" s="39"/>
      <c r="E661" s="39"/>
      <c r="F661" s="39"/>
      <c r="G661" s="39"/>
      <c r="H661" s="39"/>
      <c r="I661" s="39"/>
      <c r="J661" s="39"/>
      <c r="K661" s="39"/>
      <c r="L661" s="39"/>
      <c r="M661" s="48"/>
      <c r="N661" s="19"/>
    </row>
    <row r="662" spans="1:14" ht="65.150000000000006" customHeight="1" x14ac:dyDescent="0.3">
      <c r="A662" s="16"/>
      <c r="B662" s="156" t="str">
        <f>C1683</f>
        <v>Select one of these two services, Standard or Competitive Competence, to best improve your efficacy serving diverse patients. We can then offer a testimonial of your improved responsiveness to diverse clients.</v>
      </c>
      <c r="C662" s="157"/>
      <c r="D662" s="157"/>
      <c r="E662" s="157"/>
      <c r="F662" s="157"/>
      <c r="G662" s="157"/>
      <c r="H662" s="157"/>
      <c r="I662" s="157"/>
      <c r="J662" s="157"/>
      <c r="K662" s="157"/>
      <c r="L662" s="157"/>
      <c r="M662" s="158"/>
      <c r="N662" s="19"/>
    </row>
    <row r="663" spans="1:14" ht="45" customHeight="1" x14ac:dyDescent="0.3">
      <c r="A663" s="16"/>
      <c r="B663" s="150"/>
      <c r="C663" s="151"/>
      <c r="D663" s="151"/>
      <c r="E663" s="151"/>
      <c r="F663" s="151"/>
      <c r="G663" s="151"/>
      <c r="H663" s="151"/>
      <c r="I663" s="151"/>
      <c r="J663" s="151"/>
      <c r="K663" s="151"/>
      <c r="L663" s="151"/>
      <c r="M663" s="152"/>
      <c r="N663" s="19"/>
    </row>
    <row r="664" spans="1:14" ht="5.15" customHeight="1" x14ac:dyDescent="0.3">
      <c r="A664" s="16"/>
      <c r="B664" s="39"/>
      <c r="C664" s="39"/>
      <c r="D664" s="39"/>
      <c r="E664" s="39"/>
      <c r="F664" s="39"/>
      <c r="G664" s="39"/>
      <c r="H664" s="39"/>
      <c r="I664" s="39"/>
      <c r="J664" s="39"/>
      <c r="K664" s="39"/>
      <c r="L664" s="39"/>
      <c r="M664" s="39"/>
      <c r="N664" s="19"/>
    </row>
    <row r="665" spans="1:14" ht="5.15" customHeight="1" x14ac:dyDescent="0.3">
      <c r="A665" s="27"/>
      <c r="B665" s="28"/>
      <c r="C665" s="28"/>
      <c r="D665" s="28"/>
      <c r="E665" s="28"/>
      <c r="F665" s="28"/>
      <c r="G665" s="28"/>
      <c r="H665" s="28"/>
      <c r="I665" s="28"/>
      <c r="J665" s="28"/>
      <c r="K665" s="28"/>
      <c r="L665" s="28"/>
      <c r="M665" s="28"/>
      <c r="N665" s="29"/>
    </row>
    <row r="666" spans="1:14" ht="55" customHeight="1" x14ac:dyDescent="0.3">
      <c r="A666" s="30" t="s">
        <v>5</v>
      </c>
      <c r="B666" s="185" t="s">
        <v>38</v>
      </c>
      <c r="C666" s="185"/>
      <c r="D666" s="185"/>
      <c r="E666" s="185"/>
      <c r="F666" s="186"/>
      <c r="G666" s="186"/>
      <c r="H666" s="186"/>
      <c r="I666" s="186"/>
      <c r="J666" s="187"/>
      <c r="K666" s="187"/>
      <c r="L666" s="187"/>
      <c r="M666" s="187"/>
      <c r="N666" s="31" t="s">
        <v>7</v>
      </c>
    </row>
    <row r="667" spans="1:14" ht="5.15" customHeight="1" x14ac:dyDescent="0.3">
      <c r="A667" s="11"/>
      <c r="B667" s="12"/>
      <c r="C667" s="12"/>
      <c r="D667" s="12"/>
      <c r="E667" s="12"/>
      <c r="F667" s="12"/>
      <c r="G667" s="12"/>
      <c r="H667" s="13"/>
      <c r="I667" s="12"/>
      <c r="J667" s="12"/>
      <c r="K667" s="12"/>
      <c r="L667" s="12"/>
      <c r="M667" s="12"/>
      <c r="N667" s="14"/>
    </row>
    <row r="668" spans="1:14" ht="5.15" customHeight="1" x14ac:dyDescent="0.3">
      <c r="A668" s="16"/>
      <c r="B668" s="17"/>
      <c r="C668" s="17"/>
      <c r="D668" s="17"/>
      <c r="E668" s="17"/>
      <c r="F668" s="17"/>
      <c r="G668" s="17"/>
      <c r="H668" s="18"/>
      <c r="I668" s="17"/>
      <c r="J668" s="17"/>
      <c r="K668" s="17"/>
      <c r="L668" s="17"/>
      <c r="M668" s="17"/>
      <c r="N668" s="19"/>
    </row>
    <row r="669" spans="1:14" ht="5.15" customHeight="1" thickBot="1" x14ac:dyDescent="0.35">
      <c r="A669" s="16"/>
      <c r="B669" s="32"/>
      <c r="C669" s="32"/>
      <c r="D669" s="32"/>
      <c r="E669" s="32"/>
      <c r="F669" s="32"/>
      <c r="G669" s="32"/>
      <c r="H669" s="32"/>
      <c r="I669" s="32"/>
      <c r="J669" s="32"/>
      <c r="K669" s="32"/>
      <c r="L669" s="32"/>
      <c r="M669" s="32"/>
      <c r="N669" s="19"/>
    </row>
    <row r="670" spans="1:14" ht="20.149999999999999" customHeight="1" thickTop="1" x14ac:dyDescent="0.3">
      <c r="A670" s="16"/>
      <c r="B670" s="33" t="s">
        <v>11</v>
      </c>
      <c r="C670" s="32"/>
      <c r="D670" s="32"/>
      <c r="E670" s="32"/>
      <c r="F670" s="179" t="str">
        <f>F629</f>
        <v/>
      </c>
      <c r="G670" s="180"/>
      <c r="H670" s="180"/>
      <c r="I670" s="181"/>
      <c r="J670" s="34"/>
      <c r="K670" s="35" t="s">
        <v>12</v>
      </c>
      <c r="L670" s="36"/>
      <c r="M670" s="37"/>
      <c r="N670" s="19"/>
    </row>
    <row r="671" spans="1:14" ht="20.149999999999999" customHeight="1" thickBot="1" x14ac:dyDescent="0.35">
      <c r="A671" s="16"/>
      <c r="B671" s="33" t="s">
        <v>13</v>
      </c>
      <c r="C671" s="32"/>
      <c r="D671" s="32"/>
      <c r="E671" s="32"/>
      <c r="F671" s="179" t="str">
        <f>F630</f>
        <v/>
      </c>
      <c r="G671" s="180"/>
      <c r="H671" s="180"/>
      <c r="I671" s="181"/>
      <c r="J671" s="34"/>
      <c r="K671" s="182"/>
      <c r="L671" s="183"/>
      <c r="M671" s="184"/>
      <c r="N671" s="19"/>
    </row>
    <row r="672" spans="1:14" ht="10" customHeight="1" thickTop="1" x14ac:dyDescent="0.3">
      <c r="A672" s="16"/>
      <c r="B672" s="17"/>
      <c r="C672" s="17"/>
      <c r="D672" s="17"/>
      <c r="E672" s="17"/>
      <c r="F672" s="17"/>
      <c r="G672" s="17"/>
      <c r="H672" s="18"/>
      <c r="I672" s="17"/>
      <c r="J672" s="17"/>
      <c r="K672" s="17"/>
      <c r="L672" s="17"/>
      <c r="M672" s="17"/>
      <c r="N672" s="19"/>
    </row>
    <row r="673" spans="1:54" ht="20.149999999999999" customHeight="1" x14ac:dyDescent="0.3">
      <c r="A673" s="16"/>
      <c r="B673" s="174" t="str">
        <f>F1693</f>
        <v>1. I felt fully seen and heard.</v>
      </c>
      <c r="C673" s="174"/>
      <c r="D673" s="174"/>
      <c r="E673" s="174"/>
      <c r="F673" s="174"/>
      <c r="G673" s="174"/>
      <c r="H673" s="174"/>
      <c r="I673" s="174"/>
      <c r="J673" s="174"/>
      <c r="K673" s="175"/>
      <c r="L673" s="176"/>
      <c r="M673" s="177"/>
      <c r="N673" s="19"/>
    </row>
    <row r="674" spans="1:54" ht="5.15" customHeight="1" x14ac:dyDescent="0.3">
      <c r="A674" s="16"/>
      <c r="B674" s="17"/>
      <c r="C674" s="17"/>
      <c r="D674" s="17"/>
      <c r="E674" s="17"/>
      <c r="F674" s="17"/>
      <c r="G674" s="17"/>
      <c r="H674" s="18"/>
      <c r="I674" s="17"/>
      <c r="J674" s="17"/>
      <c r="K674" s="17"/>
      <c r="L674" s="17"/>
      <c r="M674" s="17"/>
      <c r="N674" s="19"/>
      <c r="BB674" s="38"/>
    </row>
    <row r="675" spans="1:54" ht="20.149999999999999" customHeight="1" x14ac:dyDescent="0.3">
      <c r="A675" s="16"/>
      <c r="B675" s="174" t="str">
        <f>F1694</f>
        <v>2. They faithfully responded to all of my expressions of pain or discomfort.</v>
      </c>
      <c r="C675" s="174"/>
      <c r="D675" s="174"/>
      <c r="E675" s="174"/>
      <c r="F675" s="174"/>
      <c r="G675" s="174"/>
      <c r="H675" s="174"/>
      <c r="I675" s="174"/>
      <c r="J675" s="174"/>
      <c r="K675" s="175"/>
      <c r="L675" s="176"/>
      <c r="M675" s="177"/>
      <c r="N675" s="19"/>
      <c r="BB675" s="38"/>
    </row>
    <row r="676" spans="1:54" ht="5.15" customHeight="1" x14ac:dyDescent="0.3">
      <c r="A676" s="16"/>
      <c r="B676" s="17"/>
      <c r="C676" s="17"/>
      <c r="D676" s="17"/>
      <c r="E676" s="17"/>
      <c r="F676" s="17"/>
      <c r="G676" s="17"/>
      <c r="H676" s="18"/>
      <c r="I676" s="17"/>
      <c r="J676" s="17"/>
      <c r="K676" s="17"/>
      <c r="L676" s="17"/>
      <c r="M676" s="17"/>
      <c r="N676" s="19"/>
      <c r="BB676" s="38"/>
    </row>
    <row r="677" spans="1:54" ht="20.149999999999999" customHeight="1" x14ac:dyDescent="0.3">
      <c r="A677" s="16"/>
      <c r="B677" s="174" t="str">
        <f>F1695</f>
        <v>3. They put my personal wellbeing ahead of their institutional processes.</v>
      </c>
      <c r="C677" s="174"/>
      <c r="D677" s="174"/>
      <c r="E677" s="174"/>
      <c r="F677" s="174"/>
      <c r="G677" s="174"/>
      <c r="H677" s="174"/>
      <c r="I677" s="174"/>
      <c r="J677" s="174"/>
      <c r="K677" s="175"/>
      <c r="L677" s="176"/>
      <c r="M677" s="177"/>
      <c r="N677" s="19"/>
      <c r="BB677" s="38"/>
    </row>
    <row r="678" spans="1:54" ht="5.15" customHeight="1" x14ac:dyDescent="0.3">
      <c r="A678" s="16"/>
      <c r="B678" s="17"/>
      <c r="C678" s="17"/>
      <c r="D678" s="17"/>
      <c r="E678" s="17"/>
      <c r="F678" s="17"/>
      <c r="G678" s="17"/>
      <c r="H678" s="18"/>
      <c r="I678" s="17"/>
      <c r="J678" s="17"/>
      <c r="K678" s="17"/>
      <c r="L678" s="17"/>
      <c r="M678" s="17"/>
      <c r="N678" s="19"/>
      <c r="BB678" s="38"/>
    </row>
    <row r="679" spans="1:54" ht="20.149999999999999" customHeight="1" x14ac:dyDescent="0.3">
      <c r="A679" s="16"/>
      <c r="B679" s="174" t="str">
        <f>F1696</f>
        <v>4. Their actions and expressions were devoid of any microaggressions.</v>
      </c>
      <c r="C679" s="174"/>
      <c r="D679" s="174"/>
      <c r="E679" s="174"/>
      <c r="F679" s="174"/>
      <c r="G679" s="174"/>
      <c r="H679" s="174"/>
      <c r="I679" s="174"/>
      <c r="J679" s="174"/>
      <c r="K679" s="175"/>
      <c r="L679" s="176"/>
      <c r="M679" s="177"/>
      <c r="N679" s="19"/>
    </row>
    <row r="680" spans="1:54" ht="5.15" customHeight="1" x14ac:dyDescent="0.3">
      <c r="A680" s="16"/>
      <c r="B680" s="17"/>
      <c r="C680" s="17"/>
      <c r="D680" s="17"/>
      <c r="E680" s="17"/>
      <c r="F680" s="17"/>
      <c r="G680" s="17"/>
      <c r="H680" s="18"/>
      <c r="I680" s="17"/>
      <c r="J680" s="17"/>
      <c r="K680" s="17"/>
      <c r="L680" s="17"/>
      <c r="M680" s="17"/>
      <c r="N680" s="19"/>
    </row>
    <row r="681" spans="1:54" ht="20.149999999999999" customHeight="1" x14ac:dyDescent="0.3">
      <c r="A681" s="16"/>
      <c r="B681" s="174" t="str">
        <f>F1697</f>
        <v>5. They asked me how they could be more culturally sensitive.</v>
      </c>
      <c r="C681" s="174"/>
      <c r="D681" s="174"/>
      <c r="E681" s="174"/>
      <c r="F681" s="174"/>
      <c r="G681" s="174"/>
      <c r="H681" s="174"/>
      <c r="I681" s="174"/>
      <c r="J681" s="174"/>
      <c r="K681" s="175"/>
      <c r="L681" s="176"/>
      <c r="M681" s="177"/>
      <c r="N681" s="19"/>
    </row>
    <row r="682" spans="1:54" ht="5.15" customHeight="1" x14ac:dyDescent="0.3">
      <c r="A682" s="16"/>
      <c r="B682" s="17"/>
      <c r="C682" s="17"/>
      <c r="D682" s="17"/>
      <c r="E682" s="17"/>
      <c r="F682" s="17"/>
      <c r="G682" s="17"/>
      <c r="H682" s="18"/>
      <c r="I682" s="17"/>
      <c r="J682" s="17"/>
      <c r="K682" s="17"/>
      <c r="L682" s="17"/>
      <c r="M682" s="17"/>
      <c r="N682" s="19"/>
    </row>
    <row r="683" spans="1:54" ht="20.149999999999999" customHeight="1" x14ac:dyDescent="0.3">
      <c r="A683" s="16"/>
      <c r="B683" s="174" t="str">
        <f>F1698</f>
        <v>6. They did not exploit my vulnerability to their professional authority.</v>
      </c>
      <c r="C683" s="174"/>
      <c r="D683" s="174"/>
      <c r="E683" s="174"/>
      <c r="F683" s="174"/>
      <c r="G683" s="174"/>
      <c r="H683" s="174"/>
      <c r="I683" s="174"/>
      <c r="J683" s="174"/>
      <c r="K683" s="175"/>
      <c r="L683" s="176"/>
      <c r="M683" s="177"/>
      <c r="N683" s="19"/>
    </row>
    <row r="684" spans="1:54" ht="5.15" customHeight="1" x14ac:dyDescent="0.3">
      <c r="A684" s="16"/>
      <c r="B684" s="39"/>
      <c r="C684" s="39"/>
      <c r="D684" s="39"/>
      <c r="E684" s="39"/>
      <c r="F684" s="39"/>
      <c r="G684" s="39"/>
      <c r="H684" s="39"/>
      <c r="I684" s="39"/>
      <c r="J684" s="39"/>
      <c r="K684" s="39"/>
      <c r="L684" s="39"/>
      <c r="M684" s="39"/>
      <c r="N684" s="19"/>
    </row>
    <row r="685" spans="1:54" ht="20.149999999999999" customHeight="1" x14ac:dyDescent="0.3">
      <c r="A685" s="16"/>
      <c r="B685" s="174" t="str">
        <f>F1699</f>
        <v>7. I never had to give up my autonomy to fit their processes.</v>
      </c>
      <c r="C685" s="174"/>
      <c r="D685" s="174"/>
      <c r="E685" s="174"/>
      <c r="F685" s="174"/>
      <c r="G685" s="174"/>
      <c r="H685" s="174"/>
      <c r="I685" s="174"/>
      <c r="J685" s="174"/>
      <c r="K685" s="175"/>
      <c r="L685" s="176"/>
      <c r="M685" s="177"/>
      <c r="N685" s="19"/>
    </row>
    <row r="686" spans="1:54" ht="5.15" customHeight="1" x14ac:dyDescent="0.3">
      <c r="A686" s="16"/>
      <c r="B686" s="39"/>
      <c r="C686" s="39"/>
      <c r="D686" s="39"/>
      <c r="E686" s="39"/>
      <c r="F686" s="39"/>
      <c r="G686" s="39"/>
      <c r="H686" s="39"/>
      <c r="I686" s="39"/>
      <c r="J686" s="39"/>
      <c r="K686" s="39"/>
      <c r="L686" s="39"/>
      <c r="M686" s="39"/>
      <c r="N686" s="19"/>
    </row>
    <row r="687" spans="1:54" ht="20.149999999999999" customHeight="1" x14ac:dyDescent="0.3">
      <c r="A687" s="16"/>
      <c r="B687" s="174" t="str">
        <f>F1700</f>
        <v>8. Staff appeared to be culturally diverse.</v>
      </c>
      <c r="C687" s="174"/>
      <c r="D687" s="174"/>
      <c r="E687" s="174"/>
      <c r="F687" s="174"/>
      <c r="G687" s="174"/>
      <c r="H687" s="174"/>
      <c r="I687" s="174"/>
      <c r="J687" s="174"/>
      <c r="K687" s="175"/>
      <c r="L687" s="176"/>
      <c r="M687" s="177"/>
      <c r="N687" s="19"/>
    </row>
    <row r="688" spans="1:54" ht="5.15" customHeight="1" x14ac:dyDescent="0.3">
      <c r="A688" s="16"/>
      <c r="B688" s="39"/>
      <c r="C688" s="39"/>
      <c r="D688" s="39"/>
      <c r="E688" s="39"/>
      <c r="F688" s="39"/>
      <c r="G688" s="39"/>
      <c r="H688" s="39"/>
      <c r="I688" s="39"/>
      <c r="J688" s="39"/>
      <c r="K688" s="39"/>
      <c r="L688" s="39"/>
      <c r="M688" s="39"/>
      <c r="N688" s="19"/>
    </row>
    <row r="689" spans="1:14" ht="20.149999999999999" customHeight="1" x14ac:dyDescent="0.3">
      <c r="A689" s="16"/>
      <c r="B689" s="174" t="str">
        <f>F1701</f>
        <v>9. They effectively accommodated my linguistic barrier.</v>
      </c>
      <c r="C689" s="174"/>
      <c r="D689" s="174"/>
      <c r="E689" s="174"/>
      <c r="F689" s="174"/>
      <c r="G689" s="174"/>
      <c r="H689" s="174"/>
      <c r="I689" s="174"/>
      <c r="J689" s="174"/>
      <c r="K689" s="175"/>
      <c r="L689" s="176"/>
      <c r="M689" s="177"/>
      <c r="N689" s="19"/>
    </row>
    <row r="690" spans="1:14" ht="5.15" customHeight="1" x14ac:dyDescent="0.3">
      <c r="A690" s="16"/>
      <c r="B690" s="39"/>
      <c r="C690" s="39"/>
      <c r="D690" s="39"/>
      <c r="E690" s="39"/>
      <c r="F690" s="39"/>
      <c r="G690" s="39"/>
      <c r="H690" s="39"/>
      <c r="I690" s="39"/>
      <c r="J690" s="39"/>
      <c r="K690" s="39"/>
      <c r="L690" s="39"/>
      <c r="M690" s="39"/>
      <c r="N690" s="19"/>
    </row>
    <row r="691" spans="1:14" ht="20.149999999999999" customHeight="1" x14ac:dyDescent="0.3">
      <c r="A691" s="16"/>
      <c r="B691" s="174" t="str">
        <f>F1702</f>
        <v>10. I was offered billing options appropriate to my cultural values.</v>
      </c>
      <c r="C691" s="174"/>
      <c r="D691" s="174"/>
      <c r="E691" s="174"/>
      <c r="F691" s="174"/>
      <c r="G691" s="174"/>
      <c r="H691" s="174"/>
      <c r="I691" s="174"/>
      <c r="J691" s="174"/>
      <c r="K691" s="175"/>
      <c r="L691" s="176"/>
      <c r="M691" s="177"/>
      <c r="N691" s="19"/>
    </row>
    <row r="692" spans="1:14" ht="10" customHeight="1" x14ac:dyDescent="0.3">
      <c r="A692" s="16"/>
      <c r="B692" s="39"/>
      <c r="C692" s="39"/>
      <c r="D692" s="39"/>
      <c r="E692" s="39"/>
      <c r="F692" s="39"/>
      <c r="G692" s="39"/>
      <c r="H692" s="39"/>
      <c r="I692" s="39"/>
      <c r="J692" s="39"/>
      <c r="K692" s="39"/>
      <c r="L692" s="39"/>
      <c r="M692" s="39"/>
      <c r="N692" s="19"/>
    </row>
    <row r="693" spans="1:14" ht="15" customHeight="1" x14ac:dyDescent="0.3">
      <c r="A693" s="16"/>
      <c r="B693" s="178" t="str">
        <f>B1706</f>
        <v/>
      </c>
      <c r="C693" s="178"/>
      <c r="D693" s="178"/>
      <c r="E693" s="178"/>
      <c r="F693" s="178"/>
      <c r="G693" s="178"/>
      <c r="H693" s="178"/>
      <c r="I693" s="178"/>
      <c r="J693" s="178"/>
      <c r="K693" s="178"/>
      <c r="L693" s="178"/>
      <c r="M693" s="178"/>
      <c r="N693" s="19"/>
    </row>
    <row r="694" spans="1:14" ht="10" customHeight="1" x14ac:dyDescent="0.3">
      <c r="A694" s="16"/>
      <c r="B694" s="40"/>
      <c r="C694" s="41"/>
      <c r="D694" s="41"/>
      <c r="E694" s="41"/>
      <c r="F694" s="41"/>
      <c r="G694" s="41"/>
      <c r="H694" s="41"/>
      <c r="I694" s="41"/>
      <c r="J694" s="41"/>
      <c r="K694" s="41"/>
      <c r="L694" s="41"/>
      <c r="M694" s="42"/>
      <c r="N694" s="19"/>
    </row>
    <row r="695" spans="1:14" ht="20" customHeight="1" x14ac:dyDescent="0.3">
      <c r="A695" s="16"/>
      <c r="B695" s="52" t="str">
        <f>C1710</f>
        <v xml:space="preserve">We provide this helpful feedback to you, , to improve your cultural competency. </v>
      </c>
      <c r="C695" s="53"/>
      <c r="D695" s="53"/>
      <c r="E695" s="53"/>
      <c r="F695" s="53"/>
      <c r="G695" s="53"/>
      <c r="H695" s="53"/>
      <c r="I695" s="53"/>
      <c r="J695" s="53"/>
      <c r="K695" s="53"/>
      <c r="L695" s="53"/>
      <c r="M695" s="54"/>
      <c r="N695" s="19"/>
    </row>
    <row r="696" spans="1:14" ht="20" customHeight="1" x14ac:dyDescent="0.3">
      <c r="A696" s="16"/>
      <c r="B696" s="156" t="s">
        <v>15</v>
      </c>
      <c r="C696" s="157"/>
      <c r="D696" s="157"/>
      <c r="E696" s="157"/>
      <c r="F696" s="157"/>
      <c r="G696" s="157"/>
      <c r="H696" s="157"/>
      <c r="I696" s="157"/>
      <c r="J696" s="157"/>
      <c r="K696" s="157"/>
      <c r="L696" s="157"/>
      <c r="M696" s="158"/>
      <c r="N696" s="19"/>
    </row>
    <row r="697" spans="1:14" ht="20" customHeight="1" thickBot="1" x14ac:dyDescent="0.35">
      <c r="A697" s="16"/>
      <c r="B697" s="156" t="s">
        <v>16</v>
      </c>
      <c r="C697" s="157"/>
      <c r="D697" s="157"/>
      <c r="E697" s="157"/>
      <c r="F697" s="157"/>
      <c r="G697" s="157"/>
      <c r="H697" s="157"/>
      <c r="I697" s="157"/>
      <c r="J697" s="157"/>
      <c r="K697" s="157"/>
      <c r="L697" s="157"/>
      <c r="M697" s="158"/>
      <c r="N697" s="19"/>
    </row>
    <row r="698" spans="1:14" ht="30" customHeight="1" thickTop="1" x14ac:dyDescent="0.3">
      <c r="A698" s="16"/>
      <c r="B698" s="159" t="s">
        <v>17</v>
      </c>
      <c r="C698" s="160"/>
      <c r="D698" s="161"/>
      <c r="E698" s="162" t="s">
        <v>18</v>
      </c>
      <c r="F698" s="163"/>
      <c r="G698" s="163"/>
      <c r="H698" s="164"/>
      <c r="I698" s="165" t="s">
        <v>19</v>
      </c>
      <c r="J698" s="166"/>
      <c r="K698" s="166"/>
      <c r="L698" s="166"/>
      <c r="M698" s="167"/>
      <c r="N698" s="19"/>
    </row>
    <row r="699" spans="1:14" ht="55" customHeight="1" thickBot="1" x14ac:dyDescent="0.35">
      <c r="A699" s="16"/>
      <c r="B699" s="55"/>
      <c r="C699" s="17"/>
      <c r="D699" s="17"/>
      <c r="E699" s="168" t="s">
        <v>20</v>
      </c>
      <c r="F699" s="169"/>
      <c r="G699" s="169"/>
      <c r="H699" s="170"/>
      <c r="I699" s="171" t="s">
        <v>21</v>
      </c>
      <c r="J699" s="172"/>
      <c r="K699" s="172"/>
      <c r="L699" s="172"/>
      <c r="M699" s="173"/>
      <c r="N699" s="19"/>
    </row>
    <row r="700" spans="1:14" ht="10" customHeight="1" thickTop="1" x14ac:dyDescent="0.3">
      <c r="A700" s="16"/>
      <c r="B700" s="55"/>
      <c r="C700" s="17"/>
      <c r="D700" s="17"/>
      <c r="E700" s="17"/>
      <c r="F700" s="17"/>
      <c r="G700" s="17"/>
      <c r="H700" s="17"/>
      <c r="I700" s="17"/>
      <c r="J700" s="17"/>
      <c r="K700" s="17"/>
      <c r="L700" s="17"/>
      <c r="M700" s="56"/>
      <c r="N700" s="19"/>
    </row>
    <row r="701" spans="1:14" ht="20.149999999999999" customHeight="1" x14ac:dyDescent="0.3">
      <c r="A701" s="16"/>
      <c r="B701" s="46"/>
      <c r="C701" s="39"/>
      <c r="D701" s="39"/>
      <c r="E701" s="153"/>
      <c r="F701" s="154"/>
      <c r="G701" s="154"/>
      <c r="H701" s="154"/>
      <c r="I701" s="154"/>
      <c r="J701" s="154"/>
      <c r="K701" s="154"/>
      <c r="L701" s="155"/>
      <c r="M701" s="48"/>
      <c r="N701" s="19"/>
    </row>
    <row r="702" spans="1:14" ht="10" customHeight="1" x14ac:dyDescent="0.3">
      <c r="A702" s="16"/>
      <c r="B702" s="46"/>
      <c r="C702" s="39"/>
      <c r="D702" s="39"/>
      <c r="E702" s="39"/>
      <c r="F702" s="39"/>
      <c r="G702" s="39"/>
      <c r="H702" s="39"/>
      <c r="I702" s="39"/>
      <c r="J702" s="39"/>
      <c r="K702" s="39"/>
      <c r="L702" s="39"/>
      <c r="M702" s="48"/>
      <c r="N702" s="19"/>
    </row>
    <row r="703" spans="1:14" ht="65.150000000000006" customHeight="1" x14ac:dyDescent="0.3">
      <c r="A703" s="16"/>
      <c r="B703" s="156" t="str">
        <f>C1720</f>
        <v>Select one of these two services, Standard or Competitive Competence, to best improve your efficacy serving diverse patients. We can then offer a testimonial of your improved responsiveness to diverse clients.</v>
      </c>
      <c r="C703" s="157"/>
      <c r="D703" s="157"/>
      <c r="E703" s="157"/>
      <c r="F703" s="157"/>
      <c r="G703" s="157"/>
      <c r="H703" s="157"/>
      <c r="I703" s="157"/>
      <c r="J703" s="157"/>
      <c r="K703" s="157"/>
      <c r="L703" s="157"/>
      <c r="M703" s="158"/>
      <c r="N703" s="19"/>
    </row>
    <row r="704" spans="1:14" ht="45" customHeight="1" x14ac:dyDescent="0.3">
      <c r="A704" s="16"/>
      <c r="B704" s="49"/>
      <c r="C704" s="50"/>
      <c r="D704" s="50"/>
      <c r="E704" s="50"/>
      <c r="F704" s="50"/>
      <c r="G704" s="50"/>
      <c r="H704" s="50"/>
      <c r="I704" s="50"/>
      <c r="J704" s="50"/>
      <c r="K704" s="50"/>
      <c r="L704" s="50"/>
      <c r="M704" s="51"/>
      <c r="N704" s="19"/>
    </row>
    <row r="705" spans="1:14" ht="5.15" customHeight="1" x14ac:dyDescent="0.3">
      <c r="A705" s="16"/>
      <c r="B705" s="39"/>
      <c r="C705" s="39"/>
      <c r="D705" s="39"/>
      <c r="E705" s="39"/>
      <c r="F705" s="39"/>
      <c r="G705" s="39"/>
      <c r="H705" s="39"/>
      <c r="I705" s="39"/>
      <c r="J705" s="39"/>
      <c r="K705" s="39"/>
      <c r="L705" s="39"/>
      <c r="M705" s="39"/>
      <c r="N705" s="19"/>
    </row>
    <row r="1100" spans="2:54" ht="16" hidden="1" thickTop="1" x14ac:dyDescent="0.45">
      <c r="B1100" s="57" t="s">
        <v>39</v>
      </c>
      <c r="C1100" s="58"/>
      <c r="D1100" s="58"/>
      <c r="E1100" s="58"/>
      <c r="F1100" s="58"/>
      <c r="G1100" s="58"/>
      <c r="H1100" s="59"/>
      <c r="I1100" s="58"/>
      <c r="J1100" s="58"/>
      <c r="K1100" s="58"/>
      <c r="L1100" s="58"/>
      <c r="M1100" s="58"/>
    </row>
    <row r="1101" spans="2:54" s="60" customFormat="1" hidden="1" x14ac:dyDescent="0.3">
      <c r="B1101" s="4"/>
      <c r="C1101" s="4"/>
      <c r="D1101" s="4"/>
      <c r="E1101" s="4"/>
      <c r="F1101" s="4"/>
      <c r="G1101" s="4"/>
      <c r="H1101" s="61"/>
      <c r="I1101" s="4"/>
      <c r="J1101" s="4"/>
      <c r="K1101" s="4"/>
      <c r="L1101" s="4"/>
      <c r="M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2:54" s="60" customFormat="1" hidden="1" x14ac:dyDescent="0.3">
      <c r="C1102" s="4" t="s">
        <v>40</v>
      </c>
      <c r="D1102" s="4"/>
      <c r="I1102" s="4" t="s">
        <v>41</v>
      </c>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2:54" hidden="1" x14ac:dyDescent="0.3">
      <c r="C1103" s="62" t="s">
        <v>42</v>
      </c>
      <c r="I1103" s="62" t="s">
        <v>43</v>
      </c>
      <c r="L1103" s="132">
        <f>M1103/M1109</f>
        <v>0</v>
      </c>
      <c r="M1103" s="83">
        <v>0</v>
      </c>
    </row>
    <row r="1104" spans="2:54" hidden="1" x14ac:dyDescent="0.3">
      <c r="C1104" s="62" t="s">
        <v>44</v>
      </c>
      <c r="I1104" s="62" t="s">
        <v>45</v>
      </c>
      <c r="L1104" s="132">
        <f>M1104/M1109</f>
        <v>0.16666666666666666</v>
      </c>
      <c r="M1104" s="83">
        <v>1</v>
      </c>
    </row>
    <row r="1105" spans="2:15" hidden="1" x14ac:dyDescent="0.3">
      <c r="C1105" s="62" t="s">
        <v>46</v>
      </c>
      <c r="I1105" s="62" t="s">
        <v>47</v>
      </c>
      <c r="L1105" s="132">
        <f>M1105/M1109</f>
        <v>0.33333333333333331</v>
      </c>
      <c r="M1105" s="83">
        <v>2</v>
      </c>
    </row>
    <row r="1106" spans="2:15" hidden="1" x14ac:dyDescent="0.3">
      <c r="I1106" s="62" t="s">
        <v>48</v>
      </c>
      <c r="L1106" s="132">
        <f>M1106/M1109</f>
        <v>0.5</v>
      </c>
      <c r="M1106" s="83">
        <v>3</v>
      </c>
    </row>
    <row r="1107" spans="2:15" hidden="1" x14ac:dyDescent="0.3">
      <c r="E1107" s="4">
        <v>10</v>
      </c>
      <c r="F1107" s="63" t="s">
        <v>49</v>
      </c>
      <c r="I1107" s="62" t="s">
        <v>50</v>
      </c>
      <c r="L1107" s="132">
        <f>M1107/M1109</f>
        <v>0.66666666666666663</v>
      </c>
      <c r="M1107" s="83">
        <v>4</v>
      </c>
    </row>
    <row r="1108" spans="2:15" hidden="1" x14ac:dyDescent="0.3">
      <c r="E1108" s="4">
        <v>7.5</v>
      </c>
      <c r="F1108" s="63" t="s">
        <v>51</v>
      </c>
      <c r="I1108" s="62" t="s">
        <v>52</v>
      </c>
      <c r="L1108" s="132">
        <f>M1108/M1109</f>
        <v>0.83333333333333337</v>
      </c>
      <c r="M1108" s="83">
        <v>5</v>
      </c>
    </row>
    <row r="1109" spans="2:15" hidden="1" x14ac:dyDescent="0.3">
      <c r="E1109" s="4">
        <v>5</v>
      </c>
      <c r="F1109" s="63" t="s">
        <v>53</v>
      </c>
      <c r="I1109" s="62" t="s">
        <v>54</v>
      </c>
      <c r="L1109" s="132">
        <f>M1109/M1109</f>
        <v>1</v>
      </c>
      <c r="M1109" s="83">
        <v>6</v>
      </c>
    </row>
    <row r="1110" spans="2:15" hidden="1" x14ac:dyDescent="0.3">
      <c r="E1110" s="4">
        <v>2.5</v>
      </c>
      <c r="F1110" s="63" t="s">
        <v>55</v>
      </c>
    </row>
    <row r="1111" spans="2:15" hidden="1" x14ac:dyDescent="0.3">
      <c r="E1111" s="4">
        <v>0</v>
      </c>
      <c r="F1111" s="63" t="s">
        <v>56</v>
      </c>
    </row>
    <row r="1112" spans="2:15" hidden="1" x14ac:dyDescent="0.3">
      <c r="F1112" s="63"/>
    </row>
    <row r="1113" spans="2:15" hidden="1" x14ac:dyDescent="0.3">
      <c r="F1113" s="63"/>
    </row>
    <row r="1114" spans="2:15" hidden="1" x14ac:dyDescent="0.3">
      <c r="B1114" s="4">
        <v>0</v>
      </c>
      <c r="C1114" s="4">
        <v>20</v>
      </c>
      <c r="D1114" s="64" t="s">
        <v>57</v>
      </c>
      <c r="E1114" s="4" t="s">
        <v>58</v>
      </c>
      <c r="H1114" s="4" t="s">
        <v>59</v>
      </c>
      <c r="K1114" s="4" t="str">
        <f>CONCATENATE(M1114,N1114,O1114)</f>
        <v>dangerous risk to Ashanti's wellbeing</v>
      </c>
      <c r="L1114" s="65" t="s">
        <v>60</v>
      </c>
      <c r="M1114" s="4" t="s">
        <v>61</v>
      </c>
      <c r="N1114" s="4" t="str">
        <f>IF(F$55="","the birthing person",F$55)</f>
        <v>Ashanti</v>
      </c>
      <c r="O1114" s="65" t="s">
        <v>62</v>
      </c>
    </row>
    <row r="1115" spans="2:15" hidden="1" x14ac:dyDescent="0.3">
      <c r="B1115" s="4">
        <f>C1114</f>
        <v>20</v>
      </c>
      <c r="C1115" s="4">
        <v>40</v>
      </c>
      <c r="D1115" s="64" t="s">
        <v>63</v>
      </c>
      <c r="E1115" s="4" t="s">
        <v>64</v>
      </c>
      <c r="H1115" s="4" t="s">
        <v>65</v>
      </c>
      <c r="K1115" s="4" t="str">
        <f>CONCATENATE(M1115,N1115,O1115)</f>
        <v>significant risk to Ashanti's wellbeing</v>
      </c>
      <c r="L1115" s="65" t="s">
        <v>60</v>
      </c>
      <c r="M1115" s="4" t="s">
        <v>66</v>
      </c>
      <c r="N1115" s="4" t="str">
        <f t="shared" ref="N1115:N1118" si="2">IF(F$55="","the birthing person",F$55)</f>
        <v>Ashanti</v>
      </c>
      <c r="O1115" s="65" t="s">
        <v>62</v>
      </c>
    </row>
    <row r="1116" spans="2:15" hidden="1" x14ac:dyDescent="0.3">
      <c r="B1116" s="4">
        <f t="shared" ref="B1116:B1118" si="3">C1115</f>
        <v>40</v>
      </c>
      <c r="C1116" s="4">
        <v>60</v>
      </c>
      <c r="D1116" s="64" t="s">
        <v>67</v>
      </c>
      <c r="E1116" s="4" t="s">
        <v>68</v>
      </c>
      <c r="H1116" s="4" t="s">
        <v>69</v>
      </c>
      <c r="K1116" s="4" t="str">
        <f t="shared" ref="K1116:K1118" si="4">CONCATENATE(M1116,N1116,O1116)</f>
        <v>moderate risk to Ashanti's wellbeing</v>
      </c>
      <c r="L1116" s="65" t="s">
        <v>60</v>
      </c>
      <c r="M1116" s="4" t="s">
        <v>70</v>
      </c>
      <c r="N1116" s="4" t="str">
        <f t="shared" si="2"/>
        <v>Ashanti</v>
      </c>
      <c r="O1116" s="65" t="s">
        <v>62</v>
      </c>
    </row>
    <row r="1117" spans="2:15" hidden="1" x14ac:dyDescent="0.3">
      <c r="B1117" s="4">
        <f t="shared" si="3"/>
        <v>60</v>
      </c>
      <c r="C1117" s="4">
        <v>80</v>
      </c>
      <c r="D1117" s="64" t="s">
        <v>71</v>
      </c>
      <c r="E1117" s="4" t="s">
        <v>72</v>
      </c>
      <c r="H1117" s="4" t="s">
        <v>73</v>
      </c>
      <c r="K1117" s="4" t="str">
        <f t="shared" si="4"/>
        <v>tolerable risk to Ashanti's wellbeing</v>
      </c>
      <c r="L1117" s="65" t="s">
        <v>60</v>
      </c>
      <c r="M1117" s="4" t="s">
        <v>74</v>
      </c>
      <c r="N1117" s="4" t="str">
        <f t="shared" si="2"/>
        <v>Ashanti</v>
      </c>
      <c r="O1117" s="65" t="s">
        <v>62</v>
      </c>
    </row>
    <row r="1118" spans="2:15" hidden="1" x14ac:dyDescent="0.3">
      <c r="B1118" s="4">
        <f t="shared" si="3"/>
        <v>80</v>
      </c>
      <c r="C1118" s="4">
        <v>100</v>
      </c>
      <c r="D1118" s="64" t="s">
        <v>75</v>
      </c>
      <c r="E1118" s="4" t="s">
        <v>76</v>
      </c>
      <c r="H1118" s="4" t="s">
        <v>77</v>
      </c>
      <c r="K1118" s="4" t="str">
        <f t="shared" si="4"/>
        <v>ideal for Ashanti's wellbeing</v>
      </c>
      <c r="L1118" s="65" t="s">
        <v>60</v>
      </c>
      <c r="M1118" s="4" t="s">
        <v>78</v>
      </c>
      <c r="N1118" s="4" t="str">
        <f t="shared" si="2"/>
        <v>Ashanti</v>
      </c>
      <c r="O1118" s="65" t="s">
        <v>62</v>
      </c>
    </row>
    <row r="1119" spans="2:15" hidden="1" x14ac:dyDescent="0.3"/>
    <row r="1120" spans="2:15" hidden="1" x14ac:dyDescent="0.3"/>
    <row r="1121" spans="2:16" hidden="1" x14ac:dyDescent="0.3"/>
    <row r="1122" spans="2:16" hidden="1" x14ac:dyDescent="0.3">
      <c r="F1122" s="63"/>
    </row>
    <row r="1123" spans="2:16" hidden="1" x14ac:dyDescent="0.3">
      <c r="F1123" s="63"/>
    </row>
    <row r="1124" spans="2:16" hidden="1" x14ac:dyDescent="0.3">
      <c r="F1124" s="63"/>
    </row>
    <row r="1125" spans="2:16" hidden="1" x14ac:dyDescent="0.3">
      <c r="F1125" s="63"/>
    </row>
    <row r="1126" spans="2:16" hidden="1" x14ac:dyDescent="0.3">
      <c r="F1126" s="63"/>
    </row>
    <row r="1127" spans="2:16" hidden="1" x14ac:dyDescent="0.3">
      <c r="F1127" s="63"/>
    </row>
    <row r="1128" spans="2:16" hidden="1" x14ac:dyDescent="0.3">
      <c r="F1128" s="63"/>
    </row>
    <row r="1129" spans="2:16" hidden="1" x14ac:dyDescent="0.3">
      <c r="F1129" s="63"/>
    </row>
    <row r="1130" spans="2:16" hidden="1" x14ac:dyDescent="0.3">
      <c r="F1130" s="63"/>
    </row>
    <row r="1131" spans="2:16" ht="16" hidden="1" x14ac:dyDescent="0.4">
      <c r="B1131" s="66" t="str">
        <f>IF(OR(F51="",J51=""),B51,CONCATENATE(B51,": ",F51,", ",J51))</f>
        <v>1st visit: postpartum, provider pre-enrollment</v>
      </c>
      <c r="C1131" s="67"/>
      <c r="D1131" s="67"/>
      <c r="E1131" s="67"/>
      <c r="F1131" s="68"/>
      <c r="G1131" s="67"/>
      <c r="H1131" s="69"/>
      <c r="I1131" s="67"/>
      <c r="J1131" s="67"/>
      <c r="K1131" s="67"/>
      <c r="L1131" s="67"/>
      <c r="M1131" s="111">
        <f>IF(J51=I$1103,L$1103,IF(J51=I$1104,L$1104,IF(J51=I$1105,L$1105,IF(J51=I$1106,L$1106,IF(J51=I$1107,L$1107,IF(J51=I$1108,L$1108,IF(J51=I$1109,L$1109,IF(J51="",0))))))))</f>
        <v>0</v>
      </c>
    </row>
    <row r="1132" spans="2:16" hidden="1" x14ac:dyDescent="0.3">
      <c r="F1132" s="63"/>
    </row>
    <row r="1133" spans="2:16" hidden="1" x14ac:dyDescent="0.3">
      <c r="F1133" s="70" t="str">
        <f>F55</f>
        <v>Ashanti</v>
      </c>
      <c r="J1133" s="70" t="str">
        <f>F56</f>
        <v>Dr. Said</v>
      </c>
    </row>
    <row r="1134" spans="2:16" hidden="1" x14ac:dyDescent="0.3"/>
    <row r="1135" spans="2:16" hidden="1" x14ac:dyDescent="0.3">
      <c r="B1135" s="64">
        <f>IF(C1135=F$1107,E$1107,IF(C1135=F$1108,E$1108,IF(C1135=F$1109,E$1109,IF(C1135=F$1110,E$1110,IF(C1135=F$1111,E$1111,IF(C1135=0,0))))))</f>
        <v>0</v>
      </c>
      <c r="C1135" s="4" t="str">
        <f>K58</f>
        <v>I strongly disagree</v>
      </c>
      <c r="F1135" s="4" t="s">
        <v>79</v>
      </c>
      <c r="M1135" s="4">
        <f>IF(K58="",0,1)</f>
        <v>1</v>
      </c>
    </row>
    <row r="1136" spans="2:16" hidden="1" x14ac:dyDescent="0.3">
      <c r="B1136" s="64">
        <f t="shared" ref="B1136:B1144" si="5">IF(C1136=F$1107,E$1107,IF(C1136=F$1108,E$1108,IF(C1136=F$1109,E$1109,IF(C1136=F$1110,E$1110,IF(C1136=F$1111,E$1111,IF(C1136=0,0))))))</f>
        <v>0</v>
      </c>
      <c r="C1136" s="4" t="str">
        <f>K60</f>
        <v>I strongly disagree</v>
      </c>
      <c r="F1136" s="4" t="s">
        <v>80</v>
      </c>
      <c r="M1136" s="4">
        <f>IF(K60="",0,1)</f>
        <v>1</v>
      </c>
      <c r="P1136" s="4" t="s">
        <v>81</v>
      </c>
    </row>
    <row r="1137" spans="2:16" hidden="1" x14ac:dyDescent="0.3">
      <c r="B1137" s="64">
        <f t="shared" si="5"/>
        <v>0</v>
      </c>
      <c r="C1137" s="4" t="str">
        <f>K62</f>
        <v>I strongly disagree</v>
      </c>
      <c r="F1137" s="4" t="s">
        <v>82</v>
      </c>
      <c r="M1137" s="4">
        <f>IF(K62="",0,1)</f>
        <v>1</v>
      </c>
    </row>
    <row r="1138" spans="2:16" hidden="1" x14ac:dyDescent="0.3">
      <c r="B1138" s="64">
        <f t="shared" si="5"/>
        <v>5</v>
      </c>
      <c r="C1138" s="4" t="str">
        <f>K64</f>
        <v>I neither agree nor disagree</v>
      </c>
      <c r="F1138" s="4" t="s">
        <v>83</v>
      </c>
      <c r="M1138" s="4">
        <f>IF(K64="",0,1)</f>
        <v>1</v>
      </c>
    </row>
    <row r="1139" spans="2:16" hidden="1" x14ac:dyDescent="0.3">
      <c r="B1139" s="64">
        <f t="shared" si="5"/>
        <v>0</v>
      </c>
      <c r="C1139" s="4" t="str">
        <f>K66</f>
        <v>I strongly disagree</v>
      </c>
      <c r="F1139" s="4" t="s">
        <v>84</v>
      </c>
      <c r="M1139" s="4">
        <f>IF(K66="",0,1)</f>
        <v>1</v>
      </c>
    </row>
    <row r="1140" spans="2:16" hidden="1" x14ac:dyDescent="0.3">
      <c r="B1140" s="64">
        <f t="shared" si="5"/>
        <v>2.5</v>
      </c>
      <c r="C1140" s="4" t="str">
        <f>K68</f>
        <v>I somewhat disagree</v>
      </c>
      <c r="F1140" s="4" t="s">
        <v>85</v>
      </c>
      <c r="M1140" s="4">
        <f>IF(K68="",0,1)</f>
        <v>1</v>
      </c>
    </row>
    <row r="1141" spans="2:16" hidden="1" x14ac:dyDescent="0.3">
      <c r="B1141" s="64">
        <f t="shared" si="5"/>
        <v>0</v>
      </c>
      <c r="C1141" s="4" t="str">
        <f>K70</f>
        <v>I strongly disagree</v>
      </c>
      <c r="F1141" s="4" t="s">
        <v>86</v>
      </c>
      <c r="M1141" s="4">
        <f>IF(K70="",0,1)</f>
        <v>1</v>
      </c>
    </row>
    <row r="1142" spans="2:16" hidden="1" x14ac:dyDescent="0.3">
      <c r="B1142" s="64">
        <f t="shared" si="5"/>
        <v>7.5</v>
      </c>
      <c r="C1142" s="4" t="str">
        <f>K72</f>
        <v>I somewhat agree</v>
      </c>
      <c r="F1142" s="4" t="s">
        <v>87</v>
      </c>
      <c r="M1142" s="4">
        <f>IF(K72="",0,1)</f>
        <v>1</v>
      </c>
    </row>
    <row r="1143" spans="2:16" hidden="1" x14ac:dyDescent="0.3">
      <c r="B1143" s="64">
        <f t="shared" si="5"/>
        <v>5</v>
      </c>
      <c r="C1143" s="4" t="str">
        <f>K74</f>
        <v>I neither agree nor disagree</v>
      </c>
      <c r="F1143" s="4" t="s">
        <v>88</v>
      </c>
      <c r="M1143" s="4">
        <f>IF(K74="",0,1)</f>
        <v>1</v>
      </c>
      <c r="P1143" s="4" t="s">
        <v>89</v>
      </c>
    </row>
    <row r="1144" spans="2:16" hidden="1" x14ac:dyDescent="0.3">
      <c r="B1144" s="64">
        <f t="shared" si="5"/>
        <v>0</v>
      </c>
      <c r="C1144" s="4" t="str">
        <f>K76</f>
        <v>I strongly disagree</v>
      </c>
      <c r="F1144" s="4" t="s">
        <v>90</v>
      </c>
      <c r="M1144" s="4">
        <f>IF(K76="",0,1)</f>
        <v>1</v>
      </c>
      <c r="P1144" s="4" t="s">
        <v>91</v>
      </c>
    </row>
    <row r="1145" spans="2:16" hidden="1" x14ac:dyDescent="0.3">
      <c r="M1145" s="71">
        <f>SUM(M1135:M1144)</f>
        <v>10</v>
      </c>
    </row>
    <row r="1146" spans="2:16" ht="15.5" hidden="1" x14ac:dyDescent="0.45">
      <c r="B1146" s="72">
        <f>ROUND(SUM(B1135:B1144),0)</f>
        <v>20</v>
      </c>
      <c r="C1146" s="73" t="str">
        <f>IF(AND($B1146&gt;=$B$1114,$B1146&lt;$C$1114),E$1114,IF(AND($B1146&gt;=$B$1115,$B1146&lt;$C$1115),E$1115,IF(AND($B1146&gt;=$B$1116,$B1146&lt;$C$1116),E$1116,IF(AND($B1146&gt;=$B$1117,$B1146&lt;$C$1117),E$1117,IF(AND($B1146&gt;=$B$1118,$B1146&lt;=$C$1118),E$1118)))))</f>
        <v>Significantly incompetent</v>
      </c>
      <c r="F1146" s="73" t="str">
        <f>IF(AND($B1146&gt;=$B$1114,$B1146&lt;$C$1114),H$1114,IF(AND($B1146&gt;=$B$1115,$B1146&lt;$C$1115),H$1115,IF(AND($B1146&gt;=$B$1116,$B1146&lt;$C$1116),H$1116,IF(AND($B1146&gt;=$B$1117,$B1146&lt;$C$1117),H$1117,IF(AND($B1146&gt;=$B$1118,$B1146&lt;=$C$1118),H$1118)))))</f>
        <v>significant incompetence</v>
      </c>
      <c r="I1146" s="73" t="str">
        <f>IF(AND($B1146&gt;=$B$1114,$B1146&lt;$C$1114),K$1114,IF(AND($B1146&gt;=$B$1115,$B1146&lt;$C$1115),K$1115,IF(AND($B1146&gt;=$B$1116,$B1146&lt;$C$1116),K$1116,IF(AND($B1146&gt;=$B$1117,$B1146&lt;$C$1117),K$1117,IF(AND($B1146&gt;=$B$1118,$B1146&lt;=$C$1118),K$1118)))))</f>
        <v>significant risk to Ashanti's wellbeing</v>
      </c>
      <c r="M1146" s="74">
        <f>IF(M1145=10,B1146,"")</f>
        <v>20</v>
      </c>
      <c r="P1146" s="127">
        <f>IF(M1146="","",M1146*0.01)</f>
        <v>0.2</v>
      </c>
    </row>
    <row r="1147" spans="2:16" ht="15.5" hidden="1" x14ac:dyDescent="0.45">
      <c r="L1147" s="75" t="s">
        <v>92</v>
      </c>
      <c r="M1147" s="76">
        <f>IF(K56="","",K56)</f>
        <v>7.8</v>
      </c>
      <c r="P1147" s="127">
        <f>IF(M1147="","",1-(M1147/12))</f>
        <v>0.35</v>
      </c>
    </row>
    <row r="1148" spans="2:16" hidden="1" x14ac:dyDescent="0.3">
      <c r="B1148" s="73" t="str">
        <f>IF(M1145=10,CONCATENATE(E1148,F1148,G1148,H1148,I1148,J1148,K1148,L1148,M1148),"")</f>
        <v>The resulting score for cultural competence is 20 out of 100. This indicates a level of significant incompetence.</v>
      </c>
      <c r="D1148" s="65" t="s">
        <v>60</v>
      </c>
      <c r="E1148" s="4" t="s">
        <v>93</v>
      </c>
      <c r="F1148" s="4">
        <f>B1146</f>
        <v>20</v>
      </c>
      <c r="G1148" s="4" t="s">
        <v>94</v>
      </c>
      <c r="H1148" s="4" t="str">
        <f>F1146</f>
        <v>significant incompetence</v>
      </c>
      <c r="I1148" s="4" t="s">
        <v>95</v>
      </c>
    </row>
    <row r="1149" spans="2:16" hidden="1" x14ac:dyDescent="0.3">
      <c r="H1149" s="4"/>
    </row>
    <row r="1150" spans="2:16" hidden="1" x14ac:dyDescent="0.3"/>
    <row r="1151" spans="2:16" hidden="1" x14ac:dyDescent="0.3">
      <c r="B1151" s="4" t="s">
        <v>96</v>
      </c>
    </row>
    <row r="1152" spans="2:16" hidden="1" x14ac:dyDescent="0.3">
      <c r="B1152" s="77" t="s">
        <v>97</v>
      </c>
      <c r="C1152" s="73" t="str">
        <f>IF(M$1145=10,CONCATENATE(E1152,F1152,G1152,H1152,I1152,J1152,K1152,L1152,M1152),"")</f>
        <v xml:space="preserve">Thank you, Dr. Said, for your medical service to Ashanti. </v>
      </c>
      <c r="D1152" s="65" t="s">
        <v>60</v>
      </c>
      <c r="E1152" s="4" t="s">
        <v>98</v>
      </c>
      <c r="F1152" s="4" t="str">
        <f>$F$56</f>
        <v>Dr. Said</v>
      </c>
      <c r="G1152" s="4" t="s">
        <v>99</v>
      </c>
      <c r="I1152" s="4" t="str">
        <f>IF(F55="","this culturally diverse patient",F55)</f>
        <v>Ashanti</v>
      </c>
      <c r="J1152" s="4" t="s">
        <v>100</v>
      </c>
    </row>
    <row r="1153" spans="2:11" hidden="1" x14ac:dyDescent="0.3">
      <c r="B1153" s="78" t="s">
        <v>101</v>
      </c>
      <c r="C1153" s="73" t="str">
        <f t="shared" ref="C1153:C1154" si="6">IF(M$1145=10,CONCATENATE(E1153,F1153,G1153,H1153,I1153,J1153,K1153,L1153,M1153),"")</f>
        <v>You have been assessed by Ashanti, one of your patients, as measurably presenting significant incompetence. This suggests that you present a significant risk to Ashanti's wellbeing, and to other culturally diverse patients. Of course, it doesn't have to stay that way.</v>
      </c>
      <c r="D1153" s="65" t="s">
        <v>60</v>
      </c>
      <c r="E1153" s="4" t="s">
        <v>102</v>
      </c>
      <c r="F1153" s="4" t="str">
        <f>IF(F55=""," one of your patients,",CONCATENATE(F55,", one of your patients, "))</f>
        <v xml:space="preserve">Ashanti, one of your patients, </v>
      </c>
      <c r="G1153" s="4" t="s">
        <v>103</v>
      </c>
      <c r="H1153" s="61" t="str">
        <f>F1146</f>
        <v>significant incompetence</v>
      </c>
      <c r="I1153" s="4" t="s">
        <v>104</v>
      </c>
      <c r="J1153" s="4" t="str">
        <f>I1146</f>
        <v>significant risk to Ashanti's wellbeing</v>
      </c>
      <c r="K1153" s="4" t="s">
        <v>105</v>
      </c>
    </row>
    <row r="1154" spans="2:11" hidden="1" x14ac:dyDescent="0.3">
      <c r="B1154" s="77" t="s">
        <v>97</v>
      </c>
      <c r="C1154" s="73" t="str">
        <f t="shared" si="6"/>
        <v>We offer two programs to boost your cultural competence to reliably serve culturally diverse patients. The first one is free.</v>
      </c>
      <c r="D1154" s="65" t="s">
        <v>60</v>
      </c>
      <c r="E1154" s="4" t="s">
        <v>106</v>
      </c>
    </row>
    <row r="1155" spans="2:11" hidden="1" x14ac:dyDescent="0.3">
      <c r="C1155" s="73" t="str">
        <f>IF(M1145=10,B1159,"")</f>
        <v>Standard Competence</v>
      </c>
      <c r="D1155" s="4" t="str">
        <f>IF(M1145=10," for legitimacy","")</f>
        <v xml:space="preserve"> for legitimacy</v>
      </c>
      <c r="F1155" s="79" t="str">
        <f>IF(M1145=10,E1159,"")</f>
        <v>We offer you, Dr. Said,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row>
    <row r="1156" spans="2:11" hidden="1" x14ac:dyDescent="0.3">
      <c r="C1156" s="73" t="str">
        <f>IF(M1145=10,B1160,"")</f>
        <v>Competitive Competence</v>
      </c>
      <c r="D1156" s="4" t="str">
        <f>IF(M1145=10," for referrals","")</f>
        <v xml:space="preserve"> for referrals</v>
      </c>
      <c r="F1156" s="79" t="str">
        <f>IF(M1145=10,E1160,"")</f>
        <v>We offer you, Dr. Said,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row>
    <row r="1157" spans="2:11" hidden="1" x14ac:dyDescent="0.3">
      <c r="C1157" s="73" t="str">
        <f>IF(M1145=10,F1157,"")</f>
        <v>Let's work together to improve healthcare outcomes for all of your patients. Thank you.</v>
      </c>
      <c r="E1157" s="65" t="s">
        <v>60</v>
      </c>
      <c r="F1157" s="4" t="s">
        <v>107</v>
      </c>
    </row>
    <row r="1158" spans="2:11" hidden="1" x14ac:dyDescent="0.3"/>
    <row r="1159" spans="2:11" hidden="1" x14ac:dyDescent="0.3">
      <c r="B1159" s="4" t="s">
        <v>108</v>
      </c>
      <c r="E1159" s="73" t="str">
        <f>CONCATENATE(G1159,H1159,I1159)</f>
        <v>We offer you, Dr. Said,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F1159" s="65" t="s">
        <v>60</v>
      </c>
      <c r="G1159" s="4" t="s">
        <v>109</v>
      </c>
      <c r="H1159" s="4" t="str">
        <f>IF(F$56="","the medical provider",F$56)</f>
        <v>Dr. Said</v>
      </c>
      <c r="I1159" s="61" t="s">
        <v>110</v>
      </c>
    </row>
    <row r="1160" spans="2:11" hidden="1" x14ac:dyDescent="0.3">
      <c r="B1160" s="4" t="s">
        <v>111</v>
      </c>
      <c r="E1160" s="73" t="str">
        <f>CONCATENATE(G1160,H1160,I1160)</f>
        <v>We offer you, Dr. Said,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F1160" s="65" t="s">
        <v>60</v>
      </c>
      <c r="G1160" s="4" t="s">
        <v>109</v>
      </c>
      <c r="H1160" s="4" t="str">
        <f>IF(F$56="","the medical provider",F$56)</f>
        <v>Dr. Said</v>
      </c>
      <c r="I1160" s="61" t="s">
        <v>112</v>
      </c>
    </row>
    <row r="1161" spans="2:11" hidden="1" x14ac:dyDescent="0.3"/>
    <row r="1162" spans="2:11" hidden="1" x14ac:dyDescent="0.3"/>
    <row r="1163" spans="2:11" hidden="1" x14ac:dyDescent="0.3">
      <c r="B1163" s="80"/>
    </row>
    <row r="1164" spans="2:11" hidden="1" x14ac:dyDescent="0.3">
      <c r="B1164" s="81"/>
      <c r="C1164" s="4" t="s">
        <v>22</v>
      </c>
      <c r="H1164" s="4" t="s">
        <v>113</v>
      </c>
    </row>
    <row r="1165" spans="2:11" hidden="1" x14ac:dyDescent="0.3">
      <c r="B1165" s="81"/>
      <c r="C1165" s="4" t="s">
        <v>114</v>
      </c>
      <c r="H1165" s="4" t="s">
        <v>115</v>
      </c>
    </row>
    <row r="1166" spans="2:11" hidden="1" x14ac:dyDescent="0.3">
      <c r="B1166" s="82"/>
      <c r="C1166" s="4" t="s">
        <v>116</v>
      </c>
      <c r="H1166" s="4" t="s">
        <v>117</v>
      </c>
    </row>
    <row r="1167" spans="2:11" hidden="1" x14ac:dyDescent="0.3">
      <c r="B1167" s="82"/>
      <c r="C1167" s="4" t="s">
        <v>26</v>
      </c>
      <c r="H1167" s="4" t="s">
        <v>118</v>
      </c>
    </row>
    <row r="1168" spans="2:11" hidden="1" x14ac:dyDescent="0.3">
      <c r="B1168" s="83"/>
      <c r="C1168" s="4" t="s">
        <v>119</v>
      </c>
      <c r="H1168" s="4" t="s">
        <v>120</v>
      </c>
    </row>
    <row r="1169" spans="2:16" hidden="1" x14ac:dyDescent="0.3">
      <c r="B1169" s="83"/>
      <c r="C1169" s="4" t="s">
        <v>24</v>
      </c>
      <c r="H1169" s="4" t="s">
        <v>121</v>
      </c>
    </row>
    <row r="1170" spans="2:16" hidden="1" x14ac:dyDescent="0.3"/>
    <row r="1171" spans="2:16" ht="16" hidden="1" x14ac:dyDescent="0.4">
      <c r="B1171" s="66" t="str">
        <f>IF(OR(F91="",J91=""),B91,CONCATENATE(B91,": ",F91,", ",J91))</f>
        <v>2nd visit: postpartum, provider enrolled in SC</v>
      </c>
      <c r="C1171" s="67"/>
      <c r="D1171" s="67"/>
      <c r="E1171" s="67"/>
      <c r="F1171" s="68"/>
      <c r="G1171" s="67"/>
      <c r="H1171" s="69"/>
      <c r="I1171" s="67"/>
      <c r="J1171" s="67"/>
      <c r="K1171" s="67"/>
      <c r="L1171" s="67"/>
      <c r="M1171" s="111">
        <f>IF(J91=I$1103,L$1103,IF(J91=I$1104,L$1104,IF(J91=I$1105,L$1105,IF(J91=I$1106,L$1106,IF(J91=I$1107,L$1107,IF(J91=I$1108,L$1108,IF(J91=I$1109,L$1109,IF(J91="",0))))))))</f>
        <v>0.33333333333333331</v>
      </c>
    </row>
    <row r="1172" spans="2:16" hidden="1" x14ac:dyDescent="0.3">
      <c r="F1172" s="63"/>
    </row>
    <row r="1173" spans="2:16" hidden="1" x14ac:dyDescent="0.3">
      <c r="F1173" s="70" t="str">
        <f>F95</f>
        <v>Ashanti</v>
      </c>
      <c r="J1173" s="70" t="str">
        <f>F96</f>
        <v>Dr. Said</v>
      </c>
    </row>
    <row r="1174" spans="2:16" hidden="1" x14ac:dyDescent="0.3"/>
    <row r="1175" spans="2:16" hidden="1" x14ac:dyDescent="0.3">
      <c r="B1175" s="64">
        <f>IF(C1175=F$1107,E$1107,IF(C1175=F$1108,E$1108,IF(C1175=F$1109,E$1109,IF(C1175=F$1110,E$1110,IF(C1175=F$1111,E$1111,IF(C1175=0,0))))))</f>
        <v>7.5</v>
      </c>
      <c r="C1175" s="4" t="str">
        <f>K98</f>
        <v>I somewhat agree</v>
      </c>
      <c r="F1175" s="4" t="str">
        <f t="shared" ref="F1175:F1184" si="7">F1135</f>
        <v>1. I felt fully seen and heard.</v>
      </c>
      <c r="M1175" s="4">
        <f>IF(K98="",0,1)</f>
        <v>1</v>
      </c>
    </row>
    <row r="1176" spans="2:16" hidden="1" x14ac:dyDescent="0.3">
      <c r="B1176" s="64">
        <f t="shared" ref="B1176:B1184" si="8">IF(C1176=F$1107,E$1107,IF(C1176=F$1108,E$1108,IF(C1176=F$1109,E$1109,IF(C1176=F$1110,E$1110,IF(C1176=F$1111,E$1111,IF(C1176=0,0))))))</f>
        <v>10</v>
      </c>
      <c r="C1176" s="4" t="str">
        <f>K100</f>
        <v>I strongly agree</v>
      </c>
      <c r="F1176" s="4" t="str">
        <f t="shared" si="7"/>
        <v>2. They faithfully responded to all of my expressions of pain or discomfort.</v>
      </c>
      <c r="M1176" s="4">
        <f>IF(K100="",0,1)</f>
        <v>1</v>
      </c>
      <c r="P1176" s="4" t="s">
        <v>81</v>
      </c>
    </row>
    <row r="1177" spans="2:16" hidden="1" x14ac:dyDescent="0.3">
      <c r="B1177" s="64">
        <f t="shared" si="8"/>
        <v>7.5</v>
      </c>
      <c r="C1177" s="4" t="str">
        <f>K102</f>
        <v>I somewhat agree</v>
      </c>
      <c r="F1177" s="4" t="str">
        <f t="shared" si="7"/>
        <v>3. They put my personal wellbeing ahead of their institutional processes.</v>
      </c>
      <c r="M1177" s="4">
        <f>IF(K102="",0,1)</f>
        <v>1</v>
      </c>
    </row>
    <row r="1178" spans="2:16" hidden="1" x14ac:dyDescent="0.3">
      <c r="B1178" s="64">
        <f t="shared" si="8"/>
        <v>10</v>
      </c>
      <c r="C1178" s="4" t="str">
        <f>K104</f>
        <v>I strongly agree</v>
      </c>
      <c r="F1178" s="4" t="str">
        <f t="shared" si="7"/>
        <v>4. Their actions and expressions were devoid of any microaggressions.</v>
      </c>
      <c r="M1178" s="4">
        <f>IF(K104="",0,1)</f>
        <v>1</v>
      </c>
    </row>
    <row r="1179" spans="2:16" hidden="1" x14ac:dyDescent="0.3">
      <c r="B1179" s="64">
        <f t="shared" si="8"/>
        <v>0</v>
      </c>
      <c r="C1179" s="4" t="str">
        <f>K106</f>
        <v>I strongly disagree</v>
      </c>
      <c r="F1179" s="4" t="str">
        <f t="shared" si="7"/>
        <v>5. They asked me how they could be more culturally sensitive.</v>
      </c>
      <c r="M1179" s="4">
        <f>IF(K106="",0,1)</f>
        <v>1</v>
      </c>
    </row>
    <row r="1180" spans="2:16" hidden="1" x14ac:dyDescent="0.3">
      <c r="B1180" s="64">
        <f t="shared" si="8"/>
        <v>5</v>
      </c>
      <c r="C1180" s="4" t="str">
        <f>K108</f>
        <v>I neither agree nor disagree</v>
      </c>
      <c r="F1180" s="4" t="str">
        <f t="shared" si="7"/>
        <v>6. They did not exploit my vulnerability to their professional authority.</v>
      </c>
      <c r="M1180" s="4">
        <f>IF(K108="",0,1)</f>
        <v>1</v>
      </c>
    </row>
    <row r="1181" spans="2:16" hidden="1" x14ac:dyDescent="0.3">
      <c r="B1181" s="64">
        <f t="shared" si="8"/>
        <v>5</v>
      </c>
      <c r="C1181" s="4" t="str">
        <f>K110</f>
        <v>I neither agree nor disagree</v>
      </c>
      <c r="F1181" s="4" t="str">
        <f t="shared" si="7"/>
        <v>7. I never had to give up my autonomy to fit their processes.</v>
      </c>
      <c r="M1181" s="4">
        <f>IF(K110="",0,1)</f>
        <v>1</v>
      </c>
    </row>
    <row r="1182" spans="2:16" hidden="1" x14ac:dyDescent="0.3">
      <c r="B1182" s="64">
        <f t="shared" si="8"/>
        <v>5</v>
      </c>
      <c r="C1182" s="4" t="str">
        <f>K112</f>
        <v>I neither agree nor disagree</v>
      </c>
      <c r="F1182" s="4" t="str">
        <f t="shared" si="7"/>
        <v>8. Staff appeared to be culturally diverse.</v>
      </c>
      <c r="M1182" s="4">
        <f>IF(K112="",0,1)</f>
        <v>1</v>
      </c>
    </row>
    <row r="1183" spans="2:16" hidden="1" x14ac:dyDescent="0.3">
      <c r="B1183" s="64">
        <f t="shared" si="8"/>
        <v>5</v>
      </c>
      <c r="C1183" s="4" t="str">
        <f>K114</f>
        <v>I neither agree nor disagree</v>
      </c>
      <c r="F1183" s="4" t="str">
        <f t="shared" si="7"/>
        <v>9. They effectively accommodated my linguistic barrier.</v>
      </c>
      <c r="M1183" s="4">
        <f>IF(K114="",0,1)</f>
        <v>1</v>
      </c>
      <c r="P1183" s="4" t="s">
        <v>89</v>
      </c>
    </row>
    <row r="1184" spans="2:16" hidden="1" x14ac:dyDescent="0.3">
      <c r="B1184" s="64">
        <f t="shared" si="8"/>
        <v>0</v>
      </c>
      <c r="C1184" s="4" t="str">
        <f>K116</f>
        <v>I strongly disagree</v>
      </c>
      <c r="F1184" s="4" t="str">
        <f t="shared" si="7"/>
        <v>10. I was offered billing options appropriate to my cultural values.</v>
      </c>
      <c r="M1184" s="4">
        <f>IF(K116="",0,1)</f>
        <v>1</v>
      </c>
      <c r="P1184" s="4" t="s">
        <v>91</v>
      </c>
    </row>
    <row r="1185" spans="2:22" hidden="1" x14ac:dyDescent="0.3">
      <c r="M1185" s="71">
        <f>SUM(M1175:M1184)</f>
        <v>10</v>
      </c>
    </row>
    <row r="1186" spans="2:22" ht="15.5" hidden="1" x14ac:dyDescent="0.45">
      <c r="B1186" s="72">
        <f>ROUND(SUM(B1175:B1184),0)</f>
        <v>55</v>
      </c>
      <c r="C1186" s="73" t="str">
        <f>IF(AND($B1186&gt;=$B$1114,$B1186&lt;$C$1114),E$1114,IF(AND($B1186&gt;=$B$1115,$B1186&lt;$C$1115),E$1115,IF(AND($B1186&gt;=$B$1116,$B1186&lt;$C$1116),E$1116,IF(AND($B1186&gt;=$B$1117,$B1186&lt;$C$1117),E$1117,IF(AND($B1186&gt;=$B$1118,$B1186&lt;=$C$1118),E$1118)))))</f>
        <v>Mildly incompetent</v>
      </c>
      <c r="F1186" s="73" t="str">
        <f>IF(AND($B1186&gt;=$B$1114,$B1186&lt;$C$1114),H$1114,IF(AND($B1186&gt;=$B$1115,$B1186&lt;$C$1115),H$1115,IF(AND($B1186&gt;=$B$1116,$B1186&lt;$C$1116),H$1116,IF(AND($B1186&gt;=$B$1117,$B1186&lt;$C$1117),H$1117,IF(AND($B1186&gt;=$B$1118,$B1186&lt;=$C$1118),H$1118)))))</f>
        <v>mild incompetence</v>
      </c>
      <c r="I1186" s="73" t="str">
        <f>IF(AND($B1186&gt;=$B$1114,$B1186&lt;$C$1114),K$1114,IF(AND($B1186&gt;=$B$1115,$B1186&lt;$C$1115),K$1115,IF(AND($B1186&gt;=$B$1116,$B1186&lt;$C$1116),K$1116,IF(AND($B1186&gt;=$B$1117,$B1186&lt;$C$1117),K$1117,IF(AND($B1186&gt;=$B$1118,$B1186&lt;=$C$1118),K$1118)))))</f>
        <v>moderate risk to Ashanti's wellbeing</v>
      </c>
      <c r="M1186" s="74">
        <f>IF(M1185=10,B1186,"")</f>
        <v>55</v>
      </c>
      <c r="P1186" s="127">
        <f>IF(M1186="","",M1186*0.01)</f>
        <v>0.55000000000000004</v>
      </c>
    </row>
    <row r="1187" spans="2:22" ht="15.5" hidden="1" x14ac:dyDescent="0.45">
      <c r="L1187" s="75" t="s">
        <v>92</v>
      </c>
      <c r="M1187" s="76">
        <f>IF(K96="","",K96)</f>
        <v>7.4</v>
      </c>
      <c r="P1187" s="127">
        <f>IF(M1187="","",1-(M1187/12))</f>
        <v>0.3833333333333333</v>
      </c>
    </row>
    <row r="1188" spans="2:22" hidden="1" x14ac:dyDescent="0.3">
      <c r="B1188" s="73" t="str">
        <f>IF(M1185=10,CONCATENATE(E1188,F1188,G1188,H1188,I1188,J1188,K1188,L1188,M1188),"")</f>
        <v>The resulting score for cultural competence is 55 out of 100. This indicates a level of mild incompetence.</v>
      </c>
      <c r="D1188" s="65" t="s">
        <v>60</v>
      </c>
      <c r="E1188" s="4" t="s">
        <v>93</v>
      </c>
      <c r="F1188" s="4">
        <f>B1186</f>
        <v>55</v>
      </c>
      <c r="G1188" s="4" t="s">
        <v>94</v>
      </c>
      <c r="H1188" s="4" t="str">
        <f>F1186</f>
        <v>mild incompetence</v>
      </c>
      <c r="I1188" s="4" t="s">
        <v>95</v>
      </c>
    </row>
    <row r="1189" spans="2:22" hidden="1" x14ac:dyDescent="0.3"/>
    <row r="1190" spans="2:22" ht="15.5" hidden="1" x14ac:dyDescent="0.45">
      <c r="C1190" s="147" t="str">
        <f>E126</f>
        <v>Standard Cultural Competence - enrolled</v>
      </c>
      <c r="D1190" s="148"/>
      <c r="E1190" s="148"/>
      <c r="F1190" s="148"/>
      <c r="G1190" s="148"/>
      <c r="H1190" s="149"/>
      <c r="V1190" s="84" t="s">
        <v>122</v>
      </c>
    </row>
    <row r="1191" spans="2:22" hidden="1" x14ac:dyDescent="0.3"/>
    <row r="1192" spans="2:22" hidden="1" x14ac:dyDescent="0.3">
      <c r="C1192" s="73" t="str">
        <f>CONCATENATE(E1192,F1192,G1192,H1192,I1192,J1192,K1192,,L1192,M1192)</f>
        <v xml:space="preserve">We provide this helpful feedback to you, Dr. Said, to improve your cultural competency. </v>
      </c>
      <c r="D1192" s="65" t="s">
        <v>60</v>
      </c>
      <c r="E1192" s="4" t="s">
        <v>123</v>
      </c>
      <c r="F1192" s="4" t="str">
        <f>IF($J1173=0,"the recipient",$J1173)</f>
        <v>Dr. Said</v>
      </c>
      <c r="G1192" s="4" t="s">
        <v>124</v>
      </c>
      <c r="H1192" s="4"/>
      <c r="U1192" s="4" t="s">
        <v>125</v>
      </c>
    </row>
    <row r="1193" spans="2:22" hidden="1" x14ac:dyDescent="0.3">
      <c r="C1193" s="73" t="str">
        <f>CONCATENATE(E1193,F1193,G1193,H1193,I1193,J1193,K1193,,L1193,M1193)</f>
        <v xml:space="preserve">We know medical providers like you rely upon referrals. Often from those you serve. </v>
      </c>
      <c r="D1193" s="65" t="s">
        <v>60</v>
      </c>
      <c r="E1193" s="4" t="s">
        <v>126</v>
      </c>
      <c r="G1193" s="4" t="s">
        <v>127</v>
      </c>
    </row>
    <row r="1194" spans="2:22" hidden="1" x14ac:dyDescent="0.3">
      <c r="C1194" s="73" t="str">
        <f>CONCATENATE(E1194,F1194,G1194,H1194,I1194,J1194,K1194,,L1194,M1194)</f>
        <v>Select a service that best fits your needs.</v>
      </c>
      <c r="D1194" s="65" t="s">
        <v>60</v>
      </c>
      <c r="E1194" s="4" t="s">
        <v>17</v>
      </c>
    </row>
    <row r="1195" spans="2:22" hidden="1" x14ac:dyDescent="0.3">
      <c r="C1195" s="62" t="str">
        <f>$C$1164</f>
        <v>Standard Cultural Competence - begin</v>
      </c>
      <c r="E1195" s="65" t="s">
        <v>60</v>
      </c>
      <c r="F1195" s="62" t="str">
        <f>$H$1164</f>
        <v>beginning the Standard Cultural Competence program</v>
      </c>
      <c r="G1195" s="65" t="s">
        <v>60</v>
      </c>
      <c r="H1195" s="73" t="str">
        <f>CONCATENATE($I1195,$J1195,$K1195,$L1195,$M1195,$N1195,$O1195,$P1195)</f>
        <v>Now that Dr. Said is beginning the Standard Cultural Competence program, we expect improved outcomes.And can provide a testimonial of their responsiveness to the needs of diverse clients.</v>
      </c>
      <c r="I1195" s="4" t="s">
        <v>128</v>
      </c>
      <c r="J1195" s="65" t="str">
        <f>F1192</f>
        <v>Dr. Said</v>
      </c>
      <c r="K1195" s="61" t="s">
        <v>129</v>
      </c>
      <c r="L1195" s="4" t="str">
        <f>F1195</f>
        <v>beginning the Standard Cultural Competence program</v>
      </c>
      <c r="M1195" s="4" t="s">
        <v>130</v>
      </c>
      <c r="N1195" s="60" t="s">
        <v>131</v>
      </c>
    </row>
    <row r="1196" spans="2:22" hidden="1" x14ac:dyDescent="0.3">
      <c r="C1196" s="62" t="str">
        <f>$C$1165</f>
        <v>Competitive Cultural Competence - begin</v>
      </c>
      <c r="E1196" s="65" t="s">
        <v>60</v>
      </c>
      <c r="F1196" s="62" t="str">
        <f>$H$1165</f>
        <v>beginning the Competetive Cultural Competence program</v>
      </c>
      <c r="G1196" s="65" t="s">
        <v>60</v>
      </c>
      <c r="H1196" s="73" t="str">
        <f t="shared" ref="H1196:H1201" si="9">CONCATENATE($I1196,$J1196,$K1196,$L1196,$M1196,$N1196,$O1196,$P1196)</f>
        <v>Now that Dr. Said is beginning the Competetive Cultural Competence program, we anticipate modestly improved wellness outcomes.And can provide a testimonial of their responsiveness to the needs of diverse clients.</v>
      </c>
      <c r="I1196" s="4" t="s">
        <v>128</v>
      </c>
      <c r="J1196" s="4" t="str">
        <f>J1195</f>
        <v>Dr. Said</v>
      </c>
      <c r="K1196" s="61" t="str">
        <f>K$1195</f>
        <v xml:space="preserve"> is </v>
      </c>
      <c r="L1196" s="4" t="str">
        <f t="shared" ref="L1196:L1200" si="10">F1196</f>
        <v>beginning the Competetive Cultural Competence program</v>
      </c>
      <c r="M1196" s="4" t="s">
        <v>132</v>
      </c>
      <c r="N1196" s="60" t="s">
        <v>131</v>
      </c>
      <c r="O1196" s="61"/>
    </row>
    <row r="1197" spans="2:22" hidden="1" x14ac:dyDescent="0.3">
      <c r="C1197" s="62" t="str">
        <f>$C$1166</f>
        <v>Standard Cultural Competence - enrolled</v>
      </c>
      <c r="E1197" s="65" t="s">
        <v>60</v>
      </c>
      <c r="F1197" s="62" t="str">
        <f>$H$1166</f>
        <v>participating in the Standard Cultural Competence program</v>
      </c>
      <c r="G1197" s="65" t="s">
        <v>60</v>
      </c>
      <c r="H1197" s="73" t="str">
        <f t="shared" si="9"/>
        <v>Now that Dr. Said is participating in the Standard Cultural Competence program, we expect better outcomes.And can provide a testimonial of their responsiveness to the needs of diverse clients.</v>
      </c>
      <c r="I1197" s="4" t="s">
        <v>128</v>
      </c>
      <c r="J1197" s="4" t="str">
        <f t="shared" ref="J1197:J1200" si="11">J1196</f>
        <v>Dr. Said</v>
      </c>
      <c r="K1197" s="61" t="str">
        <f>K$1195</f>
        <v xml:space="preserve"> is </v>
      </c>
      <c r="L1197" s="4" t="str">
        <f t="shared" si="10"/>
        <v>participating in the Standard Cultural Competence program</v>
      </c>
      <c r="M1197" s="4" t="s">
        <v>133</v>
      </c>
      <c r="N1197" s="60" t="s">
        <v>131</v>
      </c>
    </row>
    <row r="1198" spans="2:22" hidden="1" x14ac:dyDescent="0.3">
      <c r="C1198" s="62" t="str">
        <f>$C$1167</f>
        <v>Competitive Cultural Competence - enrolled</v>
      </c>
      <c r="E1198" s="65" t="s">
        <v>60</v>
      </c>
      <c r="F1198" s="62" t="str">
        <f>$H$1167</f>
        <v>participating in the Competetive Cultural Competence program</v>
      </c>
      <c r="G1198" s="65" t="s">
        <v>60</v>
      </c>
      <c r="H1198" s="73" t="str">
        <f t="shared" si="9"/>
        <v>Now that Dr. Said is participating in the Competetive Cultural Competence program, we anticipate significantly improved wellness outcomes.And can provide a testimonial of their responsiveness to the needs of diverse clients.</v>
      </c>
      <c r="I1198" s="4" t="s">
        <v>128</v>
      </c>
      <c r="J1198" s="4" t="str">
        <f t="shared" si="11"/>
        <v>Dr. Said</v>
      </c>
      <c r="K1198" s="61" t="str">
        <f>K$1195</f>
        <v xml:space="preserve"> is </v>
      </c>
      <c r="L1198" s="4" t="str">
        <f t="shared" si="10"/>
        <v>participating in the Competetive Cultural Competence program</v>
      </c>
      <c r="M1198" s="4" t="s">
        <v>134</v>
      </c>
      <c r="N1198" s="60" t="s">
        <v>131</v>
      </c>
    </row>
    <row r="1199" spans="2:22" hidden="1" x14ac:dyDescent="0.3">
      <c r="C1199" s="62" t="str">
        <f>$C$1168</f>
        <v>Standard Cultural Competence - completed</v>
      </c>
      <c r="E1199" s="65" t="s">
        <v>60</v>
      </c>
      <c r="F1199" s="62" t="str">
        <f>$H$1168</f>
        <v>completing the Standard Cultural Competence program</v>
      </c>
      <c r="G1199" s="65" t="s">
        <v>60</v>
      </c>
      <c r="H1199" s="73" t="str">
        <f t="shared" si="9"/>
        <v>Now that Dr. Said is completing the Standard Cultural Competence program, we expect stellar outcomes.And will soon provide a testimonial of their responsiveness to the needs of diverse clients.</v>
      </c>
      <c r="I1199" s="4" t="s">
        <v>128</v>
      </c>
      <c r="J1199" s="4" t="str">
        <f t="shared" si="11"/>
        <v>Dr. Said</v>
      </c>
      <c r="K1199" s="61" t="str">
        <f>K$1195</f>
        <v xml:space="preserve"> is </v>
      </c>
      <c r="L1199" s="4" t="str">
        <f t="shared" si="10"/>
        <v>completing the Standard Cultural Competence program</v>
      </c>
      <c r="M1199" s="4" t="s">
        <v>135</v>
      </c>
      <c r="N1199" s="60" t="s">
        <v>136</v>
      </c>
    </row>
    <row r="1200" spans="2:22" hidden="1" x14ac:dyDescent="0.3">
      <c r="C1200" s="62" t="str">
        <f>$C$1169</f>
        <v>Competitive Cultural Competence - completed</v>
      </c>
      <c r="E1200" s="65" t="s">
        <v>60</v>
      </c>
      <c r="F1200" s="62" t="str">
        <f>$H$1169</f>
        <v>completing the Competetive Cultural Competence program</v>
      </c>
      <c r="G1200" s="65" t="s">
        <v>60</v>
      </c>
      <c r="H1200" s="73" t="str">
        <f t="shared" si="9"/>
        <v>Now that Dr. Said is completing the Competetive Cultural Competence program, we anticipate greatly improved wellness outcomes.And will soon provide a testimonial of their responsiveness to the needs of diverse clients.</v>
      </c>
      <c r="I1200" s="4" t="s">
        <v>128</v>
      </c>
      <c r="J1200" s="4" t="str">
        <f t="shared" si="11"/>
        <v>Dr. Said</v>
      </c>
      <c r="K1200" s="61" t="str">
        <f>K$1195</f>
        <v xml:space="preserve"> is </v>
      </c>
      <c r="L1200" s="4" t="str">
        <f t="shared" si="10"/>
        <v>completing the Competetive Cultural Competence program</v>
      </c>
      <c r="M1200" s="4" t="s">
        <v>137</v>
      </c>
      <c r="N1200" s="60" t="s">
        <v>136</v>
      </c>
    </row>
    <row r="1201" spans="2:14" hidden="1" x14ac:dyDescent="0.3">
      <c r="G1201" s="65" t="s">
        <v>60</v>
      </c>
      <c r="H1201" s="73" t="str">
        <f t="shared" si="9"/>
        <v>Select one of these two services, Standard or Competitive Competence, to best improve your efficacy serving diverse patients.We can then offer a testimonial of your improved responsiveness to diverse clients.</v>
      </c>
      <c r="K1201" s="61" t="s">
        <v>138</v>
      </c>
      <c r="L1201" s="61" t="s">
        <v>139</v>
      </c>
      <c r="M1201" s="61" t="s">
        <v>140</v>
      </c>
      <c r="N1201" s="60" t="s">
        <v>141</v>
      </c>
    </row>
    <row r="1202" spans="2:14" hidden="1" x14ac:dyDescent="0.3">
      <c r="C1202" s="73" t="str">
        <f>IF($C1190=$C1195,H1195,IF($C1190=$C1196,H1196,IF($C1190=C1197,H1197,IF($C1190=C1198,H1198,IF($C1190=C1199,H1199,IF($C1190=C1200,H1200,IF($C1190=0,H1201)))))))</f>
        <v>Now that Dr. Said is participating in the Standard Cultural Competence program, we expect better outcomes.And can provide a testimonial of their responsiveness to the needs of diverse clients.</v>
      </c>
      <c r="E1202" s="65" t="s">
        <v>60</v>
      </c>
      <c r="F1202" s="73" t="str">
        <f>IF($C1190=$C1195,F1195,IF($C1190=$C1196,F1196,IF($C1190=C1197,F1197,IF($C1190=C1198,F1198,IF($C1190=C1199,F1199,IF($C1190=C1200,F1200,IF($C1190=0,"")))))))</f>
        <v>participating in the Standard Cultural Competence program</v>
      </c>
      <c r="G1202" s="65" t="s">
        <v>60</v>
      </c>
    </row>
    <row r="1203" spans="2:14" hidden="1" x14ac:dyDescent="0.3"/>
    <row r="1204" spans="2:14" hidden="1" x14ac:dyDescent="0.3">
      <c r="C1204" s="4" t="s">
        <v>142</v>
      </c>
    </row>
    <row r="1205" spans="2:14" hidden="1" x14ac:dyDescent="0.3"/>
    <row r="1206" spans="2:14" hidden="1" x14ac:dyDescent="0.3"/>
    <row r="1207" spans="2:14" hidden="1" x14ac:dyDescent="0.3"/>
    <row r="1208" spans="2:14" ht="16" hidden="1" x14ac:dyDescent="0.4">
      <c r="B1208" s="66" t="str">
        <f>IF(OR(F133="",J133=""),B133,CONCATENATE(B133,": ",F133,", ",J133))</f>
        <v>3rd visit: postpartum, provider finished SC</v>
      </c>
      <c r="C1208" s="67"/>
      <c r="D1208" s="67"/>
      <c r="E1208" s="67"/>
      <c r="F1208" s="68"/>
      <c r="G1208" s="67"/>
      <c r="H1208" s="69"/>
      <c r="I1208" s="67"/>
      <c r="J1208" s="67"/>
      <c r="K1208" s="67"/>
      <c r="L1208" s="67"/>
      <c r="M1208" s="111">
        <f>IF(J133=I$1103,L$1103,IF(J133=I$1104,L$1104,IF(J133=I$1105,L$1105,IF(J133=I$1106,L$1106,IF(J133=I$1107,L$1107,IF(J133=I$1108,L$1108,IF(J133=I$1109,L$1109,IF(J133="",0))))))))</f>
        <v>0.5</v>
      </c>
    </row>
    <row r="1209" spans="2:14" hidden="1" x14ac:dyDescent="0.3">
      <c r="F1209" s="63"/>
    </row>
    <row r="1210" spans="2:14" hidden="1" x14ac:dyDescent="0.3">
      <c r="F1210" s="70" t="str">
        <f>F137</f>
        <v>Ashanti</v>
      </c>
      <c r="J1210" s="70" t="str">
        <f>F138</f>
        <v>Dr. Said</v>
      </c>
    </row>
    <row r="1211" spans="2:14" hidden="1" x14ac:dyDescent="0.3"/>
    <row r="1212" spans="2:14" hidden="1" x14ac:dyDescent="0.3">
      <c r="B1212" s="64">
        <f>IF(C1212=F$1107,E$1107,IF(C1212=F$1108,E$1108,IF(C1212=F$1109,E$1109,IF(C1212=F$1110,E$1110,IF(C1212=F$1111,E$1111,IF(C1212=0,0))))))</f>
        <v>10</v>
      </c>
      <c r="C1212" s="4" t="str">
        <f>K140</f>
        <v>I strongly agree</v>
      </c>
      <c r="F1212" s="4" t="str">
        <f>F1175</f>
        <v>1. I felt fully seen and heard.</v>
      </c>
      <c r="M1212" s="4">
        <f>IF(K140="",0,1)</f>
        <v>1</v>
      </c>
    </row>
    <row r="1213" spans="2:14" hidden="1" x14ac:dyDescent="0.3">
      <c r="B1213" s="64">
        <f t="shared" ref="B1213:B1221" si="12">IF(C1213=F$1107,E$1107,IF(C1213=F$1108,E$1108,IF(C1213=F$1109,E$1109,IF(C1213=F$1110,E$1110,IF(C1213=F$1111,E$1111,IF(C1213=0,0))))))</f>
        <v>10</v>
      </c>
      <c r="C1213" s="4" t="str">
        <f>K142</f>
        <v>I strongly agree</v>
      </c>
      <c r="F1213" s="4" t="str">
        <f t="shared" ref="F1213:F1221" si="13">F1176</f>
        <v>2. They faithfully responded to all of my expressions of pain or discomfort.</v>
      </c>
      <c r="M1213" s="4">
        <f>IF(K142="",0,1)</f>
        <v>1</v>
      </c>
    </row>
    <row r="1214" spans="2:14" hidden="1" x14ac:dyDescent="0.3">
      <c r="B1214" s="64">
        <f t="shared" si="12"/>
        <v>10</v>
      </c>
      <c r="C1214" s="4" t="str">
        <f>K144</f>
        <v>I strongly agree</v>
      </c>
      <c r="F1214" s="4" t="str">
        <f t="shared" si="13"/>
        <v>3. They put my personal wellbeing ahead of their institutional processes.</v>
      </c>
      <c r="M1214" s="4">
        <f>IF(K144="",0,1)</f>
        <v>1</v>
      </c>
    </row>
    <row r="1215" spans="2:14" hidden="1" x14ac:dyDescent="0.3">
      <c r="B1215" s="64">
        <f t="shared" si="12"/>
        <v>10</v>
      </c>
      <c r="C1215" s="4" t="str">
        <f>K146</f>
        <v>I strongly agree</v>
      </c>
      <c r="F1215" s="4" t="str">
        <f t="shared" si="13"/>
        <v>4. Their actions and expressions were devoid of any microaggressions.</v>
      </c>
      <c r="M1215" s="4">
        <f>IF(K146="",0,1)</f>
        <v>1</v>
      </c>
    </row>
    <row r="1216" spans="2:14" hidden="1" x14ac:dyDescent="0.3">
      <c r="B1216" s="64">
        <f t="shared" si="12"/>
        <v>7.5</v>
      </c>
      <c r="C1216" s="4" t="str">
        <f>K148</f>
        <v>I somewhat agree</v>
      </c>
      <c r="F1216" s="4" t="str">
        <f t="shared" si="13"/>
        <v>5. They asked me how they could be more culturally sensitive.</v>
      </c>
      <c r="M1216" s="4">
        <f>IF(K148="",0,1)</f>
        <v>1</v>
      </c>
    </row>
    <row r="1217" spans="2:16" hidden="1" x14ac:dyDescent="0.3">
      <c r="B1217" s="64">
        <f t="shared" si="12"/>
        <v>10</v>
      </c>
      <c r="C1217" s="4" t="str">
        <f>K150</f>
        <v>I strongly agree</v>
      </c>
      <c r="F1217" s="4" t="str">
        <f t="shared" si="13"/>
        <v>6. They did not exploit my vulnerability to their professional authority.</v>
      </c>
      <c r="M1217" s="4">
        <f>IF(K150="",0,1)</f>
        <v>1</v>
      </c>
    </row>
    <row r="1218" spans="2:16" hidden="1" x14ac:dyDescent="0.3">
      <c r="B1218" s="64">
        <f t="shared" si="12"/>
        <v>7.5</v>
      </c>
      <c r="C1218" s="4" t="str">
        <f>K152</f>
        <v>I somewhat agree</v>
      </c>
      <c r="F1218" s="4" t="str">
        <f t="shared" si="13"/>
        <v>7. I never had to give up my autonomy to fit their processes.</v>
      </c>
      <c r="M1218" s="4">
        <f>IF(K152="",0,1)</f>
        <v>1</v>
      </c>
    </row>
    <row r="1219" spans="2:16" hidden="1" x14ac:dyDescent="0.3">
      <c r="B1219" s="64">
        <f t="shared" si="12"/>
        <v>5</v>
      </c>
      <c r="C1219" s="4" t="str">
        <f>K154</f>
        <v>I neither agree nor disagree</v>
      </c>
      <c r="F1219" s="4" t="str">
        <f t="shared" si="13"/>
        <v>8. Staff appeared to be culturally diverse.</v>
      </c>
      <c r="M1219" s="4">
        <f>IF(K154="",0,1)</f>
        <v>1</v>
      </c>
    </row>
    <row r="1220" spans="2:16" hidden="1" x14ac:dyDescent="0.3">
      <c r="B1220" s="64">
        <f t="shared" si="12"/>
        <v>5</v>
      </c>
      <c r="C1220" s="4" t="str">
        <f>K156</f>
        <v>I neither agree nor disagree</v>
      </c>
      <c r="F1220" s="4" t="str">
        <f t="shared" si="13"/>
        <v>9. They effectively accommodated my linguistic barrier.</v>
      </c>
      <c r="M1220" s="4">
        <f>IF(K156="",0,1)</f>
        <v>1</v>
      </c>
    </row>
    <row r="1221" spans="2:16" hidden="1" x14ac:dyDescent="0.3">
      <c r="B1221" s="64">
        <f t="shared" si="12"/>
        <v>0</v>
      </c>
      <c r="C1221" s="4" t="str">
        <f>K158</f>
        <v>I strongly disagree</v>
      </c>
      <c r="F1221" s="4" t="str">
        <f t="shared" si="13"/>
        <v>10. I was offered billing options appropriate to my cultural values.</v>
      </c>
      <c r="M1221" s="4">
        <f>IF(K158="",0,1)</f>
        <v>1</v>
      </c>
    </row>
    <row r="1222" spans="2:16" hidden="1" x14ac:dyDescent="0.3">
      <c r="M1222" s="71">
        <f t="shared" ref="M1222" si="14">SUM(M1212:M1221)</f>
        <v>10</v>
      </c>
    </row>
    <row r="1223" spans="2:16" ht="15.5" hidden="1" x14ac:dyDescent="0.45">
      <c r="B1223" s="72">
        <f t="shared" ref="B1223" si="15">ROUND(SUM(B1212:B1221),0)</f>
        <v>75</v>
      </c>
      <c r="C1223" s="73" t="str">
        <f>IF(AND($B1223&gt;=$B$1114,$B1223&lt;$C$1114),E$1114,IF(AND($B1223&gt;=$B$1115,$B1223&lt;$C$1115),E$1115,IF(AND($B1223&gt;=$B$1116,$B1223&lt;$C$1116),E$1116,IF(AND($B1223&gt;=$B$1117,$B1223&lt;$C$1117),E$1117,IF(AND($B1223&gt;=$B$1118,$B1223&lt;=$C$1118),E$1118)))))</f>
        <v>Adequately competent</v>
      </c>
      <c r="F1223" s="73" t="str">
        <f>IF(AND($B1223&gt;=$B$1114,$B1223&lt;$C$1114),H$1114,IF(AND($B1223&gt;=$B$1115,$B1223&lt;$C$1115),H$1115,IF(AND($B1223&gt;=$B$1116,$B1223&lt;$C$1116),H$1116,IF(AND($B1223&gt;=$B$1117,$B1223&lt;$C$1117),H$1117,IF(AND($B1223&gt;=$B$1118,$B1223&lt;=$C$1118),H$1118)))))</f>
        <v>adequate competence</v>
      </c>
      <c r="I1223" s="73" t="str">
        <f>IF(AND($B1223&gt;=$B$1114,$B1223&lt;$C$1114),K$1114,IF(AND($B1223&gt;=$B$1115,$B1223&lt;$C$1115),K$1115,IF(AND($B1223&gt;=$B$1116,$B1223&lt;$C$1116),K$1116,IF(AND($B1223&gt;=$B$1117,$B1223&lt;$C$1117),K$1117,IF(AND($B1223&gt;=$B$1118,$B1223&lt;=$C$1118),K$1118)))))</f>
        <v>tolerable risk to Ashanti's wellbeing</v>
      </c>
      <c r="M1223" s="74">
        <f>IF(M1222=10,B1223,"")</f>
        <v>75</v>
      </c>
      <c r="P1223" s="127">
        <f>IF(M1223="","",M1223*0.01)</f>
        <v>0.75</v>
      </c>
    </row>
    <row r="1224" spans="2:16" ht="15.5" hidden="1" x14ac:dyDescent="0.45">
      <c r="L1224" s="75" t="s">
        <v>92</v>
      </c>
      <c r="M1224" s="76">
        <f>IF(K138="","",K138)</f>
        <v>6.9</v>
      </c>
      <c r="P1224" s="127">
        <f>IF(M1224="","",1-(M1224/12))</f>
        <v>0.42499999999999993</v>
      </c>
    </row>
    <row r="1225" spans="2:16" hidden="1" x14ac:dyDescent="0.3">
      <c r="B1225" s="73" t="str">
        <f t="shared" ref="B1225" si="16">IF(M1222=10,CONCATENATE(E1225,F1225,G1225,H1225,I1225,J1225,K1225,L1225,M1225),"")</f>
        <v>The resulting score for cultural competence is 75 out of 100. This indicates a level of adequate competence.</v>
      </c>
      <c r="D1225" s="65" t="s">
        <v>60</v>
      </c>
      <c r="E1225" s="4" t="s">
        <v>93</v>
      </c>
      <c r="F1225" s="4">
        <f t="shared" ref="F1225" si="17">B1223</f>
        <v>75</v>
      </c>
      <c r="G1225" s="4" t="s">
        <v>94</v>
      </c>
      <c r="H1225" s="4" t="str">
        <f t="shared" ref="H1225" si="18">F1223</f>
        <v>adequate competence</v>
      </c>
      <c r="I1225" s="4" t="s">
        <v>95</v>
      </c>
    </row>
    <row r="1226" spans="2:16" hidden="1" x14ac:dyDescent="0.3"/>
    <row r="1227" spans="2:16" ht="14.5" hidden="1" x14ac:dyDescent="0.45">
      <c r="C1227" s="147" t="str">
        <f>E168</f>
        <v>Standard Cultural Competence - completed</v>
      </c>
      <c r="D1227" s="148"/>
      <c r="E1227" s="148"/>
      <c r="F1227" s="148"/>
      <c r="G1227" s="148"/>
      <c r="H1227" s="149"/>
    </row>
    <row r="1228" spans="2:16" hidden="1" x14ac:dyDescent="0.3"/>
    <row r="1229" spans="2:16" hidden="1" x14ac:dyDescent="0.3">
      <c r="C1229" s="73" t="str">
        <f>CONCATENATE(E1229,F1229,G1229,H1229,I1229,J1229,K1229,,L1229,M1229)</f>
        <v xml:space="preserve">We provide this helpful feedback to you, Dr. Said, to improve your cultural competency. </v>
      </c>
      <c r="D1229" s="65" t="s">
        <v>60</v>
      </c>
      <c r="E1229" s="4" t="s">
        <v>123</v>
      </c>
      <c r="F1229" s="4" t="str">
        <f>IF($J1210=0,"the recipient",$J1210)</f>
        <v>Dr. Said</v>
      </c>
      <c r="G1229" s="4" t="s">
        <v>124</v>
      </c>
      <c r="H1229" s="4"/>
    </row>
    <row r="1230" spans="2:16" hidden="1" x14ac:dyDescent="0.3">
      <c r="C1230" s="73" t="str">
        <f>CONCATENATE(E1230,F1230,G1230,H1230,I1230,J1230,K1230,,L1230,M1230)</f>
        <v xml:space="preserve">We know medical providers like you rely upon referrals. Often from those you serve. </v>
      </c>
      <c r="D1230" s="65" t="s">
        <v>60</v>
      </c>
      <c r="E1230" s="4" t="s">
        <v>126</v>
      </c>
      <c r="G1230" s="4" t="s">
        <v>127</v>
      </c>
    </row>
    <row r="1231" spans="2:16" hidden="1" x14ac:dyDescent="0.3">
      <c r="C1231" s="73" t="str">
        <f>CONCATENATE(E1231,F1231,G1231,H1231,I1231,J1231,K1231,,L1231,M1231)</f>
        <v>Select a service that best fits your needs.</v>
      </c>
      <c r="D1231" s="65" t="s">
        <v>60</v>
      </c>
      <c r="E1231" s="4" t="s">
        <v>17</v>
      </c>
    </row>
    <row r="1232" spans="2:16" hidden="1" x14ac:dyDescent="0.3">
      <c r="C1232" s="62" t="str">
        <f>$C$1164</f>
        <v>Standard Cultural Competence - begin</v>
      </c>
      <c r="E1232" s="65" t="s">
        <v>60</v>
      </c>
      <c r="F1232" s="62" t="str">
        <f>$H$1164</f>
        <v>beginning the Standard Cultural Competence program</v>
      </c>
      <c r="G1232" s="65" t="s">
        <v>60</v>
      </c>
      <c r="H1232" s="73" t="str">
        <f>CONCATENATE($I1232,$J1232,$K1232,$L1232,$M1232,$N1232,$O1232,$P1232)</f>
        <v>Now that Dr. Said is beginning the Standard Cultural Competence program, we expect improved outcomes.And can provide a testimonial of their responsiveness to the needs of diverse clients.</v>
      </c>
      <c r="I1232" s="4" t="s">
        <v>128</v>
      </c>
      <c r="J1232" s="65" t="str">
        <f>F1229</f>
        <v>Dr. Said</v>
      </c>
      <c r="K1232" s="61" t="s">
        <v>129</v>
      </c>
      <c r="L1232" s="4" t="str">
        <f>F1232</f>
        <v>beginning the Standard Cultural Competence program</v>
      </c>
      <c r="M1232" s="4" t="s">
        <v>130</v>
      </c>
      <c r="N1232" s="60" t="s">
        <v>131</v>
      </c>
    </row>
    <row r="1233" spans="2:14" hidden="1" x14ac:dyDescent="0.3">
      <c r="C1233" s="62" t="str">
        <f>$C$1165</f>
        <v>Competitive Cultural Competence - begin</v>
      </c>
      <c r="E1233" s="65" t="s">
        <v>60</v>
      </c>
      <c r="F1233" s="62" t="str">
        <f>$H$1165</f>
        <v>beginning the Competetive Cultural Competence program</v>
      </c>
      <c r="G1233" s="65" t="s">
        <v>60</v>
      </c>
      <c r="H1233" s="73" t="str">
        <f t="shared" ref="H1233:H1238" si="19">CONCATENATE($I1233,$J1233,$K1233,$L1233,$M1233,$N1233,$O1233,$P1233)</f>
        <v>Now that Dr. Said is beginning the Competetive Cultural Competence program, we anticipate modestly improved wellness outcomes.And can provide a testimonial of their responsiveness to the needs of diverse clients.</v>
      </c>
      <c r="I1233" s="4" t="s">
        <v>128</v>
      </c>
      <c r="J1233" s="4" t="str">
        <f>J1232</f>
        <v>Dr. Said</v>
      </c>
      <c r="K1233" s="61" t="str">
        <f>K$1195</f>
        <v xml:space="preserve"> is </v>
      </c>
      <c r="L1233" s="4" t="str">
        <f t="shared" ref="L1233:L1237" si="20">F1233</f>
        <v>beginning the Competetive Cultural Competence program</v>
      </c>
      <c r="M1233" s="4" t="s">
        <v>132</v>
      </c>
      <c r="N1233" s="60" t="s">
        <v>131</v>
      </c>
    </row>
    <row r="1234" spans="2:14" hidden="1" x14ac:dyDescent="0.3">
      <c r="C1234" s="62" t="str">
        <f>$C$1166</f>
        <v>Standard Cultural Competence - enrolled</v>
      </c>
      <c r="E1234" s="65" t="s">
        <v>60</v>
      </c>
      <c r="F1234" s="62" t="str">
        <f>$H$1166</f>
        <v>participating in the Standard Cultural Competence program</v>
      </c>
      <c r="G1234" s="65" t="s">
        <v>60</v>
      </c>
      <c r="H1234" s="73" t="str">
        <f t="shared" si="19"/>
        <v>Now that Dr. Said is participating in the Standard Cultural Competence program, we expect better outcomes.And can provide a testimonial of their responsiveness to the needs of diverse clients.</v>
      </c>
      <c r="I1234" s="4" t="s">
        <v>128</v>
      </c>
      <c r="J1234" s="4" t="str">
        <f t="shared" ref="J1234:J1237" si="21">J1233</f>
        <v>Dr. Said</v>
      </c>
      <c r="K1234" s="61" t="str">
        <f>K$1195</f>
        <v xml:space="preserve"> is </v>
      </c>
      <c r="L1234" s="4" t="str">
        <f t="shared" si="20"/>
        <v>participating in the Standard Cultural Competence program</v>
      </c>
      <c r="M1234" s="4" t="s">
        <v>133</v>
      </c>
      <c r="N1234" s="60" t="s">
        <v>131</v>
      </c>
    </row>
    <row r="1235" spans="2:14" hidden="1" x14ac:dyDescent="0.3">
      <c r="C1235" s="62" t="str">
        <f>$C$1167</f>
        <v>Competitive Cultural Competence - enrolled</v>
      </c>
      <c r="E1235" s="65" t="s">
        <v>60</v>
      </c>
      <c r="F1235" s="62" t="str">
        <f>$H$1167</f>
        <v>participating in the Competetive Cultural Competence program</v>
      </c>
      <c r="G1235" s="65" t="s">
        <v>60</v>
      </c>
      <c r="H1235" s="73" t="str">
        <f t="shared" si="19"/>
        <v>Now that Dr. Said is participating in the Competetive Cultural Competence program, we anticipate significantly improved wellness outcomes.And can provide a testimonial of their responsiveness to the needs of diverse clients.</v>
      </c>
      <c r="I1235" s="4" t="s">
        <v>128</v>
      </c>
      <c r="J1235" s="4" t="str">
        <f t="shared" si="21"/>
        <v>Dr. Said</v>
      </c>
      <c r="K1235" s="61" t="str">
        <f>K$1195</f>
        <v xml:space="preserve"> is </v>
      </c>
      <c r="L1235" s="4" t="str">
        <f t="shared" si="20"/>
        <v>participating in the Competetive Cultural Competence program</v>
      </c>
      <c r="M1235" s="4" t="s">
        <v>134</v>
      </c>
      <c r="N1235" s="60" t="s">
        <v>131</v>
      </c>
    </row>
    <row r="1236" spans="2:14" hidden="1" x14ac:dyDescent="0.3">
      <c r="C1236" s="62" t="str">
        <f>$C$1168</f>
        <v>Standard Cultural Competence - completed</v>
      </c>
      <c r="E1236" s="65" t="s">
        <v>60</v>
      </c>
      <c r="F1236" s="62" t="str">
        <f>$H$1168</f>
        <v>completing the Standard Cultural Competence program</v>
      </c>
      <c r="G1236" s="65" t="s">
        <v>60</v>
      </c>
      <c r="H1236" s="73" t="str">
        <f t="shared" si="19"/>
        <v>Now that Dr. Said is completing the Standard Cultural Competence program, we expect stellar outcomes.And will soon provide a testimonial of their responsiveness to the needs of diverse clients.</v>
      </c>
      <c r="I1236" s="4" t="s">
        <v>128</v>
      </c>
      <c r="J1236" s="4" t="str">
        <f t="shared" si="21"/>
        <v>Dr. Said</v>
      </c>
      <c r="K1236" s="61" t="str">
        <f>K$1195</f>
        <v xml:space="preserve"> is </v>
      </c>
      <c r="L1236" s="4" t="str">
        <f t="shared" si="20"/>
        <v>completing the Standard Cultural Competence program</v>
      </c>
      <c r="M1236" s="4" t="s">
        <v>135</v>
      </c>
      <c r="N1236" s="60" t="s">
        <v>136</v>
      </c>
    </row>
    <row r="1237" spans="2:14" hidden="1" x14ac:dyDescent="0.3">
      <c r="C1237" s="62" t="str">
        <f>$C$1169</f>
        <v>Competitive Cultural Competence - completed</v>
      </c>
      <c r="E1237" s="65" t="s">
        <v>60</v>
      </c>
      <c r="F1237" s="62" t="str">
        <f>$H$1169</f>
        <v>completing the Competetive Cultural Competence program</v>
      </c>
      <c r="G1237" s="65" t="s">
        <v>60</v>
      </c>
      <c r="H1237" s="73" t="str">
        <f t="shared" si="19"/>
        <v>Now that Dr. Said is completing the Competetive Cultural Competence program, we anticipate greatly improved wellness outcomes.And will soon provide a testimonial of their responsiveness to the needs of diverse clients.</v>
      </c>
      <c r="I1237" s="4" t="s">
        <v>128</v>
      </c>
      <c r="J1237" s="4" t="str">
        <f t="shared" si="21"/>
        <v>Dr. Said</v>
      </c>
      <c r="K1237" s="61" t="str">
        <f>K$1195</f>
        <v xml:space="preserve"> is </v>
      </c>
      <c r="L1237" s="4" t="str">
        <f t="shared" si="20"/>
        <v>completing the Competetive Cultural Competence program</v>
      </c>
      <c r="M1237" s="4" t="s">
        <v>137</v>
      </c>
      <c r="N1237" s="60" t="s">
        <v>136</v>
      </c>
    </row>
    <row r="1238" spans="2:14" hidden="1" x14ac:dyDescent="0.3">
      <c r="G1238" s="65" t="s">
        <v>60</v>
      </c>
      <c r="H1238" s="73" t="str">
        <f t="shared" si="19"/>
        <v>Select one of these two services, Standard or Competitive Competence, to best improve your efficacy serving diverse patients.We can then offer a testimonial of your improved responsiveness to diverse clients.</v>
      </c>
      <c r="K1238" s="61" t="s">
        <v>138</v>
      </c>
      <c r="L1238" s="61" t="s">
        <v>139</v>
      </c>
      <c r="M1238" s="61" t="s">
        <v>140</v>
      </c>
      <c r="N1238" s="60" t="s">
        <v>141</v>
      </c>
    </row>
    <row r="1239" spans="2:14" hidden="1" x14ac:dyDescent="0.3">
      <c r="C1239" s="73" t="str">
        <f>IF($C1227=$C1232,H1232,IF($C1227=$C1233,H1233,IF($C1227=C1234,H1234,IF($C1227=C1235,H1235,IF($C1227=C1236,H1236,IF($C1227=C1237,H1237,IF($C1227=0,H1238)))))))</f>
        <v>Now that Dr. Said is completing the Standard Cultural Competence program, we expect stellar outcomes.And will soon provide a testimonial of their responsiveness to the needs of diverse clients.</v>
      </c>
      <c r="E1239" s="65" t="s">
        <v>60</v>
      </c>
      <c r="F1239" s="73" t="str">
        <f>IF($C1227=$C1232,F1232,IF($C1227=$C1233,F1233,IF($C1227=C1234,F1234,IF($C1227=C1235,F1235,IF($C1227=C1236,F1236,IF($C1227=C1237,F1237,IF($C1227=0,"")))))))</f>
        <v>completing the Standard Cultural Competence program</v>
      </c>
      <c r="G1239" s="65"/>
    </row>
    <row r="1240" spans="2:14" hidden="1" x14ac:dyDescent="0.3"/>
    <row r="1241" spans="2:14" hidden="1" x14ac:dyDescent="0.3">
      <c r="C1241" s="4" t="s">
        <v>142</v>
      </c>
    </row>
    <row r="1242" spans="2:14" hidden="1" x14ac:dyDescent="0.3"/>
    <row r="1243" spans="2:14" hidden="1" x14ac:dyDescent="0.3"/>
    <row r="1244" spans="2:14" hidden="1" x14ac:dyDescent="0.3"/>
    <row r="1245" spans="2:14" ht="16" hidden="1" x14ac:dyDescent="0.4">
      <c r="B1245" s="66" t="str">
        <f>IF(OR(F174="",J174=""),B174,CONCATENATE(B174,": ",F174,", ",J174))</f>
        <v>4th visit</v>
      </c>
      <c r="C1245" s="67"/>
      <c r="D1245" s="67"/>
      <c r="E1245" s="67"/>
      <c r="F1245" s="68"/>
      <c r="G1245" s="67"/>
      <c r="H1245" s="69"/>
      <c r="I1245" s="67"/>
      <c r="J1245" s="67"/>
      <c r="K1245" s="67"/>
      <c r="L1245" s="67"/>
      <c r="M1245" s="111">
        <f>IF(J174=I$1103,L$1103,IF(J174=I$1104,L$1104,IF(J174=I$1105,L$1105,IF(J174=I$1106,L$1106,IF(J174=I$1107,L$1107,IF(J174=I$1108,L$1108,IF(J174=I$1109,L$1109,IF(J174="",0))))))))</f>
        <v>0</v>
      </c>
    </row>
    <row r="1246" spans="2:14" hidden="1" x14ac:dyDescent="0.3">
      <c r="F1246" s="63"/>
    </row>
    <row r="1247" spans="2:14" hidden="1" x14ac:dyDescent="0.3">
      <c r="F1247" s="70" t="str">
        <f>F178</f>
        <v/>
      </c>
      <c r="J1247" s="70" t="str">
        <f>F179</f>
        <v/>
      </c>
    </row>
    <row r="1248" spans="2:14" hidden="1" x14ac:dyDescent="0.3"/>
    <row r="1249" spans="2:16" hidden="1" x14ac:dyDescent="0.3">
      <c r="B1249" s="64">
        <f>IF(C1249=F$1107,E$1107,IF(C1249=F$1108,E$1108,IF(C1249=F$1109,E$1109,IF(C1249=F$1110,E$1110,IF(C1249=F$1111,E$1111,IF(C1249=0,0))))))</f>
        <v>0</v>
      </c>
      <c r="C1249" s="4">
        <f>K181</f>
        <v>0</v>
      </c>
      <c r="F1249" s="4" t="str">
        <f>F1212</f>
        <v>1. I felt fully seen and heard.</v>
      </c>
      <c r="M1249" s="4">
        <f>IF(K181="",0,1)</f>
        <v>0</v>
      </c>
    </row>
    <row r="1250" spans="2:16" hidden="1" x14ac:dyDescent="0.3">
      <c r="B1250" s="64">
        <f t="shared" ref="B1250:B1258" si="22">IF(C1250=F$1107,E$1107,IF(C1250=F$1108,E$1108,IF(C1250=F$1109,E$1109,IF(C1250=F$1110,E$1110,IF(C1250=F$1111,E$1111,IF(C1250=0,0))))))</f>
        <v>0</v>
      </c>
      <c r="C1250" s="4">
        <f>K183</f>
        <v>0</v>
      </c>
      <c r="F1250" s="4" t="str">
        <f t="shared" ref="F1250:F1258" si="23">F1213</f>
        <v>2. They faithfully responded to all of my expressions of pain or discomfort.</v>
      </c>
      <c r="M1250" s="4">
        <f>IF(K183="",0,1)</f>
        <v>0</v>
      </c>
    </row>
    <row r="1251" spans="2:16" hidden="1" x14ac:dyDescent="0.3">
      <c r="B1251" s="64">
        <f t="shared" si="22"/>
        <v>0</v>
      </c>
      <c r="C1251" s="4">
        <f>K185</f>
        <v>0</v>
      </c>
      <c r="F1251" s="4" t="str">
        <f t="shared" si="23"/>
        <v>3. They put my personal wellbeing ahead of their institutional processes.</v>
      </c>
      <c r="M1251" s="4">
        <f>IF(K185="",0,1)</f>
        <v>0</v>
      </c>
    </row>
    <row r="1252" spans="2:16" hidden="1" x14ac:dyDescent="0.3">
      <c r="B1252" s="64">
        <f t="shared" si="22"/>
        <v>0</v>
      </c>
      <c r="C1252" s="4">
        <f>K187</f>
        <v>0</v>
      </c>
      <c r="F1252" s="4" t="str">
        <f t="shared" si="23"/>
        <v>4. Their actions and expressions were devoid of any microaggressions.</v>
      </c>
      <c r="M1252" s="4">
        <f>IF(K187="",0,1)</f>
        <v>0</v>
      </c>
    </row>
    <row r="1253" spans="2:16" hidden="1" x14ac:dyDescent="0.3">
      <c r="B1253" s="64">
        <f t="shared" si="22"/>
        <v>0</v>
      </c>
      <c r="C1253" s="4">
        <f>K189</f>
        <v>0</v>
      </c>
      <c r="F1253" s="4" t="str">
        <f t="shared" si="23"/>
        <v>5. They asked me how they could be more culturally sensitive.</v>
      </c>
      <c r="M1253" s="4">
        <f>IF(K189="",0,1)</f>
        <v>0</v>
      </c>
    </row>
    <row r="1254" spans="2:16" hidden="1" x14ac:dyDescent="0.3">
      <c r="B1254" s="64">
        <f t="shared" si="22"/>
        <v>0</v>
      </c>
      <c r="C1254" s="4">
        <f>K191</f>
        <v>0</v>
      </c>
      <c r="F1254" s="4" t="str">
        <f t="shared" si="23"/>
        <v>6. They did not exploit my vulnerability to their professional authority.</v>
      </c>
      <c r="M1254" s="4">
        <f>IF(K191="",0,1)</f>
        <v>0</v>
      </c>
    </row>
    <row r="1255" spans="2:16" hidden="1" x14ac:dyDescent="0.3">
      <c r="B1255" s="64">
        <f t="shared" si="22"/>
        <v>0</v>
      </c>
      <c r="C1255" s="4">
        <f>K193</f>
        <v>0</v>
      </c>
      <c r="F1255" s="4" t="str">
        <f t="shared" si="23"/>
        <v>7. I never had to give up my autonomy to fit their processes.</v>
      </c>
      <c r="M1255" s="4">
        <f>IF(K193="",0,1)</f>
        <v>0</v>
      </c>
    </row>
    <row r="1256" spans="2:16" hidden="1" x14ac:dyDescent="0.3">
      <c r="B1256" s="64">
        <f t="shared" si="22"/>
        <v>0</v>
      </c>
      <c r="C1256" s="4">
        <f>K195</f>
        <v>0</v>
      </c>
      <c r="F1256" s="4" t="str">
        <f t="shared" si="23"/>
        <v>8. Staff appeared to be culturally diverse.</v>
      </c>
      <c r="M1256" s="4">
        <f>IF(K195="",0,1)</f>
        <v>0</v>
      </c>
    </row>
    <row r="1257" spans="2:16" hidden="1" x14ac:dyDescent="0.3">
      <c r="B1257" s="64">
        <f t="shared" si="22"/>
        <v>0</v>
      </c>
      <c r="C1257" s="4">
        <f>K197</f>
        <v>0</v>
      </c>
      <c r="F1257" s="4" t="str">
        <f t="shared" si="23"/>
        <v>9. They effectively accommodated my linguistic barrier.</v>
      </c>
      <c r="M1257" s="4">
        <f>IF(K197="",0,1)</f>
        <v>0</v>
      </c>
    </row>
    <row r="1258" spans="2:16" hidden="1" x14ac:dyDescent="0.3">
      <c r="B1258" s="64">
        <f t="shared" si="22"/>
        <v>0</v>
      </c>
      <c r="C1258" s="4">
        <f>K199</f>
        <v>0</v>
      </c>
      <c r="F1258" s="4" t="str">
        <f t="shared" si="23"/>
        <v>10. I was offered billing options appropriate to my cultural values.</v>
      </c>
      <c r="M1258" s="4">
        <f>IF(K199="",0,1)</f>
        <v>0</v>
      </c>
    </row>
    <row r="1259" spans="2:16" hidden="1" x14ac:dyDescent="0.3">
      <c r="M1259" s="71">
        <f t="shared" ref="M1259" si="24">SUM(M1249:M1258)</f>
        <v>0</v>
      </c>
    </row>
    <row r="1260" spans="2:16" ht="15.5" hidden="1" x14ac:dyDescent="0.45">
      <c r="B1260" s="72">
        <f t="shared" ref="B1260" si="25">ROUND(SUM(B1249:B1258),0)</f>
        <v>0</v>
      </c>
      <c r="C1260" s="73" t="str">
        <f>IF(AND($B1260&gt;=$B$1114,$B1260&lt;$C$1114),E$1114,IF(AND($B1260&gt;=$B$1115,$B1260&lt;$C$1115),E$1115,IF(AND($B1260&gt;=$B$1116,$B1260&lt;$C$1116),E$1116,IF(AND($B1260&gt;=$B$1117,$B1260&lt;$C$1117),E$1117,IF(AND($B1260&gt;=$B$1118,$B1260&lt;=$C$1118),E$1118)))))</f>
        <v>Dangerously incompetent</v>
      </c>
      <c r="F1260" s="73" t="str">
        <f>IF(AND($B1260&gt;=$B$1114,$B1260&lt;$C$1114),H$1114,IF(AND($B1260&gt;=$B$1115,$B1260&lt;$C$1115),H$1115,IF(AND($B1260&gt;=$B$1116,$B1260&lt;$C$1116),H$1116,IF(AND($B1260&gt;=$B$1117,$B1260&lt;$C$1117),H$1117,IF(AND($B1260&gt;=$B$1118,$B1260&lt;=$C$1118),H$1118)))))</f>
        <v>dangerous incompetence</v>
      </c>
      <c r="I1260" s="73" t="str">
        <f>IF(AND($B1260&gt;=$B$1114,$B1260&lt;$C$1114),K$1114,IF(AND($B1260&gt;=$B$1115,$B1260&lt;$C$1115),K$1115,IF(AND($B1260&gt;=$B$1116,$B1260&lt;$C$1116),K$1116,IF(AND($B1260&gt;=$B$1117,$B1260&lt;$C$1117),K$1117,IF(AND($B1260&gt;=$B$1118,$B1260&lt;=$C$1118),K$1118)))))</f>
        <v>dangerous risk to Ashanti's wellbeing</v>
      </c>
      <c r="M1260" s="74" t="str">
        <f>IF(M1259=10,B1260,"")</f>
        <v/>
      </c>
      <c r="P1260" s="127" t="str">
        <f>IF(M1260="","",M1260*0.01)</f>
        <v/>
      </c>
    </row>
    <row r="1261" spans="2:16" ht="15.5" hidden="1" x14ac:dyDescent="0.45">
      <c r="L1261" s="75" t="s">
        <v>92</v>
      </c>
      <c r="M1261" s="76" t="str">
        <f>IF(K179="","",K179)</f>
        <v/>
      </c>
      <c r="P1261" s="127" t="str">
        <f>IF(M1261="","",1-(M1261/12))</f>
        <v/>
      </c>
    </row>
    <row r="1262" spans="2:16" hidden="1" x14ac:dyDescent="0.3">
      <c r="B1262" s="73" t="str">
        <f t="shared" ref="B1262" si="26">IF(M1259=10,CONCATENATE(E1262,F1262,G1262,H1262,I1262,J1262,K1262,L1262,M1262),"")</f>
        <v/>
      </c>
      <c r="D1262" s="65" t="s">
        <v>60</v>
      </c>
      <c r="E1262" s="4" t="s">
        <v>93</v>
      </c>
      <c r="F1262" s="4">
        <f t="shared" ref="F1262" si="27">B1260</f>
        <v>0</v>
      </c>
      <c r="G1262" s="4" t="s">
        <v>94</v>
      </c>
      <c r="H1262" s="4" t="str">
        <f t="shared" ref="H1262" si="28">F1260</f>
        <v>dangerous incompetence</v>
      </c>
      <c r="I1262" s="4" t="s">
        <v>95</v>
      </c>
    </row>
    <row r="1263" spans="2:16" hidden="1" x14ac:dyDescent="0.3"/>
    <row r="1264" spans="2:16" ht="14.5" hidden="1" x14ac:dyDescent="0.45">
      <c r="C1264" s="147">
        <f>E209</f>
        <v>0</v>
      </c>
      <c r="D1264" s="148"/>
      <c r="E1264" s="148"/>
      <c r="F1264" s="148"/>
      <c r="G1264" s="148"/>
      <c r="H1264" s="149"/>
    </row>
    <row r="1265" spans="3:14" hidden="1" x14ac:dyDescent="0.3"/>
    <row r="1266" spans="3:14" hidden="1" x14ac:dyDescent="0.3">
      <c r="C1266" s="73" t="str">
        <f>CONCATENATE(E1266,F1266,G1266,H1266,I1266,J1266,K1266,,L1266,M1266)</f>
        <v xml:space="preserve">We provide this helpful feedback to you, , to improve your cultural competency. </v>
      </c>
      <c r="D1266" s="65" t="s">
        <v>60</v>
      </c>
      <c r="E1266" s="4" t="s">
        <v>123</v>
      </c>
      <c r="F1266" s="4" t="str">
        <f>IF($J1247=0,"the recipient",$J1247)</f>
        <v/>
      </c>
      <c r="G1266" s="4" t="s">
        <v>124</v>
      </c>
      <c r="H1266" s="4"/>
    </row>
    <row r="1267" spans="3:14" hidden="1" x14ac:dyDescent="0.3">
      <c r="C1267" s="73" t="str">
        <f>CONCATENATE(E1267,F1267,G1267,H1267,I1267,J1267,K1267,,L1267,M1267)</f>
        <v xml:space="preserve">We know medical providers like you rely upon referrals. Often from those you serve. </v>
      </c>
      <c r="D1267" s="65" t="s">
        <v>60</v>
      </c>
      <c r="E1267" s="4" t="s">
        <v>126</v>
      </c>
      <c r="G1267" s="4" t="s">
        <v>127</v>
      </c>
    </row>
    <row r="1268" spans="3:14" hidden="1" x14ac:dyDescent="0.3">
      <c r="C1268" s="73" t="str">
        <f>CONCATENATE(E1268,F1268,G1268,H1268,I1268,J1268,K1268,,L1268,M1268)</f>
        <v>Select a service that best fits your needs.</v>
      </c>
      <c r="D1268" s="65" t="s">
        <v>60</v>
      </c>
      <c r="E1268" s="4" t="s">
        <v>17</v>
      </c>
    </row>
    <row r="1269" spans="3:14" hidden="1" x14ac:dyDescent="0.3">
      <c r="C1269" s="62" t="str">
        <f>$C$1164</f>
        <v>Standard Cultural Competence - begin</v>
      </c>
      <c r="E1269" s="65" t="s">
        <v>60</v>
      </c>
      <c r="F1269" s="62" t="str">
        <f>$H$1164</f>
        <v>beginning the Standard Cultural Competence program</v>
      </c>
      <c r="G1269" s="65" t="s">
        <v>60</v>
      </c>
      <c r="H1269" s="73" t="str">
        <f>CONCATENATE($I1269,$J1269,$K1269,$L1269,$M1269,$N1269,$O1269,$P1269)</f>
        <v>Now that  is beginning the Standard Cultural Competence program, we expect improved outcomes. And can provide a testimonial of their responsiveness to the needs of diverse clients.</v>
      </c>
      <c r="I1269" s="4" t="s">
        <v>128</v>
      </c>
      <c r="J1269" s="65" t="str">
        <f>F1266</f>
        <v/>
      </c>
      <c r="K1269" s="61" t="s">
        <v>129</v>
      </c>
      <c r="L1269" s="4" t="str">
        <f>F1269</f>
        <v>beginning the Standard Cultural Competence program</v>
      </c>
      <c r="M1269" s="4" t="s">
        <v>143</v>
      </c>
      <c r="N1269" s="60" t="s">
        <v>131</v>
      </c>
    </row>
    <row r="1270" spans="3:14" hidden="1" x14ac:dyDescent="0.3">
      <c r="C1270" s="62" t="str">
        <f>$C$1165</f>
        <v>Competitive Cultural Competence - begin</v>
      </c>
      <c r="E1270" s="65" t="s">
        <v>60</v>
      </c>
      <c r="F1270" s="62" t="str">
        <f>$H$1165</f>
        <v>beginning the Competetive Cultural Competence program</v>
      </c>
      <c r="G1270" s="65" t="s">
        <v>60</v>
      </c>
      <c r="H1270" s="73" t="str">
        <f t="shared" ref="H1270:H1275" si="29">CONCATENATE($I1270,$J1270,$K1270,$L1270,$M1270,$N1270,$O1270,$P1270)</f>
        <v>Now that  is beginning the Competetive Cultural Competence program, we anticipate modestly improved wellness outcomes. And can provide a testimonial of their responsiveness to the needs of diverse clients.</v>
      </c>
      <c r="I1270" s="4" t="s">
        <v>128</v>
      </c>
      <c r="J1270" s="4" t="str">
        <f>J1269</f>
        <v/>
      </c>
      <c r="K1270" s="61" t="str">
        <f>K$1195</f>
        <v xml:space="preserve"> is </v>
      </c>
      <c r="L1270" s="4" t="str">
        <f t="shared" ref="L1270:L1274" si="30">F1270</f>
        <v>beginning the Competetive Cultural Competence program</v>
      </c>
      <c r="M1270" s="4" t="s">
        <v>144</v>
      </c>
      <c r="N1270" s="60" t="s">
        <v>131</v>
      </c>
    </row>
    <row r="1271" spans="3:14" hidden="1" x14ac:dyDescent="0.3">
      <c r="C1271" s="62" t="str">
        <f>$C$1166</f>
        <v>Standard Cultural Competence - enrolled</v>
      </c>
      <c r="E1271" s="65" t="s">
        <v>60</v>
      </c>
      <c r="F1271" s="62" t="str">
        <f>$H$1166</f>
        <v>participating in the Standard Cultural Competence program</v>
      </c>
      <c r="G1271" s="65" t="s">
        <v>60</v>
      </c>
      <c r="H1271" s="73" t="str">
        <f t="shared" si="29"/>
        <v>Now that  is participating in the Standard Cultural Competence program, we expect better outcomes. And can provide a testimonial of their responsiveness to the needs of diverse clients.</v>
      </c>
      <c r="I1271" s="4" t="s">
        <v>128</v>
      </c>
      <c r="J1271" s="4" t="str">
        <f t="shared" ref="J1271:J1274" si="31">J1270</f>
        <v/>
      </c>
      <c r="K1271" s="61" t="str">
        <f>K$1195</f>
        <v xml:space="preserve"> is </v>
      </c>
      <c r="L1271" s="4" t="str">
        <f t="shared" si="30"/>
        <v>participating in the Standard Cultural Competence program</v>
      </c>
      <c r="M1271" s="4" t="s">
        <v>145</v>
      </c>
      <c r="N1271" s="60" t="s">
        <v>131</v>
      </c>
    </row>
    <row r="1272" spans="3:14" hidden="1" x14ac:dyDescent="0.3">
      <c r="C1272" s="62" t="str">
        <f>$C$1167</f>
        <v>Competitive Cultural Competence - enrolled</v>
      </c>
      <c r="E1272" s="65" t="s">
        <v>60</v>
      </c>
      <c r="F1272" s="62" t="str">
        <f>$H$1167</f>
        <v>participating in the Competetive Cultural Competence program</v>
      </c>
      <c r="G1272" s="65" t="s">
        <v>60</v>
      </c>
      <c r="H1272" s="73" t="str">
        <f t="shared" si="29"/>
        <v>Now that  is participating in the Competetive Cultural Competence program, we anticipate significantly improved wellness outcomes. And can provide a testimonial of their responsiveness to the needs of diverse clients.</v>
      </c>
      <c r="I1272" s="4" t="s">
        <v>128</v>
      </c>
      <c r="J1272" s="4" t="str">
        <f t="shared" si="31"/>
        <v/>
      </c>
      <c r="K1272" s="61" t="str">
        <f>K$1195</f>
        <v xml:space="preserve"> is </v>
      </c>
      <c r="L1272" s="4" t="str">
        <f t="shared" si="30"/>
        <v>participating in the Competetive Cultural Competence program</v>
      </c>
      <c r="M1272" s="4" t="s">
        <v>146</v>
      </c>
      <c r="N1272" s="60" t="s">
        <v>131</v>
      </c>
    </row>
    <row r="1273" spans="3:14" hidden="1" x14ac:dyDescent="0.3">
      <c r="C1273" s="62" t="str">
        <f>$C$1168</f>
        <v>Standard Cultural Competence - completed</v>
      </c>
      <c r="E1273" s="65" t="s">
        <v>60</v>
      </c>
      <c r="F1273" s="62" t="str">
        <f>$H$1168</f>
        <v>completing the Standard Cultural Competence program</v>
      </c>
      <c r="G1273" s="65" t="s">
        <v>60</v>
      </c>
      <c r="H1273" s="73" t="str">
        <f t="shared" si="29"/>
        <v>Now that  is completing the Standard Cultural Competence program, we expect stellar outcomes. And will soon provide a testimonial of their responsiveness to the needs of diverse clients.</v>
      </c>
      <c r="I1273" s="4" t="s">
        <v>128</v>
      </c>
      <c r="J1273" s="4" t="str">
        <f t="shared" si="31"/>
        <v/>
      </c>
      <c r="K1273" s="61" t="str">
        <f>K$1195</f>
        <v xml:space="preserve"> is </v>
      </c>
      <c r="L1273" s="4" t="str">
        <f t="shared" si="30"/>
        <v>completing the Standard Cultural Competence program</v>
      </c>
      <c r="M1273" s="4" t="s">
        <v>147</v>
      </c>
      <c r="N1273" s="60" t="s">
        <v>136</v>
      </c>
    </row>
    <row r="1274" spans="3:14" hidden="1" x14ac:dyDescent="0.3">
      <c r="C1274" s="62" t="str">
        <f>$C$1169</f>
        <v>Competitive Cultural Competence - completed</v>
      </c>
      <c r="E1274" s="65" t="s">
        <v>60</v>
      </c>
      <c r="F1274" s="62" t="str">
        <f>$H$1169</f>
        <v>completing the Competetive Cultural Competence program</v>
      </c>
      <c r="G1274" s="65" t="s">
        <v>60</v>
      </c>
      <c r="H1274" s="73" t="str">
        <f t="shared" si="29"/>
        <v>Now that  is completing the Competetive Cultural Competence program, we anticipate greatly improved wellness outcomes. And will soon provide a testimonial of their responsiveness to the needs of diverse clients.</v>
      </c>
      <c r="I1274" s="4" t="s">
        <v>128</v>
      </c>
      <c r="J1274" s="4" t="str">
        <f t="shared" si="31"/>
        <v/>
      </c>
      <c r="K1274" s="61" t="str">
        <f>K$1195</f>
        <v xml:space="preserve"> is </v>
      </c>
      <c r="L1274" s="4" t="str">
        <f t="shared" si="30"/>
        <v>completing the Competetive Cultural Competence program</v>
      </c>
      <c r="M1274" s="4" t="s">
        <v>148</v>
      </c>
      <c r="N1274" s="60" t="s">
        <v>136</v>
      </c>
    </row>
    <row r="1275" spans="3:14" hidden="1" x14ac:dyDescent="0.3">
      <c r="G1275" s="65" t="s">
        <v>60</v>
      </c>
      <c r="H1275" s="73" t="str">
        <f t="shared" si="29"/>
        <v>Select one of these two services, Standard or Competitive Competence, to best improve your efficacy serving diverse patients. We can then offer a testimonial of your improved responsiveness to diverse clients.</v>
      </c>
      <c r="K1275" s="61" t="s">
        <v>138</v>
      </c>
      <c r="L1275" s="61" t="s">
        <v>139</v>
      </c>
      <c r="M1275" s="61" t="s">
        <v>149</v>
      </c>
      <c r="N1275" s="60" t="s">
        <v>141</v>
      </c>
    </row>
    <row r="1276" spans="3:14" hidden="1" x14ac:dyDescent="0.3">
      <c r="C1276" s="73" t="str">
        <f>IF($C1264=$C1269,H1269,IF($C1264=$C1270,H1270,IF($C1264=C1271,H1271,IF($C1264=C1272,H1272,IF($C1264=C1273,H1273,IF($C1264=C1274,H1274,IF($C1264=0,H1275)))))))</f>
        <v>Select one of these two services, Standard or Competitive Competence, to best improve your efficacy serving diverse patients. We can then offer a testimonial of your improved responsiveness to diverse clients.</v>
      </c>
      <c r="E1276" s="65" t="s">
        <v>60</v>
      </c>
      <c r="F1276" s="73" t="str">
        <f>IF($C1264=$C1269,F1269,IF($C1264=$C1270,F1270,IF($C1264=C1271,F1271,IF($C1264=C1272,F1272,IF($C1264=C1273,F1273,IF($C1264=C1274,F1274,IF($C1264=0,"")))))))</f>
        <v/>
      </c>
      <c r="G1276" s="65" t="s">
        <v>60</v>
      </c>
    </row>
    <row r="1277" spans="3:14" hidden="1" x14ac:dyDescent="0.3"/>
    <row r="1278" spans="3:14" hidden="1" x14ac:dyDescent="0.3">
      <c r="C1278" s="4" t="s">
        <v>142</v>
      </c>
    </row>
    <row r="1279" spans="3:14" hidden="1" x14ac:dyDescent="0.3"/>
    <row r="1280" spans="3:14" hidden="1" x14ac:dyDescent="0.3"/>
    <row r="1281" spans="2:13" hidden="1" x14ac:dyDescent="0.3"/>
    <row r="1282" spans="2:13" ht="16" hidden="1" x14ac:dyDescent="0.4">
      <c r="B1282" s="66" t="str">
        <f>IF(OR(F215="",J215=""),B215,CONCATENATE(B215,": ",F215,", ",J215))</f>
        <v>5th visit</v>
      </c>
      <c r="C1282" s="67"/>
      <c r="D1282" s="67"/>
      <c r="E1282" s="67"/>
      <c r="F1282" s="68"/>
      <c r="G1282" s="67"/>
      <c r="H1282" s="69"/>
      <c r="I1282" s="67"/>
      <c r="J1282" s="67"/>
      <c r="K1282" s="67"/>
      <c r="L1282" s="67"/>
      <c r="M1282" s="133">
        <f>IF(J215=I$1103,L$1103,IF(J215=I$1104,L$1104,IF(J215=I$1105,L$1105,IF(J215=I$1106,L$1106,IF(J215=I$1107,L$1107,IF(J215=I$1108,L$1108,IF(J215=I$1109,L$1109,IF(J215="",0))))))))</f>
        <v>0</v>
      </c>
    </row>
    <row r="1283" spans="2:13" hidden="1" x14ac:dyDescent="0.3">
      <c r="F1283" s="63"/>
    </row>
    <row r="1284" spans="2:13" hidden="1" x14ac:dyDescent="0.3">
      <c r="F1284" s="70" t="str">
        <f>F219</f>
        <v/>
      </c>
      <c r="J1284" s="70" t="str">
        <f>F220</f>
        <v/>
      </c>
    </row>
    <row r="1285" spans="2:13" hidden="1" x14ac:dyDescent="0.3"/>
    <row r="1286" spans="2:13" hidden="1" x14ac:dyDescent="0.3">
      <c r="B1286" s="64">
        <f>IF(C1286=F$1107,E$1107,IF(C1286=F$1108,E$1108,IF(C1286=F$1109,E$1109,IF(C1286=F$1110,E$1110,IF(C1286=F$1111,E$1111,IF(C1286=0,0))))))</f>
        <v>0</v>
      </c>
      <c r="C1286" s="4">
        <f>K222</f>
        <v>0</v>
      </c>
      <c r="F1286" s="4" t="str">
        <f>F1249</f>
        <v>1. I felt fully seen and heard.</v>
      </c>
      <c r="M1286" s="4">
        <f>IF(K222="",0,1)</f>
        <v>0</v>
      </c>
    </row>
    <row r="1287" spans="2:13" hidden="1" x14ac:dyDescent="0.3">
      <c r="B1287" s="64">
        <f t="shared" ref="B1287:B1295" si="32">IF(C1287=F$1107,E$1107,IF(C1287=F$1108,E$1108,IF(C1287=F$1109,E$1109,IF(C1287=F$1110,E$1110,IF(C1287=F$1111,E$1111,IF(C1287=0,0))))))</f>
        <v>0</v>
      </c>
      <c r="C1287" s="4">
        <f>K224</f>
        <v>0</v>
      </c>
      <c r="F1287" s="4" t="str">
        <f t="shared" ref="F1287:F1295" si="33">F1250</f>
        <v>2. They faithfully responded to all of my expressions of pain or discomfort.</v>
      </c>
      <c r="M1287" s="4">
        <f>IF(K224="",0,1)</f>
        <v>0</v>
      </c>
    </row>
    <row r="1288" spans="2:13" hidden="1" x14ac:dyDescent="0.3">
      <c r="B1288" s="64">
        <f t="shared" si="32"/>
        <v>0</v>
      </c>
      <c r="C1288" s="4">
        <f>K226</f>
        <v>0</v>
      </c>
      <c r="F1288" s="4" t="str">
        <f t="shared" si="33"/>
        <v>3. They put my personal wellbeing ahead of their institutional processes.</v>
      </c>
      <c r="M1288" s="4">
        <f>IF(K226="",0,1)</f>
        <v>0</v>
      </c>
    </row>
    <row r="1289" spans="2:13" hidden="1" x14ac:dyDescent="0.3">
      <c r="B1289" s="64">
        <f t="shared" si="32"/>
        <v>0</v>
      </c>
      <c r="C1289" s="4">
        <f>K228</f>
        <v>0</v>
      </c>
      <c r="F1289" s="4" t="str">
        <f t="shared" si="33"/>
        <v>4. Their actions and expressions were devoid of any microaggressions.</v>
      </c>
      <c r="M1289" s="4">
        <f>IF(K228="",0,1)</f>
        <v>0</v>
      </c>
    </row>
    <row r="1290" spans="2:13" hidden="1" x14ac:dyDescent="0.3">
      <c r="B1290" s="64">
        <f t="shared" si="32"/>
        <v>0</v>
      </c>
      <c r="C1290" s="4">
        <f>K230</f>
        <v>0</v>
      </c>
      <c r="F1290" s="4" t="str">
        <f t="shared" si="33"/>
        <v>5. They asked me how they could be more culturally sensitive.</v>
      </c>
      <c r="M1290" s="4">
        <f>IF(K230="",0,1)</f>
        <v>0</v>
      </c>
    </row>
    <row r="1291" spans="2:13" hidden="1" x14ac:dyDescent="0.3">
      <c r="B1291" s="64">
        <f t="shared" si="32"/>
        <v>0</v>
      </c>
      <c r="C1291" s="4">
        <f>K232</f>
        <v>0</v>
      </c>
      <c r="F1291" s="4" t="str">
        <f t="shared" si="33"/>
        <v>6. They did not exploit my vulnerability to their professional authority.</v>
      </c>
      <c r="M1291" s="4">
        <f>IF(K232="",0,1)</f>
        <v>0</v>
      </c>
    </row>
    <row r="1292" spans="2:13" hidden="1" x14ac:dyDescent="0.3">
      <c r="B1292" s="64">
        <f t="shared" si="32"/>
        <v>0</v>
      </c>
      <c r="C1292" s="4">
        <f>K234</f>
        <v>0</v>
      </c>
      <c r="F1292" s="4" t="str">
        <f t="shared" si="33"/>
        <v>7. I never had to give up my autonomy to fit their processes.</v>
      </c>
      <c r="M1292" s="4">
        <f>IF(K234="",0,1)</f>
        <v>0</v>
      </c>
    </row>
    <row r="1293" spans="2:13" hidden="1" x14ac:dyDescent="0.3">
      <c r="B1293" s="64">
        <f t="shared" si="32"/>
        <v>0</v>
      </c>
      <c r="C1293" s="4">
        <f>K236</f>
        <v>0</v>
      </c>
      <c r="F1293" s="4" t="str">
        <f t="shared" si="33"/>
        <v>8. Staff appeared to be culturally diverse.</v>
      </c>
      <c r="M1293" s="4">
        <f>IF(K236="",0,1)</f>
        <v>0</v>
      </c>
    </row>
    <row r="1294" spans="2:13" hidden="1" x14ac:dyDescent="0.3">
      <c r="B1294" s="64">
        <f t="shared" si="32"/>
        <v>0</v>
      </c>
      <c r="C1294" s="4">
        <f>K238</f>
        <v>0</v>
      </c>
      <c r="F1294" s="4" t="str">
        <f t="shared" si="33"/>
        <v>9. They effectively accommodated my linguistic barrier.</v>
      </c>
      <c r="M1294" s="4">
        <f>IF(K238="",0,1)</f>
        <v>0</v>
      </c>
    </row>
    <row r="1295" spans="2:13" hidden="1" x14ac:dyDescent="0.3">
      <c r="B1295" s="64">
        <f t="shared" si="32"/>
        <v>0</v>
      </c>
      <c r="C1295" s="4">
        <f>K240</f>
        <v>0</v>
      </c>
      <c r="F1295" s="4" t="str">
        <f t="shared" si="33"/>
        <v>10. I was offered billing options appropriate to my cultural values.</v>
      </c>
      <c r="M1295" s="4">
        <f>IF(K240="",0,1)</f>
        <v>0</v>
      </c>
    </row>
    <row r="1296" spans="2:13" hidden="1" x14ac:dyDescent="0.3">
      <c r="M1296" s="71">
        <f t="shared" ref="M1296" si="34">SUM(M1286:M1295)</f>
        <v>0</v>
      </c>
    </row>
    <row r="1297" spans="2:16" ht="15.5" hidden="1" x14ac:dyDescent="0.45">
      <c r="B1297" s="72">
        <f t="shared" ref="B1297" si="35">ROUND(SUM(B1286:B1295),0)</f>
        <v>0</v>
      </c>
      <c r="C1297" s="73" t="str">
        <f>IF(AND($B1297&gt;=$B$1114,$B1297&lt;$C$1114),E$1114,IF(AND($B1297&gt;=$B$1115,$B1297&lt;$C$1115),E$1115,IF(AND($B1297&gt;=$B$1116,$B1297&lt;$C$1116),E$1116,IF(AND($B1297&gt;=$B$1117,$B1297&lt;$C$1117),E$1117,IF(AND($B1297&gt;=$B$1118,$B1297&lt;=$C$1118),E$1118)))))</f>
        <v>Dangerously incompetent</v>
      </c>
      <c r="F1297" s="73" t="str">
        <f>IF(AND($B1297&gt;=$B$1114,$B1297&lt;$C$1114),H$1114,IF(AND($B1297&gt;=$B$1115,$B1297&lt;$C$1115),H$1115,IF(AND($B1297&gt;=$B$1116,$B1297&lt;$C$1116),H$1116,IF(AND($B1297&gt;=$B$1117,$B1297&lt;$C$1117),H$1117,IF(AND($B1297&gt;=$B$1118,$B1297&lt;=$C$1118),H$1118)))))</f>
        <v>dangerous incompetence</v>
      </c>
      <c r="I1297" s="73" t="str">
        <f>IF(AND($B1297&gt;=$B$1114,$B1297&lt;$C$1114),K$1114,IF(AND($B1297&gt;=$B$1115,$B1297&lt;$C$1115),K$1115,IF(AND($B1297&gt;=$B$1116,$B1297&lt;$C$1116),K$1116,IF(AND($B1297&gt;=$B$1117,$B1297&lt;$C$1117),K$1117,IF(AND($B1297&gt;=$B$1118,$B1297&lt;=$C$1118),K$1118)))))</f>
        <v>dangerous risk to Ashanti's wellbeing</v>
      </c>
      <c r="M1297" s="74" t="str">
        <f>IF(M1296=10,B1297,"")</f>
        <v/>
      </c>
      <c r="P1297" s="127" t="str">
        <f>IF(M1297="","",M1297*0.01)</f>
        <v/>
      </c>
    </row>
    <row r="1298" spans="2:16" ht="15.5" hidden="1" x14ac:dyDescent="0.45">
      <c r="L1298" s="75" t="s">
        <v>92</v>
      </c>
      <c r="M1298" s="76" t="str">
        <f>IF(K220="","",K220)</f>
        <v/>
      </c>
      <c r="P1298" s="127" t="str">
        <f>IF(M1298="","",1-(M1298/12))</f>
        <v/>
      </c>
    </row>
    <row r="1299" spans="2:16" hidden="1" x14ac:dyDescent="0.3">
      <c r="B1299" s="73" t="str">
        <f t="shared" ref="B1299" si="36">IF(M1296=10,CONCATENATE(E1299,F1299,G1299,H1299,I1299,J1299,K1299,L1299,M1299),"")</f>
        <v/>
      </c>
      <c r="D1299" s="65" t="s">
        <v>60</v>
      </c>
      <c r="E1299" s="4" t="s">
        <v>93</v>
      </c>
      <c r="F1299" s="4">
        <f t="shared" ref="F1299" si="37">B1297</f>
        <v>0</v>
      </c>
      <c r="G1299" s="4" t="s">
        <v>94</v>
      </c>
      <c r="H1299" s="4" t="str">
        <f t="shared" ref="H1299" si="38">F1297</f>
        <v>dangerous incompetence</v>
      </c>
      <c r="I1299" s="4" t="s">
        <v>95</v>
      </c>
    </row>
    <row r="1300" spans="2:16" hidden="1" x14ac:dyDescent="0.3"/>
    <row r="1301" spans="2:16" ht="14.5" hidden="1" x14ac:dyDescent="0.45">
      <c r="C1301" s="147">
        <f>E250</f>
        <v>0</v>
      </c>
      <c r="D1301" s="148"/>
      <c r="E1301" s="148"/>
      <c r="F1301" s="148"/>
      <c r="G1301" s="148"/>
      <c r="H1301" s="149"/>
    </row>
    <row r="1302" spans="2:16" hidden="1" x14ac:dyDescent="0.3"/>
    <row r="1303" spans="2:16" hidden="1" x14ac:dyDescent="0.3">
      <c r="C1303" s="73" t="str">
        <f>CONCATENATE(E1303,F1303,G1303,H1303,I1303,J1303,K1303,,L1303,M1303)</f>
        <v xml:space="preserve">We provide this helpful feedback to you, , to improve your cultural competency. </v>
      </c>
      <c r="D1303" s="65" t="s">
        <v>60</v>
      </c>
      <c r="E1303" s="4" t="s">
        <v>123</v>
      </c>
      <c r="F1303" s="4" t="str">
        <f>IF($J1284=0,"the recipient",$J1284)</f>
        <v/>
      </c>
      <c r="G1303" s="4" t="s">
        <v>124</v>
      </c>
      <c r="H1303" s="4"/>
    </row>
    <row r="1304" spans="2:16" hidden="1" x14ac:dyDescent="0.3">
      <c r="C1304" s="73" t="str">
        <f>CONCATENATE(E1304,F1304,G1304,H1304,I1304,J1304,K1304,,L1304,M1304)</f>
        <v xml:space="preserve">We know medical providers like you rely upon referrals. Often from those you serve. </v>
      </c>
      <c r="D1304" s="65" t="s">
        <v>60</v>
      </c>
      <c r="E1304" s="4" t="s">
        <v>126</v>
      </c>
      <c r="G1304" s="4" t="s">
        <v>127</v>
      </c>
    </row>
    <row r="1305" spans="2:16" hidden="1" x14ac:dyDescent="0.3">
      <c r="C1305" s="73" t="str">
        <f>CONCATENATE(E1305,F1305,G1305,H1305,I1305,J1305,K1305,,L1305,M1305)</f>
        <v>Select a service that best fits your needs.</v>
      </c>
      <c r="D1305" s="65" t="s">
        <v>60</v>
      </c>
      <c r="E1305" s="4" t="s">
        <v>17</v>
      </c>
    </row>
    <row r="1306" spans="2:16" hidden="1" x14ac:dyDescent="0.3">
      <c r="C1306" s="62" t="str">
        <f>$C$1164</f>
        <v>Standard Cultural Competence - begin</v>
      </c>
      <c r="E1306" s="65" t="s">
        <v>60</v>
      </c>
      <c r="F1306" s="62" t="str">
        <f>$H$1164</f>
        <v>beginning the Standard Cultural Competence program</v>
      </c>
      <c r="G1306" s="65" t="s">
        <v>60</v>
      </c>
      <c r="H1306" s="73" t="str">
        <f>CONCATENATE($I1306,$J1306,$K1306,$L1306,$M1306,$N1306,$O1306,$P1306)</f>
        <v>Now that  is beginning the Standard Cultural Competence program, we expect improved outcomes. And can provide a testimonial of their responsiveness to the needs of diverse clients.</v>
      </c>
      <c r="I1306" s="4" t="s">
        <v>128</v>
      </c>
      <c r="J1306" s="65" t="str">
        <f>F1303</f>
        <v/>
      </c>
      <c r="K1306" s="61" t="s">
        <v>129</v>
      </c>
      <c r="L1306" s="4" t="str">
        <f>F1306</f>
        <v>beginning the Standard Cultural Competence program</v>
      </c>
      <c r="M1306" s="4" t="s">
        <v>143</v>
      </c>
      <c r="N1306" s="60" t="s">
        <v>131</v>
      </c>
    </row>
    <row r="1307" spans="2:16" hidden="1" x14ac:dyDescent="0.3">
      <c r="C1307" s="62" t="str">
        <f>$C$1165</f>
        <v>Competitive Cultural Competence - begin</v>
      </c>
      <c r="E1307" s="65" t="s">
        <v>60</v>
      </c>
      <c r="F1307" s="62" t="str">
        <f>$H$1165</f>
        <v>beginning the Competetive Cultural Competence program</v>
      </c>
      <c r="G1307" s="65" t="s">
        <v>60</v>
      </c>
      <c r="H1307" s="73" t="str">
        <f t="shared" ref="H1307:H1312" si="39">CONCATENATE($I1307,$J1307,$K1307,$L1307,$M1307,$N1307,$O1307,$P1307)</f>
        <v>Now that  is beginning the Competetive Cultural Competence program, we anticipate modestly improved wellness outcomes. And can provide a testimonial of their responsiveness to the needs of diverse clients.</v>
      </c>
      <c r="I1307" s="4" t="s">
        <v>128</v>
      </c>
      <c r="J1307" s="4" t="str">
        <f>J1306</f>
        <v/>
      </c>
      <c r="K1307" s="61" t="str">
        <f>K$1195</f>
        <v xml:space="preserve"> is </v>
      </c>
      <c r="L1307" s="4" t="str">
        <f t="shared" ref="L1307:L1311" si="40">F1307</f>
        <v>beginning the Competetive Cultural Competence program</v>
      </c>
      <c r="M1307" s="4" t="s">
        <v>144</v>
      </c>
      <c r="N1307" s="60" t="s">
        <v>131</v>
      </c>
    </row>
    <row r="1308" spans="2:16" hidden="1" x14ac:dyDescent="0.3">
      <c r="C1308" s="62" t="str">
        <f>$C$1166</f>
        <v>Standard Cultural Competence - enrolled</v>
      </c>
      <c r="E1308" s="65" t="s">
        <v>60</v>
      </c>
      <c r="F1308" s="62" t="str">
        <f>$H$1166</f>
        <v>participating in the Standard Cultural Competence program</v>
      </c>
      <c r="G1308" s="65" t="s">
        <v>60</v>
      </c>
      <c r="H1308" s="73" t="str">
        <f t="shared" si="39"/>
        <v>Now that  is participating in the Standard Cultural Competence program, we expect better outcomes. And can provide a testimonial of their responsiveness to the needs of diverse clients.</v>
      </c>
      <c r="I1308" s="4" t="s">
        <v>128</v>
      </c>
      <c r="J1308" s="4" t="str">
        <f t="shared" ref="J1308:J1311" si="41">J1307</f>
        <v/>
      </c>
      <c r="K1308" s="61" t="str">
        <f>K$1195</f>
        <v xml:space="preserve"> is </v>
      </c>
      <c r="L1308" s="4" t="str">
        <f t="shared" si="40"/>
        <v>participating in the Standard Cultural Competence program</v>
      </c>
      <c r="M1308" s="4" t="s">
        <v>145</v>
      </c>
      <c r="N1308" s="60" t="s">
        <v>131</v>
      </c>
    </row>
    <row r="1309" spans="2:16" hidden="1" x14ac:dyDescent="0.3">
      <c r="C1309" s="62" t="str">
        <f>$C$1167</f>
        <v>Competitive Cultural Competence - enrolled</v>
      </c>
      <c r="E1309" s="65" t="s">
        <v>60</v>
      </c>
      <c r="F1309" s="62" t="str">
        <f>$H$1167</f>
        <v>participating in the Competetive Cultural Competence program</v>
      </c>
      <c r="G1309" s="65" t="s">
        <v>60</v>
      </c>
      <c r="H1309" s="73" t="str">
        <f t="shared" si="39"/>
        <v>Now that  is participating in the Competetive Cultural Competence program, we anticipate significantly improved wellness outcomes. And can provide a testimonial of their responsiveness to the needs of diverse clients.</v>
      </c>
      <c r="I1309" s="4" t="s">
        <v>128</v>
      </c>
      <c r="J1309" s="4" t="str">
        <f t="shared" si="41"/>
        <v/>
      </c>
      <c r="K1309" s="61" t="str">
        <f>K$1195</f>
        <v xml:space="preserve"> is </v>
      </c>
      <c r="L1309" s="4" t="str">
        <f t="shared" si="40"/>
        <v>participating in the Competetive Cultural Competence program</v>
      </c>
      <c r="M1309" s="4" t="s">
        <v>146</v>
      </c>
      <c r="N1309" s="60" t="s">
        <v>131</v>
      </c>
    </row>
    <row r="1310" spans="2:16" hidden="1" x14ac:dyDescent="0.3">
      <c r="C1310" s="62" t="str">
        <f>$C$1168</f>
        <v>Standard Cultural Competence - completed</v>
      </c>
      <c r="E1310" s="65" t="s">
        <v>60</v>
      </c>
      <c r="F1310" s="62" t="str">
        <f>$H$1168</f>
        <v>completing the Standard Cultural Competence program</v>
      </c>
      <c r="G1310" s="65" t="s">
        <v>60</v>
      </c>
      <c r="H1310" s="73" t="str">
        <f t="shared" si="39"/>
        <v>Now that  is completing the Standard Cultural Competence program, we expect stellar outcomes. And will soon provide a testimonial of their responsiveness to the needs of diverse clients.</v>
      </c>
      <c r="I1310" s="4" t="s">
        <v>128</v>
      </c>
      <c r="J1310" s="4" t="str">
        <f t="shared" si="41"/>
        <v/>
      </c>
      <c r="K1310" s="61" t="str">
        <f>K$1195</f>
        <v xml:space="preserve"> is </v>
      </c>
      <c r="L1310" s="4" t="str">
        <f t="shared" si="40"/>
        <v>completing the Standard Cultural Competence program</v>
      </c>
      <c r="M1310" s="4" t="s">
        <v>147</v>
      </c>
      <c r="N1310" s="60" t="s">
        <v>136</v>
      </c>
    </row>
    <row r="1311" spans="2:16" hidden="1" x14ac:dyDescent="0.3">
      <c r="C1311" s="62" t="str">
        <f>$C$1169</f>
        <v>Competitive Cultural Competence - completed</v>
      </c>
      <c r="E1311" s="65" t="s">
        <v>60</v>
      </c>
      <c r="F1311" s="62" t="str">
        <f>$H$1169</f>
        <v>completing the Competetive Cultural Competence program</v>
      </c>
      <c r="G1311" s="65" t="s">
        <v>60</v>
      </c>
      <c r="H1311" s="73" t="str">
        <f t="shared" si="39"/>
        <v>Now that  is completing the Competetive Cultural Competence program, we anticipate greatly improved wellness outcomes. And will soon provide a testimonial of their responsiveness to the needs of diverse clients.</v>
      </c>
      <c r="I1311" s="4" t="s">
        <v>128</v>
      </c>
      <c r="J1311" s="4" t="str">
        <f t="shared" si="41"/>
        <v/>
      </c>
      <c r="K1311" s="61" t="str">
        <f>K$1195</f>
        <v xml:space="preserve"> is </v>
      </c>
      <c r="L1311" s="4" t="str">
        <f t="shared" si="40"/>
        <v>completing the Competetive Cultural Competence program</v>
      </c>
      <c r="M1311" s="4" t="s">
        <v>148</v>
      </c>
      <c r="N1311" s="60" t="s">
        <v>136</v>
      </c>
    </row>
    <row r="1312" spans="2:16" hidden="1" x14ac:dyDescent="0.3">
      <c r="G1312" s="65" t="s">
        <v>60</v>
      </c>
      <c r="H1312" s="73" t="str">
        <f t="shared" si="39"/>
        <v>Select one of these two services, Standard or Competitive Competence, to best improve your efficacy serving diverse patients. We can then offer a testimonial of your improved responsiveness to diverse clients.</v>
      </c>
      <c r="K1312" s="61" t="s">
        <v>138</v>
      </c>
      <c r="L1312" s="61" t="s">
        <v>139</v>
      </c>
      <c r="M1312" s="61" t="s">
        <v>149</v>
      </c>
      <c r="N1312" s="60" t="s">
        <v>141</v>
      </c>
    </row>
    <row r="1313" spans="2:13" hidden="1" x14ac:dyDescent="0.3">
      <c r="C1313" s="73" t="str">
        <f>IF($C1301=$C1306,H1306,IF($C1301=$C1307,H1307,IF($C1301=C1308,H1308,IF($C1301=C1309,H1309,IF($C1301=C1310,H1310,IF($C1301=C1311,H1311,IF($C1301=0,H1312)))))))</f>
        <v>Select one of these two services, Standard or Competitive Competence, to best improve your efficacy serving diverse patients. We can then offer a testimonial of your improved responsiveness to diverse clients.</v>
      </c>
      <c r="E1313" s="65" t="s">
        <v>60</v>
      </c>
      <c r="F1313" s="73" t="str">
        <f>IF($C1301=$C1306,F1306,IF($C1301=$C1307,F1307,IF($C1301=C1308,F1308,IF($C1301=C1309,F1309,IF($C1301=C1310,F1310,IF($C1301=C1311,F1311,IF($C1301=0,"")))))))</f>
        <v/>
      </c>
      <c r="G1313" s="65" t="s">
        <v>60</v>
      </c>
    </row>
    <row r="1314" spans="2:13" hidden="1" x14ac:dyDescent="0.3"/>
    <row r="1315" spans="2:13" hidden="1" x14ac:dyDescent="0.3">
      <c r="C1315" s="4" t="s">
        <v>142</v>
      </c>
    </row>
    <row r="1316" spans="2:13" hidden="1" x14ac:dyDescent="0.3"/>
    <row r="1317" spans="2:13" hidden="1" x14ac:dyDescent="0.3"/>
    <row r="1318" spans="2:13" hidden="1" x14ac:dyDescent="0.3"/>
    <row r="1319" spans="2:13" ht="16" hidden="1" x14ac:dyDescent="0.4">
      <c r="B1319" s="66" t="str">
        <f>IF(OR(F256="",J256=""),B256,CONCATENATE(B256,": ",F256,", ",J256))</f>
        <v>6th visit</v>
      </c>
      <c r="C1319" s="67"/>
      <c r="D1319" s="67"/>
      <c r="E1319" s="67"/>
      <c r="F1319" s="68"/>
      <c r="G1319" s="67"/>
      <c r="H1319" s="69"/>
      <c r="I1319" s="67"/>
      <c r="J1319" s="67"/>
      <c r="K1319" s="67"/>
      <c r="L1319" s="67"/>
      <c r="M1319" s="133">
        <f>IF(J256=I$1103,L$1103,IF(J256=I$1104,L$1104,IF(J256=I$1105,L$1105,IF(J256=I$1106,L$1106,IF(J256=I$1107,L$1107,IF(J256=I$1108,L$1108,IF(J256=I$1109,L$1109,IF(J256="",0))))))))</f>
        <v>0</v>
      </c>
    </row>
    <row r="1320" spans="2:13" hidden="1" x14ac:dyDescent="0.3">
      <c r="F1320" s="63"/>
    </row>
    <row r="1321" spans="2:13" hidden="1" x14ac:dyDescent="0.3">
      <c r="F1321" s="70" t="str">
        <f>F260</f>
        <v/>
      </c>
      <c r="J1321" s="70" t="str">
        <f>F261</f>
        <v/>
      </c>
    </row>
    <row r="1322" spans="2:13" hidden="1" x14ac:dyDescent="0.3"/>
    <row r="1323" spans="2:13" hidden="1" x14ac:dyDescent="0.3">
      <c r="B1323" s="64">
        <f>IF(C1323=F$1107,E$1107,IF(C1323=F$1108,E$1108,IF(C1323=F$1109,E$1109,IF(C1323=F$1110,E$1110,IF(C1323=F$1111,E$1111,IF(C1323=0,0))))))</f>
        <v>0</v>
      </c>
      <c r="C1323" s="4">
        <f>K263</f>
        <v>0</v>
      </c>
      <c r="F1323" s="4" t="str">
        <f>F1286</f>
        <v>1. I felt fully seen and heard.</v>
      </c>
      <c r="M1323" s="4">
        <f>IF(K263="",0,1)</f>
        <v>0</v>
      </c>
    </row>
    <row r="1324" spans="2:13" hidden="1" x14ac:dyDescent="0.3">
      <c r="B1324" s="64">
        <f t="shared" ref="B1324:B1332" si="42">IF(C1324=F$1107,E$1107,IF(C1324=F$1108,E$1108,IF(C1324=F$1109,E$1109,IF(C1324=F$1110,E$1110,IF(C1324=F$1111,E$1111,IF(C1324=0,0))))))</f>
        <v>0</v>
      </c>
      <c r="C1324" s="4">
        <f>K265</f>
        <v>0</v>
      </c>
      <c r="F1324" s="4" t="str">
        <f t="shared" ref="F1324:F1332" si="43">F1287</f>
        <v>2. They faithfully responded to all of my expressions of pain or discomfort.</v>
      </c>
      <c r="M1324" s="4">
        <f>IF(K265="",0,1)</f>
        <v>0</v>
      </c>
    </row>
    <row r="1325" spans="2:13" hidden="1" x14ac:dyDescent="0.3">
      <c r="B1325" s="64">
        <f t="shared" si="42"/>
        <v>0</v>
      </c>
      <c r="C1325" s="4">
        <f>K267</f>
        <v>0</v>
      </c>
      <c r="F1325" s="4" t="str">
        <f t="shared" si="43"/>
        <v>3. They put my personal wellbeing ahead of their institutional processes.</v>
      </c>
      <c r="M1325" s="4">
        <f>IF(K267="",0,1)</f>
        <v>0</v>
      </c>
    </row>
    <row r="1326" spans="2:13" hidden="1" x14ac:dyDescent="0.3">
      <c r="B1326" s="64">
        <f t="shared" si="42"/>
        <v>0</v>
      </c>
      <c r="C1326" s="4">
        <f>K269</f>
        <v>0</v>
      </c>
      <c r="F1326" s="4" t="str">
        <f t="shared" si="43"/>
        <v>4. Their actions and expressions were devoid of any microaggressions.</v>
      </c>
      <c r="M1326" s="4">
        <f>IF(K269="",0,1)</f>
        <v>0</v>
      </c>
    </row>
    <row r="1327" spans="2:13" hidden="1" x14ac:dyDescent="0.3">
      <c r="B1327" s="64">
        <f t="shared" si="42"/>
        <v>0</v>
      </c>
      <c r="C1327" s="4">
        <f>K271</f>
        <v>0</v>
      </c>
      <c r="F1327" s="4" t="str">
        <f t="shared" si="43"/>
        <v>5. They asked me how they could be more culturally sensitive.</v>
      </c>
      <c r="M1327" s="4">
        <f>IF(K271="",0,1)</f>
        <v>0</v>
      </c>
    </row>
    <row r="1328" spans="2:13" hidden="1" x14ac:dyDescent="0.3">
      <c r="B1328" s="64">
        <f t="shared" si="42"/>
        <v>0</v>
      </c>
      <c r="C1328" s="4">
        <f>K273</f>
        <v>0</v>
      </c>
      <c r="F1328" s="4" t="str">
        <f t="shared" si="43"/>
        <v>6. They did not exploit my vulnerability to their professional authority.</v>
      </c>
      <c r="M1328" s="4">
        <f>IF(K273="",0,1)</f>
        <v>0</v>
      </c>
    </row>
    <row r="1329" spans="2:16" hidden="1" x14ac:dyDescent="0.3">
      <c r="B1329" s="64">
        <f t="shared" si="42"/>
        <v>0</v>
      </c>
      <c r="C1329" s="4">
        <f>K275</f>
        <v>0</v>
      </c>
      <c r="F1329" s="4" t="str">
        <f t="shared" si="43"/>
        <v>7. I never had to give up my autonomy to fit their processes.</v>
      </c>
      <c r="M1329" s="4">
        <f>IF(K275="",0,1)</f>
        <v>0</v>
      </c>
    </row>
    <row r="1330" spans="2:16" hidden="1" x14ac:dyDescent="0.3">
      <c r="B1330" s="64">
        <f t="shared" si="42"/>
        <v>0</v>
      </c>
      <c r="C1330" s="4">
        <f>K277</f>
        <v>0</v>
      </c>
      <c r="F1330" s="4" t="str">
        <f t="shared" si="43"/>
        <v>8. Staff appeared to be culturally diverse.</v>
      </c>
      <c r="M1330" s="4">
        <f>IF(K277="",0,1)</f>
        <v>0</v>
      </c>
    </row>
    <row r="1331" spans="2:16" hidden="1" x14ac:dyDescent="0.3">
      <c r="B1331" s="64">
        <f t="shared" si="42"/>
        <v>0</v>
      </c>
      <c r="C1331" s="4">
        <f>K279</f>
        <v>0</v>
      </c>
      <c r="F1331" s="4" t="str">
        <f t="shared" si="43"/>
        <v>9. They effectively accommodated my linguistic barrier.</v>
      </c>
      <c r="M1331" s="4">
        <f>IF(K279="",0,1)</f>
        <v>0</v>
      </c>
    </row>
    <row r="1332" spans="2:16" hidden="1" x14ac:dyDescent="0.3">
      <c r="B1332" s="64">
        <f t="shared" si="42"/>
        <v>0</v>
      </c>
      <c r="C1332" s="4">
        <f>K281</f>
        <v>0</v>
      </c>
      <c r="F1332" s="4" t="str">
        <f t="shared" si="43"/>
        <v>10. I was offered billing options appropriate to my cultural values.</v>
      </c>
      <c r="M1332" s="4">
        <f>IF(K281="",0,1)</f>
        <v>0</v>
      </c>
    </row>
    <row r="1333" spans="2:16" hidden="1" x14ac:dyDescent="0.3">
      <c r="M1333" s="71">
        <f t="shared" ref="M1333" si="44">SUM(M1323:M1332)</f>
        <v>0</v>
      </c>
    </row>
    <row r="1334" spans="2:16" ht="15.5" hidden="1" x14ac:dyDescent="0.45">
      <c r="B1334" s="72">
        <f t="shared" ref="B1334" si="45">ROUND(SUM(B1323:B1332),0)</f>
        <v>0</v>
      </c>
      <c r="C1334" s="73" t="str">
        <f>IF(AND($B1334&gt;=$B$1114,$B1334&lt;$C$1114),E$1114,IF(AND($B1334&gt;=$B$1115,$B1334&lt;$C$1115),E$1115,IF(AND($B1334&gt;=$B$1116,$B1334&lt;$C$1116),E$1116,IF(AND($B1334&gt;=$B$1117,$B1334&lt;$C$1117),E$1117,IF(AND($B1334&gt;=$B$1118,$B1334&lt;=$C$1118),E$1118)))))</f>
        <v>Dangerously incompetent</v>
      </c>
      <c r="F1334" s="73" t="str">
        <f>IF(AND($B1334&gt;=$B$1114,$B1334&lt;$C$1114),H$1114,IF(AND($B1334&gt;=$B$1115,$B1334&lt;$C$1115),H$1115,IF(AND($B1334&gt;=$B$1116,$B1334&lt;$C$1116),H$1116,IF(AND($B1334&gt;=$B$1117,$B1334&lt;$C$1117),H$1117,IF(AND($B1334&gt;=$B$1118,$B1334&lt;=$C$1118),H$1118)))))</f>
        <v>dangerous incompetence</v>
      </c>
      <c r="I1334" s="73" t="str">
        <f>IF(AND($B1334&gt;=$B$1114,$B1334&lt;$C$1114),K$1114,IF(AND($B1334&gt;=$B$1115,$B1334&lt;$C$1115),K$1115,IF(AND($B1334&gt;=$B$1116,$B1334&lt;$C$1116),K$1116,IF(AND($B1334&gt;=$B$1117,$B1334&lt;$C$1117),K$1117,IF(AND($B1334&gt;=$B$1118,$B1334&lt;=$C$1118),K$1118)))))</f>
        <v>dangerous risk to Ashanti's wellbeing</v>
      </c>
      <c r="M1334" s="74" t="str">
        <f>IF(M1333=10,B1334,"")</f>
        <v/>
      </c>
      <c r="P1334" s="127" t="str">
        <f>IF(M1334="","",M1334*0.01)</f>
        <v/>
      </c>
    </row>
    <row r="1335" spans="2:16" ht="15.5" hidden="1" x14ac:dyDescent="0.45">
      <c r="L1335" s="75" t="s">
        <v>92</v>
      </c>
      <c r="M1335" s="76" t="str">
        <f>IF(K261="","",K261)</f>
        <v/>
      </c>
      <c r="P1335" s="127" t="str">
        <f>IF(M1335="","",1-(M1335/12))</f>
        <v/>
      </c>
    </row>
    <row r="1336" spans="2:16" hidden="1" x14ac:dyDescent="0.3">
      <c r="B1336" s="73" t="str">
        <f t="shared" ref="B1336" si="46">IF(M1333=10,CONCATENATE(E1336,F1336,G1336,H1336,I1336,J1336,K1336,L1336,M1336),"")</f>
        <v/>
      </c>
      <c r="D1336" s="65" t="s">
        <v>60</v>
      </c>
      <c r="E1336" s="4" t="s">
        <v>93</v>
      </c>
      <c r="F1336" s="4">
        <f t="shared" ref="F1336" si="47">B1334</f>
        <v>0</v>
      </c>
      <c r="G1336" s="4" t="s">
        <v>94</v>
      </c>
      <c r="H1336" s="4" t="str">
        <f t="shared" ref="H1336" si="48">F1334</f>
        <v>dangerous incompetence</v>
      </c>
      <c r="I1336" s="4" t="s">
        <v>95</v>
      </c>
    </row>
    <row r="1337" spans="2:16" hidden="1" x14ac:dyDescent="0.3"/>
    <row r="1338" spans="2:16" ht="14.5" hidden="1" x14ac:dyDescent="0.45">
      <c r="C1338" s="147">
        <f>E291</f>
        <v>0</v>
      </c>
      <c r="D1338" s="148"/>
      <c r="E1338" s="148"/>
      <c r="F1338" s="148"/>
      <c r="G1338" s="148"/>
      <c r="H1338" s="149"/>
    </row>
    <row r="1339" spans="2:16" hidden="1" x14ac:dyDescent="0.3"/>
    <row r="1340" spans="2:16" hidden="1" x14ac:dyDescent="0.3">
      <c r="C1340" s="73" t="str">
        <f>CONCATENATE(E1340,F1340,G1340,H1340,I1340,J1340,K1340,,L1340,M1340)</f>
        <v xml:space="preserve">We provide this helpful feedback to you, , to improve your cultural competency. </v>
      </c>
      <c r="D1340" s="65" t="s">
        <v>60</v>
      </c>
      <c r="E1340" s="4" t="s">
        <v>123</v>
      </c>
      <c r="F1340" s="4" t="str">
        <f>IF($J1321=0,"the recipient",$J1321)</f>
        <v/>
      </c>
      <c r="G1340" s="4" t="s">
        <v>124</v>
      </c>
      <c r="H1340" s="4"/>
    </row>
    <row r="1341" spans="2:16" hidden="1" x14ac:dyDescent="0.3">
      <c r="C1341" s="73" t="str">
        <f>CONCATENATE(E1341,F1341,G1341,H1341,I1341,J1341,K1341,,L1341,M1341)</f>
        <v xml:space="preserve">We know medical providers like you rely upon referrals. Often from those you serve. </v>
      </c>
      <c r="D1341" s="65" t="s">
        <v>60</v>
      </c>
      <c r="E1341" s="4" t="s">
        <v>126</v>
      </c>
      <c r="G1341" s="4" t="s">
        <v>127</v>
      </c>
    </row>
    <row r="1342" spans="2:16" hidden="1" x14ac:dyDescent="0.3">
      <c r="C1342" s="73" t="str">
        <f>CONCATENATE(E1342,F1342,G1342,H1342,I1342,J1342,K1342,,L1342,M1342)</f>
        <v>Select a service that best fits your needs.</v>
      </c>
      <c r="D1342" s="65" t="s">
        <v>60</v>
      </c>
      <c r="E1342" s="4" t="s">
        <v>17</v>
      </c>
    </row>
    <row r="1343" spans="2:16" hidden="1" x14ac:dyDescent="0.3">
      <c r="C1343" s="62" t="str">
        <f>$C$1164</f>
        <v>Standard Cultural Competence - begin</v>
      </c>
      <c r="E1343" s="65" t="s">
        <v>60</v>
      </c>
      <c r="F1343" s="62" t="str">
        <f>$H$1164</f>
        <v>beginning the Standard Cultural Competence program</v>
      </c>
      <c r="G1343" s="65" t="s">
        <v>60</v>
      </c>
      <c r="H1343" s="73" t="str">
        <f>CONCATENATE($I1343,$J1343,$K1343,$L1343,$M1343,$N1343,$O1343,$P1343)</f>
        <v>Now that  is beginning the Standard Cultural Competence program, we expect improved outcomes. And can provide a testimonial of their responsiveness to the needs of diverse clients.</v>
      </c>
      <c r="I1343" s="4" t="s">
        <v>128</v>
      </c>
      <c r="J1343" s="65" t="str">
        <f>F1340</f>
        <v/>
      </c>
      <c r="K1343" s="61" t="s">
        <v>129</v>
      </c>
      <c r="L1343" s="4" t="str">
        <f>F1343</f>
        <v>beginning the Standard Cultural Competence program</v>
      </c>
      <c r="M1343" s="4" t="s">
        <v>143</v>
      </c>
      <c r="N1343" s="60" t="s">
        <v>131</v>
      </c>
    </row>
    <row r="1344" spans="2:16" hidden="1" x14ac:dyDescent="0.3">
      <c r="C1344" s="62" t="str">
        <f>$C$1165</f>
        <v>Competitive Cultural Competence - begin</v>
      </c>
      <c r="E1344" s="65" t="s">
        <v>60</v>
      </c>
      <c r="F1344" s="62" t="str">
        <f>$H$1165</f>
        <v>beginning the Competetive Cultural Competence program</v>
      </c>
      <c r="G1344" s="65" t="s">
        <v>60</v>
      </c>
      <c r="H1344" s="73" t="str">
        <f t="shared" ref="H1344:H1349" si="49">CONCATENATE($I1344,$J1344,$K1344,$L1344,$M1344,$N1344,$O1344,$P1344)</f>
        <v>Now that  is beginning the Competetive Cultural Competence program, we anticipate modestly improved wellness outcomes. And can provide a testimonial of their responsiveness to the needs of diverse clients.</v>
      </c>
      <c r="I1344" s="4" t="s">
        <v>128</v>
      </c>
      <c r="J1344" s="4" t="str">
        <f>J1343</f>
        <v/>
      </c>
      <c r="K1344" s="61" t="str">
        <f>K$1195</f>
        <v xml:space="preserve"> is </v>
      </c>
      <c r="L1344" s="4" t="str">
        <f t="shared" ref="L1344:L1348" si="50">F1344</f>
        <v>beginning the Competetive Cultural Competence program</v>
      </c>
      <c r="M1344" s="4" t="s">
        <v>144</v>
      </c>
      <c r="N1344" s="60" t="s">
        <v>131</v>
      </c>
    </row>
    <row r="1345" spans="2:14" hidden="1" x14ac:dyDescent="0.3">
      <c r="C1345" s="62" t="str">
        <f>$C$1166</f>
        <v>Standard Cultural Competence - enrolled</v>
      </c>
      <c r="E1345" s="65" t="s">
        <v>60</v>
      </c>
      <c r="F1345" s="62" t="str">
        <f>$H$1166</f>
        <v>participating in the Standard Cultural Competence program</v>
      </c>
      <c r="G1345" s="65" t="s">
        <v>60</v>
      </c>
      <c r="H1345" s="73" t="str">
        <f t="shared" si="49"/>
        <v>Now that  is participating in the Standard Cultural Competence program, we expect better outcomes. And can provide a testimonial of their responsiveness to the needs of diverse clients.</v>
      </c>
      <c r="I1345" s="4" t="s">
        <v>128</v>
      </c>
      <c r="J1345" s="4" t="str">
        <f t="shared" ref="J1345:J1348" si="51">J1344</f>
        <v/>
      </c>
      <c r="K1345" s="61" t="str">
        <f>K$1195</f>
        <v xml:space="preserve"> is </v>
      </c>
      <c r="L1345" s="4" t="str">
        <f t="shared" si="50"/>
        <v>participating in the Standard Cultural Competence program</v>
      </c>
      <c r="M1345" s="4" t="s">
        <v>145</v>
      </c>
      <c r="N1345" s="60" t="s">
        <v>131</v>
      </c>
    </row>
    <row r="1346" spans="2:14" hidden="1" x14ac:dyDescent="0.3">
      <c r="C1346" s="62" t="str">
        <f>$C$1167</f>
        <v>Competitive Cultural Competence - enrolled</v>
      </c>
      <c r="E1346" s="65" t="s">
        <v>60</v>
      </c>
      <c r="F1346" s="62" t="str">
        <f>$H$1167</f>
        <v>participating in the Competetive Cultural Competence program</v>
      </c>
      <c r="G1346" s="65" t="s">
        <v>60</v>
      </c>
      <c r="H1346" s="73" t="str">
        <f t="shared" si="49"/>
        <v>Now that  is participating in the Competetive Cultural Competence program, we anticipate significantly improved wellness outcomes. And can provide a testimonial of their responsiveness to the needs of diverse clients.</v>
      </c>
      <c r="I1346" s="4" t="s">
        <v>128</v>
      </c>
      <c r="J1346" s="4" t="str">
        <f t="shared" si="51"/>
        <v/>
      </c>
      <c r="K1346" s="61" t="str">
        <f>K$1195</f>
        <v xml:space="preserve"> is </v>
      </c>
      <c r="L1346" s="4" t="str">
        <f t="shared" si="50"/>
        <v>participating in the Competetive Cultural Competence program</v>
      </c>
      <c r="M1346" s="4" t="s">
        <v>146</v>
      </c>
      <c r="N1346" s="60" t="s">
        <v>131</v>
      </c>
    </row>
    <row r="1347" spans="2:14" hidden="1" x14ac:dyDescent="0.3">
      <c r="C1347" s="62" t="str">
        <f>$C$1168</f>
        <v>Standard Cultural Competence - completed</v>
      </c>
      <c r="E1347" s="65" t="s">
        <v>60</v>
      </c>
      <c r="F1347" s="62" t="str">
        <f>$H$1168</f>
        <v>completing the Standard Cultural Competence program</v>
      </c>
      <c r="G1347" s="65" t="s">
        <v>60</v>
      </c>
      <c r="H1347" s="73" t="str">
        <f t="shared" si="49"/>
        <v>Now that  is completing the Standard Cultural Competence program, we expect stellar outcomes. And will soon provide a testimonial of their responsiveness to the needs of diverse clients.</v>
      </c>
      <c r="I1347" s="4" t="s">
        <v>128</v>
      </c>
      <c r="J1347" s="4" t="str">
        <f t="shared" si="51"/>
        <v/>
      </c>
      <c r="K1347" s="61" t="str">
        <f>K$1195</f>
        <v xml:space="preserve"> is </v>
      </c>
      <c r="L1347" s="4" t="str">
        <f t="shared" si="50"/>
        <v>completing the Standard Cultural Competence program</v>
      </c>
      <c r="M1347" s="4" t="s">
        <v>147</v>
      </c>
      <c r="N1347" s="60" t="s">
        <v>136</v>
      </c>
    </row>
    <row r="1348" spans="2:14" hidden="1" x14ac:dyDescent="0.3">
      <c r="C1348" s="62" t="str">
        <f>$C$1169</f>
        <v>Competitive Cultural Competence - completed</v>
      </c>
      <c r="E1348" s="65" t="s">
        <v>60</v>
      </c>
      <c r="F1348" s="62" t="str">
        <f>$H$1169</f>
        <v>completing the Competetive Cultural Competence program</v>
      </c>
      <c r="G1348" s="65" t="s">
        <v>60</v>
      </c>
      <c r="H1348" s="73" t="str">
        <f t="shared" si="49"/>
        <v>Now that  is completing the Competetive Cultural Competence program, we anticipate greatly improved wellness outcomes. And will soon provide a testimonial of their responsiveness to the needs of diverse clients.</v>
      </c>
      <c r="I1348" s="4" t="s">
        <v>128</v>
      </c>
      <c r="J1348" s="4" t="str">
        <f t="shared" si="51"/>
        <v/>
      </c>
      <c r="K1348" s="61" t="str">
        <f>K$1195</f>
        <v xml:space="preserve"> is </v>
      </c>
      <c r="L1348" s="4" t="str">
        <f t="shared" si="50"/>
        <v>completing the Competetive Cultural Competence program</v>
      </c>
      <c r="M1348" s="4" t="s">
        <v>148</v>
      </c>
      <c r="N1348" s="60" t="s">
        <v>136</v>
      </c>
    </row>
    <row r="1349" spans="2:14" hidden="1" x14ac:dyDescent="0.3">
      <c r="G1349" s="65" t="s">
        <v>60</v>
      </c>
      <c r="H1349" s="73" t="str">
        <f t="shared" si="49"/>
        <v>Select one of these two services, Standard or Competitive Competence, to best improve your efficacy serving diverse patients. We can then offer a testimonial of your improved responsiveness to diverse clients.</v>
      </c>
      <c r="K1349" s="61" t="s">
        <v>138</v>
      </c>
      <c r="L1349" s="61" t="s">
        <v>139</v>
      </c>
      <c r="M1349" s="61" t="s">
        <v>149</v>
      </c>
      <c r="N1349" s="60" t="s">
        <v>141</v>
      </c>
    </row>
    <row r="1350" spans="2:14" hidden="1" x14ac:dyDescent="0.3">
      <c r="C1350" s="73" t="str">
        <f>IF($C1338=$C1343,H1343,IF($C1338=$C1344,H1344,IF($C1338=C1345,H1345,IF($C1338=C1346,H1346,IF($C1338=C1347,H1347,IF($C1338=C1348,H1348,IF($C1338=0,H1349)))))))</f>
        <v>Select one of these two services, Standard or Competitive Competence, to best improve your efficacy serving diverse patients. We can then offer a testimonial of your improved responsiveness to diverse clients.</v>
      </c>
      <c r="E1350" s="65" t="s">
        <v>60</v>
      </c>
      <c r="F1350" s="73" t="str">
        <f>IF($C1338=$C1343,F1343,IF($C1338=$C1344,F1344,IF($C1338=C1345,F1345,IF($C1338=C1346,F1346,IF($C1338=C1347,F1347,IF($C1338=C1348,F1348,IF($C1338=0,"")))))))</f>
        <v/>
      </c>
      <c r="G1350" s="65" t="s">
        <v>60</v>
      </c>
    </row>
    <row r="1351" spans="2:14" hidden="1" x14ac:dyDescent="0.3"/>
    <row r="1352" spans="2:14" hidden="1" x14ac:dyDescent="0.3">
      <c r="C1352" s="4" t="s">
        <v>142</v>
      </c>
    </row>
    <row r="1353" spans="2:14" hidden="1" x14ac:dyDescent="0.3"/>
    <row r="1354" spans="2:14" hidden="1" x14ac:dyDescent="0.3"/>
    <row r="1355" spans="2:14" hidden="1" x14ac:dyDescent="0.3"/>
    <row r="1356" spans="2:14" ht="16" hidden="1" x14ac:dyDescent="0.4">
      <c r="B1356" s="66" t="str">
        <f>IF(OR(F297="",J297=""),B297,CONCATENATE(B297,": ",F297,", ",J297))</f>
        <v>7th visit</v>
      </c>
      <c r="C1356" s="67"/>
      <c r="D1356" s="67"/>
      <c r="E1356" s="67"/>
      <c r="F1356" s="68"/>
      <c r="G1356" s="67"/>
      <c r="H1356" s="69"/>
      <c r="I1356" s="67"/>
      <c r="J1356" s="67"/>
      <c r="K1356" s="67"/>
      <c r="L1356" s="67"/>
      <c r="M1356" s="133">
        <f>IF(J297=I$1103,L$1103,IF(J297=I$1104,L$1104,IF(J297=I$1105,L$1105,IF(J297=I$1106,L$1106,IF(J297=I$1107,L$1107,IF(J297=I$1108,L$1108,IF(J297=I$1109,L$1109,IF(J297="",0))))))))</f>
        <v>0</v>
      </c>
    </row>
    <row r="1357" spans="2:14" hidden="1" x14ac:dyDescent="0.3">
      <c r="F1357" s="63"/>
    </row>
    <row r="1358" spans="2:14" hidden="1" x14ac:dyDescent="0.3">
      <c r="F1358" s="70" t="str">
        <f>F301</f>
        <v/>
      </c>
      <c r="J1358" s="70" t="str">
        <f>F302</f>
        <v/>
      </c>
    </row>
    <row r="1359" spans="2:14" hidden="1" x14ac:dyDescent="0.3"/>
    <row r="1360" spans="2:14" hidden="1" x14ac:dyDescent="0.3">
      <c r="B1360" s="64">
        <f>IF(C1360=F$1107,E$1107,IF(C1360=F$1108,E$1108,IF(C1360=F$1109,E$1109,IF(C1360=F$1110,E$1110,IF(C1360=F$1111,E$1111,IF(C1360=0,0))))))</f>
        <v>0</v>
      </c>
      <c r="C1360" s="4">
        <f>K304</f>
        <v>0</v>
      </c>
      <c r="F1360" s="4" t="str">
        <f>F1323</f>
        <v>1. I felt fully seen and heard.</v>
      </c>
      <c r="M1360" s="4">
        <f>IF(K304="",0,1)</f>
        <v>0</v>
      </c>
    </row>
    <row r="1361" spans="2:16" hidden="1" x14ac:dyDescent="0.3">
      <c r="B1361" s="64">
        <f t="shared" ref="B1361:B1369" si="52">IF(C1361=F$1107,E$1107,IF(C1361=F$1108,E$1108,IF(C1361=F$1109,E$1109,IF(C1361=F$1110,E$1110,IF(C1361=F$1111,E$1111,IF(C1361=0,0))))))</f>
        <v>0</v>
      </c>
      <c r="C1361" s="4">
        <f>K306</f>
        <v>0</v>
      </c>
      <c r="F1361" s="4" t="str">
        <f t="shared" ref="F1361:F1369" si="53">F1324</f>
        <v>2. They faithfully responded to all of my expressions of pain or discomfort.</v>
      </c>
      <c r="M1361" s="4">
        <f>IF(K306="",0,1)</f>
        <v>0</v>
      </c>
    </row>
    <row r="1362" spans="2:16" hidden="1" x14ac:dyDescent="0.3">
      <c r="B1362" s="64">
        <f t="shared" si="52"/>
        <v>0</v>
      </c>
      <c r="C1362" s="4">
        <f>K308</f>
        <v>0</v>
      </c>
      <c r="F1362" s="4" t="str">
        <f t="shared" si="53"/>
        <v>3. They put my personal wellbeing ahead of their institutional processes.</v>
      </c>
      <c r="M1362" s="4">
        <f>IF(K308="",0,1)</f>
        <v>0</v>
      </c>
    </row>
    <row r="1363" spans="2:16" hidden="1" x14ac:dyDescent="0.3">
      <c r="B1363" s="64">
        <f t="shared" si="52"/>
        <v>0</v>
      </c>
      <c r="C1363" s="4">
        <f>K310</f>
        <v>0</v>
      </c>
      <c r="F1363" s="4" t="str">
        <f t="shared" si="53"/>
        <v>4. Their actions and expressions were devoid of any microaggressions.</v>
      </c>
      <c r="M1363" s="4">
        <f>IF(K310="",0,1)</f>
        <v>0</v>
      </c>
    </row>
    <row r="1364" spans="2:16" hidden="1" x14ac:dyDescent="0.3">
      <c r="B1364" s="64">
        <f t="shared" si="52"/>
        <v>0</v>
      </c>
      <c r="C1364" s="4">
        <f>K312</f>
        <v>0</v>
      </c>
      <c r="F1364" s="4" t="str">
        <f t="shared" si="53"/>
        <v>5. They asked me how they could be more culturally sensitive.</v>
      </c>
      <c r="M1364" s="4">
        <f>IF(K312="",0,1)</f>
        <v>0</v>
      </c>
    </row>
    <row r="1365" spans="2:16" hidden="1" x14ac:dyDescent="0.3">
      <c r="B1365" s="64">
        <f t="shared" si="52"/>
        <v>0</v>
      </c>
      <c r="C1365" s="4">
        <f>K314</f>
        <v>0</v>
      </c>
      <c r="F1365" s="4" t="str">
        <f t="shared" si="53"/>
        <v>6. They did not exploit my vulnerability to their professional authority.</v>
      </c>
      <c r="M1365" s="4">
        <f>IF(K314="",0,1)</f>
        <v>0</v>
      </c>
    </row>
    <row r="1366" spans="2:16" hidden="1" x14ac:dyDescent="0.3">
      <c r="B1366" s="64">
        <f t="shared" si="52"/>
        <v>0</v>
      </c>
      <c r="C1366" s="4">
        <f>K316</f>
        <v>0</v>
      </c>
      <c r="F1366" s="4" t="str">
        <f t="shared" si="53"/>
        <v>7. I never had to give up my autonomy to fit their processes.</v>
      </c>
      <c r="M1366" s="4">
        <f>IF(K316="",0,1)</f>
        <v>0</v>
      </c>
    </row>
    <row r="1367" spans="2:16" hidden="1" x14ac:dyDescent="0.3">
      <c r="B1367" s="64">
        <f t="shared" si="52"/>
        <v>0</v>
      </c>
      <c r="C1367" s="4">
        <f>K318</f>
        <v>0</v>
      </c>
      <c r="F1367" s="4" t="str">
        <f t="shared" si="53"/>
        <v>8. Staff appeared to be culturally diverse.</v>
      </c>
      <c r="M1367" s="4">
        <f>IF(K318="",0,1)</f>
        <v>0</v>
      </c>
    </row>
    <row r="1368" spans="2:16" hidden="1" x14ac:dyDescent="0.3">
      <c r="B1368" s="64">
        <f t="shared" si="52"/>
        <v>0</v>
      </c>
      <c r="C1368" s="4">
        <f>K320</f>
        <v>0</v>
      </c>
      <c r="F1368" s="4" t="str">
        <f t="shared" si="53"/>
        <v>9. They effectively accommodated my linguistic barrier.</v>
      </c>
      <c r="M1368" s="4">
        <f>IF(K320="",0,1)</f>
        <v>0</v>
      </c>
    </row>
    <row r="1369" spans="2:16" hidden="1" x14ac:dyDescent="0.3">
      <c r="B1369" s="64">
        <f t="shared" si="52"/>
        <v>0</v>
      </c>
      <c r="C1369" s="4">
        <f>K322</f>
        <v>0</v>
      </c>
      <c r="F1369" s="4" t="str">
        <f t="shared" si="53"/>
        <v>10. I was offered billing options appropriate to my cultural values.</v>
      </c>
      <c r="M1369" s="4">
        <f>IF(K322="",0,1)</f>
        <v>0</v>
      </c>
    </row>
    <row r="1370" spans="2:16" hidden="1" x14ac:dyDescent="0.3">
      <c r="M1370" s="71">
        <f t="shared" ref="M1370" si="54">SUM(M1360:M1369)</f>
        <v>0</v>
      </c>
    </row>
    <row r="1371" spans="2:16" ht="15.5" hidden="1" x14ac:dyDescent="0.45">
      <c r="B1371" s="72">
        <f t="shared" ref="B1371" si="55">ROUND(SUM(B1360:B1369),0)</f>
        <v>0</v>
      </c>
      <c r="C1371" s="73" t="str">
        <f>IF(AND($B1371&gt;=$B$1114,$B1371&lt;$C$1114),E$1114,IF(AND($B1371&gt;=$B$1115,$B1371&lt;$C$1115),E$1115,IF(AND($B1371&gt;=$B$1116,$B1371&lt;$C$1116),E$1116,IF(AND($B1371&gt;=$B$1117,$B1371&lt;$C$1117),E$1117,IF(AND($B1371&gt;=$B$1118,$B1371&lt;=$C$1118),E$1118)))))</f>
        <v>Dangerously incompetent</v>
      </c>
      <c r="F1371" s="73" t="str">
        <f>IF(AND($B1371&gt;=$B$1114,$B1371&lt;$C$1114),H$1114,IF(AND($B1371&gt;=$B$1115,$B1371&lt;$C$1115),H$1115,IF(AND($B1371&gt;=$B$1116,$B1371&lt;$C$1116),H$1116,IF(AND($B1371&gt;=$B$1117,$B1371&lt;$C$1117),H$1117,IF(AND($B1371&gt;=$B$1118,$B1371&lt;=$C$1118),H$1118)))))</f>
        <v>dangerous incompetence</v>
      </c>
      <c r="I1371" s="73" t="str">
        <f>IF(AND($B1371&gt;=$B$1114,$B1371&lt;$C$1114),K$1114,IF(AND($B1371&gt;=$B$1115,$B1371&lt;$C$1115),K$1115,IF(AND($B1371&gt;=$B$1116,$B1371&lt;$C$1116),K$1116,IF(AND($B1371&gt;=$B$1117,$B1371&lt;$C$1117),K$1117,IF(AND($B1371&gt;=$B$1118,$B1371&lt;=$C$1118),K$1118)))))</f>
        <v>dangerous risk to Ashanti's wellbeing</v>
      </c>
      <c r="M1371" s="74" t="str">
        <f>IF(M1370=10,B1371,"")</f>
        <v/>
      </c>
      <c r="P1371" s="127" t="str">
        <f>IF(M1371="","",M1371*0.01)</f>
        <v/>
      </c>
    </row>
    <row r="1372" spans="2:16" ht="15.5" hidden="1" x14ac:dyDescent="0.45">
      <c r="L1372" s="75" t="s">
        <v>92</v>
      </c>
      <c r="M1372" s="76" t="str">
        <f>IF(K302="","",K302)</f>
        <v/>
      </c>
      <c r="P1372" s="127" t="str">
        <f>IF(M1372="","",1-(M1372/12))</f>
        <v/>
      </c>
    </row>
    <row r="1373" spans="2:16" hidden="1" x14ac:dyDescent="0.3">
      <c r="B1373" s="73" t="str">
        <f t="shared" ref="B1373" si="56">IF(M1370=10,CONCATENATE(E1373,F1373,G1373,H1373,I1373,J1373,K1373,L1373,M1373),"")</f>
        <v/>
      </c>
      <c r="D1373" s="65" t="s">
        <v>60</v>
      </c>
      <c r="E1373" s="4" t="s">
        <v>93</v>
      </c>
      <c r="F1373" s="4">
        <f t="shared" ref="F1373" si="57">B1371</f>
        <v>0</v>
      </c>
      <c r="G1373" s="4" t="s">
        <v>94</v>
      </c>
      <c r="H1373" s="4" t="str">
        <f t="shared" ref="H1373" si="58">F1371</f>
        <v>dangerous incompetence</v>
      </c>
      <c r="I1373" s="4" t="s">
        <v>95</v>
      </c>
    </row>
    <row r="1374" spans="2:16" hidden="1" x14ac:dyDescent="0.3"/>
    <row r="1375" spans="2:16" ht="14.5" hidden="1" x14ac:dyDescent="0.45">
      <c r="C1375" s="147">
        <f>E332</f>
        <v>0</v>
      </c>
      <c r="D1375" s="148"/>
      <c r="E1375" s="148"/>
      <c r="F1375" s="148"/>
      <c r="G1375" s="148"/>
      <c r="H1375" s="149"/>
    </row>
    <row r="1376" spans="2:16" hidden="1" x14ac:dyDescent="0.3"/>
    <row r="1377" spans="3:14" hidden="1" x14ac:dyDescent="0.3">
      <c r="C1377" s="73" t="str">
        <f>CONCATENATE(E1377,F1377,G1377,H1377,I1377,J1377,K1377,,L1377,M1377)</f>
        <v xml:space="preserve">We provide this helpful feedback to you, , to improve your cultural competency. </v>
      </c>
      <c r="D1377" s="65" t="s">
        <v>60</v>
      </c>
      <c r="E1377" s="4" t="s">
        <v>123</v>
      </c>
      <c r="F1377" s="4" t="str">
        <f>IF($J1358=0,"the recipient",$J1358)</f>
        <v/>
      </c>
      <c r="G1377" s="4" t="s">
        <v>124</v>
      </c>
      <c r="H1377" s="4"/>
    </row>
    <row r="1378" spans="3:14" hidden="1" x14ac:dyDescent="0.3">
      <c r="C1378" s="73" t="str">
        <f>CONCATENATE(E1378,F1378,G1378,H1378,I1378,J1378,K1378,,L1378,M1378)</f>
        <v xml:space="preserve">We know medical providers like you rely upon referrals. Often from those you serve. </v>
      </c>
      <c r="D1378" s="65" t="s">
        <v>60</v>
      </c>
      <c r="E1378" s="4" t="s">
        <v>126</v>
      </c>
      <c r="G1378" s="4" t="s">
        <v>127</v>
      </c>
    </row>
    <row r="1379" spans="3:14" hidden="1" x14ac:dyDescent="0.3">
      <c r="C1379" s="73" t="str">
        <f>CONCATENATE(E1379,F1379,G1379,H1379,I1379,J1379,K1379,,L1379,M1379)</f>
        <v>Select a service that best fits your needs.</v>
      </c>
      <c r="D1379" s="65" t="s">
        <v>60</v>
      </c>
      <c r="E1379" s="4" t="s">
        <v>17</v>
      </c>
    </row>
    <row r="1380" spans="3:14" hidden="1" x14ac:dyDescent="0.3">
      <c r="C1380" s="62" t="str">
        <f>$C$1164</f>
        <v>Standard Cultural Competence - begin</v>
      </c>
      <c r="E1380" s="65" t="s">
        <v>60</v>
      </c>
      <c r="F1380" s="62" t="str">
        <f>$H$1164</f>
        <v>beginning the Standard Cultural Competence program</v>
      </c>
      <c r="G1380" s="65" t="s">
        <v>60</v>
      </c>
      <c r="H1380" s="73" t="str">
        <f>CONCATENATE($I1380,$J1380,$K1380,$L1380,$M1380,$N1380,$O1380,$P1380)</f>
        <v>Now that  is beginning the Standard Cultural Competence program, we expect improved outcomes. And can provide a testimonial of their responsiveness to the needs of diverse clients.</v>
      </c>
      <c r="I1380" s="4" t="s">
        <v>128</v>
      </c>
      <c r="J1380" s="65" t="str">
        <f>F1377</f>
        <v/>
      </c>
      <c r="K1380" s="61" t="s">
        <v>129</v>
      </c>
      <c r="L1380" s="4" t="str">
        <f>F1380</f>
        <v>beginning the Standard Cultural Competence program</v>
      </c>
      <c r="M1380" s="4" t="s">
        <v>143</v>
      </c>
      <c r="N1380" s="60" t="s">
        <v>131</v>
      </c>
    </row>
    <row r="1381" spans="3:14" hidden="1" x14ac:dyDescent="0.3">
      <c r="C1381" s="62" t="str">
        <f>$C$1165</f>
        <v>Competitive Cultural Competence - begin</v>
      </c>
      <c r="E1381" s="65" t="s">
        <v>60</v>
      </c>
      <c r="F1381" s="62" t="str">
        <f>$H$1165</f>
        <v>beginning the Competetive Cultural Competence program</v>
      </c>
      <c r="G1381" s="65" t="s">
        <v>60</v>
      </c>
      <c r="H1381" s="73" t="str">
        <f t="shared" ref="H1381:H1386" si="59">CONCATENATE($I1381,$J1381,$K1381,$L1381,$M1381,$N1381,$O1381,$P1381)</f>
        <v>Now that  is beginning the Competetive Cultural Competence program, we anticipate modestly improved wellness outcomes. And can provide a testimonial of their responsiveness to the needs of diverse clients.</v>
      </c>
      <c r="I1381" s="4" t="s">
        <v>128</v>
      </c>
      <c r="J1381" s="4" t="str">
        <f>J1380</f>
        <v/>
      </c>
      <c r="K1381" s="61" t="str">
        <f>K$1195</f>
        <v xml:space="preserve"> is </v>
      </c>
      <c r="L1381" s="4" t="str">
        <f t="shared" ref="L1381:L1385" si="60">F1381</f>
        <v>beginning the Competetive Cultural Competence program</v>
      </c>
      <c r="M1381" s="4" t="s">
        <v>144</v>
      </c>
      <c r="N1381" s="60" t="s">
        <v>131</v>
      </c>
    </row>
    <row r="1382" spans="3:14" hidden="1" x14ac:dyDescent="0.3">
      <c r="C1382" s="62" t="str">
        <f>$C$1166</f>
        <v>Standard Cultural Competence - enrolled</v>
      </c>
      <c r="E1382" s="65" t="s">
        <v>60</v>
      </c>
      <c r="F1382" s="62" t="str">
        <f>$H$1166</f>
        <v>participating in the Standard Cultural Competence program</v>
      </c>
      <c r="G1382" s="65" t="s">
        <v>60</v>
      </c>
      <c r="H1382" s="73" t="str">
        <f t="shared" si="59"/>
        <v>Now that  is participating in the Standard Cultural Competence program, we expect better outcomes. And can provide a testimonial of their responsiveness to the needs of diverse clients.</v>
      </c>
      <c r="I1382" s="4" t="s">
        <v>128</v>
      </c>
      <c r="J1382" s="4" t="str">
        <f t="shared" ref="J1382:J1385" si="61">J1381</f>
        <v/>
      </c>
      <c r="K1382" s="61" t="str">
        <f>K$1195</f>
        <v xml:space="preserve"> is </v>
      </c>
      <c r="L1382" s="4" t="str">
        <f t="shared" si="60"/>
        <v>participating in the Standard Cultural Competence program</v>
      </c>
      <c r="M1382" s="4" t="s">
        <v>145</v>
      </c>
      <c r="N1382" s="60" t="s">
        <v>131</v>
      </c>
    </row>
    <row r="1383" spans="3:14" hidden="1" x14ac:dyDescent="0.3">
      <c r="C1383" s="62" t="str">
        <f>$C$1167</f>
        <v>Competitive Cultural Competence - enrolled</v>
      </c>
      <c r="E1383" s="65" t="s">
        <v>60</v>
      </c>
      <c r="F1383" s="62" t="str">
        <f>$H$1167</f>
        <v>participating in the Competetive Cultural Competence program</v>
      </c>
      <c r="G1383" s="65" t="s">
        <v>60</v>
      </c>
      <c r="H1383" s="73" t="str">
        <f t="shared" si="59"/>
        <v>Now that  is participating in the Competetive Cultural Competence program, we anticipate significantly improved wellness outcomes. And can provide a testimonial of their responsiveness to the needs of diverse clients.</v>
      </c>
      <c r="I1383" s="4" t="s">
        <v>128</v>
      </c>
      <c r="J1383" s="4" t="str">
        <f t="shared" si="61"/>
        <v/>
      </c>
      <c r="K1383" s="61" t="str">
        <f>K$1195</f>
        <v xml:space="preserve"> is </v>
      </c>
      <c r="L1383" s="4" t="str">
        <f t="shared" si="60"/>
        <v>participating in the Competetive Cultural Competence program</v>
      </c>
      <c r="M1383" s="4" t="s">
        <v>146</v>
      </c>
      <c r="N1383" s="60" t="s">
        <v>131</v>
      </c>
    </row>
    <row r="1384" spans="3:14" hidden="1" x14ac:dyDescent="0.3">
      <c r="C1384" s="62" t="str">
        <f>$C$1168</f>
        <v>Standard Cultural Competence - completed</v>
      </c>
      <c r="E1384" s="65" t="s">
        <v>60</v>
      </c>
      <c r="F1384" s="62" t="str">
        <f>$H$1168</f>
        <v>completing the Standard Cultural Competence program</v>
      </c>
      <c r="G1384" s="65" t="s">
        <v>60</v>
      </c>
      <c r="H1384" s="73" t="str">
        <f t="shared" si="59"/>
        <v>Now that  is completing the Standard Cultural Competence program, we expect stellar outcomes. And will soon provide a testimonial of their responsiveness to the needs of diverse clients.</v>
      </c>
      <c r="I1384" s="4" t="s">
        <v>128</v>
      </c>
      <c r="J1384" s="4" t="str">
        <f t="shared" si="61"/>
        <v/>
      </c>
      <c r="K1384" s="61" t="str">
        <f>K$1195</f>
        <v xml:space="preserve"> is </v>
      </c>
      <c r="L1384" s="4" t="str">
        <f t="shared" si="60"/>
        <v>completing the Standard Cultural Competence program</v>
      </c>
      <c r="M1384" s="4" t="s">
        <v>147</v>
      </c>
      <c r="N1384" s="60" t="s">
        <v>136</v>
      </c>
    </row>
    <row r="1385" spans="3:14" hidden="1" x14ac:dyDescent="0.3">
      <c r="C1385" s="62" t="str">
        <f>$C$1169</f>
        <v>Competitive Cultural Competence - completed</v>
      </c>
      <c r="E1385" s="65" t="s">
        <v>60</v>
      </c>
      <c r="F1385" s="62" t="str">
        <f>$H$1169</f>
        <v>completing the Competetive Cultural Competence program</v>
      </c>
      <c r="G1385" s="65" t="s">
        <v>60</v>
      </c>
      <c r="H1385" s="73" t="str">
        <f t="shared" si="59"/>
        <v>Now that  is completing the Competetive Cultural Competence program, we anticipate greatly improved wellness outcomes. And will soon provide a testimonial of their responsiveness to the needs of diverse clients.</v>
      </c>
      <c r="I1385" s="4" t="s">
        <v>128</v>
      </c>
      <c r="J1385" s="4" t="str">
        <f t="shared" si="61"/>
        <v/>
      </c>
      <c r="K1385" s="61" t="str">
        <f>K$1195</f>
        <v xml:space="preserve"> is </v>
      </c>
      <c r="L1385" s="4" t="str">
        <f t="shared" si="60"/>
        <v>completing the Competetive Cultural Competence program</v>
      </c>
      <c r="M1385" s="4" t="s">
        <v>148</v>
      </c>
      <c r="N1385" s="60" t="s">
        <v>136</v>
      </c>
    </row>
    <row r="1386" spans="3:14" hidden="1" x14ac:dyDescent="0.3">
      <c r="G1386" s="65" t="s">
        <v>60</v>
      </c>
      <c r="H1386" s="73" t="str">
        <f t="shared" si="59"/>
        <v>Select one of these two services, Standard or Competitive Competence, to best improve your efficacy serving diverse patients. We can then offer a testimonial of your improved responsiveness to diverse clients.</v>
      </c>
      <c r="K1386" s="61" t="s">
        <v>138</v>
      </c>
      <c r="L1386" s="61" t="s">
        <v>139</v>
      </c>
      <c r="M1386" s="61" t="s">
        <v>149</v>
      </c>
      <c r="N1386" s="60" t="s">
        <v>141</v>
      </c>
    </row>
    <row r="1387" spans="3:14" hidden="1" x14ac:dyDescent="0.3">
      <c r="C1387" s="73" t="str">
        <f>IF($C1375=$C1380,H1380,IF($C1375=$C1381,H1381,IF($C1375=C1382,H1382,IF($C1375=C1383,H1383,IF($C1375=C1384,H1384,IF($C1375=C1385,H1385,IF($C1375=0,H1386)))))))</f>
        <v>Select one of these two services, Standard or Competitive Competence, to best improve your efficacy serving diverse patients. We can then offer a testimonial of your improved responsiveness to diverse clients.</v>
      </c>
      <c r="E1387" s="65" t="s">
        <v>60</v>
      </c>
      <c r="F1387" s="73" t="str">
        <f>IF($C1375=$C1380,F1380,IF($C1375=$C1381,F1381,IF($C1375=C1382,F1382,IF($C1375=C1383,F1383,IF($C1375=C1384,F1384,IF($C1375=C1385,F1385,IF($C1375=0,"")))))))</f>
        <v/>
      </c>
      <c r="G1387" s="65" t="s">
        <v>60</v>
      </c>
    </row>
    <row r="1388" spans="3:14" hidden="1" x14ac:dyDescent="0.3"/>
    <row r="1389" spans="3:14" hidden="1" x14ac:dyDescent="0.3">
      <c r="C1389" s="4" t="s">
        <v>142</v>
      </c>
    </row>
    <row r="1390" spans="3:14" hidden="1" x14ac:dyDescent="0.3"/>
    <row r="1391" spans="3:14" hidden="1" x14ac:dyDescent="0.3"/>
    <row r="1392" spans="3:14" hidden="1" x14ac:dyDescent="0.3"/>
    <row r="1393" spans="2:16" ht="16" hidden="1" x14ac:dyDescent="0.4">
      <c r="B1393" s="66" t="str">
        <f>IF(OR(F338="",J338=""),B338,CONCATENATE(B338,": ",F338,", ",J338))</f>
        <v>8th visit</v>
      </c>
      <c r="C1393" s="67"/>
      <c r="D1393" s="67"/>
      <c r="E1393" s="67"/>
      <c r="F1393" s="68"/>
      <c r="G1393" s="67"/>
      <c r="H1393" s="69"/>
      <c r="I1393" s="67"/>
      <c r="J1393" s="67"/>
      <c r="K1393" s="67"/>
      <c r="L1393" s="67"/>
      <c r="M1393" s="133">
        <f>IF(J338=I$1103,L$1103,IF(J338=I$1104,L$1104,IF(J338=I$1105,L$1105,IF(J338=I$1106,L$1106,IF(J338=I$1107,L$1107,IF(J338=I$1108,L$1108,IF(J338=I$1109,L$1109,IF(J338="",0))))))))</f>
        <v>0</v>
      </c>
    </row>
    <row r="1394" spans="2:16" hidden="1" x14ac:dyDescent="0.3">
      <c r="F1394" s="63"/>
    </row>
    <row r="1395" spans="2:16" hidden="1" x14ac:dyDescent="0.3">
      <c r="F1395" s="70" t="str">
        <f>F342</f>
        <v/>
      </c>
      <c r="J1395" s="70" t="str">
        <f>F343</f>
        <v/>
      </c>
    </row>
    <row r="1396" spans="2:16" hidden="1" x14ac:dyDescent="0.3"/>
    <row r="1397" spans="2:16" hidden="1" x14ac:dyDescent="0.3">
      <c r="B1397" s="64">
        <f>IF(C1397=F$1107,E$1107,IF(C1397=F$1108,E$1108,IF(C1397=F$1109,E$1109,IF(C1397=F$1110,E$1110,IF(C1397=F$1111,E$1111,IF(C1397=0,0))))))</f>
        <v>0</v>
      </c>
      <c r="C1397" s="4">
        <f>K345</f>
        <v>0</v>
      </c>
      <c r="F1397" s="4" t="str">
        <f>F1360</f>
        <v>1. I felt fully seen and heard.</v>
      </c>
      <c r="M1397" s="4">
        <f>IF(K345="",0,1)</f>
        <v>0</v>
      </c>
    </row>
    <row r="1398" spans="2:16" hidden="1" x14ac:dyDescent="0.3">
      <c r="B1398" s="64">
        <f t="shared" ref="B1398:B1406" si="62">IF(C1398=F$1107,E$1107,IF(C1398=F$1108,E$1108,IF(C1398=F$1109,E$1109,IF(C1398=F$1110,E$1110,IF(C1398=F$1111,E$1111,IF(C1398=0,0))))))</f>
        <v>0</v>
      </c>
      <c r="C1398" s="4">
        <f>K347</f>
        <v>0</v>
      </c>
      <c r="F1398" s="4" t="str">
        <f t="shared" ref="F1398:F1406" si="63">F1361</f>
        <v>2. They faithfully responded to all of my expressions of pain or discomfort.</v>
      </c>
      <c r="M1398" s="4">
        <f>IF(K347="",0,1)</f>
        <v>0</v>
      </c>
    </row>
    <row r="1399" spans="2:16" hidden="1" x14ac:dyDescent="0.3">
      <c r="B1399" s="64">
        <f t="shared" si="62"/>
        <v>0</v>
      </c>
      <c r="C1399" s="4">
        <f>K349</f>
        <v>0</v>
      </c>
      <c r="F1399" s="4" t="str">
        <f t="shared" si="63"/>
        <v>3. They put my personal wellbeing ahead of their institutional processes.</v>
      </c>
      <c r="M1399" s="4">
        <f>IF(K349="",0,1)</f>
        <v>0</v>
      </c>
    </row>
    <row r="1400" spans="2:16" hidden="1" x14ac:dyDescent="0.3">
      <c r="B1400" s="64">
        <f t="shared" si="62"/>
        <v>0</v>
      </c>
      <c r="C1400" s="4">
        <f>K351</f>
        <v>0</v>
      </c>
      <c r="F1400" s="4" t="str">
        <f t="shared" si="63"/>
        <v>4. Their actions and expressions were devoid of any microaggressions.</v>
      </c>
      <c r="M1400" s="4">
        <f>IF(K351="",0,1)</f>
        <v>0</v>
      </c>
    </row>
    <row r="1401" spans="2:16" hidden="1" x14ac:dyDescent="0.3">
      <c r="B1401" s="64">
        <f t="shared" si="62"/>
        <v>0</v>
      </c>
      <c r="C1401" s="4">
        <f>K353</f>
        <v>0</v>
      </c>
      <c r="F1401" s="4" t="str">
        <f t="shared" si="63"/>
        <v>5. They asked me how they could be more culturally sensitive.</v>
      </c>
      <c r="M1401" s="4">
        <f>IF(K353="",0,1)</f>
        <v>0</v>
      </c>
    </row>
    <row r="1402" spans="2:16" hidden="1" x14ac:dyDescent="0.3">
      <c r="B1402" s="64">
        <f t="shared" si="62"/>
        <v>0</v>
      </c>
      <c r="C1402" s="4">
        <f>K355</f>
        <v>0</v>
      </c>
      <c r="F1402" s="4" t="str">
        <f t="shared" si="63"/>
        <v>6. They did not exploit my vulnerability to their professional authority.</v>
      </c>
      <c r="M1402" s="4">
        <f>IF(K355="",0,1)</f>
        <v>0</v>
      </c>
    </row>
    <row r="1403" spans="2:16" hidden="1" x14ac:dyDescent="0.3">
      <c r="B1403" s="64">
        <f t="shared" si="62"/>
        <v>0</v>
      </c>
      <c r="C1403" s="4">
        <f>K357</f>
        <v>0</v>
      </c>
      <c r="F1403" s="4" t="str">
        <f t="shared" si="63"/>
        <v>7. I never had to give up my autonomy to fit their processes.</v>
      </c>
      <c r="M1403" s="4">
        <f>IF(K357="",0,1)</f>
        <v>0</v>
      </c>
    </row>
    <row r="1404" spans="2:16" hidden="1" x14ac:dyDescent="0.3">
      <c r="B1404" s="64">
        <f t="shared" si="62"/>
        <v>0</v>
      </c>
      <c r="C1404" s="4">
        <f>K359</f>
        <v>0</v>
      </c>
      <c r="F1404" s="4" t="str">
        <f t="shared" si="63"/>
        <v>8. Staff appeared to be culturally diverse.</v>
      </c>
      <c r="M1404" s="4">
        <f>IF(K359="",0,1)</f>
        <v>0</v>
      </c>
    </row>
    <row r="1405" spans="2:16" hidden="1" x14ac:dyDescent="0.3">
      <c r="B1405" s="64">
        <f t="shared" si="62"/>
        <v>0</v>
      </c>
      <c r="C1405" s="4">
        <f>K361</f>
        <v>0</v>
      </c>
      <c r="F1405" s="4" t="str">
        <f t="shared" si="63"/>
        <v>9. They effectively accommodated my linguistic barrier.</v>
      </c>
      <c r="M1405" s="4">
        <f>IF(K361="",0,1)</f>
        <v>0</v>
      </c>
    </row>
    <row r="1406" spans="2:16" hidden="1" x14ac:dyDescent="0.3">
      <c r="B1406" s="64">
        <f t="shared" si="62"/>
        <v>0</v>
      </c>
      <c r="C1406" s="4">
        <f>K363</f>
        <v>0</v>
      </c>
      <c r="F1406" s="4" t="str">
        <f t="shared" si="63"/>
        <v>10. I was offered billing options appropriate to my cultural values.</v>
      </c>
      <c r="M1406" s="4">
        <f>IF(K363="",0,1)</f>
        <v>0</v>
      </c>
    </row>
    <row r="1407" spans="2:16" hidden="1" x14ac:dyDescent="0.3">
      <c r="M1407" s="71">
        <f t="shared" ref="M1407" si="64">SUM(M1397:M1406)</f>
        <v>0</v>
      </c>
    </row>
    <row r="1408" spans="2:16" ht="15.5" hidden="1" x14ac:dyDescent="0.45">
      <c r="B1408" s="72">
        <f t="shared" ref="B1408" si="65">ROUND(SUM(B1397:B1406),0)</f>
        <v>0</v>
      </c>
      <c r="C1408" s="73" t="str">
        <f>IF(AND($B1408&gt;=$B$1114,$B1408&lt;$C$1114),E$1114,IF(AND($B1408&gt;=$B$1115,$B1408&lt;$C$1115),E$1115,IF(AND($B1408&gt;=$B$1116,$B1408&lt;$C$1116),E$1116,IF(AND($B1408&gt;=$B$1117,$B1408&lt;$C$1117),E$1117,IF(AND($B1408&gt;=$B$1118,$B1408&lt;=$C$1118),E$1118)))))</f>
        <v>Dangerously incompetent</v>
      </c>
      <c r="F1408" s="73" t="str">
        <f>IF(AND($B1408&gt;=$B$1114,$B1408&lt;$C$1114),H$1114,IF(AND($B1408&gt;=$B$1115,$B1408&lt;$C$1115),H$1115,IF(AND($B1408&gt;=$B$1116,$B1408&lt;$C$1116),H$1116,IF(AND($B1408&gt;=$B$1117,$B1408&lt;$C$1117),H$1117,IF(AND($B1408&gt;=$B$1118,$B1408&lt;=$C$1118),H$1118)))))</f>
        <v>dangerous incompetence</v>
      </c>
      <c r="I1408" s="73" t="str">
        <f>IF(AND($B1408&gt;=$B$1114,$B1408&lt;$C$1114),K$1114,IF(AND($B1408&gt;=$B$1115,$B1408&lt;$C$1115),K$1115,IF(AND($B1408&gt;=$B$1116,$B1408&lt;$C$1116),K$1116,IF(AND($B1408&gt;=$B$1117,$B1408&lt;$C$1117),K$1117,IF(AND($B1408&gt;=$B$1118,$B1408&lt;=$C$1118),K$1118)))))</f>
        <v>dangerous risk to Ashanti's wellbeing</v>
      </c>
      <c r="M1408" s="74" t="str">
        <f>IF(M1407=10,B1408,"")</f>
        <v/>
      </c>
      <c r="P1408" s="127" t="str">
        <f>IF(M1408="","",M1408*0.01)</f>
        <v/>
      </c>
    </row>
    <row r="1409" spans="2:16" ht="15.5" hidden="1" x14ac:dyDescent="0.45">
      <c r="L1409" s="75" t="s">
        <v>92</v>
      </c>
      <c r="M1409" s="76" t="str">
        <f>IF(K343="","",K343)</f>
        <v/>
      </c>
      <c r="P1409" s="127" t="str">
        <f>IF(M1409="","",1-(M1409/12))</f>
        <v/>
      </c>
    </row>
    <row r="1410" spans="2:16" hidden="1" x14ac:dyDescent="0.3">
      <c r="B1410" s="73" t="str">
        <f t="shared" ref="B1410" si="66">IF(M1407=10,CONCATENATE(E1410,F1410,G1410,H1410,I1410,J1410,K1410,L1410,M1410),"")</f>
        <v/>
      </c>
      <c r="D1410" s="65" t="s">
        <v>60</v>
      </c>
      <c r="E1410" s="4" t="s">
        <v>93</v>
      </c>
      <c r="F1410" s="4">
        <f t="shared" ref="F1410" si="67">B1408</f>
        <v>0</v>
      </c>
      <c r="G1410" s="4" t="s">
        <v>94</v>
      </c>
      <c r="H1410" s="4" t="str">
        <f t="shared" ref="H1410" si="68">F1408</f>
        <v>dangerous incompetence</v>
      </c>
      <c r="I1410" s="4" t="s">
        <v>95</v>
      </c>
    </row>
    <row r="1411" spans="2:16" hidden="1" x14ac:dyDescent="0.3"/>
    <row r="1412" spans="2:16" ht="14.5" hidden="1" x14ac:dyDescent="0.45">
      <c r="C1412" s="147">
        <f>E373</f>
        <v>0</v>
      </c>
      <c r="D1412" s="148"/>
      <c r="E1412" s="148"/>
      <c r="F1412" s="148"/>
      <c r="G1412" s="148"/>
      <c r="H1412" s="149"/>
    </row>
    <row r="1413" spans="2:16" hidden="1" x14ac:dyDescent="0.3"/>
    <row r="1414" spans="2:16" hidden="1" x14ac:dyDescent="0.3">
      <c r="C1414" s="73" t="str">
        <f>CONCATENATE(E1414,F1414,G1414,H1414,I1414,J1414,K1414,,L1414,M1414)</f>
        <v xml:space="preserve">We provide this helpful feedback to you, , to improve your cultural competency. </v>
      </c>
      <c r="D1414" s="65" t="s">
        <v>60</v>
      </c>
      <c r="E1414" s="4" t="s">
        <v>123</v>
      </c>
      <c r="F1414" s="4" t="str">
        <f>IF($J1395=0,"the recipient",$J1395)</f>
        <v/>
      </c>
      <c r="G1414" s="4" t="s">
        <v>124</v>
      </c>
      <c r="H1414" s="4"/>
    </row>
    <row r="1415" spans="2:16" hidden="1" x14ac:dyDescent="0.3">
      <c r="C1415" s="73" t="str">
        <f>CONCATENATE(E1415,F1415,G1415,H1415,I1415,J1415,K1415,,L1415,M1415)</f>
        <v xml:space="preserve">We know medical providers like you rely upon referrals. Often from those you serve. </v>
      </c>
      <c r="D1415" s="65" t="s">
        <v>60</v>
      </c>
      <c r="E1415" s="4" t="s">
        <v>126</v>
      </c>
      <c r="G1415" s="4" t="s">
        <v>127</v>
      </c>
    </row>
    <row r="1416" spans="2:16" hidden="1" x14ac:dyDescent="0.3">
      <c r="C1416" s="73" t="str">
        <f>CONCATENATE(E1416,F1416,G1416,H1416,I1416,J1416,K1416,,L1416,M1416)</f>
        <v>Select a service that best fits your needs.</v>
      </c>
      <c r="D1416" s="65" t="s">
        <v>60</v>
      </c>
      <c r="E1416" s="4" t="s">
        <v>17</v>
      </c>
    </row>
    <row r="1417" spans="2:16" hidden="1" x14ac:dyDescent="0.3">
      <c r="C1417" s="62" t="str">
        <f>$C$1164</f>
        <v>Standard Cultural Competence - begin</v>
      </c>
      <c r="E1417" s="65" t="s">
        <v>60</v>
      </c>
      <c r="F1417" s="62" t="str">
        <f>$H$1164</f>
        <v>beginning the Standard Cultural Competence program</v>
      </c>
      <c r="G1417" s="65" t="s">
        <v>60</v>
      </c>
      <c r="H1417" s="73" t="str">
        <f>CONCATENATE($I1417,$J1417,$K1417,$L1417,$M1417,$N1417,$O1417,$P1417)</f>
        <v>Now that  is beginning the Standard Cultural Competence program, we expect improved outcomes. And can provide a testimonial of their responsiveness to the needs of diverse clients.</v>
      </c>
      <c r="I1417" s="4" t="s">
        <v>128</v>
      </c>
      <c r="J1417" s="65" t="str">
        <f>F1414</f>
        <v/>
      </c>
      <c r="K1417" s="61" t="s">
        <v>129</v>
      </c>
      <c r="L1417" s="4" t="str">
        <f>F1417</f>
        <v>beginning the Standard Cultural Competence program</v>
      </c>
      <c r="M1417" s="4" t="s">
        <v>143</v>
      </c>
      <c r="N1417" s="60" t="s">
        <v>131</v>
      </c>
    </row>
    <row r="1418" spans="2:16" hidden="1" x14ac:dyDescent="0.3">
      <c r="C1418" s="62" t="str">
        <f>$C$1165</f>
        <v>Competitive Cultural Competence - begin</v>
      </c>
      <c r="E1418" s="65" t="s">
        <v>60</v>
      </c>
      <c r="F1418" s="62" t="str">
        <f>$H$1165</f>
        <v>beginning the Competetive Cultural Competence program</v>
      </c>
      <c r="G1418" s="65" t="s">
        <v>60</v>
      </c>
      <c r="H1418" s="73" t="str">
        <f t="shared" ref="H1418:H1423" si="69">CONCATENATE($I1418,$J1418,$K1418,$L1418,$M1418,$N1418,$O1418,$P1418)</f>
        <v>Now that  is beginning the Competetive Cultural Competence program, we anticipate modestly improved wellness outcomes. And can provide a testimonial of their responsiveness to the needs of diverse clients.</v>
      </c>
      <c r="I1418" s="4" t="s">
        <v>128</v>
      </c>
      <c r="J1418" s="4" t="str">
        <f>J1417</f>
        <v/>
      </c>
      <c r="K1418" s="61" t="str">
        <f>K$1195</f>
        <v xml:space="preserve"> is </v>
      </c>
      <c r="L1418" s="4" t="str">
        <f t="shared" ref="L1418:L1422" si="70">F1418</f>
        <v>beginning the Competetive Cultural Competence program</v>
      </c>
      <c r="M1418" s="4" t="s">
        <v>144</v>
      </c>
      <c r="N1418" s="60" t="s">
        <v>131</v>
      </c>
    </row>
    <row r="1419" spans="2:16" hidden="1" x14ac:dyDescent="0.3">
      <c r="C1419" s="62" t="str">
        <f>$C$1166</f>
        <v>Standard Cultural Competence - enrolled</v>
      </c>
      <c r="E1419" s="65" t="s">
        <v>60</v>
      </c>
      <c r="F1419" s="62" t="str">
        <f>$H$1166</f>
        <v>participating in the Standard Cultural Competence program</v>
      </c>
      <c r="G1419" s="65" t="s">
        <v>60</v>
      </c>
      <c r="H1419" s="73" t="str">
        <f t="shared" si="69"/>
        <v>Now that  is participating in the Standard Cultural Competence program, we expect better outcomes. And can provide a testimonial of their responsiveness to the needs of diverse clients.</v>
      </c>
      <c r="I1419" s="4" t="s">
        <v>128</v>
      </c>
      <c r="J1419" s="4" t="str">
        <f t="shared" ref="J1419:J1422" si="71">J1418</f>
        <v/>
      </c>
      <c r="K1419" s="61" t="str">
        <f>K$1195</f>
        <v xml:space="preserve"> is </v>
      </c>
      <c r="L1419" s="4" t="str">
        <f t="shared" si="70"/>
        <v>participating in the Standard Cultural Competence program</v>
      </c>
      <c r="M1419" s="4" t="s">
        <v>145</v>
      </c>
      <c r="N1419" s="60" t="s">
        <v>131</v>
      </c>
    </row>
    <row r="1420" spans="2:16" hidden="1" x14ac:dyDescent="0.3">
      <c r="C1420" s="62" t="str">
        <f>$C$1167</f>
        <v>Competitive Cultural Competence - enrolled</v>
      </c>
      <c r="E1420" s="65" t="s">
        <v>60</v>
      </c>
      <c r="F1420" s="62" t="str">
        <f>$H$1167</f>
        <v>participating in the Competetive Cultural Competence program</v>
      </c>
      <c r="G1420" s="65" t="s">
        <v>60</v>
      </c>
      <c r="H1420" s="73" t="str">
        <f t="shared" si="69"/>
        <v>Now that  is participating in the Competetive Cultural Competence program, we anticipate significantly improved wellness outcomes. And can provide a testimonial of their responsiveness to the needs of diverse clients.</v>
      </c>
      <c r="I1420" s="4" t="s">
        <v>128</v>
      </c>
      <c r="J1420" s="4" t="str">
        <f t="shared" si="71"/>
        <v/>
      </c>
      <c r="K1420" s="61" t="str">
        <f>K$1195</f>
        <v xml:space="preserve"> is </v>
      </c>
      <c r="L1420" s="4" t="str">
        <f t="shared" si="70"/>
        <v>participating in the Competetive Cultural Competence program</v>
      </c>
      <c r="M1420" s="4" t="s">
        <v>146</v>
      </c>
      <c r="N1420" s="60" t="s">
        <v>131</v>
      </c>
    </row>
    <row r="1421" spans="2:16" hidden="1" x14ac:dyDescent="0.3">
      <c r="C1421" s="62" t="str">
        <f>$C$1168</f>
        <v>Standard Cultural Competence - completed</v>
      </c>
      <c r="E1421" s="65" t="s">
        <v>60</v>
      </c>
      <c r="F1421" s="62" t="str">
        <f>$H$1168</f>
        <v>completing the Standard Cultural Competence program</v>
      </c>
      <c r="G1421" s="65" t="s">
        <v>60</v>
      </c>
      <c r="H1421" s="73" t="str">
        <f t="shared" si="69"/>
        <v>Now that  is completing the Standard Cultural Competence program, we expect stellar outcomes. And will soon provide a testimonial of their responsiveness to the needs of diverse clients.</v>
      </c>
      <c r="I1421" s="4" t="s">
        <v>128</v>
      </c>
      <c r="J1421" s="4" t="str">
        <f t="shared" si="71"/>
        <v/>
      </c>
      <c r="K1421" s="61" t="str">
        <f>K$1195</f>
        <v xml:space="preserve"> is </v>
      </c>
      <c r="L1421" s="4" t="str">
        <f t="shared" si="70"/>
        <v>completing the Standard Cultural Competence program</v>
      </c>
      <c r="M1421" s="4" t="s">
        <v>147</v>
      </c>
      <c r="N1421" s="60" t="s">
        <v>136</v>
      </c>
    </row>
    <row r="1422" spans="2:16" hidden="1" x14ac:dyDescent="0.3">
      <c r="C1422" s="62" t="str">
        <f>$C$1169</f>
        <v>Competitive Cultural Competence - completed</v>
      </c>
      <c r="E1422" s="65" t="s">
        <v>60</v>
      </c>
      <c r="F1422" s="62" t="str">
        <f>$H$1169</f>
        <v>completing the Competetive Cultural Competence program</v>
      </c>
      <c r="G1422" s="65" t="s">
        <v>60</v>
      </c>
      <c r="H1422" s="73" t="str">
        <f t="shared" si="69"/>
        <v>Now that  is completing the Competetive Cultural Competence program, we anticipate greatly improved wellness outcomes. And will soon provide a testimonial of their responsiveness to the needs of diverse clients.</v>
      </c>
      <c r="I1422" s="4" t="s">
        <v>128</v>
      </c>
      <c r="J1422" s="4" t="str">
        <f t="shared" si="71"/>
        <v/>
      </c>
      <c r="K1422" s="61" t="str">
        <f>K$1195</f>
        <v xml:space="preserve"> is </v>
      </c>
      <c r="L1422" s="4" t="str">
        <f t="shared" si="70"/>
        <v>completing the Competetive Cultural Competence program</v>
      </c>
      <c r="M1422" s="4" t="s">
        <v>148</v>
      </c>
      <c r="N1422" s="60" t="s">
        <v>136</v>
      </c>
    </row>
    <row r="1423" spans="2:16" hidden="1" x14ac:dyDescent="0.3">
      <c r="G1423" s="65" t="s">
        <v>60</v>
      </c>
      <c r="H1423" s="73" t="str">
        <f t="shared" si="69"/>
        <v>Select one of these two services, Standard or Competitive Competence, to best improve your efficacy serving diverse patients. We can then offer a testimonial of your improved responsiveness to diverse clients.</v>
      </c>
      <c r="K1423" s="61" t="s">
        <v>138</v>
      </c>
      <c r="L1423" s="61" t="s">
        <v>139</v>
      </c>
      <c r="M1423" s="61" t="s">
        <v>149</v>
      </c>
      <c r="N1423" s="60" t="s">
        <v>141</v>
      </c>
    </row>
    <row r="1424" spans="2:16" hidden="1" x14ac:dyDescent="0.3">
      <c r="C1424" s="73" t="str">
        <f>IF($C1412=$C1417,H1417,IF($C1412=$C1418,H1418,IF($C1412=C1419,H1419,IF($C1412=C1420,H1420,IF($C1412=C1421,H1421,IF($C1412=C1422,H1422,IF($C1412=0,H1423)))))))</f>
        <v>Select one of these two services, Standard or Competitive Competence, to best improve your efficacy serving diverse patients. We can then offer a testimonial of your improved responsiveness to diverse clients.</v>
      </c>
      <c r="E1424" s="65" t="s">
        <v>60</v>
      </c>
      <c r="F1424" s="73" t="str">
        <f>IF($C1412=$C1417,F1417,IF($C1412=$C1418,F1418,IF($C1412=C1419,F1419,IF($C1412=C1420,F1420,IF($C1412=C1421,F1421,IF($C1412=C1422,F1422,IF($C1412=0,"")))))))</f>
        <v/>
      </c>
      <c r="G1424" s="65" t="s">
        <v>60</v>
      </c>
    </row>
    <row r="1425" spans="2:13" hidden="1" x14ac:dyDescent="0.3"/>
    <row r="1426" spans="2:13" hidden="1" x14ac:dyDescent="0.3">
      <c r="C1426" s="4" t="s">
        <v>142</v>
      </c>
    </row>
    <row r="1427" spans="2:13" hidden="1" x14ac:dyDescent="0.3"/>
    <row r="1428" spans="2:13" hidden="1" x14ac:dyDescent="0.3"/>
    <row r="1429" spans="2:13" hidden="1" x14ac:dyDescent="0.3"/>
    <row r="1430" spans="2:13" ht="16" hidden="1" x14ac:dyDescent="0.4">
      <c r="B1430" s="66" t="str">
        <f>IF(OR(F379="",J379=""),B379,CONCATENATE(B379,": ",F379,", ",J379))</f>
        <v>9th visit</v>
      </c>
      <c r="C1430" s="67"/>
      <c r="D1430" s="67"/>
      <c r="E1430" s="67"/>
      <c r="F1430" s="67"/>
      <c r="G1430" s="67"/>
      <c r="H1430" s="67"/>
      <c r="I1430" s="67"/>
      <c r="J1430" s="67"/>
      <c r="K1430" s="67"/>
      <c r="L1430" s="67"/>
      <c r="M1430" s="133">
        <f>IF(J379=I$1103,L$1103,IF(J379=I$1104,L$1104,IF(J379=I$1105,L$1105,IF(J379=I$1106,L$1106,IF(J379=I$1107,L$1107,IF(J379=I$1108,L$1108,IF(J379=I$1109,L$1109,IF(J379="",0))))))))</f>
        <v>0</v>
      </c>
    </row>
    <row r="1431" spans="2:13" hidden="1" x14ac:dyDescent="0.3">
      <c r="F1431" s="63"/>
    </row>
    <row r="1432" spans="2:13" hidden="1" x14ac:dyDescent="0.3">
      <c r="F1432" s="70" t="str">
        <f>F383</f>
        <v/>
      </c>
      <c r="J1432" s="70" t="str">
        <f>F384</f>
        <v/>
      </c>
    </row>
    <row r="1433" spans="2:13" hidden="1" x14ac:dyDescent="0.3"/>
    <row r="1434" spans="2:13" hidden="1" x14ac:dyDescent="0.3">
      <c r="B1434" s="64">
        <f>IF(C1434=F$1107,E$1107,IF(C1434=F$1108,E$1108,IF(C1434=F$1109,E$1109,IF(C1434=F$1110,E$1110,IF(C1434=F$1111,E$1111,IF(C1434=0,0))))))</f>
        <v>0</v>
      </c>
      <c r="C1434" s="4">
        <f>K386</f>
        <v>0</v>
      </c>
      <c r="F1434" s="4" t="str">
        <f>F1397</f>
        <v>1. I felt fully seen and heard.</v>
      </c>
      <c r="M1434" s="4">
        <f>IF(K386="",0,1)</f>
        <v>0</v>
      </c>
    </row>
    <row r="1435" spans="2:13" hidden="1" x14ac:dyDescent="0.3">
      <c r="B1435" s="64">
        <f t="shared" ref="B1435:B1443" si="72">IF(C1435=F$1107,E$1107,IF(C1435=F$1108,E$1108,IF(C1435=F$1109,E$1109,IF(C1435=F$1110,E$1110,IF(C1435=F$1111,E$1111,IF(C1435=0,0))))))</f>
        <v>0</v>
      </c>
      <c r="C1435" s="4">
        <f>K388</f>
        <v>0</v>
      </c>
      <c r="F1435" s="4" t="str">
        <f t="shared" ref="F1435:F1443" si="73">F1398</f>
        <v>2. They faithfully responded to all of my expressions of pain or discomfort.</v>
      </c>
      <c r="M1435" s="4">
        <f>IF(K388="",0,1)</f>
        <v>0</v>
      </c>
    </row>
    <row r="1436" spans="2:13" hidden="1" x14ac:dyDescent="0.3">
      <c r="B1436" s="64">
        <f t="shared" si="72"/>
        <v>0</v>
      </c>
      <c r="C1436" s="4">
        <f>K390</f>
        <v>0</v>
      </c>
      <c r="F1436" s="4" t="str">
        <f t="shared" si="73"/>
        <v>3. They put my personal wellbeing ahead of their institutional processes.</v>
      </c>
      <c r="M1436" s="4">
        <f>IF(K390="",0,1)</f>
        <v>0</v>
      </c>
    </row>
    <row r="1437" spans="2:13" hidden="1" x14ac:dyDescent="0.3">
      <c r="B1437" s="64">
        <f t="shared" si="72"/>
        <v>0</v>
      </c>
      <c r="C1437" s="4">
        <f>K392</f>
        <v>0</v>
      </c>
      <c r="F1437" s="4" t="str">
        <f t="shared" si="73"/>
        <v>4. Their actions and expressions were devoid of any microaggressions.</v>
      </c>
      <c r="M1437" s="4">
        <f>IF(K392="",0,1)</f>
        <v>0</v>
      </c>
    </row>
    <row r="1438" spans="2:13" hidden="1" x14ac:dyDescent="0.3">
      <c r="B1438" s="64">
        <f t="shared" si="72"/>
        <v>0</v>
      </c>
      <c r="C1438" s="4">
        <f>K394</f>
        <v>0</v>
      </c>
      <c r="F1438" s="4" t="str">
        <f t="shared" si="73"/>
        <v>5. They asked me how they could be more culturally sensitive.</v>
      </c>
      <c r="M1438" s="4">
        <f>IF(K394="",0,1)</f>
        <v>0</v>
      </c>
    </row>
    <row r="1439" spans="2:13" hidden="1" x14ac:dyDescent="0.3">
      <c r="B1439" s="64">
        <f t="shared" si="72"/>
        <v>0</v>
      </c>
      <c r="C1439" s="4">
        <f>K396</f>
        <v>0</v>
      </c>
      <c r="F1439" s="4" t="str">
        <f t="shared" si="73"/>
        <v>6. They did not exploit my vulnerability to their professional authority.</v>
      </c>
      <c r="M1439" s="4">
        <f>IF(K396="",0,1)</f>
        <v>0</v>
      </c>
    </row>
    <row r="1440" spans="2:13" hidden="1" x14ac:dyDescent="0.3">
      <c r="B1440" s="64">
        <f t="shared" si="72"/>
        <v>0</v>
      </c>
      <c r="C1440" s="4">
        <f>K398</f>
        <v>0</v>
      </c>
      <c r="F1440" s="4" t="str">
        <f t="shared" si="73"/>
        <v>7. I never had to give up my autonomy to fit their processes.</v>
      </c>
      <c r="M1440" s="4">
        <f>IF(K398="",0,1)</f>
        <v>0</v>
      </c>
    </row>
    <row r="1441" spans="2:16" hidden="1" x14ac:dyDescent="0.3">
      <c r="B1441" s="64">
        <f t="shared" si="72"/>
        <v>0</v>
      </c>
      <c r="C1441" s="4">
        <f>K400</f>
        <v>0</v>
      </c>
      <c r="F1441" s="4" t="str">
        <f t="shared" si="73"/>
        <v>8. Staff appeared to be culturally diverse.</v>
      </c>
      <c r="M1441" s="4">
        <f>IF(K400="",0,1)</f>
        <v>0</v>
      </c>
    </row>
    <row r="1442" spans="2:16" hidden="1" x14ac:dyDescent="0.3">
      <c r="B1442" s="64">
        <f t="shared" si="72"/>
        <v>0</v>
      </c>
      <c r="C1442" s="4">
        <f>K402</f>
        <v>0</v>
      </c>
      <c r="F1442" s="4" t="str">
        <f t="shared" si="73"/>
        <v>9. They effectively accommodated my linguistic barrier.</v>
      </c>
      <c r="M1442" s="4">
        <f>IF(K402="",0,1)</f>
        <v>0</v>
      </c>
    </row>
    <row r="1443" spans="2:16" hidden="1" x14ac:dyDescent="0.3">
      <c r="B1443" s="64">
        <f t="shared" si="72"/>
        <v>0</v>
      </c>
      <c r="C1443" s="4">
        <f>K404</f>
        <v>0</v>
      </c>
      <c r="F1443" s="4" t="str">
        <f t="shared" si="73"/>
        <v>10. I was offered billing options appropriate to my cultural values.</v>
      </c>
      <c r="M1443" s="4">
        <f>IF(K404="",0,1)</f>
        <v>0</v>
      </c>
    </row>
    <row r="1444" spans="2:16" hidden="1" x14ac:dyDescent="0.3">
      <c r="M1444" s="71">
        <f t="shared" ref="M1444" si="74">SUM(M1434:M1443)</f>
        <v>0</v>
      </c>
    </row>
    <row r="1445" spans="2:16" ht="15.5" hidden="1" x14ac:dyDescent="0.45">
      <c r="B1445" s="72">
        <f t="shared" ref="B1445" si="75">ROUND(SUM(B1434:B1443),0)</f>
        <v>0</v>
      </c>
      <c r="C1445" s="73" t="str">
        <f>IF(AND($B1445&gt;=$B$1114,$B1445&lt;$C$1114),E$1114,IF(AND($B1445&gt;=$B$1115,$B1445&lt;$C$1115),E$1115,IF(AND($B1445&gt;=$B$1116,$B1445&lt;$C$1116),E$1116,IF(AND($B1445&gt;=$B$1117,$B1445&lt;$C$1117),E$1117,IF(AND($B1445&gt;=$B$1118,$B1445&lt;=$C$1118),E$1118)))))</f>
        <v>Dangerously incompetent</v>
      </c>
      <c r="F1445" s="73" t="str">
        <f>IF(AND($B1445&gt;=$B$1114,$B1445&lt;$C$1114),H$1114,IF(AND($B1445&gt;=$B$1115,$B1445&lt;$C$1115),H$1115,IF(AND($B1445&gt;=$B$1116,$B1445&lt;$C$1116),H$1116,IF(AND($B1445&gt;=$B$1117,$B1445&lt;$C$1117),H$1117,IF(AND($B1445&gt;=$B$1118,$B1445&lt;=$C$1118),H$1118)))))</f>
        <v>dangerous incompetence</v>
      </c>
      <c r="I1445" s="73" t="str">
        <f>IF(AND($B1445&gt;=$B$1114,$B1445&lt;$C$1114),K$1114,IF(AND($B1445&gt;=$B$1115,$B1445&lt;$C$1115),K$1115,IF(AND($B1445&gt;=$B$1116,$B1445&lt;$C$1116),K$1116,IF(AND($B1445&gt;=$B$1117,$B1445&lt;$C$1117),K$1117,IF(AND($B1445&gt;=$B$1118,$B1445&lt;=$C$1118),K$1118)))))</f>
        <v>dangerous risk to Ashanti's wellbeing</v>
      </c>
      <c r="M1445" s="74" t="str">
        <f>IF(M1444=10,B1445,"")</f>
        <v/>
      </c>
      <c r="P1445" s="127" t="str">
        <f>IF(M1445="","",M1445*0.01)</f>
        <v/>
      </c>
    </row>
    <row r="1446" spans="2:16" ht="15.5" hidden="1" x14ac:dyDescent="0.45">
      <c r="L1446" s="75" t="s">
        <v>92</v>
      </c>
      <c r="M1446" s="76" t="str">
        <f>IF(K384="","",K384)</f>
        <v/>
      </c>
      <c r="P1446" s="127" t="str">
        <f>IF(M1446="","",1-(M1446/12))</f>
        <v/>
      </c>
    </row>
    <row r="1447" spans="2:16" hidden="1" x14ac:dyDescent="0.3">
      <c r="B1447" s="73" t="str">
        <f t="shared" ref="B1447" si="76">IF(M1444=10,CONCATENATE(E1447,F1447,G1447,H1447,I1447,J1447,K1447,L1447,M1447),"")</f>
        <v/>
      </c>
      <c r="D1447" s="65" t="s">
        <v>60</v>
      </c>
      <c r="E1447" s="4" t="s">
        <v>93</v>
      </c>
      <c r="F1447" s="4">
        <f t="shared" ref="F1447" si="77">B1445</f>
        <v>0</v>
      </c>
      <c r="G1447" s="4" t="s">
        <v>94</v>
      </c>
      <c r="H1447" s="4" t="str">
        <f t="shared" ref="H1447" si="78">F1445</f>
        <v>dangerous incompetence</v>
      </c>
      <c r="I1447" s="4" t="s">
        <v>95</v>
      </c>
    </row>
    <row r="1448" spans="2:16" hidden="1" x14ac:dyDescent="0.3"/>
    <row r="1449" spans="2:16" ht="14.5" hidden="1" x14ac:dyDescent="0.45">
      <c r="C1449" s="147">
        <f>E414</f>
        <v>0</v>
      </c>
      <c r="D1449" s="148"/>
      <c r="E1449" s="148"/>
      <c r="F1449" s="148"/>
      <c r="G1449" s="148"/>
      <c r="H1449" s="149"/>
    </row>
    <row r="1450" spans="2:16" hidden="1" x14ac:dyDescent="0.3"/>
    <row r="1451" spans="2:16" hidden="1" x14ac:dyDescent="0.3">
      <c r="C1451" s="73" t="str">
        <f>CONCATENATE(E1451,F1451,G1451,H1451,I1451,J1451,K1451,,L1451,M1451)</f>
        <v xml:space="preserve">We provide this helpful feedback to you, , to improve your cultural competency. </v>
      </c>
      <c r="D1451" s="65" t="s">
        <v>60</v>
      </c>
      <c r="E1451" s="4" t="s">
        <v>123</v>
      </c>
      <c r="F1451" s="4" t="str">
        <f>IF($J1432=0,"the recipient",$J1432)</f>
        <v/>
      </c>
      <c r="G1451" s="4" t="s">
        <v>124</v>
      </c>
      <c r="H1451" s="4"/>
    </row>
    <row r="1452" spans="2:16" hidden="1" x14ac:dyDescent="0.3">
      <c r="C1452" s="73" t="str">
        <f>CONCATENATE(E1452,F1452,G1452,H1452,I1452,J1452,K1452,,L1452,M1452)</f>
        <v xml:space="preserve">We know medical providers like you rely upon referrals. Often from those you serve. </v>
      </c>
      <c r="D1452" s="65" t="s">
        <v>60</v>
      </c>
      <c r="E1452" s="4" t="s">
        <v>126</v>
      </c>
      <c r="G1452" s="4" t="s">
        <v>127</v>
      </c>
    </row>
    <row r="1453" spans="2:16" hidden="1" x14ac:dyDescent="0.3">
      <c r="C1453" s="73" t="str">
        <f>CONCATENATE(E1453,F1453,G1453,H1453,I1453,J1453,K1453,,L1453,M1453)</f>
        <v>Select a service that best fits your needs.</v>
      </c>
      <c r="D1453" s="65" t="s">
        <v>60</v>
      </c>
      <c r="E1453" s="4" t="s">
        <v>17</v>
      </c>
    </row>
    <row r="1454" spans="2:16" hidden="1" x14ac:dyDescent="0.3">
      <c r="C1454" s="62" t="str">
        <f>$C$1164</f>
        <v>Standard Cultural Competence - begin</v>
      </c>
      <c r="E1454" s="65" t="s">
        <v>60</v>
      </c>
      <c r="F1454" s="62" t="str">
        <f>$H$1164</f>
        <v>beginning the Standard Cultural Competence program</v>
      </c>
      <c r="G1454" s="65" t="s">
        <v>60</v>
      </c>
      <c r="H1454" s="73" t="str">
        <f>CONCATENATE($I1454,$J1454,$K1454,$L1454,$M1454,$N1454,$O1454,$P1454)</f>
        <v>Now that  is beginning the Standard Cultural Competence program, we expect improved outcomes. And can provide a testimonial of their responsiveness to the needs of diverse clients.</v>
      </c>
      <c r="I1454" s="4" t="s">
        <v>128</v>
      </c>
      <c r="J1454" s="65" t="str">
        <f>F1451</f>
        <v/>
      </c>
      <c r="K1454" s="61" t="s">
        <v>129</v>
      </c>
      <c r="L1454" s="4" t="str">
        <f>F1454</f>
        <v>beginning the Standard Cultural Competence program</v>
      </c>
      <c r="M1454" s="4" t="s">
        <v>143</v>
      </c>
      <c r="N1454" s="60" t="s">
        <v>131</v>
      </c>
    </row>
    <row r="1455" spans="2:16" hidden="1" x14ac:dyDescent="0.3">
      <c r="C1455" s="62" t="str">
        <f>$C$1165</f>
        <v>Competitive Cultural Competence - begin</v>
      </c>
      <c r="E1455" s="65" t="s">
        <v>60</v>
      </c>
      <c r="F1455" s="62" t="str">
        <f>$H$1165</f>
        <v>beginning the Competetive Cultural Competence program</v>
      </c>
      <c r="G1455" s="65" t="s">
        <v>60</v>
      </c>
      <c r="H1455" s="73" t="str">
        <f t="shared" ref="H1455:H1460" si="79">CONCATENATE($I1455,$J1455,$K1455,$L1455,$M1455,$N1455,$O1455,$P1455)</f>
        <v>Now that  is beginning the Competetive Cultural Competence program, we anticipate modestly improved wellness outcomes. And can provide a testimonial of their responsiveness to the needs of diverse clients.</v>
      </c>
      <c r="I1455" s="4" t="s">
        <v>128</v>
      </c>
      <c r="J1455" s="4" t="str">
        <f>J1454</f>
        <v/>
      </c>
      <c r="K1455" s="61" t="str">
        <f>K$1195</f>
        <v xml:space="preserve"> is </v>
      </c>
      <c r="L1455" s="4" t="str">
        <f t="shared" ref="L1455:L1459" si="80">F1455</f>
        <v>beginning the Competetive Cultural Competence program</v>
      </c>
      <c r="M1455" s="4" t="s">
        <v>144</v>
      </c>
      <c r="N1455" s="60" t="s">
        <v>131</v>
      </c>
    </row>
    <row r="1456" spans="2:16" hidden="1" x14ac:dyDescent="0.3">
      <c r="C1456" s="62" t="str">
        <f>$C$1166</f>
        <v>Standard Cultural Competence - enrolled</v>
      </c>
      <c r="E1456" s="65" t="s">
        <v>60</v>
      </c>
      <c r="F1456" s="62" t="str">
        <f>$H$1166</f>
        <v>participating in the Standard Cultural Competence program</v>
      </c>
      <c r="G1456" s="65" t="s">
        <v>60</v>
      </c>
      <c r="H1456" s="73" t="str">
        <f t="shared" si="79"/>
        <v>Now that  is participating in the Standard Cultural Competence program, we expect better outcomes. And can provide a testimonial of their responsiveness to the needs of diverse clients.</v>
      </c>
      <c r="I1456" s="4" t="s">
        <v>128</v>
      </c>
      <c r="J1456" s="4" t="str">
        <f t="shared" ref="J1456:J1459" si="81">J1455</f>
        <v/>
      </c>
      <c r="K1456" s="61" t="str">
        <f>K$1195</f>
        <v xml:space="preserve"> is </v>
      </c>
      <c r="L1456" s="4" t="str">
        <f t="shared" si="80"/>
        <v>participating in the Standard Cultural Competence program</v>
      </c>
      <c r="M1456" s="4" t="s">
        <v>145</v>
      </c>
      <c r="N1456" s="60" t="s">
        <v>131</v>
      </c>
    </row>
    <row r="1457" spans="2:14" hidden="1" x14ac:dyDescent="0.3">
      <c r="C1457" s="62" t="str">
        <f>$C$1167</f>
        <v>Competitive Cultural Competence - enrolled</v>
      </c>
      <c r="E1457" s="65" t="s">
        <v>60</v>
      </c>
      <c r="F1457" s="62" t="str">
        <f>$H$1167</f>
        <v>participating in the Competetive Cultural Competence program</v>
      </c>
      <c r="G1457" s="65" t="s">
        <v>60</v>
      </c>
      <c r="H1457" s="73" t="str">
        <f t="shared" si="79"/>
        <v>Now that  is participating in the Competetive Cultural Competence program, we anticipate significantly improved wellness outcomes. And can provide a testimonial of their responsiveness to the needs of diverse clients.</v>
      </c>
      <c r="I1457" s="4" t="s">
        <v>128</v>
      </c>
      <c r="J1457" s="4" t="str">
        <f t="shared" si="81"/>
        <v/>
      </c>
      <c r="K1457" s="61" t="str">
        <f>K$1195</f>
        <v xml:space="preserve"> is </v>
      </c>
      <c r="L1457" s="4" t="str">
        <f t="shared" si="80"/>
        <v>participating in the Competetive Cultural Competence program</v>
      </c>
      <c r="M1457" s="4" t="s">
        <v>146</v>
      </c>
      <c r="N1457" s="60" t="s">
        <v>131</v>
      </c>
    </row>
    <row r="1458" spans="2:14" hidden="1" x14ac:dyDescent="0.3">
      <c r="C1458" s="62" t="str">
        <f>$C$1168</f>
        <v>Standard Cultural Competence - completed</v>
      </c>
      <c r="E1458" s="65" t="s">
        <v>60</v>
      </c>
      <c r="F1458" s="62" t="str">
        <f>$H$1168</f>
        <v>completing the Standard Cultural Competence program</v>
      </c>
      <c r="G1458" s="65" t="s">
        <v>60</v>
      </c>
      <c r="H1458" s="73" t="str">
        <f t="shared" si="79"/>
        <v>Now that  is completing the Standard Cultural Competence program, we expect stellar outcomes. And will soon provide a testimonial of their responsiveness to the needs of diverse clients.</v>
      </c>
      <c r="I1458" s="4" t="s">
        <v>128</v>
      </c>
      <c r="J1458" s="4" t="str">
        <f t="shared" si="81"/>
        <v/>
      </c>
      <c r="K1458" s="61" t="str">
        <f>K$1195</f>
        <v xml:space="preserve"> is </v>
      </c>
      <c r="L1458" s="4" t="str">
        <f t="shared" si="80"/>
        <v>completing the Standard Cultural Competence program</v>
      </c>
      <c r="M1458" s="4" t="s">
        <v>147</v>
      </c>
      <c r="N1458" s="60" t="s">
        <v>136</v>
      </c>
    </row>
    <row r="1459" spans="2:14" hidden="1" x14ac:dyDescent="0.3">
      <c r="C1459" s="62" t="str">
        <f>$C$1169</f>
        <v>Competitive Cultural Competence - completed</v>
      </c>
      <c r="E1459" s="65" t="s">
        <v>60</v>
      </c>
      <c r="F1459" s="62" t="str">
        <f>$H$1169</f>
        <v>completing the Competetive Cultural Competence program</v>
      </c>
      <c r="G1459" s="65" t="s">
        <v>60</v>
      </c>
      <c r="H1459" s="73" t="str">
        <f t="shared" si="79"/>
        <v>Now that  is completing the Competetive Cultural Competence program, we anticipate greatly improved wellness outcomes. And will soon provide a testimonial of their responsiveness to the needs of diverse clients.</v>
      </c>
      <c r="I1459" s="4" t="s">
        <v>128</v>
      </c>
      <c r="J1459" s="4" t="str">
        <f t="shared" si="81"/>
        <v/>
      </c>
      <c r="K1459" s="61" t="str">
        <f>K$1195</f>
        <v xml:space="preserve"> is </v>
      </c>
      <c r="L1459" s="4" t="str">
        <f t="shared" si="80"/>
        <v>completing the Competetive Cultural Competence program</v>
      </c>
      <c r="M1459" s="4" t="s">
        <v>148</v>
      </c>
      <c r="N1459" s="60" t="s">
        <v>136</v>
      </c>
    </row>
    <row r="1460" spans="2:14" hidden="1" x14ac:dyDescent="0.3">
      <c r="G1460" s="65" t="s">
        <v>60</v>
      </c>
      <c r="H1460" s="73" t="str">
        <f t="shared" si="79"/>
        <v>Select one of these two services, Standard or Competitive Competence, to best improve your efficacy serving diverse patients. We can then offer a testimonial of your improved responsiveness to diverse clients.</v>
      </c>
      <c r="K1460" s="61" t="s">
        <v>138</v>
      </c>
      <c r="L1460" s="61" t="s">
        <v>139</v>
      </c>
      <c r="M1460" s="61" t="s">
        <v>149</v>
      </c>
      <c r="N1460" s="60" t="s">
        <v>141</v>
      </c>
    </row>
    <row r="1461" spans="2:14" hidden="1" x14ac:dyDescent="0.3">
      <c r="C1461" s="73" t="str">
        <f>IF($C1449=$C1454,H1454,IF($C1449=$C1455,H1455,IF($C1449=C1456,H1456,IF($C1449=C1457,H1457,IF($C1449=C1458,H1458,IF($C1449=C1459,H1459,IF($C1449=0,H1460)))))))</f>
        <v>Select one of these two services, Standard or Competitive Competence, to best improve your efficacy serving diverse patients. We can then offer a testimonial of your improved responsiveness to diverse clients.</v>
      </c>
      <c r="E1461" s="65" t="s">
        <v>60</v>
      </c>
      <c r="F1461" s="73" t="str">
        <f>IF($C1449=$C1454,F1454,IF($C1449=$C1455,F1455,IF($C1449=C1456,F1456,IF($C1449=C1457,F1457,IF($C1449=C1458,F1458,IF($C1449=C1459,F1459,IF($C1449=0,"")))))))</f>
        <v/>
      </c>
      <c r="G1461" s="65" t="s">
        <v>60</v>
      </c>
    </row>
    <row r="1462" spans="2:14" hidden="1" x14ac:dyDescent="0.3"/>
    <row r="1463" spans="2:14" hidden="1" x14ac:dyDescent="0.3">
      <c r="C1463" s="4" t="s">
        <v>142</v>
      </c>
    </row>
    <row r="1464" spans="2:14" hidden="1" x14ac:dyDescent="0.3"/>
    <row r="1465" spans="2:14" hidden="1" x14ac:dyDescent="0.3"/>
    <row r="1466" spans="2:14" hidden="1" x14ac:dyDescent="0.3"/>
    <row r="1467" spans="2:14" ht="16" hidden="1" x14ac:dyDescent="0.4">
      <c r="B1467" s="66" t="str">
        <f>IF(OR(F420="",J420=""),B420,CONCATENATE(B420,": ",F420,", ",J420))</f>
        <v>10th visit</v>
      </c>
      <c r="C1467" s="67"/>
      <c r="D1467" s="67"/>
      <c r="E1467" s="67"/>
      <c r="F1467" s="68"/>
      <c r="G1467" s="67"/>
      <c r="H1467" s="69"/>
      <c r="I1467" s="67"/>
      <c r="J1467" s="67"/>
      <c r="K1467" s="67"/>
      <c r="L1467" s="67"/>
      <c r="M1467" s="133">
        <f>IF(J420=I$1103,L$1103,IF(J420=I$1104,L$1104,IF(J420=I$1105,L$1105,IF(J420=I$1106,L$1106,IF(J420=I$1107,L$1107,IF(J420=I$1108,L$1108,IF(J420=I$1109,L$1109,IF(J420="",0))))))))</f>
        <v>0</v>
      </c>
    </row>
    <row r="1468" spans="2:14" hidden="1" x14ac:dyDescent="0.3">
      <c r="F1468" s="63"/>
    </row>
    <row r="1469" spans="2:14" hidden="1" x14ac:dyDescent="0.3">
      <c r="F1469" s="70" t="str">
        <f>F424</f>
        <v/>
      </c>
      <c r="J1469" s="70" t="str">
        <f>F425</f>
        <v/>
      </c>
    </row>
    <row r="1470" spans="2:14" hidden="1" x14ac:dyDescent="0.3"/>
    <row r="1471" spans="2:14" hidden="1" x14ac:dyDescent="0.3">
      <c r="B1471" s="64">
        <f>IF(C1471=F$1107,E$1107,IF(C1471=F$1108,E$1108,IF(C1471=F$1109,E$1109,IF(C1471=F$1110,E$1110,IF(C1471=F$1111,E$1111,IF(C1471=0,0))))))</f>
        <v>0</v>
      </c>
      <c r="C1471" s="4">
        <f>K427</f>
        <v>0</v>
      </c>
      <c r="F1471" s="4" t="str">
        <f>F1434</f>
        <v>1. I felt fully seen and heard.</v>
      </c>
      <c r="M1471" s="4">
        <f>IF(K427="",0,1)</f>
        <v>0</v>
      </c>
    </row>
    <row r="1472" spans="2:14" hidden="1" x14ac:dyDescent="0.3">
      <c r="B1472" s="64">
        <f t="shared" ref="B1472:B1480" si="82">IF(C1472=F$1107,E$1107,IF(C1472=F$1108,E$1108,IF(C1472=F$1109,E$1109,IF(C1472=F$1110,E$1110,IF(C1472=F$1111,E$1111,IF(C1472=0,0))))))</f>
        <v>0</v>
      </c>
      <c r="C1472" s="4">
        <f>K429</f>
        <v>0</v>
      </c>
      <c r="F1472" s="4" t="str">
        <f t="shared" ref="F1472:F1480" si="83">F1435</f>
        <v>2. They faithfully responded to all of my expressions of pain or discomfort.</v>
      </c>
      <c r="M1472" s="4">
        <f>IF(K429="",0,1)</f>
        <v>0</v>
      </c>
    </row>
    <row r="1473" spans="2:16" hidden="1" x14ac:dyDescent="0.3">
      <c r="B1473" s="64">
        <f t="shared" si="82"/>
        <v>0</v>
      </c>
      <c r="C1473" s="4">
        <f>K431</f>
        <v>0</v>
      </c>
      <c r="F1473" s="4" t="str">
        <f t="shared" si="83"/>
        <v>3. They put my personal wellbeing ahead of their institutional processes.</v>
      </c>
      <c r="M1473" s="4">
        <f>IF(K431="",0,1)</f>
        <v>0</v>
      </c>
    </row>
    <row r="1474" spans="2:16" hidden="1" x14ac:dyDescent="0.3">
      <c r="B1474" s="64">
        <f t="shared" si="82"/>
        <v>0</v>
      </c>
      <c r="C1474" s="4">
        <f>K433</f>
        <v>0</v>
      </c>
      <c r="F1474" s="4" t="str">
        <f t="shared" si="83"/>
        <v>4. Their actions and expressions were devoid of any microaggressions.</v>
      </c>
      <c r="M1474" s="4">
        <f>IF(K433="",0,1)</f>
        <v>0</v>
      </c>
    </row>
    <row r="1475" spans="2:16" hidden="1" x14ac:dyDescent="0.3">
      <c r="B1475" s="64">
        <f t="shared" si="82"/>
        <v>0</v>
      </c>
      <c r="C1475" s="4">
        <f>K435</f>
        <v>0</v>
      </c>
      <c r="F1475" s="4" t="str">
        <f t="shared" si="83"/>
        <v>5. They asked me how they could be more culturally sensitive.</v>
      </c>
      <c r="M1475" s="4">
        <f>IF(K435="",0,1)</f>
        <v>0</v>
      </c>
    </row>
    <row r="1476" spans="2:16" hidden="1" x14ac:dyDescent="0.3">
      <c r="B1476" s="64">
        <f t="shared" si="82"/>
        <v>0</v>
      </c>
      <c r="C1476" s="4">
        <f>K437</f>
        <v>0</v>
      </c>
      <c r="F1476" s="4" t="str">
        <f t="shared" si="83"/>
        <v>6. They did not exploit my vulnerability to their professional authority.</v>
      </c>
      <c r="M1476" s="4">
        <f>IF(K437="",0,1)</f>
        <v>0</v>
      </c>
    </row>
    <row r="1477" spans="2:16" hidden="1" x14ac:dyDescent="0.3">
      <c r="B1477" s="64">
        <f t="shared" si="82"/>
        <v>0</v>
      </c>
      <c r="C1477" s="4">
        <f>K439</f>
        <v>0</v>
      </c>
      <c r="F1477" s="4" t="str">
        <f t="shared" si="83"/>
        <v>7. I never had to give up my autonomy to fit their processes.</v>
      </c>
      <c r="M1477" s="4">
        <f>IF(K439="",0,1)</f>
        <v>0</v>
      </c>
    </row>
    <row r="1478" spans="2:16" hidden="1" x14ac:dyDescent="0.3">
      <c r="B1478" s="64">
        <f t="shared" si="82"/>
        <v>0</v>
      </c>
      <c r="C1478" s="4">
        <f>K441</f>
        <v>0</v>
      </c>
      <c r="F1478" s="4" t="str">
        <f t="shared" si="83"/>
        <v>8. Staff appeared to be culturally diverse.</v>
      </c>
      <c r="M1478" s="4">
        <f>IF(K441="",0,1)</f>
        <v>0</v>
      </c>
    </row>
    <row r="1479" spans="2:16" hidden="1" x14ac:dyDescent="0.3">
      <c r="B1479" s="64">
        <f t="shared" si="82"/>
        <v>0</v>
      </c>
      <c r="C1479" s="4">
        <f>K443</f>
        <v>0</v>
      </c>
      <c r="F1479" s="4" t="str">
        <f t="shared" si="83"/>
        <v>9. They effectively accommodated my linguistic barrier.</v>
      </c>
      <c r="M1479" s="4">
        <f>IF(K443="",0,1)</f>
        <v>0</v>
      </c>
    </row>
    <row r="1480" spans="2:16" hidden="1" x14ac:dyDescent="0.3">
      <c r="B1480" s="64">
        <f t="shared" si="82"/>
        <v>0</v>
      </c>
      <c r="C1480" s="4">
        <f>K445</f>
        <v>0</v>
      </c>
      <c r="F1480" s="4" t="str">
        <f t="shared" si="83"/>
        <v>10. I was offered billing options appropriate to my cultural values.</v>
      </c>
      <c r="M1480" s="4">
        <f>IF(K445="",0,1)</f>
        <v>0</v>
      </c>
    </row>
    <row r="1481" spans="2:16" hidden="1" x14ac:dyDescent="0.3">
      <c r="M1481" s="71">
        <f t="shared" ref="M1481" si="84">SUM(M1471:M1480)</f>
        <v>0</v>
      </c>
    </row>
    <row r="1482" spans="2:16" ht="15.5" hidden="1" x14ac:dyDescent="0.45">
      <c r="B1482" s="72">
        <f t="shared" ref="B1482" si="85">ROUND(SUM(B1471:B1480),0)</f>
        <v>0</v>
      </c>
      <c r="C1482" s="73" t="str">
        <f>IF(AND($B1482&gt;=$B$1114,$B1482&lt;$C$1114),E$1114,IF(AND($B1482&gt;=$B$1115,$B1482&lt;$C$1115),E$1115,IF(AND($B1482&gt;=$B$1116,$B1482&lt;$C$1116),E$1116,IF(AND($B1482&gt;=$B$1117,$B1482&lt;$C$1117),E$1117,IF(AND($B1482&gt;=$B$1118,$B1482&lt;=$C$1118),E$1118)))))</f>
        <v>Dangerously incompetent</v>
      </c>
      <c r="F1482" s="73" t="str">
        <f>IF(AND($B1482&gt;=$B$1114,$B1482&lt;$C$1114),H$1114,IF(AND($B1482&gt;=$B$1115,$B1482&lt;$C$1115),H$1115,IF(AND($B1482&gt;=$B$1116,$B1482&lt;$C$1116),H$1116,IF(AND($B1482&gt;=$B$1117,$B1482&lt;$C$1117),H$1117,IF(AND($B1482&gt;=$B$1118,$B1482&lt;=$C$1118),H$1118)))))</f>
        <v>dangerous incompetence</v>
      </c>
      <c r="I1482" s="73" t="str">
        <f>IF(AND($B1482&gt;=$B$1114,$B1482&lt;$C$1114),K$1114,IF(AND($B1482&gt;=$B$1115,$B1482&lt;$C$1115),K$1115,IF(AND($B1482&gt;=$B$1116,$B1482&lt;$C$1116),K$1116,IF(AND($B1482&gt;=$B$1117,$B1482&lt;$C$1117),K$1117,IF(AND($B1482&gt;=$B$1118,$B1482&lt;=$C$1118),K$1118)))))</f>
        <v>dangerous risk to Ashanti's wellbeing</v>
      </c>
      <c r="M1482" s="74" t="str">
        <f>IF(M1481=10,B1482,"")</f>
        <v/>
      </c>
      <c r="P1482" s="127" t="str">
        <f>IF(M1482="","",M1482*0.01)</f>
        <v/>
      </c>
    </row>
    <row r="1483" spans="2:16" ht="15.5" hidden="1" x14ac:dyDescent="0.45">
      <c r="L1483" s="75" t="s">
        <v>92</v>
      </c>
      <c r="M1483" s="76" t="str">
        <f>IF(K425="","",K425)</f>
        <v/>
      </c>
      <c r="P1483" s="127" t="str">
        <f>IF(M1483="","",1-(M1483/12))</f>
        <v/>
      </c>
    </row>
    <row r="1484" spans="2:16" hidden="1" x14ac:dyDescent="0.3">
      <c r="B1484" s="73" t="str">
        <f t="shared" ref="B1484" si="86">IF(M1481=10,CONCATENATE(E1484,F1484,G1484,H1484,I1484,J1484,K1484,L1484,M1484),"")</f>
        <v/>
      </c>
      <c r="D1484" s="65" t="s">
        <v>60</v>
      </c>
      <c r="E1484" s="4" t="s">
        <v>93</v>
      </c>
      <c r="F1484" s="4">
        <f t="shared" ref="F1484" si="87">B1482</f>
        <v>0</v>
      </c>
      <c r="G1484" s="4" t="s">
        <v>94</v>
      </c>
      <c r="H1484" s="4" t="str">
        <f t="shared" ref="H1484" si="88">F1482</f>
        <v>dangerous incompetence</v>
      </c>
      <c r="I1484" s="4" t="s">
        <v>95</v>
      </c>
    </row>
    <row r="1485" spans="2:16" hidden="1" x14ac:dyDescent="0.3"/>
    <row r="1486" spans="2:16" ht="14.5" hidden="1" x14ac:dyDescent="0.45">
      <c r="C1486" s="147">
        <f>E455</f>
        <v>0</v>
      </c>
      <c r="D1486" s="148"/>
      <c r="E1486" s="148"/>
      <c r="F1486" s="148"/>
      <c r="G1486" s="148"/>
      <c r="H1486" s="149"/>
    </row>
    <row r="1487" spans="2:16" hidden="1" x14ac:dyDescent="0.3"/>
    <row r="1488" spans="2:16" hidden="1" x14ac:dyDescent="0.3">
      <c r="C1488" s="73" t="str">
        <f>CONCATENATE(E1488,F1488,G1488,H1488,I1488,J1488,K1488,,L1488,M1488)</f>
        <v xml:space="preserve">We provide this helpful feedback to you, , to improve your cultural competency. </v>
      </c>
      <c r="D1488" s="65" t="s">
        <v>60</v>
      </c>
      <c r="E1488" s="4" t="s">
        <v>123</v>
      </c>
      <c r="F1488" s="4" t="str">
        <f>IF($J1469=0,"the recipient",$J1469)</f>
        <v/>
      </c>
      <c r="G1488" s="4" t="s">
        <v>124</v>
      </c>
      <c r="H1488" s="4"/>
    </row>
    <row r="1489" spans="2:14" hidden="1" x14ac:dyDescent="0.3">
      <c r="C1489" s="73" t="str">
        <f>CONCATENATE(E1489,F1489,G1489,H1489,I1489,J1489,K1489,,L1489,M1489)</f>
        <v xml:space="preserve">We know medical providers like you rely upon referrals. Often from those you serve. </v>
      </c>
      <c r="D1489" s="65" t="s">
        <v>60</v>
      </c>
      <c r="E1489" s="4" t="s">
        <v>126</v>
      </c>
      <c r="G1489" s="4" t="s">
        <v>127</v>
      </c>
    </row>
    <row r="1490" spans="2:14" hidden="1" x14ac:dyDescent="0.3">
      <c r="C1490" s="73" t="str">
        <f>CONCATENATE(E1490,F1490,G1490,H1490,I1490,J1490,K1490,,L1490,M1490)</f>
        <v>Select a service that best fits your needs.</v>
      </c>
      <c r="D1490" s="65" t="s">
        <v>60</v>
      </c>
      <c r="E1490" s="4" t="s">
        <v>17</v>
      </c>
    </row>
    <row r="1491" spans="2:14" hidden="1" x14ac:dyDescent="0.3">
      <c r="C1491" s="62" t="str">
        <f>$C$1164</f>
        <v>Standard Cultural Competence - begin</v>
      </c>
      <c r="E1491" s="65" t="s">
        <v>60</v>
      </c>
      <c r="F1491" s="62" t="str">
        <f>$H$1164</f>
        <v>beginning the Standard Cultural Competence program</v>
      </c>
      <c r="G1491" s="65" t="s">
        <v>60</v>
      </c>
      <c r="H1491" s="73" t="str">
        <f>CONCATENATE($I1491,$J1491,$K1491,$L1491,$M1491,$N1491,$O1491,$P1491)</f>
        <v>Now that  is beginning the Standard Cultural Competence program, we expect improved outcomes. And can provide a testimonial of their responsiveness to the needs of diverse clients.</v>
      </c>
      <c r="I1491" s="4" t="s">
        <v>128</v>
      </c>
      <c r="J1491" s="65" t="str">
        <f>F1488</f>
        <v/>
      </c>
      <c r="K1491" s="61" t="s">
        <v>129</v>
      </c>
      <c r="L1491" s="4" t="str">
        <f>F1491</f>
        <v>beginning the Standard Cultural Competence program</v>
      </c>
      <c r="M1491" s="4" t="s">
        <v>143</v>
      </c>
      <c r="N1491" s="60" t="s">
        <v>131</v>
      </c>
    </row>
    <row r="1492" spans="2:14" hidden="1" x14ac:dyDescent="0.3">
      <c r="C1492" s="62" t="str">
        <f>$C$1165</f>
        <v>Competitive Cultural Competence - begin</v>
      </c>
      <c r="E1492" s="65" t="s">
        <v>60</v>
      </c>
      <c r="F1492" s="62" t="str">
        <f>$H$1165</f>
        <v>beginning the Competetive Cultural Competence program</v>
      </c>
      <c r="G1492" s="65" t="s">
        <v>60</v>
      </c>
      <c r="H1492" s="73" t="str">
        <f t="shared" ref="H1492:H1497" si="89">CONCATENATE($I1492,$J1492,$K1492,$L1492,$M1492,$N1492,$O1492,$P1492)</f>
        <v>Now that  is beginning the Competetive Cultural Competence program, we anticipate modestly improved wellness outcomes. And can provide a testimonial of their responsiveness to the needs of diverse clients.</v>
      </c>
      <c r="I1492" s="4" t="s">
        <v>128</v>
      </c>
      <c r="J1492" s="4" t="str">
        <f>J1491</f>
        <v/>
      </c>
      <c r="K1492" s="61" t="str">
        <f>K$1195</f>
        <v xml:space="preserve"> is </v>
      </c>
      <c r="L1492" s="4" t="str">
        <f t="shared" ref="L1492:L1496" si="90">F1492</f>
        <v>beginning the Competetive Cultural Competence program</v>
      </c>
      <c r="M1492" s="4" t="s">
        <v>144</v>
      </c>
      <c r="N1492" s="60" t="s">
        <v>131</v>
      </c>
    </row>
    <row r="1493" spans="2:14" hidden="1" x14ac:dyDescent="0.3">
      <c r="C1493" s="62" t="str">
        <f>$C$1166</f>
        <v>Standard Cultural Competence - enrolled</v>
      </c>
      <c r="E1493" s="65" t="s">
        <v>60</v>
      </c>
      <c r="F1493" s="62" t="str">
        <f>$H$1166</f>
        <v>participating in the Standard Cultural Competence program</v>
      </c>
      <c r="G1493" s="65" t="s">
        <v>60</v>
      </c>
      <c r="H1493" s="73" t="str">
        <f t="shared" si="89"/>
        <v>Now that  is participating in the Standard Cultural Competence program, we expect better outcomes. And can provide a testimonial of their responsiveness to the needs of diverse clients.</v>
      </c>
      <c r="I1493" s="4" t="s">
        <v>128</v>
      </c>
      <c r="J1493" s="4" t="str">
        <f t="shared" ref="J1493:J1496" si="91">J1492</f>
        <v/>
      </c>
      <c r="K1493" s="61" t="str">
        <f>K$1195</f>
        <v xml:space="preserve"> is </v>
      </c>
      <c r="L1493" s="4" t="str">
        <f t="shared" si="90"/>
        <v>participating in the Standard Cultural Competence program</v>
      </c>
      <c r="M1493" s="4" t="s">
        <v>145</v>
      </c>
      <c r="N1493" s="60" t="s">
        <v>131</v>
      </c>
    </row>
    <row r="1494" spans="2:14" hidden="1" x14ac:dyDescent="0.3">
      <c r="C1494" s="62" t="str">
        <f>$C$1167</f>
        <v>Competitive Cultural Competence - enrolled</v>
      </c>
      <c r="E1494" s="65" t="s">
        <v>60</v>
      </c>
      <c r="F1494" s="62" t="str">
        <f>$H$1167</f>
        <v>participating in the Competetive Cultural Competence program</v>
      </c>
      <c r="G1494" s="65" t="s">
        <v>60</v>
      </c>
      <c r="H1494" s="73" t="str">
        <f t="shared" si="89"/>
        <v>Now that  is participating in the Competetive Cultural Competence program, we anticipate significantly improved wellness outcomes. And can provide a testimonial of their responsiveness to the needs of diverse clients.</v>
      </c>
      <c r="I1494" s="4" t="s">
        <v>128</v>
      </c>
      <c r="J1494" s="4" t="str">
        <f t="shared" si="91"/>
        <v/>
      </c>
      <c r="K1494" s="61" t="str">
        <f>K$1195</f>
        <v xml:space="preserve"> is </v>
      </c>
      <c r="L1494" s="4" t="str">
        <f t="shared" si="90"/>
        <v>participating in the Competetive Cultural Competence program</v>
      </c>
      <c r="M1494" s="4" t="s">
        <v>146</v>
      </c>
      <c r="N1494" s="60" t="s">
        <v>131</v>
      </c>
    </row>
    <row r="1495" spans="2:14" hidden="1" x14ac:dyDescent="0.3">
      <c r="C1495" s="62" t="str">
        <f>$C$1168</f>
        <v>Standard Cultural Competence - completed</v>
      </c>
      <c r="E1495" s="65" t="s">
        <v>60</v>
      </c>
      <c r="F1495" s="62" t="str">
        <f>$H$1168</f>
        <v>completing the Standard Cultural Competence program</v>
      </c>
      <c r="G1495" s="65" t="s">
        <v>60</v>
      </c>
      <c r="H1495" s="73" t="str">
        <f t="shared" si="89"/>
        <v>Now that  is completing the Standard Cultural Competence program, we expect stellar outcomes. And will soon provide a testimonial of their responsiveness to the needs of diverse clients.</v>
      </c>
      <c r="I1495" s="4" t="s">
        <v>128</v>
      </c>
      <c r="J1495" s="4" t="str">
        <f t="shared" si="91"/>
        <v/>
      </c>
      <c r="K1495" s="61" t="str">
        <f>K$1195</f>
        <v xml:space="preserve"> is </v>
      </c>
      <c r="L1495" s="4" t="str">
        <f t="shared" si="90"/>
        <v>completing the Standard Cultural Competence program</v>
      </c>
      <c r="M1495" s="4" t="s">
        <v>147</v>
      </c>
      <c r="N1495" s="60" t="s">
        <v>136</v>
      </c>
    </row>
    <row r="1496" spans="2:14" hidden="1" x14ac:dyDescent="0.3">
      <c r="C1496" s="62" t="str">
        <f>$C$1169</f>
        <v>Competitive Cultural Competence - completed</v>
      </c>
      <c r="E1496" s="65" t="s">
        <v>60</v>
      </c>
      <c r="F1496" s="62" t="str">
        <f>$H$1169</f>
        <v>completing the Competetive Cultural Competence program</v>
      </c>
      <c r="G1496" s="65" t="s">
        <v>60</v>
      </c>
      <c r="H1496" s="73" t="str">
        <f t="shared" si="89"/>
        <v>Now that  is completing the Competetive Cultural Competence program, we anticipate greatly improved wellness outcomes. And will soon provide a testimonial of their responsiveness to the needs of diverse clients.</v>
      </c>
      <c r="I1496" s="4" t="s">
        <v>128</v>
      </c>
      <c r="J1496" s="4" t="str">
        <f t="shared" si="91"/>
        <v/>
      </c>
      <c r="K1496" s="61" t="str">
        <f>K$1195</f>
        <v xml:space="preserve"> is </v>
      </c>
      <c r="L1496" s="4" t="str">
        <f t="shared" si="90"/>
        <v>completing the Competetive Cultural Competence program</v>
      </c>
      <c r="M1496" s="4" t="s">
        <v>148</v>
      </c>
      <c r="N1496" s="60" t="s">
        <v>136</v>
      </c>
    </row>
    <row r="1497" spans="2:14" hidden="1" x14ac:dyDescent="0.3">
      <c r="G1497" s="65" t="s">
        <v>60</v>
      </c>
      <c r="H1497" s="73" t="str">
        <f t="shared" si="89"/>
        <v>Select one of these two services, Standard or Competitive Competence, to best improve your efficacy serving diverse patients. We can then offer a testimonial of your improved responsiveness to diverse clients.</v>
      </c>
      <c r="K1497" s="61" t="s">
        <v>138</v>
      </c>
      <c r="L1497" s="61" t="s">
        <v>139</v>
      </c>
      <c r="M1497" s="61" t="s">
        <v>149</v>
      </c>
      <c r="N1497" s="60" t="s">
        <v>141</v>
      </c>
    </row>
    <row r="1498" spans="2:14" hidden="1" x14ac:dyDescent="0.3">
      <c r="C1498" s="73" t="str">
        <f>IF($C1486=$C1491,H1491,IF($C1486=$C1492,H1492,IF($C1486=C1493,H1493,IF($C1486=C1494,H1494,IF($C1486=C1495,H1495,IF($C1486=C1496,H1496,IF($C1486=0,H1497)))))))</f>
        <v>Select one of these two services, Standard or Competitive Competence, to best improve your efficacy serving diverse patients. We can then offer a testimonial of your improved responsiveness to diverse clients.</v>
      </c>
      <c r="E1498" s="65" t="s">
        <v>60</v>
      </c>
      <c r="F1498" s="73" t="str">
        <f>IF($C1486=$C1491,F1491,IF($C1486=$C1492,F1492,IF($C1486=C1493,F1493,IF($C1486=C1494,F1494,IF($C1486=C1495,F1495,IF($C1486=C1496,F1496,IF($C1486=0,"")))))))</f>
        <v/>
      </c>
      <c r="G1498" s="65" t="s">
        <v>60</v>
      </c>
    </row>
    <row r="1499" spans="2:14" hidden="1" x14ac:dyDescent="0.3"/>
    <row r="1500" spans="2:14" hidden="1" x14ac:dyDescent="0.3">
      <c r="C1500" s="4" t="s">
        <v>142</v>
      </c>
    </row>
    <row r="1501" spans="2:14" hidden="1" x14ac:dyDescent="0.3"/>
    <row r="1502" spans="2:14" hidden="1" x14ac:dyDescent="0.3"/>
    <row r="1503" spans="2:14" hidden="1" x14ac:dyDescent="0.3"/>
    <row r="1504" spans="2:14" ht="16" hidden="1" x14ac:dyDescent="0.4">
      <c r="B1504" s="66" t="str">
        <f>IF(OR(F461="",J461=""),B461,CONCATENATE(B461,": ",F461,", ",J461))</f>
        <v>11th visit</v>
      </c>
      <c r="C1504" s="67"/>
      <c r="D1504" s="67"/>
      <c r="E1504" s="67"/>
      <c r="F1504" s="68"/>
      <c r="G1504" s="67"/>
      <c r="H1504" s="69"/>
      <c r="I1504" s="67"/>
      <c r="J1504" s="67"/>
      <c r="K1504" s="67"/>
      <c r="L1504" s="67"/>
      <c r="M1504" s="133">
        <f>IF(J461=I$1103,L$1103,IF(J461=I$1104,L$1104,IF(J461=I$1105,L$1105,IF(J461=I$1106,L$1106,IF(J461=I$1107,L$1107,IF(J461=I$1108,L$1108,IF(J461=I$1109,L$1109,IF(J461="",0))))))))</f>
        <v>0</v>
      </c>
    </row>
    <row r="1505" spans="2:16" hidden="1" x14ac:dyDescent="0.3">
      <c r="F1505" s="63"/>
    </row>
    <row r="1506" spans="2:16" hidden="1" x14ac:dyDescent="0.3">
      <c r="F1506" s="70" t="str">
        <f>F465</f>
        <v/>
      </c>
      <c r="J1506" s="70" t="str">
        <f>F466</f>
        <v/>
      </c>
    </row>
    <row r="1507" spans="2:16" hidden="1" x14ac:dyDescent="0.3"/>
    <row r="1508" spans="2:16" hidden="1" x14ac:dyDescent="0.3">
      <c r="B1508" s="64">
        <f>IF(C1508=F$1107,E$1107,IF(C1508=F$1108,E$1108,IF(C1508=F$1109,E$1109,IF(C1508=F$1110,E$1110,IF(C1508=F$1111,E$1111,IF(C1508=0,0))))))</f>
        <v>0</v>
      </c>
      <c r="C1508" s="4">
        <f>K468</f>
        <v>0</v>
      </c>
      <c r="F1508" s="4" t="str">
        <f>F1471</f>
        <v>1. I felt fully seen and heard.</v>
      </c>
      <c r="M1508" s="4">
        <f>IF(K468="",0,1)</f>
        <v>0</v>
      </c>
    </row>
    <row r="1509" spans="2:16" hidden="1" x14ac:dyDescent="0.3">
      <c r="B1509" s="64">
        <f t="shared" ref="B1509:B1517" si="92">IF(C1509=F$1107,E$1107,IF(C1509=F$1108,E$1108,IF(C1509=F$1109,E$1109,IF(C1509=F$1110,E$1110,IF(C1509=F$1111,E$1111,IF(C1509=0,0))))))</f>
        <v>0</v>
      </c>
      <c r="C1509" s="4">
        <f>K470</f>
        <v>0</v>
      </c>
      <c r="F1509" s="4" t="str">
        <f t="shared" ref="F1509:F1517" si="93">F1472</f>
        <v>2. They faithfully responded to all of my expressions of pain or discomfort.</v>
      </c>
      <c r="M1509" s="4">
        <f>IF(K470="",0,1)</f>
        <v>0</v>
      </c>
    </row>
    <row r="1510" spans="2:16" hidden="1" x14ac:dyDescent="0.3">
      <c r="B1510" s="64">
        <f t="shared" si="92"/>
        <v>0</v>
      </c>
      <c r="C1510" s="4">
        <f>K472</f>
        <v>0</v>
      </c>
      <c r="F1510" s="4" t="str">
        <f t="shared" si="93"/>
        <v>3. They put my personal wellbeing ahead of their institutional processes.</v>
      </c>
      <c r="M1510" s="4">
        <f>IF(K472="",0,1)</f>
        <v>0</v>
      </c>
    </row>
    <row r="1511" spans="2:16" hidden="1" x14ac:dyDescent="0.3">
      <c r="B1511" s="64">
        <f t="shared" si="92"/>
        <v>0</v>
      </c>
      <c r="C1511" s="4">
        <f>K474</f>
        <v>0</v>
      </c>
      <c r="F1511" s="4" t="str">
        <f t="shared" si="93"/>
        <v>4. Their actions and expressions were devoid of any microaggressions.</v>
      </c>
      <c r="M1511" s="4">
        <f>IF(K474="",0,1)</f>
        <v>0</v>
      </c>
    </row>
    <row r="1512" spans="2:16" hidden="1" x14ac:dyDescent="0.3">
      <c r="B1512" s="64">
        <f t="shared" si="92"/>
        <v>0</v>
      </c>
      <c r="C1512" s="4">
        <f>K476</f>
        <v>0</v>
      </c>
      <c r="F1512" s="4" t="str">
        <f t="shared" si="93"/>
        <v>5. They asked me how they could be more culturally sensitive.</v>
      </c>
      <c r="M1512" s="4">
        <f>IF(K476="",0,1)</f>
        <v>0</v>
      </c>
    </row>
    <row r="1513" spans="2:16" hidden="1" x14ac:dyDescent="0.3">
      <c r="B1513" s="64">
        <f t="shared" si="92"/>
        <v>0</v>
      </c>
      <c r="C1513" s="4">
        <f>K478</f>
        <v>0</v>
      </c>
      <c r="F1513" s="4" t="str">
        <f t="shared" si="93"/>
        <v>6. They did not exploit my vulnerability to their professional authority.</v>
      </c>
      <c r="M1513" s="4">
        <f>IF(K478="",0,1)</f>
        <v>0</v>
      </c>
    </row>
    <row r="1514" spans="2:16" hidden="1" x14ac:dyDescent="0.3">
      <c r="B1514" s="64">
        <f t="shared" si="92"/>
        <v>0</v>
      </c>
      <c r="C1514" s="4">
        <f>K480</f>
        <v>0</v>
      </c>
      <c r="F1514" s="4" t="str">
        <f t="shared" si="93"/>
        <v>7. I never had to give up my autonomy to fit their processes.</v>
      </c>
      <c r="M1514" s="4">
        <f>IF(K480="",0,1)</f>
        <v>0</v>
      </c>
    </row>
    <row r="1515" spans="2:16" hidden="1" x14ac:dyDescent="0.3">
      <c r="B1515" s="64">
        <f t="shared" si="92"/>
        <v>0</v>
      </c>
      <c r="C1515" s="4">
        <f>K482</f>
        <v>0</v>
      </c>
      <c r="F1515" s="4" t="str">
        <f t="shared" si="93"/>
        <v>8. Staff appeared to be culturally diverse.</v>
      </c>
      <c r="M1515" s="4">
        <f>IF(K482="",0,1)</f>
        <v>0</v>
      </c>
    </row>
    <row r="1516" spans="2:16" hidden="1" x14ac:dyDescent="0.3">
      <c r="B1516" s="64">
        <f t="shared" si="92"/>
        <v>0</v>
      </c>
      <c r="C1516" s="4">
        <f>K484</f>
        <v>0</v>
      </c>
      <c r="F1516" s="4" t="str">
        <f t="shared" si="93"/>
        <v>9. They effectively accommodated my linguistic barrier.</v>
      </c>
      <c r="M1516" s="4">
        <f>IF(K484="",0,1)</f>
        <v>0</v>
      </c>
    </row>
    <row r="1517" spans="2:16" hidden="1" x14ac:dyDescent="0.3">
      <c r="B1517" s="64">
        <f t="shared" si="92"/>
        <v>0</v>
      </c>
      <c r="C1517" s="4">
        <f>K486</f>
        <v>0</v>
      </c>
      <c r="F1517" s="4" t="str">
        <f t="shared" si="93"/>
        <v>10. I was offered billing options appropriate to my cultural values.</v>
      </c>
      <c r="M1517" s="4">
        <f>IF(K486="",0,1)</f>
        <v>0</v>
      </c>
    </row>
    <row r="1518" spans="2:16" hidden="1" x14ac:dyDescent="0.3">
      <c r="M1518" s="71">
        <f t="shared" ref="M1518" si="94">SUM(M1508:M1517)</f>
        <v>0</v>
      </c>
    </row>
    <row r="1519" spans="2:16" ht="15.5" hidden="1" x14ac:dyDescent="0.45">
      <c r="B1519" s="72">
        <f t="shared" ref="B1519" si="95">ROUND(SUM(B1508:B1517),0)</f>
        <v>0</v>
      </c>
      <c r="C1519" s="73" t="str">
        <f>IF(AND($B1519&gt;=$B$1114,$B1519&lt;$C$1114),E$1114,IF(AND($B1519&gt;=$B$1115,$B1519&lt;$C$1115),E$1115,IF(AND($B1519&gt;=$B$1116,$B1519&lt;$C$1116),E$1116,IF(AND($B1519&gt;=$B$1117,$B1519&lt;$C$1117),E$1117,IF(AND($B1519&gt;=$B$1118,$B1519&lt;=$C$1118),E$1118)))))</f>
        <v>Dangerously incompetent</v>
      </c>
      <c r="F1519" s="73" t="str">
        <f>IF(AND($B1519&gt;=$B$1114,$B1519&lt;$C$1114),H$1114,IF(AND($B1519&gt;=$B$1115,$B1519&lt;$C$1115),H$1115,IF(AND($B1519&gt;=$B$1116,$B1519&lt;$C$1116),H$1116,IF(AND($B1519&gt;=$B$1117,$B1519&lt;$C$1117),H$1117,IF(AND($B1519&gt;=$B$1118,$B1519&lt;=$C$1118),H$1118)))))</f>
        <v>dangerous incompetence</v>
      </c>
      <c r="I1519" s="73" t="str">
        <f>IF(AND($B1519&gt;=$B$1114,$B1519&lt;$C$1114),K$1114,IF(AND($B1519&gt;=$B$1115,$B1519&lt;$C$1115),K$1115,IF(AND($B1519&gt;=$B$1116,$B1519&lt;$C$1116),K$1116,IF(AND($B1519&gt;=$B$1117,$B1519&lt;$C$1117),K$1117,IF(AND($B1519&gt;=$B$1118,$B1519&lt;=$C$1118),K$1118)))))</f>
        <v>dangerous risk to Ashanti's wellbeing</v>
      </c>
      <c r="M1519" s="74" t="str">
        <f>IF(M1518=10,B1519,"")</f>
        <v/>
      </c>
      <c r="P1519" s="127" t="str">
        <f>IF(M1519="","",M1519*0.01)</f>
        <v/>
      </c>
    </row>
    <row r="1520" spans="2:16" ht="15.5" hidden="1" x14ac:dyDescent="0.45">
      <c r="L1520" s="75" t="s">
        <v>92</v>
      </c>
      <c r="M1520" s="76" t="str">
        <f>IF(K466="","",K466)</f>
        <v/>
      </c>
      <c r="P1520" s="127" t="str">
        <f>IF(M1520="","",1-(M1520/12))</f>
        <v/>
      </c>
    </row>
    <row r="1521" spans="2:14" hidden="1" x14ac:dyDescent="0.3">
      <c r="B1521" s="73" t="str">
        <f t="shared" ref="B1521" si="96">IF(M1518=10,CONCATENATE(E1521,F1521,G1521,H1521,I1521,J1521,K1521,L1521,M1521),"")</f>
        <v/>
      </c>
      <c r="D1521" s="65" t="s">
        <v>60</v>
      </c>
      <c r="E1521" s="4" t="s">
        <v>93</v>
      </c>
      <c r="F1521" s="4">
        <f t="shared" ref="F1521" si="97">B1519</f>
        <v>0</v>
      </c>
      <c r="G1521" s="4" t="s">
        <v>94</v>
      </c>
      <c r="H1521" s="4" t="str">
        <f t="shared" ref="H1521" si="98">F1519</f>
        <v>dangerous incompetence</v>
      </c>
      <c r="I1521" s="4" t="s">
        <v>95</v>
      </c>
    </row>
    <row r="1522" spans="2:14" hidden="1" x14ac:dyDescent="0.3"/>
    <row r="1523" spans="2:14" ht="14.5" hidden="1" x14ac:dyDescent="0.45">
      <c r="C1523" s="147">
        <f>E496</f>
        <v>0</v>
      </c>
      <c r="D1523" s="148"/>
      <c r="E1523" s="148"/>
      <c r="F1523" s="148"/>
      <c r="G1523" s="148"/>
      <c r="H1523" s="149"/>
    </row>
    <row r="1524" spans="2:14" hidden="1" x14ac:dyDescent="0.3"/>
    <row r="1525" spans="2:14" hidden="1" x14ac:dyDescent="0.3">
      <c r="C1525" s="73" t="str">
        <f>CONCATENATE(E1525,F1525,G1525,H1525,I1525,J1525,K1525,,L1525,M1525)</f>
        <v xml:space="preserve">We provide this helpful feedback to you, , to improve your cultural competency. </v>
      </c>
      <c r="D1525" s="65" t="s">
        <v>60</v>
      </c>
      <c r="E1525" s="4" t="s">
        <v>123</v>
      </c>
      <c r="F1525" s="4" t="str">
        <f>IF($J1506=0,"the recipient",$J1506)</f>
        <v/>
      </c>
      <c r="G1525" s="4" t="s">
        <v>124</v>
      </c>
      <c r="H1525" s="4"/>
    </row>
    <row r="1526" spans="2:14" hidden="1" x14ac:dyDescent="0.3">
      <c r="C1526" s="73" t="str">
        <f>CONCATENATE(E1526,F1526,G1526,H1526,I1526,J1526,K1526,,L1526,M1526)</f>
        <v xml:space="preserve">We know medical providers like you rely upon referrals. Often from those you serve. </v>
      </c>
      <c r="D1526" s="65" t="s">
        <v>60</v>
      </c>
      <c r="E1526" s="4" t="s">
        <v>126</v>
      </c>
      <c r="G1526" s="4" t="s">
        <v>127</v>
      </c>
    </row>
    <row r="1527" spans="2:14" hidden="1" x14ac:dyDescent="0.3">
      <c r="C1527" s="73" t="str">
        <f>CONCATENATE(E1527,F1527,G1527,H1527,I1527,J1527,K1527,,L1527,M1527)</f>
        <v>Select a service that best fits your needs.</v>
      </c>
      <c r="D1527" s="65" t="s">
        <v>60</v>
      </c>
      <c r="E1527" s="4" t="s">
        <v>17</v>
      </c>
    </row>
    <row r="1528" spans="2:14" hidden="1" x14ac:dyDescent="0.3">
      <c r="C1528" s="62" t="str">
        <f>$C$1164</f>
        <v>Standard Cultural Competence - begin</v>
      </c>
      <c r="E1528" s="65" t="s">
        <v>60</v>
      </c>
      <c r="F1528" s="62" t="str">
        <f>$H$1164</f>
        <v>beginning the Standard Cultural Competence program</v>
      </c>
      <c r="G1528" s="65" t="s">
        <v>60</v>
      </c>
      <c r="H1528" s="73" t="str">
        <f>CONCATENATE($I1528,$J1528,$K1528,$L1528,$M1528,$N1528,$O1528,$P1528)</f>
        <v>Now that  is beginning the Standard Cultural Competence program, we expect improved outcomes. And can provide a testimonial of their responsiveness to the needs of diverse clients.</v>
      </c>
      <c r="I1528" s="4" t="s">
        <v>128</v>
      </c>
      <c r="J1528" s="65" t="str">
        <f>F1525</f>
        <v/>
      </c>
      <c r="K1528" s="61" t="s">
        <v>129</v>
      </c>
      <c r="L1528" s="4" t="str">
        <f>F1528</f>
        <v>beginning the Standard Cultural Competence program</v>
      </c>
      <c r="M1528" s="4" t="s">
        <v>143</v>
      </c>
      <c r="N1528" s="60" t="s">
        <v>131</v>
      </c>
    </row>
    <row r="1529" spans="2:14" hidden="1" x14ac:dyDescent="0.3">
      <c r="C1529" s="62" t="str">
        <f>$C$1165</f>
        <v>Competitive Cultural Competence - begin</v>
      </c>
      <c r="E1529" s="65" t="s">
        <v>60</v>
      </c>
      <c r="F1529" s="62" t="str">
        <f>$H$1165</f>
        <v>beginning the Competetive Cultural Competence program</v>
      </c>
      <c r="G1529" s="65" t="s">
        <v>60</v>
      </c>
      <c r="H1529" s="73" t="str">
        <f t="shared" ref="H1529:H1534" si="99">CONCATENATE($I1529,$J1529,$K1529,$L1529,$M1529,$N1529,$O1529,$P1529)</f>
        <v>Now that  is beginning the Competetive Cultural Competence program, we anticipate modestly improved wellness outcomes. And can provide a testimonial of their responsiveness to the needs of diverse clients.</v>
      </c>
      <c r="I1529" s="4" t="s">
        <v>128</v>
      </c>
      <c r="J1529" s="4" t="str">
        <f>J1528</f>
        <v/>
      </c>
      <c r="K1529" s="61" t="str">
        <f>K$1195</f>
        <v xml:space="preserve"> is </v>
      </c>
      <c r="L1529" s="4" t="str">
        <f t="shared" ref="L1529:L1533" si="100">F1529</f>
        <v>beginning the Competetive Cultural Competence program</v>
      </c>
      <c r="M1529" s="4" t="s">
        <v>144</v>
      </c>
      <c r="N1529" s="60" t="s">
        <v>131</v>
      </c>
    </row>
    <row r="1530" spans="2:14" hidden="1" x14ac:dyDescent="0.3">
      <c r="C1530" s="62" t="str">
        <f>$C$1166</f>
        <v>Standard Cultural Competence - enrolled</v>
      </c>
      <c r="E1530" s="65" t="s">
        <v>60</v>
      </c>
      <c r="F1530" s="62" t="str">
        <f>$H$1166</f>
        <v>participating in the Standard Cultural Competence program</v>
      </c>
      <c r="G1530" s="65" t="s">
        <v>60</v>
      </c>
      <c r="H1530" s="73" t="str">
        <f t="shared" si="99"/>
        <v>Now that  is participating in the Standard Cultural Competence program, we expect better outcomes. And can provide a testimonial of their responsiveness to the needs of diverse clients.</v>
      </c>
      <c r="I1530" s="4" t="s">
        <v>128</v>
      </c>
      <c r="J1530" s="4" t="str">
        <f t="shared" ref="J1530:J1533" si="101">J1529</f>
        <v/>
      </c>
      <c r="K1530" s="61" t="str">
        <f>K$1195</f>
        <v xml:space="preserve"> is </v>
      </c>
      <c r="L1530" s="4" t="str">
        <f t="shared" si="100"/>
        <v>participating in the Standard Cultural Competence program</v>
      </c>
      <c r="M1530" s="4" t="s">
        <v>145</v>
      </c>
      <c r="N1530" s="60" t="s">
        <v>131</v>
      </c>
    </row>
    <row r="1531" spans="2:14" hidden="1" x14ac:dyDescent="0.3">
      <c r="C1531" s="62" t="str">
        <f>$C$1167</f>
        <v>Competitive Cultural Competence - enrolled</v>
      </c>
      <c r="E1531" s="65" t="s">
        <v>60</v>
      </c>
      <c r="F1531" s="62" t="str">
        <f>$H$1167</f>
        <v>participating in the Competetive Cultural Competence program</v>
      </c>
      <c r="G1531" s="65" t="s">
        <v>60</v>
      </c>
      <c r="H1531" s="73" t="str">
        <f t="shared" si="99"/>
        <v>Now that  is participating in the Competetive Cultural Competence program, we anticipate significantly improved wellness outcomes. And can provide a testimonial of their responsiveness to the needs of diverse clients.</v>
      </c>
      <c r="I1531" s="4" t="s">
        <v>128</v>
      </c>
      <c r="J1531" s="4" t="str">
        <f t="shared" si="101"/>
        <v/>
      </c>
      <c r="K1531" s="61" t="str">
        <f>K$1195</f>
        <v xml:space="preserve"> is </v>
      </c>
      <c r="L1531" s="4" t="str">
        <f t="shared" si="100"/>
        <v>participating in the Competetive Cultural Competence program</v>
      </c>
      <c r="M1531" s="4" t="s">
        <v>146</v>
      </c>
      <c r="N1531" s="60" t="s">
        <v>131</v>
      </c>
    </row>
    <row r="1532" spans="2:14" hidden="1" x14ac:dyDescent="0.3">
      <c r="C1532" s="62" t="str">
        <f>$C$1168</f>
        <v>Standard Cultural Competence - completed</v>
      </c>
      <c r="E1532" s="65" t="s">
        <v>60</v>
      </c>
      <c r="F1532" s="62" t="str">
        <f>$H$1168</f>
        <v>completing the Standard Cultural Competence program</v>
      </c>
      <c r="G1532" s="65" t="s">
        <v>60</v>
      </c>
      <c r="H1532" s="73" t="str">
        <f t="shared" si="99"/>
        <v>Now that  is completing the Standard Cultural Competence program, we expect stellar outcomes. And will soon provide a testimonial of their responsiveness to the needs of diverse clients.</v>
      </c>
      <c r="I1532" s="4" t="s">
        <v>128</v>
      </c>
      <c r="J1532" s="4" t="str">
        <f t="shared" si="101"/>
        <v/>
      </c>
      <c r="K1532" s="61" t="str">
        <f>K$1195</f>
        <v xml:space="preserve"> is </v>
      </c>
      <c r="L1532" s="4" t="str">
        <f t="shared" si="100"/>
        <v>completing the Standard Cultural Competence program</v>
      </c>
      <c r="M1532" s="4" t="s">
        <v>147</v>
      </c>
      <c r="N1532" s="60" t="s">
        <v>136</v>
      </c>
    </row>
    <row r="1533" spans="2:14" hidden="1" x14ac:dyDescent="0.3">
      <c r="C1533" s="62" t="str">
        <f>$C$1169</f>
        <v>Competitive Cultural Competence - completed</v>
      </c>
      <c r="E1533" s="65" t="s">
        <v>60</v>
      </c>
      <c r="F1533" s="62" t="str">
        <f>$H$1169</f>
        <v>completing the Competetive Cultural Competence program</v>
      </c>
      <c r="G1533" s="65" t="s">
        <v>60</v>
      </c>
      <c r="H1533" s="73" t="str">
        <f t="shared" si="99"/>
        <v>Now that  is completing the Competetive Cultural Competence program, we anticipate greatly improved wellness outcomes. And will soon provide a testimonial of their responsiveness to the needs of diverse clients.</v>
      </c>
      <c r="I1533" s="4" t="s">
        <v>128</v>
      </c>
      <c r="J1533" s="4" t="str">
        <f t="shared" si="101"/>
        <v/>
      </c>
      <c r="K1533" s="61" t="str">
        <f>K$1195</f>
        <v xml:space="preserve"> is </v>
      </c>
      <c r="L1533" s="4" t="str">
        <f t="shared" si="100"/>
        <v>completing the Competetive Cultural Competence program</v>
      </c>
      <c r="M1533" s="4" t="s">
        <v>148</v>
      </c>
      <c r="N1533" s="60" t="s">
        <v>136</v>
      </c>
    </row>
    <row r="1534" spans="2:14" hidden="1" x14ac:dyDescent="0.3">
      <c r="G1534" s="65" t="s">
        <v>60</v>
      </c>
      <c r="H1534" s="73" t="str">
        <f t="shared" si="99"/>
        <v>Select one of these two services, Standard or Competitive Competence, to best improve your efficacy serving diverse patients. We can then offer a testimonial of your improved responsiveness to diverse clients.</v>
      </c>
      <c r="K1534" s="61" t="s">
        <v>138</v>
      </c>
      <c r="L1534" s="61" t="s">
        <v>139</v>
      </c>
      <c r="M1534" s="61" t="s">
        <v>149</v>
      </c>
      <c r="N1534" s="60" t="s">
        <v>141</v>
      </c>
    </row>
    <row r="1535" spans="2:14" hidden="1" x14ac:dyDescent="0.3">
      <c r="C1535" s="73" t="str">
        <f>IF($C1523=$C1528,H1528,IF($C1523=$C1529,H1529,IF($C1523=C1530,H1530,IF($C1523=C1531,H1531,IF($C1523=C1532,H1532,IF($C1523=C1533,H1533,IF($C1523=0,H1534)))))))</f>
        <v>Select one of these two services, Standard or Competitive Competence, to best improve your efficacy serving diverse patients. We can then offer a testimonial of your improved responsiveness to diverse clients.</v>
      </c>
      <c r="E1535" s="65" t="s">
        <v>60</v>
      </c>
      <c r="F1535" s="73" t="str">
        <f>IF($C1523=$C1528,F1528,IF($C1523=$C1529,F1529,IF($C1523=C1530,F1530,IF($C1523=C1531,F1531,IF($C1523=C1532,F1532,IF($C1523=C1533,F1533,IF($C1523=0,"")))))))</f>
        <v/>
      </c>
      <c r="G1535" s="65" t="s">
        <v>60</v>
      </c>
    </row>
    <row r="1536" spans="2:14" hidden="1" x14ac:dyDescent="0.3"/>
    <row r="1537" spans="2:13" hidden="1" x14ac:dyDescent="0.3">
      <c r="C1537" s="4" t="s">
        <v>142</v>
      </c>
    </row>
    <row r="1538" spans="2:13" hidden="1" x14ac:dyDescent="0.3"/>
    <row r="1539" spans="2:13" hidden="1" x14ac:dyDescent="0.3"/>
    <row r="1540" spans="2:13" hidden="1" x14ac:dyDescent="0.3"/>
    <row r="1541" spans="2:13" ht="16" hidden="1" x14ac:dyDescent="0.4">
      <c r="B1541" s="66" t="str">
        <f>IF(OR(F502="",J502=""),B502,CONCATENATE(B502,": ",F502,", ",J502))</f>
        <v>12th visit</v>
      </c>
      <c r="C1541" s="67"/>
      <c r="D1541" s="67"/>
      <c r="E1541" s="67"/>
      <c r="F1541" s="68"/>
      <c r="G1541" s="67"/>
      <c r="H1541" s="69"/>
      <c r="I1541" s="67"/>
      <c r="J1541" s="67"/>
      <c r="K1541" s="67"/>
      <c r="L1541" s="67"/>
      <c r="M1541" s="133">
        <f>IF(J502=I$1103,L$1103,IF(J502=I$1104,L$1104,IF(J502=I$1105,L$1105,IF(J502=I$1106,L$1106,IF(J502=I$1107,L$1107,IF(J502=I$1108,L$1108,IF(J502=I$1109,L$1109,IF(J502="",0))))))))</f>
        <v>0</v>
      </c>
    </row>
    <row r="1542" spans="2:13" hidden="1" x14ac:dyDescent="0.3">
      <c r="F1542" s="63"/>
    </row>
    <row r="1543" spans="2:13" hidden="1" x14ac:dyDescent="0.3">
      <c r="F1543" s="70" t="str">
        <f>F506</f>
        <v/>
      </c>
      <c r="J1543" s="70" t="str">
        <f>F507</f>
        <v/>
      </c>
    </row>
    <row r="1544" spans="2:13" hidden="1" x14ac:dyDescent="0.3"/>
    <row r="1545" spans="2:13" hidden="1" x14ac:dyDescent="0.3">
      <c r="B1545" s="64">
        <f>IF(C1545=F$1107,E$1107,IF(C1545=F$1108,E$1108,IF(C1545=F$1109,E$1109,IF(C1545=F$1110,E$1110,IF(C1545=F$1111,E$1111,IF(C1545=0,0))))))</f>
        <v>0</v>
      </c>
      <c r="C1545" s="4">
        <f>K509</f>
        <v>0</v>
      </c>
      <c r="F1545" s="4" t="str">
        <f>F1508</f>
        <v>1. I felt fully seen and heard.</v>
      </c>
      <c r="M1545" s="4">
        <f>IF(K509="",0,1)</f>
        <v>0</v>
      </c>
    </row>
    <row r="1546" spans="2:13" hidden="1" x14ac:dyDescent="0.3">
      <c r="B1546" s="64">
        <f t="shared" ref="B1546:B1554" si="102">IF(C1546=F$1107,E$1107,IF(C1546=F$1108,E$1108,IF(C1546=F$1109,E$1109,IF(C1546=F$1110,E$1110,IF(C1546=F$1111,E$1111,IF(C1546=0,0))))))</f>
        <v>0</v>
      </c>
      <c r="C1546" s="4">
        <f>K511</f>
        <v>0</v>
      </c>
      <c r="F1546" s="4" t="str">
        <f t="shared" ref="F1546:F1554" si="103">F1509</f>
        <v>2. They faithfully responded to all of my expressions of pain or discomfort.</v>
      </c>
      <c r="M1546" s="4">
        <f>IF(K511="",0,1)</f>
        <v>0</v>
      </c>
    </row>
    <row r="1547" spans="2:13" hidden="1" x14ac:dyDescent="0.3">
      <c r="B1547" s="64">
        <f t="shared" si="102"/>
        <v>0</v>
      </c>
      <c r="C1547" s="4">
        <f>K513</f>
        <v>0</v>
      </c>
      <c r="F1547" s="4" t="str">
        <f t="shared" si="103"/>
        <v>3. They put my personal wellbeing ahead of their institutional processes.</v>
      </c>
      <c r="M1547" s="4">
        <f>IF(K513="",0,1)</f>
        <v>0</v>
      </c>
    </row>
    <row r="1548" spans="2:13" hidden="1" x14ac:dyDescent="0.3">
      <c r="B1548" s="64">
        <f t="shared" si="102"/>
        <v>0</v>
      </c>
      <c r="C1548" s="4">
        <f>K515</f>
        <v>0</v>
      </c>
      <c r="F1548" s="4" t="str">
        <f t="shared" si="103"/>
        <v>4. Their actions and expressions were devoid of any microaggressions.</v>
      </c>
      <c r="M1548" s="4">
        <f>IF(K515="",0,1)</f>
        <v>0</v>
      </c>
    </row>
    <row r="1549" spans="2:13" hidden="1" x14ac:dyDescent="0.3">
      <c r="B1549" s="64">
        <f t="shared" si="102"/>
        <v>0</v>
      </c>
      <c r="C1549" s="4">
        <f>K517</f>
        <v>0</v>
      </c>
      <c r="F1549" s="4" t="str">
        <f t="shared" si="103"/>
        <v>5. They asked me how they could be more culturally sensitive.</v>
      </c>
      <c r="M1549" s="4">
        <f>IF(K517="",0,1)</f>
        <v>0</v>
      </c>
    </row>
    <row r="1550" spans="2:13" hidden="1" x14ac:dyDescent="0.3">
      <c r="B1550" s="64">
        <f t="shared" si="102"/>
        <v>0</v>
      </c>
      <c r="C1550" s="4">
        <f>K519</f>
        <v>0</v>
      </c>
      <c r="F1550" s="4" t="str">
        <f t="shared" si="103"/>
        <v>6. They did not exploit my vulnerability to their professional authority.</v>
      </c>
      <c r="M1550" s="4">
        <f>IF(K519="",0,1)</f>
        <v>0</v>
      </c>
    </row>
    <row r="1551" spans="2:13" hidden="1" x14ac:dyDescent="0.3">
      <c r="B1551" s="64">
        <f t="shared" si="102"/>
        <v>0</v>
      </c>
      <c r="C1551" s="4">
        <f>K521</f>
        <v>0</v>
      </c>
      <c r="F1551" s="4" t="str">
        <f t="shared" si="103"/>
        <v>7. I never had to give up my autonomy to fit their processes.</v>
      </c>
      <c r="M1551" s="4">
        <f>IF(K521="",0,1)</f>
        <v>0</v>
      </c>
    </row>
    <row r="1552" spans="2:13" hidden="1" x14ac:dyDescent="0.3">
      <c r="B1552" s="64">
        <f t="shared" si="102"/>
        <v>0</v>
      </c>
      <c r="C1552" s="4">
        <f>K523</f>
        <v>0</v>
      </c>
      <c r="F1552" s="4" t="str">
        <f t="shared" si="103"/>
        <v>8. Staff appeared to be culturally diverse.</v>
      </c>
      <c r="M1552" s="4">
        <f>IF(K523="",0,1)</f>
        <v>0</v>
      </c>
    </row>
    <row r="1553" spans="2:16" hidden="1" x14ac:dyDescent="0.3">
      <c r="B1553" s="64">
        <f t="shared" si="102"/>
        <v>0</v>
      </c>
      <c r="C1553" s="4">
        <f>K525</f>
        <v>0</v>
      </c>
      <c r="F1553" s="4" t="str">
        <f t="shared" si="103"/>
        <v>9. They effectively accommodated my linguistic barrier.</v>
      </c>
      <c r="M1553" s="4">
        <f>IF(K525="",0,1)</f>
        <v>0</v>
      </c>
    </row>
    <row r="1554" spans="2:16" hidden="1" x14ac:dyDescent="0.3">
      <c r="B1554" s="64">
        <f t="shared" si="102"/>
        <v>0</v>
      </c>
      <c r="C1554" s="4">
        <f>K527</f>
        <v>0</v>
      </c>
      <c r="F1554" s="4" t="str">
        <f t="shared" si="103"/>
        <v>10. I was offered billing options appropriate to my cultural values.</v>
      </c>
      <c r="M1554" s="4">
        <f>IF(K527="",0,1)</f>
        <v>0</v>
      </c>
    </row>
    <row r="1555" spans="2:16" hidden="1" x14ac:dyDescent="0.3">
      <c r="M1555" s="71">
        <f t="shared" ref="M1555" si="104">SUM(M1545:M1554)</f>
        <v>0</v>
      </c>
    </row>
    <row r="1556" spans="2:16" ht="15.5" hidden="1" x14ac:dyDescent="0.45">
      <c r="B1556" s="72">
        <f t="shared" ref="B1556" si="105">ROUND(SUM(B1545:B1554),0)</f>
        <v>0</v>
      </c>
      <c r="C1556" s="73" t="str">
        <f>IF(AND($B1556&gt;=$B$1114,$B1556&lt;$C$1114),E$1114,IF(AND($B1556&gt;=$B$1115,$B1556&lt;$C$1115),E$1115,IF(AND($B1556&gt;=$B$1116,$B1556&lt;$C$1116),E$1116,IF(AND($B1556&gt;=$B$1117,$B1556&lt;$C$1117),E$1117,IF(AND($B1556&gt;=$B$1118,$B1556&lt;=$C$1118),E$1118)))))</f>
        <v>Dangerously incompetent</v>
      </c>
      <c r="F1556" s="73" t="str">
        <f>IF(AND($B1556&gt;=$B$1114,$B1556&lt;$C$1114),H$1114,IF(AND($B1556&gt;=$B$1115,$B1556&lt;$C$1115),H$1115,IF(AND($B1556&gt;=$B$1116,$B1556&lt;$C$1116),H$1116,IF(AND($B1556&gt;=$B$1117,$B1556&lt;$C$1117),H$1117,IF(AND($B1556&gt;=$B$1118,$B1556&lt;=$C$1118),H$1118)))))</f>
        <v>dangerous incompetence</v>
      </c>
      <c r="I1556" s="73" t="str">
        <f>IF(AND($B1556&gt;=$B$1114,$B1556&lt;$C$1114),K$1114,IF(AND($B1556&gt;=$B$1115,$B1556&lt;$C$1115),K$1115,IF(AND($B1556&gt;=$B$1116,$B1556&lt;$C$1116),K$1116,IF(AND($B1556&gt;=$B$1117,$B1556&lt;$C$1117),K$1117,IF(AND($B1556&gt;=$B$1118,$B1556&lt;=$C$1118),K$1118)))))</f>
        <v>dangerous risk to Ashanti's wellbeing</v>
      </c>
      <c r="M1556" s="74" t="str">
        <f>IF(M1555=10,B1556,"")</f>
        <v/>
      </c>
      <c r="P1556" s="127" t="str">
        <f>IF(M1556="","",M1556*0.01)</f>
        <v/>
      </c>
    </row>
    <row r="1557" spans="2:16" ht="15.5" hidden="1" x14ac:dyDescent="0.45">
      <c r="L1557" s="75" t="s">
        <v>92</v>
      </c>
      <c r="M1557" s="76" t="str">
        <f>IF(K507="","",K507)</f>
        <v/>
      </c>
      <c r="P1557" s="127" t="str">
        <f>IF(M1557="","",1-(M1557/12))</f>
        <v/>
      </c>
    </row>
    <row r="1558" spans="2:16" hidden="1" x14ac:dyDescent="0.3">
      <c r="B1558" s="73" t="str">
        <f t="shared" ref="B1558" si="106">IF(M1555=10,CONCATENATE(E1558,F1558,G1558,H1558,I1558,J1558,K1558,L1558,M1558),"")</f>
        <v/>
      </c>
      <c r="D1558" s="65" t="s">
        <v>60</v>
      </c>
      <c r="E1558" s="4" t="s">
        <v>93</v>
      </c>
      <c r="F1558" s="4">
        <f t="shared" ref="F1558" si="107">B1556</f>
        <v>0</v>
      </c>
      <c r="G1558" s="4" t="s">
        <v>94</v>
      </c>
      <c r="H1558" s="4" t="str">
        <f t="shared" ref="H1558" si="108">F1556</f>
        <v>dangerous incompetence</v>
      </c>
      <c r="I1558" s="4" t="s">
        <v>95</v>
      </c>
    </row>
    <row r="1559" spans="2:16" hidden="1" x14ac:dyDescent="0.3"/>
    <row r="1560" spans="2:16" ht="14.5" hidden="1" x14ac:dyDescent="0.45">
      <c r="C1560" s="147">
        <f>E537</f>
        <v>0</v>
      </c>
      <c r="D1560" s="148"/>
      <c r="E1560" s="148"/>
      <c r="F1560" s="148"/>
      <c r="G1560" s="148"/>
      <c r="H1560" s="149"/>
    </row>
    <row r="1561" spans="2:16" hidden="1" x14ac:dyDescent="0.3"/>
    <row r="1562" spans="2:16" hidden="1" x14ac:dyDescent="0.3">
      <c r="C1562" s="73" t="str">
        <f>CONCATENATE(E1562,F1562,G1562,H1562,I1562,J1562,K1562,,L1562,M1562)</f>
        <v xml:space="preserve">We provide this helpful feedback to you, , to improve your cultural competency. </v>
      </c>
      <c r="D1562" s="65" t="s">
        <v>60</v>
      </c>
      <c r="E1562" s="4" t="s">
        <v>123</v>
      </c>
      <c r="F1562" s="4" t="str">
        <f>IF($J1543=0,"the recipient",$J1543)</f>
        <v/>
      </c>
      <c r="G1562" s="4" t="s">
        <v>124</v>
      </c>
      <c r="H1562" s="4"/>
    </row>
    <row r="1563" spans="2:16" hidden="1" x14ac:dyDescent="0.3">
      <c r="C1563" s="73" t="str">
        <f>CONCATENATE(E1563,F1563,G1563,H1563,I1563,J1563,K1563,,L1563,M1563)</f>
        <v xml:space="preserve">We know medical providers like you rely upon referrals. Often from those you serve. </v>
      </c>
      <c r="D1563" s="65" t="s">
        <v>60</v>
      </c>
      <c r="E1563" s="4" t="s">
        <v>126</v>
      </c>
      <c r="G1563" s="4" t="s">
        <v>127</v>
      </c>
    </row>
    <row r="1564" spans="2:16" hidden="1" x14ac:dyDescent="0.3">
      <c r="C1564" s="73" t="str">
        <f>CONCATENATE(E1564,F1564,G1564,H1564,I1564,J1564,K1564,,L1564,M1564)</f>
        <v>Select a service that best fits your needs.</v>
      </c>
      <c r="D1564" s="65" t="s">
        <v>60</v>
      </c>
      <c r="E1564" s="4" t="s">
        <v>17</v>
      </c>
    </row>
    <row r="1565" spans="2:16" hidden="1" x14ac:dyDescent="0.3">
      <c r="C1565" s="62" t="str">
        <f>$C$1164</f>
        <v>Standard Cultural Competence - begin</v>
      </c>
      <c r="E1565" s="65" t="s">
        <v>60</v>
      </c>
      <c r="F1565" s="62" t="str">
        <f>$H$1164</f>
        <v>beginning the Standard Cultural Competence program</v>
      </c>
      <c r="G1565" s="65" t="s">
        <v>60</v>
      </c>
      <c r="H1565" s="73" t="str">
        <f>CONCATENATE($I1565,$J1565,$K1565,$L1565,$M1565,$N1565,$O1565,$P1565)</f>
        <v>Now that  is beginning the Standard Cultural Competence program, we expect improved outcomes. And can provide a testimonial of their responsiveness to the needs of diverse clients.</v>
      </c>
      <c r="I1565" s="4" t="s">
        <v>128</v>
      </c>
      <c r="J1565" s="65" t="str">
        <f>F1562</f>
        <v/>
      </c>
      <c r="K1565" s="61" t="s">
        <v>129</v>
      </c>
      <c r="L1565" s="4" t="str">
        <f>F1565</f>
        <v>beginning the Standard Cultural Competence program</v>
      </c>
      <c r="M1565" s="4" t="s">
        <v>143</v>
      </c>
      <c r="N1565" s="60" t="s">
        <v>131</v>
      </c>
    </row>
    <row r="1566" spans="2:16" hidden="1" x14ac:dyDescent="0.3">
      <c r="C1566" s="62" t="str">
        <f>$C$1165</f>
        <v>Competitive Cultural Competence - begin</v>
      </c>
      <c r="E1566" s="65" t="s">
        <v>60</v>
      </c>
      <c r="F1566" s="62" t="str">
        <f>$H$1165</f>
        <v>beginning the Competetive Cultural Competence program</v>
      </c>
      <c r="G1566" s="65" t="s">
        <v>60</v>
      </c>
      <c r="H1566" s="73" t="str">
        <f t="shared" ref="H1566:H1571" si="109">CONCATENATE($I1566,$J1566,$K1566,$L1566,$M1566,$N1566,$O1566,$P1566)</f>
        <v>Now that  is beginning the Competetive Cultural Competence program, we anticipate modestly improved wellness outcomes. And can provide a testimonial of their responsiveness to the needs of diverse clients.</v>
      </c>
      <c r="I1566" s="4" t="s">
        <v>128</v>
      </c>
      <c r="J1566" s="4" t="str">
        <f>J1565</f>
        <v/>
      </c>
      <c r="K1566" s="61" t="str">
        <f>K$1195</f>
        <v xml:space="preserve"> is </v>
      </c>
      <c r="L1566" s="4" t="str">
        <f t="shared" ref="L1566:L1570" si="110">F1566</f>
        <v>beginning the Competetive Cultural Competence program</v>
      </c>
      <c r="M1566" s="4" t="s">
        <v>144</v>
      </c>
      <c r="N1566" s="60" t="s">
        <v>131</v>
      </c>
    </row>
    <row r="1567" spans="2:16" hidden="1" x14ac:dyDescent="0.3">
      <c r="C1567" s="62" t="str">
        <f>$C$1166</f>
        <v>Standard Cultural Competence - enrolled</v>
      </c>
      <c r="E1567" s="65" t="s">
        <v>60</v>
      </c>
      <c r="F1567" s="62" t="str">
        <f>$H$1166</f>
        <v>participating in the Standard Cultural Competence program</v>
      </c>
      <c r="G1567" s="65" t="s">
        <v>60</v>
      </c>
      <c r="H1567" s="73" t="str">
        <f t="shared" si="109"/>
        <v>Now that  is participating in the Standard Cultural Competence program, we expect better outcomes. And can provide a testimonial of their responsiveness to the needs of diverse clients.</v>
      </c>
      <c r="I1567" s="4" t="s">
        <v>128</v>
      </c>
      <c r="J1567" s="4" t="str">
        <f t="shared" ref="J1567:J1570" si="111">J1566</f>
        <v/>
      </c>
      <c r="K1567" s="61" t="str">
        <f>K$1195</f>
        <v xml:space="preserve"> is </v>
      </c>
      <c r="L1567" s="4" t="str">
        <f t="shared" si="110"/>
        <v>participating in the Standard Cultural Competence program</v>
      </c>
      <c r="M1567" s="4" t="s">
        <v>145</v>
      </c>
      <c r="N1567" s="60" t="s">
        <v>131</v>
      </c>
    </row>
    <row r="1568" spans="2:16" hidden="1" x14ac:dyDescent="0.3">
      <c r="C1568" s="62" t="str">
        <f>$C$1167</f>
        <v>Competitive Cultural Competence - enrolled</v>
      </c>
      <c r="E1568" s="65" t="s">
        <v>60</v>
      </c>
      <c r="F1568" s="62" t="str">
        <f>$H$1167</f>
        <v>participating in the Competetive Cultural Competence program</v>
      </c>
      <c r="G1568" s="65" t="s">
        <v>60</v>
      </c>
      <c r="H1568" s="73" t="str">
        <f t="shared" si="109"/>
        <v>Now that  is participating in the Competetive Cultural Competence program, we anticipate significantly improved wellness outcomes. And can provide a testimonial of their responsiveness to the needs of diverse clients.</v>
      </c>
      <c r="I1568" s="4" t="s">
        <v>128</v>
      </c>
      <c r="J1568" s="4" t="str">
        <f t="shared" si="111"/>
        <v/>
      </c>
      <c r="K1568" s="61" t="str">
        <f>K$1195</f>
        <v xml:space="preserve"> is </v>
      </c>
      <c r="L1568" s="4" t="str">
        <f t="shared" si="110"/>
        <v>participating in the Competetive Cultural Competence program</v>
      </c>
      <c r="M1568" s="4" t="s">
        <v>146</v>
      </c>
      <c r="N1568" s="60" t="s">
        <v>131</v>
      </c>
    </row>
    <row r="1569" spans="2:14" hidden="1" x14ac:dyDescent="0.3">
      <c r="C1569" s="62" t="str">
        <f>$C$1168</f>
        <v>Standard Cultural Competence - completed</v>
      </c>
      <c r="E1569" s="65" t="s">
        <v>60</v>
      </c>
      <c r="F1569" s="62" t="str">
        <f>$H$1168</f>
        <v>completing the Standard Cultural Competence program</v>
      </c>
      <c r="G1569" s="65" t="s">
        <v>60</v>
      </c>
      <c r="H1569" s="73" t="str">
        <f t="shared" si="109"/>
        <v>Now that  is completing the Standard Cultural Competence program, we expect stellar outcomes. And will soon provide a testimonial of their responsiveness to the needs of diverse clients.</v>
      </c>
      <c r="I1569" s="4" t="s">
        <v>128</v>
      </c>
      <c r="J1569" s="4" t="str">
        <f t="shared" si="111"/>
        <v/>
      </c>
      <c r="K1569" s="61" t="str">
        <f>K$1195</f>
        <v xml:space="preserve"> is </v>
      </c>
      <c r="L1569" s="4" t="str">
        <f t="shared" si="110"/>
        <v>completing the Standard Cultural Competence program</v>
      </c>
      <c r="M1569" s="4" t="s">
        <v>147</v>
      </c>
      <c r="N1569" s="60" t="s">
        <v>136</v>
      </c>
    </row>
    <row r="1570" spans="2:14" hidden="1" x14ac:dyDescent="0.3">
      <c r="C1570" s="62" t="str">
        <f>$C$1169</f>
        <v>Competitive Cultural Competence - completed</v>
      </c>
      <c r="E1570" s="65" t="s">
        <v>60</v>
      </c>
      <c r="F1570" s="62" t="str">
        <f>$H$1169</f>
        <v>completing the Competetive Cultural Competence program</v>
      </c>
      <c r="G1570" s="65" t="s">
        <v>60</v>
      </c>
      <c r="H1570" s="73" t="str">
        <f t="shared" si="109"/>
        <v>Now that  is completing the Competetive Cultural Competence program, we anticipate greatly improved wellness outcomes. And will soon provide a testimonial of their responsiveness to the needs of diverse clients.</v>
      </c>
      <c r="I1570" s="4" t="s">
        <v>128</v>
      </c>
      <c r="J1570" s="4" t="str">
        <f t="shared" si="111"/>
        <v/>
      </c>
      <c r="K1570" s="61" t="str">
        <f>K$1195</f>
        <v xml:space="preserve"> is </v>
      </c>
      <c r="L1570" s="4" t="str">
        <f t="shared" si="110"/>
        <v>completing the Competetive Cultural Competence program</v>
      </c>
      <c r="M1570" s="4" t="s">
        <v>148</v>
      </c>
      <c r="N1570" s="60" t="s">
        <v>136</v>
      </c>
    </row>
    <row r="1571" spans="2:14" hidden="1" x14ac:dyDescent="0.3">
      <c r="G1571" s="65" t="s">
        <v>60</v>
      </c>
      <c r="H1571" s="73" t="str">
        <f t="shared" si="109"/>
        <v>Select one of these two services, Standard or Competitive Competence, to best improve your efficacy serving diverse patients. We can then offer a testimonial of your improved responsiveness to diverse clients.</v>
      </c>
      <c r="K1571" s="61" t="s">
        <v>138</v>
      </c>
      <c r="L1571" s="61" t="s">
        <v>139</v>
      </c>
      <c r="M1571" s="61" t="s">
        <v>149</v>
      </c>
      <c r="N1571" s="60" t="s">
        <v>141</v>
      </c>
    </row>
    <row r="1572" spans="2:14" hidden="1" x14ac:dyDescent="0.3">
      <c r="C1572" s="73" t="str">
        <f>IF($C1560=$C1565,H1565,IF($C1560=$C1566,H1566,IF($C1560=C1567,H1567,IF($C1560=C1568,H1568,IF($C1560=C1569,H1569,IF($C1560=C1570,H1570,IF($C1560=0,H1571)))))))</f>
        <v>Select one of these two services, Standard or Competitive Competence, to best improve your efficacy serving diverse patients. We can then offer a testimonial of your improved responsiveness to diverse clients.</v>
      </c>
      <c r="E1572" s="65" t="s">
        <v>60</v>
      </c>
      <c r="F1572" s="73" t="str">
        <f>IF($C1560=$C1565,F1565,IF($C1560=$C1566,F1566,IF($C1560=C1567,F1567,IF($C1560=C1568,F1568,IF($C1560=C1569,F1569,IF($C1560=C1570,F1570,IF($C1560=0,"")))))))</f>
        <v/>
      </c>
      <c r="G1572" s="65" t="s">
        <v>60</v>
      </c>
    </row>
    <row r="1573" spans="2:14" hidden="1" x14ac:dyDescent="0.3"/>
    <row r="1574" spans="2:14" hidden="1" x14ac:dyDescent="0.3">
      <c r="C1574" s="4" t="s">
        <v>142</v>
      </c>
    </row>
    <row r="1575" spans="2:14" hidden="1" x14ac:dyDescent="0.3"/>
    <row r="1576" spans="2:14" hidden="1" x14ac:dyDescent="0.3"/>
    <row r="1577" spans="2:14" hidden="1" x14ac:dyDescent="0.3"/>
    <row r="1578" spans="2:14" ht="16" hidden="1" x14ac:dyDescent="0.4">
      <c r="B1578" s="66" t="str">
        <f>IF(OR(F543="",J543=""),B543,CONCATENATE(B543,": ",F543,", ",J543))</f>
        <v>13th visit</v>
      </c>
      <c r="C1578" s="67"/>
      <c r="D1578" s="67"/>
      <c r="E1578" s="67"/>
      <c r="F1578" s="68"/>
      <c r="G1578" s="67"/>
      <c r="H1578" s="69"/>
      <c r="I1578" s="67"/>
      <c r="J1578" s="67"/>
      <c r="K1578" s="67"/>
      <c r="L1578" s="67"/>
      <c r="M1578" s="133">
        <f>IF(J543=I$1103,L$1103,IF(J543=I$1104,L$1104,IF(J543=I$1105,L$1105,IF(J543=I$1106,L$1106,IF(J543=I$1107,L$1107,IF(J543=I$1108,L$1108,IF(J543=I$1109,L$1109,IF(J543="",0))))))))</f>
        <v>0</v>
      </c>
    </row>
    <row r="1579" spans="2:14" hidden="1" x14ac:dyDescent="0.3">
      <c r="F1579" s="63"/>
    </row>
    <row r="1580" spans="2:14" hidden="1" x14ac:dyDescent="0.3">
      <c r="F1580" s="70" t="str">
        <f>F547</f>
        <v/>
      </c>
      <c r="J1580" s="70" t="str">
        <f>F548</f>
        <v/>
      </c>
    </row>
    <row r="1581" spans="2:14" hidden="1" x14ac:dyDescent="0.3"/>
    <row r="1582" spans="2:14" hidden="1" x14ac:dyDescent="0.3">
      <c r="B1582" s="64">
        <f>IF(C1582=F$1107,E$1107,IF(C1582=F$1108,E$1108,IF(C1582=F$1109,E$1109,IF(C1582=F$1110,E$1110,IF(C1582=F$1111,E$1111,IF(C1582=0,0))))))</f>
        <v>0</v>
      </c>
      <c r="C1582" s="4">
        <f>K550</f>
        <v>0</v>
      </c>
      <c r="F1582" s="4" t="str">
        <f>F1545</f>
        <v>1. I felt fully seen and heard.</v>
      </c>
      <c r="M1582" s="4">
        <f>IF(K550="",0,1)</f>
        <v>0</v>
      </c>
    </row>
    <row r="1583" spans="2:14" hidden="1" x14ac:dyDescent="0.3">
      <c r="B1583" s="64">
        <f t="shared" ref="B1583:B1591" si="112">IF(C1583=F$1107,E$1107,IF(C1583=F$1108,E$1108,IF(C1583=F$1109,E$1109,IF(C1583=F$1110,E$1110,IF(C1583=F$1111,E$1111,IF(C1583=0,0))))))</f>
        <v>0</v>
      </c>
      <c r="C1583" s="4">
        <f>K552</f>
        <v>0</v>
      </c>
      <c r="F1583" s="4" t="str">
        <f t="shared" ref="F1583:F1591" si="113">F1546</f>
        <v>2. They faithfully responded to all of my expressions of pain or discomfort.</v>
      </c>
      <c r="M1583" s="4">
        <f>IF(K552="",0,1)</f>
        <v>0</v>
      </c>
    </row>
    <row r="1584" spans="2:14" hidden="1" x14ac:dyDescent="0.3">
      <c r="B1584" s="64">
        <f t="shared" si="112"/>
        <v>0</v>
      </c>
      <c r="C1584" s="4">
        <f>K554</f>
        <v>0</v>
      </c>
      <c r="F1584" s="4" t="str">
        <f t="shared" si="113"/>
        <v>3. They put my personal wellbeing ahead of their institutional processes.</v>
      </c>
      <c r="M1584" s="4">
        <f>IF(K554="",0,1)</f>
        <v>0</v>
      </c>
    </row>
    <row r="1585" spans="2:16" hidden="1" x14ac:dyDescent="0.3">
      <c r="B1585" s="64">
        <f t="shared" si="112"/>
        <v>0</v>
      </c>
      <c r="C1585" s="4">
        <f>K556</f>
        <v>0</v>
      </c>
      <c r="F1585" s="4" t="str">
        <f t="shared" si="113"/>
        <v>4. Their actions and expressions were devoid of any microaggressions.</v>
      </c>
      <c r="M1585" s="4">
        <f>IF(K556="",0,1)</f>
        <v>0</v>
      </c>
    </row>
    <row r="1586" spans="2:16" hidden="1" x14ac:dyDescent="0.3">
      <c r="B1586" s="64">
        <f t="shared" si="112"/>
        <v>0</v>
      </c>
      <c r="C1586" s="4">
        <f>K558</f>
        <v>0</v>
      </c>
      <c r="F1586" s="4" t="str">
        <f t="shared" si="113"/>
        <v>5. They asked me how they could be more culturally sensitive.</v>
      </c>
      <c r="M1586" s="4">
        <f>IF(K558="",0,1)</f>
        <v>0</v>
      </c>
    </row>
    <row r="1587" spans="2:16" hidden="1" x14ac:dyDescent="0.3">
      <c r="B1587" s="64">
        <f t="shared" si="112"/>
        <v>0</v>
      </c>
      <c r="C1587" s="4">
        <f>K560</f>
        <v>0</v>
      </c>
      <c r="F1587" s="4" t="str">
        <f t="shared" si="113"/>
        <v>6. They did not exploit my vulnerability to their professional authority.</v>
      </c>
      <c r="M1587" s="4">
        <f>IF(K560="",0,1)</f>
        <v>0</v>
      </c>
    </row>
    <row r="1588" spans="2:16" hidden="1" x14ac:dyDescent="0.3">
      <c r="B1588" s="64">
        <f t="shared" si="112"/>
        <v>0</v>
      </c>
      <c r="C1588" s="4">
        <f>K562</f>
        <v>0</v>
      </c>
      <c r="F1588" s="4" t="str">
        <f t="shared" si="113"/>
        <v>7. I never had to give up my autonomy to fit their processes.</v>
      </c>
      <c r="M1588" s="4">
        <f>IF(K562="",0,1)</f>
        <v>0</v>
      </c>
    </row>
    <row r="1589" spans="2:16" hidden="1" x14ac:dyDescent="0.3">
      <c r="B1589" s="64">
        <f t="shared" si="112"/>
        <v>0</v>
      </c>
      <c r="C1589" s="4">
        <f>K564</f>
        <v>0</v>
      </c>
      <c r="F1589" s="4" t="str">
        <f t="shared" si="113"/>
        <v>8. Staff appeared to be culturally diverse.</v>
      </c>
      <c r="M1589" s="4">
        <f>IF(K564="",0,1)</f>
        <v>0</v>
      </c>
    </row>
    <row r="1590" spans="2:16" hidden="1" x14ac:dyDescent="0.3">
      <c r="B1590" s="64">
        <f t="shared" si="112"/>
        <v>0</v>
      </c>
      <c r="C1590" s="4">
        <f>K566</f>
        <v>0</v>
      </c>
      <c r="F1590" s="4" t="str">
        <f t="shared" si="113"/>
        <v>9. They effectively accommodated my linguistic barrier.</v>
      </c>
      <c r="M1590" s="4">
        <f>IF(K566="",0,1)</f>
        <v>0</v>
      </c>
    </row>
    <row r="1591" spans="2:16" hidden="1" x14ac:dyDescent="0.3">
      <c r="B1591" s="64">
        <f t="shared" si="112"/>
        <v>0</v>
      </c>
      <c r="C1591" s="4">
        <f>K568</f>
        <v>0</v>
      </c>
      <c r="F1591" s="4" t="str">
        <f t="shared" si="113"/>
        <v>10. I was offered billing options appropriate to my cultural values.</v>
      </c>
      <c r="M1591" s="4">
        <f>IF(K568="",0,1)</f>
        <v>0</v>
      </c>
    </row>
    <row r="1592" spans="2:16" hidden="1" x14ac:dyDescent="0.3">
      <c r="M1592" s="71">
        <f t="shared" ref="M1592" si="114">SUM(M1582:M1591)</f>
        <v>0</v>
      </c>
    </row>
    <row r="1593" spans="2:16" ht="15.5" hidden="1" x14ac:dyDescent="0.45">
      <c r="B1593" s="72">
        <f t="shared" ref="B1593" si="115">ROUND(SUM(B1582:B1591),0)</f>
        <v>0</v>
      </c>
      <c r="C1593" s="73" t="str">
        <f>IF(AND($B1593&gt;=$B$1114,$B1593&lt;$C$1114),E$1114,IF(AND($B1593&gt;=$B$1115,$B1593&lt;$C$1115),E$1115,IF(AND($B1593&gt;=$B$1116,$B1593&lt;$C$1116),E$1116,IF(AND($B1593&gt;=$B$1117,$B1593&lt;$C$1117),E$1117,IF(AND($B1593&gt;=$B$1118,$B1593&lt;=$C$1118),E$1118)))))</f>
        <v>Dangerously incompetent</v>
      </c>
      <c r="F1593" s="73" t="str">
        <f>IF(AND($B1593&gt;=$B$1114,$B1593&lt;$C$1114),H$1114,IF(AND($B1593&gt;=$B$1115,$B1593&lt;$C$1115),H$1115,IF(AND($B1593&gt;=$B$1116,$B1593&lt;$C$1116),H$1116,IF(AND($B1593&gt;=$B$1117,$B1593&lt;$C$1117),H$1117,IF(AND($B1593&gt;=$B$1118,$B1593&lt;=$C$1118),H$1118)))))</f>
        <v>dangerous incompetence</v>
      </c>
      <c r="I1593" s="73" t="str">
        <f>IF(AND($B1593&gt;=$B$1114,$B1593&lt;$C$1114),K$1114,IF(AND($B1593&gt;=$B$1115,$B1593&lt;$C$1115),K$1115,IF(AND($B1593&gt;=$B$1116,$B1593&lt;$C$1116),K$1116,IF(AND($B1593&gt;=$B$1117,$B1593&lt;$C$1117),K$1117,IF(AND($B1593&gt;=$B$1118,$B1593&lt;=$C$1118),K$1118)))))</f>
        <v>dangerous risk to Ashanti's wellbeing</v>
      </c>
      <c r="M1593" s="74" t="str">
        <f>IF(M1592=10,B1593,"")</f>
        <v/>
      </c>
      <c r="P1593" s="127" t="str">
        <f>IF(M1593="","",M1593*0.01)</f>
        <v/>
      </c>
    </row>
    <row r="1594" spans="2:16" ht="15.5" hidden="1" x14ac:dyDescent="0.45">
      <c r="L1594" s="75" t="s">
        <v>92</v>
      </c>
      <c r="M1594" s="76" t="str">
        <f>IF(K548="","",K548)</f>
        <v/>
      </c>
      <c r="P1594" s="127" t="str">
        <f>IF(M1594="","",1-(M1594/12))</f>
        <v/>
      </c>
    </row>
    <row r="1595" spans="2:16" hidden="1" x14ac:dyDescent="0.3">
      <c r="B1595" s="73" t="str">
        <f t="shared" ref="B1595" si="116">IF(M1592=10,CONCATENATE(E1595,F1595,G1595,H1595,I1595,J1595,K1595,L1595,M1595),"")</f>
        <v/>
      </c>
      <c r="D1595" s="65" t="s">
        <v>60</v>
      </c>
      <c r="E1595" s="4" t="s">
        <v>93</v>
      </c>
      <c r="F1595" s="4">
        <f t="shared" ref="F1595" si="117">B1593</f>
        <v>0</v>
      </c>
      <c r="G1595" s="4" t="s">
        <v>94</v>
      </c>
      <c r="H1595" s="4" t="str">
        <f t="shared" ref="H1595" si="118">F1593</f>
        <v>dangerous incompetence</v>
      </c>
      <c r="I1595" s="4" t="s">
        <v>95</v>
      </c>
    </row>
    <row r="1596" spans="2:16" hidden="1" x14ac:dyDescent="0.3"/>
    <row r="1597" spans="2:16" ht="14.5" hidden="1" x14ac:dyDescent="0.45">
      <c r="C1597" s="147">
        <f>E578</f>
        <v>0</v>
      </c>
      <c r="D1597" s="148"/>
      <c r="E1597" s="148"/>
      <c r="F1597" s="148"/>
      <c r="G1597" s="148"/>
      <c r="H1597" s="149"/>
    </row>
    <row r="1598" spans="2:16" hidden="1" x14ac:dyDescent="0.3"/>
    <row r="1599" spans="2:16" hidden="1" x14ac:dyDescent="0.3">
      <c r="C1599" s="73" t="str">
        <f>CONCATENATE(E1599,F1599,G1599,H1599,I1599,J1599,K1599,,L1599,M1599)</f>
        <v xml:space="preserve">We provide this helpful feedback to you, , to improve your cultural competency. </v>
      </c>
      <c r="D1599" s="65" t="s">
        <v>60</v>
      </c>
      <c r="E1599" s="4" t="s">
        <v>123</v>
      </c>
      <c r="F1599" s="4" t="str">
        <f>IF($J1580=0,"the recipient",$J1580)</f>
        <v/>
      </c>
      <c r="G1599" s="4" t="s">
        <v>124</v>
      </c>
      <c r="H1599" s="4"/>
    </row>
    <row r="1600" spans="2:16" hidden="1" x14ac:dyDescent="0.3">
      <c r="C1600" s="73" t="str">
        <f>CONCATENATE(E1600,F1600,G1600,H1600,I1600,J1600,K1600,,L1600,M1600)</f>
        <v xml:space="preserve">We know medical providers like you rely upon referrals. Often from those you serve. </v>
      </c>
      <c r="D1600" s="65" t="s">
        <v>60</v>
      </c>
      <c r="E1600" s="4" t="s">
        <v>126</v>
      </c>
      <c r="G1600" s="4" t="s">
        <v>127</v>
      </c>
    </row>
    <row r="1601" spans="2:14" hidden="1" x14ac:dyDescent="0.3">
      <c r="C1601" s="73" t="str">
        <f>CONCATENATE(E1601,F1601,G1601,H1601,I1601,J1601,K1601,,L1601,M1601)</f>
        <v>Select a service that best fits your needs.</v>
      </c>
      <c r="D1601" s="65" t="s">
        <v>60</v>
      </c>
      <c r="E1601" s="4" t="s">
        <v>17</v>
      </c>
    </row>
    <row r="1602" spans="2:14" hidden="1" x14ac:dyDescent="0.3">
      <c r="C1602" s="62" t="str">
        <f>$C$1164</f>
        <v>Standard Cultural Competence - begin</v>
      </c>
      <c r="E1602" s="65" t="s">
        <v>60</v>
      </c>
      <c r="F1602" s="62" t="str">
        <f>$H$1164</f>
        <v>beginning the Standard Cultural Competence program</v>
      </c>
      <c r="G1602" s="65" t="s">
        <v>60</v>
      </c>
      <c r="H1602" s="73" t="str">
        <f>CONCATENATE($I1602,$J1602,$K1602,$L1602,$M1602,$N1602,$O1602,$P1602)</f>
        <v>Now that  is beginning the Standard Cultural Competence program, we expect improved outcomes. And can provide a testimonial of their responsiveness to the needs of diverse clients.</v>
      </c>
      <c r="I1602" s="4" t="s">
        <v>128</v>
      </c>
      <c r="J1602" s="65" t="str">
        <f>F1599</f>
        <v/>
      </c>
      <c r="K1602" s="61" t="s">
        <v>129</v>
      </c>
      <c r="L1602" s="4" t="str">
        <f>F1602</f>
        <v>beginning the Standard Cultural Competence program</v>
      </c>
      <c r="M1602" s="4" t="s">
        <v>143</v>
      </c>
      <c r="N1602" s="60" t="s">
        <v>131</v>
      </c>
    </row>
    <row r="1603" spans="2:14" hidden="1" x14ac:dyDescent="0.3">
      <c r="C1603" s="62" t="str">
        <f>$C$1165</f>
        <v>Competitive Cultural Competence - begin</v>
      </c>
      <c r="E1603" s="65" t="s">
        <v>60</v>
      </c>
      <c r="F1603" s="62" t="str">
        <f>$H$1165</f>
        <v>beginning the Competetive Cultural Competence program</v>
      </c>
      <c r="G1603" s="65" t="s">
        <v>60</v>
      </c>
      <c r="H1603" s="73" t="str">
        <f t="shared" ref="H1603:H1608" si="119">CONCATENATE($I1603,$J1603,$K1603,$L1603,$M1603,$N1603,$O1603,$P1603)</f>
        <v>Now that  is beginning the Competetive Cultural Competence program, we anticipate modestly improved wellness outcomes. And can provide a testimonial of their responsiveness to the needs of diverse clients.</v>
      </c>
      <c r="I1603" s="4" t="s">
        <v>128</v>
      </c>
      <c r="J1603" s="4" t="str">
        <f>J1602</f>
        <v/>
      </c>
      <c r="K1603" s="61" t="str">
        <f>K$1195</f>
        <v xml:space="preserve"> is </v>
      </c>
      <c r="L1603" s="4" t="str">
        <f t="shared" ref="L1603:L1607" si="120">F1603</f>
        <v>beginning the Competetive Cultural Competence program</v>
      </c>
      <c r="M1603" s="4" t="s">
        <v>144</v>
      </c>
      <c r="N1603" s="60" t="s">
        <v>131</v>
      </c>
    </row>
    <row r="1604" spans="2:14" hidden="1" x14ac:dyDescent="0.3">
      <c r="C1604" s="62" t="str">
        <f>$C$1166</f>
        <v>Standard Cultural Competence - enrolled</v>
      </c>
      <c r="E1604" s="65" t="s">
        <v>60</v>
      </c>
      <c r="F1604" s="62" t="str">
        <f>$H$1166</f>
        <v>participating in the Standard Cultural Competence program</v>
      </c>
      <c r="G1604" s="65" t="s">
        <v>60</v>
      </c>
      <c r="H1604" s="73" t="str">
        <f t="shared" si="119"/>
        <v>Now that  is participating in the Standard Cultural Competence program, we expect better outcomes. And can provide a testimonial of their responsiveness to the needs of diverse clients.</v>
      </c>
      <c r="I1604" s="4" t="s">
        <v>128</v>
      </c>
      <c r="J1604" s="4" t="str">
        <f t="shared" ref="J1604:J1607" si="121">J1603</f>
        <v/>
      </c>
      <c r="K1604" s="61" t="str">
        <f>K$1195</f>
        <v xml:space="preserve"> is </v>
      </c>
      <c r="L1604" s="4" t="str">
        <f t="shared" si="120"/>
        <v>participating in the Standard Cultural Competence program</v>
      </c>
      <c r="M1604" s="4" t="s">
        <v>145</v>
      </c>
      <c r="N1604" s="60" t="s">
        <v>131</v>
      </c>
    </row>
    <row r="1605" spans="2:14" hidden="1" x14ac:dyDescent="0.3">
      <c r="C1605" s="62" t="str">
        <f>$C$1167</f>
        <v>Competitive Cultural Competence - enrolled</v>
      </c>
      <c r="E1605" s="65" t="s">
        <v>60</v>
      </c>
      <c r="F1605" s="62" t="str">
        <f>$H$1167</f>
        <v>participating in the Competetive Cultural Competence program</v>
      </c>
      <c r="G1605" s="65" t="s">
        <v>60</v>
      </c>
      <c r="H1605" s="73" t="str">
        <f t="shared" si="119"/>
        <v>Now that  is participating in the Competetive Cultural Competence program, we anticipate significantly improved wellness outcomes. And can provide a testimonial of their responsiveness to the needs of diverse clients.</v>
      </c>
      <c r="I1605" s="4" t="s">
        <v>128</v>
      </c>
      <c r="J1605" s="4" t="str">
        <f t="shared" si="121"/>
        <v/>
      </c>
      <c r="K1605" s="61" t="str">
        <f>K$1195</f>
        <v xml:space="preserve"> is </v>
      </c>
      <c r="L1605" s="4" t="str">
        <f t="shared" si="120"/>
        <v>participating in the Competetive Cultural Competence program</v>
      </c>
      <c r="M1605" s="4" t="s">
        <v>146</v>
      </c>
      <c r="N1605" s="60" t="s">
        <v>131</v>
      </c>
    </row>
    <row r="1606" spans="2:14" hidden="1" x14ac:dyDescent="0.3">
      <c r="C1606" s="62" t="str">
        <f>$C$1168</f>
        <v>Standard Cultural Competence - completed</v>
      </c>
      <c r="E1606" s="65" t="s">
        <v>60</v>
      </c>
      <c r="F1606" s="62" t="str">
        <f>$H$1168</f>
        <v>completing the Standard Cultural Competence program</v>
      </c>
      <c r="G1606" s="65" t="s">
        <v>60</v>
      </c>
      <c r="H1606" s="73" t="str">
        <f t="shared" si="119"/>
        <v>Now that  is completing the Standard Cultural Competence program, we expect stellar outcomes. And will soon provide a testimonial of their responsiveness to the needs of diverse clients.</v>
      </c>
      <c r="I1606" s="4" t="s">
        <v>128</v>
      </c>
      <c r="J1606" s="4" t="str">
        <f t="shared" si="121"/>
        <v/>
      </c>
      <c r="K1606" s="61" t="str">
        <f>K$1195</f>
        <v xml:space="preserve"> is </v>
      </c>
      <c r="L1606" s="4" t="str">
        <f t="shared" si="120"/>
        <v>completing the Standard Cultural Competence program</v>
      </c>
      <c r="M1606" s="4" t="s">
        <v>147</v>
      </c>
      <c r="N1606" s="60" t="s">
        <v>136</v>
      </c>
    </row>
    <row r="1607" spans="2:14" hidden="1" x14ac:dyDescent="0.3">
      <c r="C1607" s="62" t="str">
        <f>$C$1169</f>
        <v>Competitive Cultural Competence - completed</v>
      </c>
      <c r="E1607" s="65" t="s">
        <v>60</v>
      </c>
      <c r="F1607" s="62" t="str">
        <f>$H$1169</f>
        <v>completing the Competetive Cultural Competence program</v>
      </c>
      <c r="G1607" s="65" t="s">
        <v>60</v>
      </c>
      <c r="H1607" s="73" t="str">
        <f t="shared" si="119"/>
        <v>Now that  is completing the Competetive Cultural Competence program, we anticipate greatly improved wellness outcomes. And will soon provide a testimonial of their responsiveness to the needs of diverse clients.</v>
      </c>
      <c r="I1607" s="4" t="s">
        <v>128</v>
      </c>
      <c r="J1607" s="4" t="str">
        <f t="shared" si="121"/>
        <v/>
      </c>
      <c r="K1607" s="61" t="str">
        <f>K$1195</f>
        <v xml:space="preserve"> is </v>
      </c>
      <c r="L1607" s="4" t="str">
        <f t="shared" si="120"/>
        <v>completing the Competetive Cultural Competence program</v>
      </c>
      <c r="M1607" s="4" t="s">
        <v>148</v>
      </c>
      <c r="N1607" s="60" t="s">
        <v>136</v>
      </c>
    </row>
    <row r="1608" spans="2:14" hidden="1" x14ac:dyDescent="0.3">
      <c r="G1608" s="65" t="s">
        <v>60</v>
      </c>
      <c r="H1608" s="73" t="str">
        <f t="shared" si="119"/>
        <v>Select one of these two services, Standard or Competitive Competence, to best improve your efficacy serving diverse patients. We can then offer a testimonial of your improved responsiveness to diverse clients.</v>
      </c>
      <c r="K1608" s="61" t="s">
        <v>138</v>
      </c>
      <c r="L1608" s="61" t="s">
        <v>139</v>
      </c>
      <c r="M1608" s="61" t="s">
        <v>149</v>
      </c>
      <c r="N1608" s="60" t="s">
        <v>141</v>
      </c>
    </row>
    <row r="1609" spans="2:14" hidden="1" x14ac:dyDescent="0.3">
      <c r="C1609" s="73" t="str">
        <f>IF($C1597=$C1602,H1602,IF($C1597=$C1603,H1603,IF($C1597=C1604,H1604,IF($C1597=C1605,H1605,IF($C1597=C1606,H1606,IF($C1597=C1607,H1607,IF($C1597=0,H1608)))))))</f>
        <v>Select one of these two services, Standard or Competitive Competence, to best improve your efficacy serving diverse patients. We can then offer a testimonial of your improved responsiveness to diverse clients.</v>
      </c>
      <c r="E1609" s="65" t="s">
        <v>60</v>
      </c>
      <c r="F1609" s="73" t="str">
        <f>IF($C1597=$C1602,F1602,IF($C1597=$C1603,F1603,IF($C1597=C1604,F1604,IF($C1597=C1605,F1605,IF($C1597=C1606,F1606,IF($C1597=C1607,F1607,IF($C1597=0,"")))))))</f>
        <v/>
      </c>
      <c r="G1609" s="65" t="s">
        <v>60</v>
      </c>
    </row>
    <row r="1610" spans="2:14" hidden="1" x14ac:dyDescent="0.3"/>
    <row r="1611" spans="2:14" hidden="1" x14ac:dyDescent="0.3">
      <c r="C1611" s="4" t="s">
        <v>142</v>
      </c>
    </row>
    <row r="1612" spans="2:14" hidden="1" x14ac:dyDescent="0.3"/>
    <row r="1613" spans="2:14" hidden="1" x14ac:dyDescent="0.3"/>
    <row r="1614" spans="2:14" hidden="1" x14ac:dyDescent="0.3"/>
    <row r="1615" spans="2:14" ht="16" hidden="1" x14ac:dyDescent="0.4">
      <c r="B1615" s="66" t="str">
        <f>IF(OR(F584="",J584=""),B584,CONCATENATE(B584,": ",F584,", ",J584))</f>
        <v>14th visit</v>
      </c>
      <c r="C1615" s="67"/>
      <c r="D1615" s="67"/>
      <c r="E1615" s="67"/>
      <c r="F1615" s="68"/>
      <c r="G1615" s="67"/>
      <c r="H1615" s="69"/>
      <c r="I1615" s="67"/>
      <c r="J1615" s="67"/>
      <c r="K1615" s="67"/>
      <c r="L1615" s="67"/>
      <c r="M1615" s="133">
        <f>IF(J584=I$1103,L$1103,IF(J584=I$1104,L$1104,IF(J584=I$1105,L$1105,IF(J584=I$1106,L$1106,IF(J584=I$1107,L$1107,IF(J584=I$1108,L$1108,IF(J584=I$1109,L$1109,IF(J584="",0))))))))</f>
        <v>0</v>
      </c>
    </row>
    <row r="1616" spans="2:14" hidden="1" x14ac:dyDescent="0.3">
      <c r="F1616" s="63"/>
    </row>
    <row r="1617" spans="2:16" hidden="1" x14ac:dyDescent="0.3">
      <c r="F1617" s="70" t="str">
        <f>F588</f>
        <v/>
      </c>
      <c r="J1617" s="70" t="str">
        <f>F589</f>
        <v/>
      </c>
    </row>
    <row r="1618" spans="2:16" hidden="1" x14ac:dyDescent="0.3"/>
    <row r="1619" spans="2:16" hidden="1" x14ac:dyDescent="0.3">
      <c r="B1619" s="64">
        <f>IF(C1619=F$1107,E$1107,IF(C1619=F$1108,E$1108,IF(C1619=F$1109,E$1109,IF(C1619=F$1110,E$1110,IF(C1619=F$1111,E$1111,IF(C1619=0,0))))))</f>
        <v>0</v>
      </c>
      <c r="C1619" s="4">
        <f>K591</f>
        <v>0</v>
      </c>
      <c r="F1619" s="4" t="str">
        <f>F1582</f>
        <v>1. I felt fully seen and heard.</v>
      </c>
      <c r="M1619" s="4">
        <f>IF(K591="",0,1)</f>
        <v>0</v>
      </c>
    </row>
    <row r="1620" spans="2:16" hidden="1" x14ac:dyDescent="0.3">
      <c r="B1620" s="64">
        <f t="shared" ref="B1620:B1628" si="122">IF(C1620=F$1107,E$1107,IF(C1620=F$1108,E$1108,IF(C1620=F$1109,E$1109,IF(C1620=F$1110,E$1110,IF(C1620=F$1111,E$1111,IF(C1620=0,0))))))</f>
        <v>0</v>
      </c>
      <c r="C1620" s="4">
        <f>K593</f>
        <v>0</v>
      </c>
      <c r="F1620" s="4" t="str">
        <f t="shared" ref="F1620:F1628" si="123">F1583</f>
        <v>2. They faithfully responded to all of my expressions of pain or discomfort.</v>
      </c>
      <c r="M1620" s="4">
        <f>IF(K593="",0,1)</f>
        <v>0</v>
      </c>
    </row>
    <row r="1621" spans="2:16" hidden="1" x14ac:dyDescent="0.3">
      <c r="B1621" s="64">
        <f t="shared" si="122"/>
        <v>0</v>
      </c>
      <c r="C1621" s="4">
        <f>K595</f>
        <v>0</v>
      </c>
      <c r="F1621" s="4" t="str">
        <f t="shared" si="123"/>
        <v>3. They put my personal wellbeing ahead of their institutional processes.</v>
      </c>
      <c r="M1621" s="4">
        <f>IF(K595="",0,1)</f>
        <v>0</v>
      </c>
    </row>
    <row r="1622" spans="2:16" hidden="1" x14ac:dyDescent="0.3">
      <c r="B1622" s="64">
        <f t="shared" si="122"/>
        <v>0</v>
      </c>
      <c r="C1622" s="4">
        <f>K597</f>
        <v>0</v>
      </c>
      <c r="F1622" s="4" t="str">
        <f t="shared" si="123"/>
        <v>4. Their actions and expressions were devoid of any microaggressions.</v>
      </c>
      <c r="M1622" s="4">
        <f>IF(K597="",0,1)</f>
        <v>0</v>
      </c>
    </row>
    <row r="1623" spans="2:16" hidden="1" x14ac:dyDescent="0.3">
      <c r="B1623" s="64">
        <f t="shared" si="122"/>
        <v>0</v>
      </c>
      <c r="C1623" s="4">
        <f>K599</f>
        <v>0</v>
      </c>
      <c r="F1623" s="4" t="str">
        <f t="shared" si="123"/>
        <v>5. They asked me how they could be more culturally sensitive.</v>
      </c>
      <c r="M1623" s="4">
        <f>IF(K599="",0,1)</f>
        <v>0</v>
      </c>
    </row>
    <row r="1624" spans="2:16" hidden="1" x14ac:dyDescent="0.3">
      <c r="B1624" s="64">
        <f t="shared" si="122"/>
        <v>0</v>
      </c>
      <c r="C1624" s="4">
        <f>K601</f>
        <v>0</v>
      </c>
      <c r="F1624" s="4" t="str">
        <f t="shared" si="123"/>
        <v>6. They did not exploit my vulnerability to their professional authority.</v>
      </c>
      <c r="M1624" s="4">
        <f>IF(K601="",0,1)</f>
        <v>0</v>
      </c>
    </row>
    <row r="1625" spans="2:16" hidden="1" x14ac:dyDescent="0.3">
      <c r="B1625" s="64">
        <f t="shared" si="122"/>
        <v>0</v>
      </c>
      <c r="C1625" s="4">
        <f>K603</f>
        <v>0</v>
      </c>
      <c r="F1625" s="4" t="str">
        <f t="shared" si="123"/>
        <v>7. I never had to give up my autonomy to fit their processes.</v>
      </c>
      <c r="M1625" s="4">
        <f>IF(K603="",0,1)</f>
        <v>0</v>
      </c>
    </row>
    <row r="1626" spans="2:16" hidden="1" x14ac:dyDescent="0.3">
      <c r="B1626" s="64">
        <f t="shared" si="122"/>
        <v>0</v>
      </c>
      <c r="C1626" s="4">
        <f>K605</f>
        <v>0</v>
      </c>
      <c r="F1626" s="4" t="str">
        <f t="shared" si="123"/>
        <v>8. Staff appeared to be culturally diverse.</v>
      </c>
      <c r="M1626" s="4">
        <f>IF(K605="",0,1)</f>
        <v>0</v>
      </c>
    </row>
    <row r="1627" spans="2:16" hidden="1" x14ac:dyDescent="0.3">
      <c r="B1627" s="64">
        <f t="shared" si="122"/>
        <v>0</v>
      </c>
      <c r="C1627" s="4">
        <f>K607</f>
        <v>0</v>
      </c>
      <c r="F1627" s="4" t="str">
        <f t="shared" si="123"/>
        <v>9. They effectively accommodated my linguistic barrier.</v>
      </c>
      <c r="M1627" s="4">
        <f>IF(K607="",0,1)</f>
        <v>0</v>
      </c>
    </row>
    <row r="1628" spans="2:16" hidden="1" x14ac:dyDescent="0.3">
      <c r="B1628" s="64">
        <f t="shared" si="122"/>
        <v>0</v>
      </c>
      <c r="C1628" s="4">
        <f>K609</f>
        <v>0</v>
      </c>
      <c r="F1628" s="4" t="str">
        <f t="shared" si="123"/>
        <v>10. I was offered billing options appropriate to my cultural values.</v>
      </c>
      <c r="M1628" s="4">
        <f>IF(K609="",0,1)</f>
        <v>0</v>
      </c>
    </row>
    <row r="1629" spans="2:16" hidden="1" x14ac:dyDescent="0.3">
      <c r="M1629" s="71">
        <f t="shared" ref="M1629" si="124">SUM(M1619:M1628)</f>
        <v>0</v>
      </c>
    </row>
    <row r="1630" spans="2:16" ht="15.5" hidden="1" x14ac:dyDescent="0.45">
      <c r="B1630" s="72">
        <f t="shared" ref="B1630:B1667" si="125">ROUND(SUM(B1619:B1628),0)</f>
        <v>0</v>
      </c>
      <c r="C1630" s="73" t="str">
        <f>IF(AND($B1630&gt;=$B$1114,$B1630&lt;$C$1114),E$1114,IF(AND($B1630&gt;=$B$1115,$B1630&lt;$C$1115),E$1115,IF(AND($B1630&gt;=$B$1116,$B1630&lt;$C$1116),E$1116,IF(AND($B1630&gt;=$B$1117,$B1630&lt;$C$1117),E$1117,IF(AND($B1630&gt;=$B$1118,$B1630&lt;=$C$1118),E$1118)))))</f>
        <v>Dangerously incompetent</v>
      </c>
      <c r="F1630" s="73" t="str">
        <f>IF(AND($B1630&gt;=$B$1114,$B1630&lt;$C$1114),H$1114,IF(AND($B1630&gt;=$B$1115,$B1630&lt;$C$1115),H$1115,IF(AND($B1630&gt;=$B$1116,$B1630&lt;$C$1116),H$1116,IF(AND($B1630&gt;=$B$1117,$B1630&lt;$C$1117),H$1117,IF(AND($B1630&gt;=$B$1118,$B1630&lt;=$C$1118),H$1118)))))</f>
        <v>dangerous incompetence</v>
      </c>
      <c r="I1630" s="73" t="str">
        <f>IF(AND($B1630&gt;=$B$1114,$B1630&lt;$C$1114),K$1114,IF(AND($B1630&gt;=$B$1115,$B1630&lt;$C$1115),K$1115,IF(AND($B1630&gt;=$B$1116,$B1630&lt;$C$1116),K$1116,IF(AND($B1630&gt;=$B$1117,$B1630&lt;$C$1117),K$1117,IF(AND($B1630&gt;=$B$1118,$B1630&lt;=$C$1118),K$1118)))))</f>
        <v>dangerous risk to Ashanti's wellbeing</v>
      </c>
      <c r="M1630" s="74" t="str">
        <f>IF(M1629=10,B1630,"")</f>
        <v/>
      </c>
      <c r="P1630" s="127" t="str">
        <f>IF(M1630="","",M1630*0.01)</f>
        <v/>
      </c>
    </row>
    <row r="1631" spans="2:16" ht="15.5" hidden="1" x14ac:dyDescent="0.45">
      <c r="L1631" s="75" t="s">
        <v>92</v>
      </c>
      <c r="M1631" s="76" t="str">
        <f>IF(K589="","",K589)</f>
        <v/>
      </c>
      <c r="P1631" s="127" t="str">
        <f>IF(M1631="","",1-(M1631/12))</f>
        <v/>
      </c>
    </row>
    <row r="1632" spans="2:16" hidden="1" x14ac:dyDescent="0.3">
      <c r="B1632" s="73" t="str">
        <f t="shared" ref="B1632" si="126">IF(M1629=10,CONCATENATE(E1632,F1632,G1632,H1632,I1632,J1632,K1632,L1632,M1632),"")</f>
        <v/>
      </c>
      <c r="D1632" s="65" t="s">
        <v>60</v>
      </c>
      <c r="E1632" s="4" t="s">
        <v>93</v>
      </c>
      <c r="F1632" s="4">
        <f t="shared" ref="F1632" si="127">B1630</f>
        <v>0</v>
      </c>
      <c r="G1632" s="4" t="s">
        <v>94</v>
      </c>
      <c r="H1632" s="4" t="str">
        <f t="shared" ref="H1632" si="128">F1630</f>
        <v>dangerous incompetence</v>
      </c>
      <c r="I1632" s="4" t="s">
        <v>95</v>
      </c>
    </row>
    <row r="1633" spans="3:14" hidden="1" x14ac:dyDescent="0.3"/>
    <row r="1634" spans="3:14" ht="14.5" hidden="1" x14ac:dyDescent="0.45">
      <c r="C1634" s="147">
        <f>E619</f>
        <v>0</v>
      </c>
      <c r="D1634" s="148"/>
      <c r="E1634" s="148"/>
      <c r="F1634" s="148"/>
      <c r="G1634" s="148"/>
      <c r="H1634" s="149"/>
    </row>
    <row r="1635" spans="3:14" hidden="1" x14ac:dyDescent="0.3"/>
    <row r="1636" spans="3:14" hidden="1" x14ac:dyDescent="0.3">
      <c r="C1636" s="73" t="str">
        <f>CONCATENATE(E1636,F1636,G1636,H1636,I1636,J1636,K1636,,L1636,M1636)</f>
        <v xml:space="preserve">We provide this helpful feedback to you, , to improve your cultural competency. </v>
      </c>
      <c r="D1636" s="65" t="s">
        <v>60</v>
      </c>
      <c r="E1636" s="4" t="s">
        <v>123</v>
      </c>
      <c r="F1636" s="4" t="str">
        <f>IF($J1617=0,"the recipient",$J1617)</f>
        <v/>
      </c>
      <c r="G1636" s="4" t="s">
        <v>124</v>
      </c>
      <c r="H1636" s="4"/>
    </row>
    <row r="1637" spans="3:14" hidden="1" x14ac:dyDescent="0.3">
      <c r="C1637" s="73" t="str">
        <f>CONCATENATE(E1637,F1637,G1637,H1637,I1637,J1637,K1637,,L1637,M1637)</f>
        <v xml:space="preserve">We know medical providers like you rely upon referrals. Often from those you serve. </v>
      </c>
      <c r="D1637" s="65" t="s">
        <v>60</v>
      </c>
      <c r="E1637" s="4" t="s">
        <v>126</v>
      </c>
      <c r="G1637" s="4" t="s">
        <v>127</v>
      </c>
    </row>
    <row r="1638" spans="3:14" hidden="1" x14ac:dyDescent="0.3">
      <c r="C1638" s="73" t="str">
        <f>CONCATENATE(E1638,F1638,G1638,H1638,I1638,J1638,K1638,,L1638,M1638)</f>
        <v>Select a service that best fits your needs.</v>
      </c>
      <c r="D1638" s="65" t="s">
        <v>60</v>
      </c>
      <c r="E1638" s="4" t="s">
        <v>17</v>
      </c>
    </row>
    <row r="1639" spans="3:14" hidden="1" x14ac:dyDescent="0.3">
      <c r="C1639" s="62" t="str">
        <f>$C$1164</f>
        <v>Standard Cultural Competence - begin</v>
      </c>
      <c r="E1639" s="65" t="s">
        <v>60</v>
      </c>
      <c r="F1639" s="62" t="str">
        <f>$H$1164</f>
        <v>beginning the Standard Cultural Competence program</v>
      </c>
      <c r="G1639" s="65" t="s">
        <v>60</v>
      </c>
      <c r="H1639" s="73" t="str">
        <f>CONCATENATE($I1639,$J1639,$K1639,$L1639,$M1639,$N1639,$O1639,$P1639)</f>
        <v>Now that  is beginning the Standard Cultural Competence program, we expect improved outcomes. And can provide a testimonial of their responsiveness to the needs of diverse clients.</v>
      </c>
      <c r="I1639" s="4" t="s">
        <v>128</v>
      </c>
      <c r="J1639" s="65" t="str">
        <f>F1636</f>
        <v/>
      </c>
      <c r="K1639" s="61" t="s">
        <v>129</v>
      </c>
      <c r="L1639" s="4" t="str">
        <f>F1639</f>
        <v>beginning the Standard Cultural Competence program</v>
      </c>
      <c r="M1639" s="4" t="s">
        <v>143</v>
      </c>
      <c r="N1639" s="60" t="s">
        <v>131</v>
      </c>
    </row>
    <row r="1640" spans="3:14" hidden="1" x14ac:dyDescent="0.3">
      <c r="C1640" s="62" t="str">
        <f>$C$1165</f>
        <v>Competitive Cultural Competence - begin</v>
      </c>
      <c r="E1640" s="65" t="s">
        <v>60</v>
      </c>
      <c r="F1640" s="62" t="str">
        <f>$H$1165</f>
        <v>beginning the Competetive Cultural Competence program</v>
      </c>
      <c r="G1640" s="65" t="s">
        <v>60</v>
      </c>
      <c r="H1640" s="73" t="str">
        <f t="shared" ref="H1640:H1645" si="129">CONCATENATE($I1640,$J1640,$K1640,$L1640,$M1640,$N1640,$O1640,$P1640)</f>
        <v>Now that  is beginning the Competetive Cultural Competence program, we anticipate modestly improved wellness outcomes. And can provide a testimonial of their responsiveness to the needs of diverse clients.</v>
      </c>
      <c r="I1640" s="4" t="s">
        <v>128</v>
      </c>
      <c r="J1640" s="4" t="str">
        <f>J1639</f>
        <v/>
      </c>
      <c r="K1640" s="61" t="str">
        <f>K$1195</f>
        <v xml:space="preserve"> is </v>
      </c>
      <c r="L1640" s="4" t="str">
        <f t="shared" ref="L1640:L1644" si="130">F1640</f>
        <v>beginning the Competetive Cultural Competence program</v>
      </c>
      <c r="M1640" s="4" t="s">
        <v>144</v>
      </c>
      <c r="N1640" s="60" t="s">
        <v>131</v>
      </c>
    </row>
    <row r="1641" spans="3:14" hidden="1" x14ac:dyDescent="0.3">
      <c r="C1641" s="62" t="str">
        <f>$C$1166</f>
        <v>Standard Cultural Competence - enrolled</v>
      </c>
      <c r="E1641" s="65" t="s">
        <v>60</v>
      </c>
      <c r="F1641" s="62" t="str">
        <f>$H$1166</f>
        <v>participating in the Standard Cultural Competence program</v>
      </c>
      <c r="G1641" s="65" t="s">
        <v>60</v>
      </c>
      <c r="H1641" s="73" t="str">
        <f t="shared" si="129"/>
        <v>Now that  is participating in the Standard Cultural Competence program, we expect better outcomes. And can provide a testimonial of their responsiveness to the needs of diverse clients.</v>
      </c>
      <c r="I1641" s="4" t="s">
        <v>128</v>
      </c>
      <c r="J1641" s="4" t="str">
        <f t="shared" ref="J1641:J1644" si="131">J1640</f>
        <v/>
      </c>
      <c r="K1641" s="61" t="str">
        <f>K$1195</f>
        <v xml:space="preserve"> is </v>
      </c>
      <c r="L1641" s="4" t="str">
        <f t="shared" si="130"/>
        <v>participating in the Standard Cultural Competence program</v>
      </c>
      <c r="M1641" s="4" t="s">
        <v>145</v>
      </c>
      <c r="N1641" s="60" t="s">
        <v>131</v>
      </c>
    </row>
    <row r="1642" spans="3:14" hidden="1" x14ac:dyDescent="0.3">
      <c r="C1642" s="62" t="str">
        <f>$C$1167</f>
        <v>Competitive Cultural Competence - enrolled</v>
      </c>
      <c r="E1642" s="65" t="s">
        <v>60</v>
      </c>
      <c r="F1642" s="62" t="str">
        <f>$H$1167</f>
        <v>participating in the Competetive Cultural Competence program</v>
      </c>
      <c r="G1642" s="65" t="s">
        <v>60</v>
      </c>
      <c r="H1642" s="73" t="str">
        <f t="shared" si="129"/>
        <v>Now that  is participating in the Competetive Cultural Competence program, we anticipate significantly improved wellness outcomes. And can provide a testimonial of their responsiveness to the needs of diverse clients.</v>
      </c>
      <c r="I1642" s="4" t="s">
        <v>128</v>
      </c>
      <c r="J1642" s="4" t="str">
        <f t="shared" si="131"/>
        <v/>
      </c>
      <c r="K1642" s="61" t="str">
        <f>K$1195</f>
        <v xml:space="preserve"> is </v>
      </c>
      <c r="L1642" s="4" t="str">
        <f t="shared" si="130"/>
        <v>participating in the Competetive Cultural Competence program</v>
      </c>
      <c r="M1642" s="4" t="s">
        <v>146</v>
      </c>
      <c r="N1642" s="60" t="s">
        <v>131</v>
      </c>
    </row>
    <row r="1643" spans="3:14" hidden="1" x14ac:dyDescent="0.3">
      <c r="C1643" s="62" t="str">
        <f>$C$1168</f>
        <v>Standard Cultural Competence - completed</v>
      </c>
      <c r="E1643" s="65" t="s">
        <v>60</v>
      </c>
      <c r="F1643" s="62" t="str">
        <f>$H$1168</f>
        <v>completing the Standard Cultural Competence program</v>
      </c>
      <c r="G1643" s="65" t="s">
        <v>60</v>
      </c>
      <c r="H1643" s="73" t="str">
        <f t="shared" si="129"/>
        <v>Now that  is completing the Standard Cultural Competence program, we expect stellar outcomes. And will soon provide a testimonial of their responsiveness to the needs of diverse clients.</v>
      </c>
      <c r="I1643" s="4" t="s">
        <v>128</v>
      </c>
      <c r="J1643" s="4" t="str">
        <f t="shared" si="131"/>
        <v/>
      </c>
      <c r="K1643" s="61" t="str">
        <f>K$1195</f>
        <v xml:space="preserve"> is </v>
      </c>
      <c r="L1643" s="4" t="str">
        <f t="shared" si="130"/>
        <v>completing the Standard Cultural Competence program</v>
      </c>
      <c r="M1643" s="4" t="s">
        <v>147</v>
      </c>
      <c r="N1643" s="60" t="s">
        <v>136</v>
      </c>
    </row>
    <row r="1644" spans="3:14" hidden="1" x14ac:dyDescent="0.3">
      <c r="C1644" s="62" t="str">
        <f>$C$1169</f>
        <v>Competitive Cultural Competence - completed</v>
      </c>
      <c r="E1644" s="65" t="s">
        <v>60</v>
      </c>
      <c r="F1644" s="62" t="str">
        <f>$H$1169</f>
        <v>completing the Competetive Cultural Competence program</v>
      </c>
      <c r="G1644" s="65" t="s">
        <v>60</v>
      </c>
      <c r="H1644" s="73" t="str">
        <f t="shared" si="129"/>
        <v>Now that  is completing the Competetive Cultural Competence program, we anticipate greatly improved wellness outcomes. And will soon provide a testimonial of their responsiveness to the needs of diverse clients.</v>
      </c>
      <c r="I1644" s="4" t="s">
        <v>128</v>
      </c>
      <c r="J1644" s="4" t="str">
        <f t="shared" si="131"/>
        <v/>
      </c>
      <c r="K1644" s="61" t="str">
        <f>K$1195</f>
        <v xml:space="preserve"> is </v>
      </c>
      <c r="L1644" s="4" t="str">
        <f t="shared" si="130"/>
        <v>completing the Competetive Cultural Competence program</v>
      </c>
      <c r="M1644" s="4" t="s">
        <v>148</v>
      </c>
      <c r="N1644" s="60" t="s">
        <v>136</v>
      </c>
    </row>
    <row r="1645" spans="3:14" hidden="1" x14ac:dyDescent="0.3">
      <c r="G1645" s="65" t="s">
        <v>60</v>
      </c>
      <c r="H1645" s="73" t="str">
        <f t="shared" si="129"/>
        <v>Select one of these two services, Standard or Competitive Competence, to best improve your efficacy serving diverse patients. We can then offer a testimonial of your improved responsiveness to diverse clients.</v>
      </c>
      <c r="K1645" s="61" t="s">
        <v>138</v>
      </c>
      <c r="L1645" s="61" t="s">
        <v>139</v>
      </c>
      <c r="M1645" s="61" t="s">
        <v>149</v>
      </c>
      <c r="N1645" s="60" t="s">
        <v>141</v>
      </c>
    </row>
    <row r="1646" spans="3:14" hidden="1" x14ac:dyDescent="0.3">
      <c r="C1646" s="73" t="str">
        <f>IF($C1634=$C1639,H1639,IF($C1634=$C1640,H1640,IF($C1634=C1641,H1641,IF($C1634=C1642,H1642,IF($C1634=C1643,H1643,IF($C1634=C1644,H1644,IF($C1634=0,H1645)))))))</f>
        <v>Select one of these two services, Standard or Competitive Competence, to best improve your efficacy serving diverse patients. We can then offer a testimonial of your improved responsiveness to diverse clients.</v>
      </c>
      <c r="E1646" s="65" t="s">
        <v>60</v>
      </c>
      <c r="F1646" s="73" t="str">
        <f>IF($C1634=$C1639,F1639,IF($C1634=$C1640,F1640,IF($C1634=C1641,F1641,IF($C1634=C1642,F1642,IF($C1634=C1643,F1643,IF($C1634=C1644,F1644,IF($C1634=0,"")))))))</f>
        <v/>
      </c>
      <c r="G1646" s="65" t="s">
        <v>60</v>
      </c>
    </row>
    <row r="1647" spans="3:14" hidden="1" x14ac:dyDescent="0.3"/>
    <row r="1648" spans="3:14" hidden="1" x14ac:dyDescent="0.3">
      <c r="C1648" s="4" t="s">
        <v>142</v>
      </c>
    </row>
    <row r="1649" spans="2:13" hidden="1" x14ac:dyDescent="0.3"/>
    <row r="1650" spans="2:13" hidden="1" x14ac:dyDescent="0.3"/>
    <row r="1651" spans="2:13" hidden="1" x14ac:dyDescent="0.3"/>
    <row r="1652" spans="2:13" ht="16" hidden="1" x14ac:dyDescent="0.4">
      <c r="B1652" s="66" t="str">
        <f>IF(OR(F625="",J625=""),B625,CONCATENATE(B625,": ",F625,", ",J625))</f>
        <v>15th visit</v>
      </c>
      <c r="C1652" s="67"/>
      <c r="D1652" s="67"/>
      <c r="E1652" s="67"/>
      <c r="F1652" s="68"/>
      <c r="G1652" s="67"/>
      <c r="H1652" s="69"/>
      <c r="I1652" s="67"/>
      <c r="J1652" s="67"/>
      <c r="K1652" s="67"/>
      <c r="L1652" s="67"/>
      <c r="M1652" s="133">
        <f>IF(J625=I$1103,L$1103,IF(J625=I$1104,L$1104,IF(J625=I$1105,L$1105,IF(J625=I$1106,L$1106,IF(J625=I$1107,L$1107,IF(J625=I$1108,L$1108,IF(J625=I$1109,L$1109,IF(J625="",0))))))))</f>
        <v>0</v>
      </c>
    </row>
    <row r="1653" spans="2:13" hidden="1" x14ac:dyDescent="0.3">
      <c r="F1653" s="63"/>
    </row>
    <row r="1654" spans="2:13" hidden="1" x14ac:dyDescent="0.3">
      <c r="F1654" s="70" t="str">
        <f>F629</f>
        <v/>
      </c>
      <c r="J1654" s="70" t="str">
        <f>F630</f>
        <v/>
      </c>
    </row>
    <row r="1655" spans="2:13" hidden="1" x14ac:dyDescent="0.3"/>
    <row r="1656" spans="2:13" hidden="1" x14ac:dyDescent="0.3">
      <c r="B1656" s="64">
        <f>IF(C1656=F$1107,E$1107,IF(C1656=F$1108,E$1108,IF(C1656=F$1109,E$1109,IF(C1656=F$1110,E$1110,IF(C1656=F$1111,E$1111,IF(C1656=0,0))))))</f>
        <v>0</v>
      </c>
      <c r="C1656" s="4">
        <f>K632</f>
        <v>0</v>
      </c>
      <c r="F1656" s="4" t="str">
        <f>F1619</f>
        <v>1. I felt fully seen and heard.</v>
      </c>
      <c r="M1656" s="4">
        <f>IF(K632="",0,1)</f>
        <v>0</v>
      </c>
    </row>
    <row r="1657" spans="2:13" hidden="1" x14ac:dyDescent="0.3">
      <c r="B1657" s="64">
        <f t="shared" ref="B1657:B1665" si="132">IF(C1657=F$1107,E$1107,IF(C1657=F$1108,E$1108,IF(C1657=F$1109,E$1109,IF(C1657=F$1110,E$1110,IF(C1657=F$1111,E$1111,IF(C1657=0,0))))))</f>
        <v>0</v>
      </c>
      <c r="C1657" s="4">
        <f>K634</f>
        <v>0</v>
      </c>
      <c r="F1657" s="4" t="str">
        <f t="shared" ref="F1657:F1665" si="133">F1620</f>
        <v>2. They faithfully responded to all of my expressions of pain or discomfort.</v>
      </c>
      <c r="M1657" s="4">
        <f>IF(K634="",0,1)</f>
        <v>0</v>
      </c>
    </row>
    <row r="1658" spans="2:13" hidden="1" x14ac:dyDescent="0.3">
      <c r="B1658" s="64">
        <f t="shared" si="132"/>
        <v>0</v>
      </c>
      <c r="C1658" s="4">
        <f>K636</f>
        <v>0</v>
      </c>
      <c r="F1658" s="4" t="str">
        <f t="shared" si="133"/>
        <v>3. They put my personal wellbeing ahead of their institutional processes.</v>
      </c>
      <c r="M1658" s="4">
        <f>IF(K636="",0,1)</f>
        <v>0</v>
      </c>
    </row>
    <row r="1659" spans="2:13" hidden="1" x14ac:dyDescent="0.3">
      <c r="B1659" s="64">
        <f t="shared" si="132"/>
        <v>0</v>
      </c>
      <c r="C1659" s="4">
        <f>K638</f>
        <v>0</v>
      </c>
      <c r="F1659" s="4" t="str">
        <f t="shared" si="133"/>
        <v>4. Their actions and expressions were devoid of any microaggressions.</v>
      </c>
      <c r="M1659" s="4">
        <f>IF(K638="",0,1)</f>
        <v>0</v>
      </c>
    </row>
    <row r="1660" spans="2:13" hidden="1" x14ac:dyDescent="0.3">
      <c r="B1660" s="64">
        <f t="shared" si="132"/>
        <v>0</v>
      </c>
      <c r="C1660" s="4">
        <f>K640</f>
        <v>0</v>
      </c>
      <c r="F1660" s="4" t="str">
        <f t="shared" si="133"/>
        <v>5. They asked me how they could be more culturally sensitive.</v>
      </c>
      <c r="M1660" s="4">
        <f>IF(K640="",0,1)</f>
        <v>0</v>
      </c>
    </row>
    <row r="1661" spans="2:13" hidden="1" x14ac:dyDescent="0.3">
      <c r="B1661" s="64">
        <f t="shared" si="132"/>
        <v>0</v>
      </c>
      <c r="C1661" s="4">
        <f>K642</f>
        <v>0</v>
      </c>
      <c r="F1661" s="4" t="str">
        <f t="shared" si="133"/>
        <v>6. They did not exploit my vulnerability to their professional authority.</v>
      </c>
      <c r="M1661" s="4">
        <f>IF(K642="",0,1)</f>
        <v>0</v>
      </c>
    </row>
    <row r="1662" spans="2:13" hidden="1" x14ac:dyDescent="0.3">
      <c r="B1662" s="64">
        <f t="shared" si="132"/>
        <v>0</v>
      </c>
      <c r="C1662" s="4">
        <f>K644</f>
        <v>0</v>
      </c>
      <c r="F1662" s="4" t="str">
        <f t="shared" si="133"/>
        <v>7. I never had to give up my autonomy to fit their processes.</v>
      </c>
      <c r="M1662" s="4">
        <f>IF(K644="",0,1)</f>
        <v>0</v>
      </c>
    </row>
    <row r="1663" spans="2:13" hidden="1" x14ac:dyDescent="0.3">
      <c r="B1663" s="64">
        <f t="shared" si="132"/>
        <v>0</v>
      </c>
      <c r="C1663" s="4">
        <f>K646</f>
        <v>0</v>
      </c>
      <c r="F1663" s="4" t="str">
        <f t="shared" si="133"/>
        <v>8. Staff appeared to be culturally diverse.</v>
      </c>
      <c r="M1663" s="4">
        <f>IF(K646="",0,1)</f>
        <v>0</v>
      </c>
    </row>
    <row r="1664" spans="2:13" hidden="1" x14ac:dyDescent="0.3">
      <c r="B1664" s="64">
        <f t="shared" si="132"/>
        <v>0</v>
      </c>
      <c r="C1664" s="4">
        <f>K648</f>
        <v>0</v>
      </c>
      <c r="F1664" s="4" t="str">
        <f t="shared" si="133"/>
        <v>9. They effectively accommodated my linguistic barrier.</v>
      </c>
      <c r="M1664" s="4">
        <f>IF(K648="",0,1)</f>
        <v>0</v>
      </c>
    </row>
    <row r="1665" spans="2:16" hidden="1" x14ac:dyDescent="0.3">
      <c r="B1665" s="64">
        <f t="shared" si="132"/>
        <v>0</v>
      </c>
      <c r="C1665" s="4">
        <f>K650</f>
        <v>0</v>
      </c>
      <c r="F1665" s="4" t="str">
        <f t="shared" si="133"/>
        <v>10. I was offered billing options appropriate to my cultural values.</v>
      </c>
      <c r="M1665" s="4">
        <f>IF(K650="",0,1)</f>
        <v>0</v>
      </c>
    </row>
    <row r="1666" spans="2:16" hidden="1" x14ac:dyDescent="0.3">
      <c r="M1666" s="71">
        <f t="shared" ref="M1666" si="134">SUM(M1656:M1665)</f>
        <v>0</v>
      </c>
    </row>
    <row r="1667" spans="2:16" ht="15.5" hidden="1" x14ac:dyDescent="0.45">
      <c r="B1667" s="72">
        <f t="shared" si="125"/>
        <v>0</v>
      </c>
      <c r="C1667" s="73" t="str">
        <f>IF(AND($B1667&gt;=$B$1114,$B1667&lt;$C$1114),E$1114,IF(AND($B1667&gt;=$B$1115,$B1667&lt;$C$1115),E$1115,IF(AND($B1667&gt;=$B$1116,$B1667&lt;$C$1116),E$1116,IF(AND($B1667&gt;=$B$1117,$B1667&lt;$C$1117),E$1117,IF(AND($B1667&gt;=$B$1118,$B1667&lt;=$C$1118),E$1118)))))</f>
        <v>Dangerously incompetent</v>
      </c>
      <c r="F1667" s="73" t="str">
        <f>IF(AND($B1667&gt;=$B$1114,$B1667&lt;$C$1114),H$1114,IF(AND($B1667&gt;=$B$1115,$B1667&lt;$C$1115),H$1115,IF(AND($B1667&gt;=$B$1116,$B1667&lt;$C$1116),H$1116,IF(AND($B1667&gt;=$B$1117,$B1667&lt;$C$1117),H$1117,IF(AND($B1667&gt;=$B$1118,$B1667&lt;=$C$1118),H$1118)))))</f>
        <v>dangerous incompetence</v>
      </c>
      <c r="I1667" s="73" t="str">
        <f>IF(AND($B1667&gt;=$B$1114,$B1667&lt;$C$1114),K$1114,IF(AND($B1667&gt;=$B$1115,$B1667&lt;$C$1115),K$1115,IF(AND($B1667&gt;=$B$1116,$B1667&lt;$C$1116),K$1116,IF(AND($B1667&gt;=$B$1117,$B1667&lt;$C$1117),K$1117,IF(AND($B1667&gt;=$B$1118,$B1667&lt;=$C$1118),K$1118)))))</f>
        <v>dangerous risk to Ashanti's wellbeing</v>
      </c>
      <c r="M1667" s="74" t="str">
        <f>IF(M1666=10,B1667,"")</f>
        <v/>
      </c>
      <c r="P1667" s="127" t="str">
        <f>IF(M1667="","",M1667*0.01)</f>
        <v/>
      </c>
    </row>
    <row r="1668" spans="2:16" ht="15.5" hidden="1" x14ac:dyDescent="0.45">
      <c r="L1668" s="75" t="s">
        <v>92</v>
      </c>
      <c r="M1668" s="76" t="str">
        <f>IF(K630="","",K630)</f>
        <v/>
      </c>
      <c r="P1668" s="127" t="str">
        <f>IF(M1668="","",1-(M1668/12))</f>
        <v/>
      </c>
    </row>
    <row r="1669" spans="2:16" hidden="1" x14ac:dyDescent="0.3">
      <c r="B1669" s="73" t="str">
        <f t="shared" ref="B1669" si="135">IF(M1666=10,CONCATENATE(E1669,F1669,G1669,H1669,I1669,J1669,K1669,L1669,M1669),"")</f>
        <v/>
      </c>
      <c r="D1669" s="65" t="s">
        <v>60</v>
      </c>
      <c r="E1669" s="4" t="s">
        <v>93</v>
      </c>
      <c r="F1669" s="4">
        <f t="shared" ref="F1669" si="136">B1667</f>
        <v>0</v>
      </c>
      <c r="G1669" s="4" t="s">
        <v>94</v>
      </c>
      <c r="H1669" s="4" t="str">
        <f t="shared" ref="H1669" si="137">F1667</f>
        <v>dangerous incompetence</v>
      </c>
      <c r="I1669" s="4" t="s">
        <v>95</v>
      </c>
    </row>
    <row r="1670" spans="2:16" hidden="1" x14ac:dyDescent="0.3"/>
    <row r="1671" spans="2:16" ht="14.5" hidden="1" x14ac:dyDescent="0.45">
      <c r="C1671" s="147">
        <f>E660</f>
        <v>0</v>
      </c>
      <c r="D1671" s="148"/>
      <c r="E1671" s="148"/>
      <c r="F1671" s="148"/>
      <c r="G1671" s="148"/>
      <c r="H1671" s="149"/>
    </row>
    <row r="1672" spans="2:16" hidden="1" x14ac:dyDescent="0.3"/>
    <row r="1673" spans="2:16" hidden="1" x14ac:dyDescent="0.3">
      <c r="C1673" s="73" t="str">
        <f>CONCATENATE(E1673,F1673,G1673,H1673,I1673,J1673,K1673,,L1673,M1673)</f>
        <v xml:space="preserve">We provide this helpful feedback to you, , to improve your cultural competency. </v>
      </c>
      <c r="D1673" s="65" t="s">
        <v>60</v>
      </c>
      <c r="E1673" s="4" t="s">
        <v>123</v>
      </c>
      <c r="F1673" s="4" t="str">
        <f>IF($J1654=0,"the recipient",$J1654)</f>
        <v/>
      </c>
      <c r="G1673" s="4" t="s">
        <v>124</v>
      </c>
      <c r="H1673" s="4"/>
    </row>
    <row r="1674" spans="2:16" hidden="1" x14ac:dyDescent="0.3">
      <c r="C1674" s="73" t="str">
        <f>CONCATENATE(E1674,F1674,G1674,H1674,I1674,J1674,K1674,,L1674,M1674)</f>
        <v xml:space="preserve">We know medical providers like you rely upon referrals. Often from those you serve. </v>
      </c>
      <c r="D1674" s="65" t="s">
        <v>60</v>
      </c>
      <c r="E1674" s="4" t="s">
        <v>126</v>
      </c>
      <c r="G1674" s="4" t="s">
        <v>127</v>
      </c>
    </row>
    <row r="1675" spans="2:16" hidden="1" x14ac:dyDescent="0.3">
      <c r="C1675" s="73" t="str">
        <f>CONCATENATE(E1675,F1675,G1675,H1675,I1675,J1675,K1675,,L1675,M1675)</f>
        <v>Select a service that best fits your needs.</v>
      </c>
      <c r="D1675" s="65" t="s">
        <v>60</v>
      </c>
      <c r="E1675" s="4" t="s">
        <v>17</v>
      </c>
    </row>
    <row r="1676" spans="2:16" hidden="1" x14ac:dyDescent="0.3">
      <c r="C1676" s="62" t="str">
        <f>$C$1164</f>
        <v>Standard Cultural Competence - begin</v>
      </c>
      <c r="E1676" s="65" t="s">
        <v>60</v>
      </c>
      <c r="F1676" s="62" t="str">
        <f>$H$1164</f>
        <v>beginning the Standard Cultural Competence program</v>
      </c>
      <c r="G1676" s="65" t="s">
        <v>60</v>
      </c>
      <c r="H1676" s="73" t="str">
        <f>CONCATENATE($I1676,$J1676,$K1676,$L1676,$M1676,$N1676,$O1676,$P1676)</f>
        <v>Now that  is beginning the Standard Cultural Competence program, we expect improved outcomes. And can provide a testimonial of their responsiveness to the needs of diverse clients.</v>
      </c>
      <c r="I1676" s="4" t="s">
        <v>128</v>
      </c>
      <c r="J1676" s="65" t="str">
        <f>F1673</f>
        <v/>
      </c>
      <c r="K1676" s="61" t="s">
        <v>129</v>
      </c>
      <c r="L1676" s="4" t="str">
        <f>F1676</f>
        <v>beginning the Standard Cultural Competence program</v>
      </c>
      <c r="M1676" s="4" t="s">
        <v>143</v>
      </c>
      <c r="N1676" s="60" t="s">
        <v>131</v>
      </c>
    </row>
    <row r="1677" spans="2:16" hidden="1" x14ac:dyDescent="0.3">
      <c r="C1677" s="62" t="str">
        <f>$C$1165</f>
        <v>Competitive Cultural Competence - begin</v>
      </c>
      <c r="E1677" s="65" t="s">
        <v>60</v>
      </c>
      <c r="F1677" s="62" t="str">
        <f>$H$1165</f>
        <v>beginning the Competetive Cultural Competence program</v>
      </c>
      <c r="G1677" s="65" t="s">
        <v>60</v>
      </c>
      <c r="H1677" s="73" t="str">
        <f t="shared" ref="H1677:H1682" si="138">CONCATENATE($I1677,$J1677,$K1677,$L1677,$M1677,$N1677,$O1677,$P1677)</f>
        <v>Now that  is beginning the Competetive Cultural Competence program, we anticipate modestly improved wellness outcomes. And can provide a testimonial of their responsiveness to the needs of diverse clients.</v>
      </c>
      <c r="I1677" s="4" t="s">
        <v>128</v>
      </c>
      <c r="J1677" s="4" t="str">
        <f>J1676</f>
        <v/>
      </c>
      <c r="K1677" s="61" t="str">
        <f>K$1195</f>
        <v xml:space="preserve"> is </v>
      </c>
      <c r="L1677" s="4" t="str">
        <f t="shared" ref="L1677:L1681" si="139">F1677</f>
        <v>beginning the Competetive Cultural Competence program</v>
      </c>
      <c r="M1677" s="4" t="s">
        <v>144</v>
      </c>
      <c r="N1677" s="60" t="s">
        <v>131</v>
      </c>
    </row>
    <row r="1678" spans="2:16" hidden="1" x14ac:dyDescent="0.3">
      <c r="C1678" s="62" t="str">
        <f>$C$1166</f>
        <v>Standard Cultural Competence - enrolled</v>
      </c>
      <c r="E1678" s="65" t="s">
        <v>60</v>
      </c>
      <c r="F1678" s="62" t="str">
        <f>$H$1166</f>
        <v>participating in the Standard Cultural Competence program</v>
      </c>
      <c r="G1678" s="65" t="s">
        <v>60</v>
      </c>
      <c r="H1678" s="73" t="str">
        <f t="shared" si="138"/>
        <v>Now that  is participating in the Standard Cultural Competence program, we expect better outcomes. And can provide a testimonial of their responsiveness to the needs of diverse clients.</v>
      </c>
      <c r="I1678" s="4" t="s">
        <v>128</v>
      </c>
      <c r="J1678" s="4" t="str">
        <f t="shared" ref="J1678:J1681" si="140">J1677</f>
        <v/>
      </c>
      <c r="K1678" s="61" t="str">
        <f>K$1195</f>
        <v xml:space="preserve"> is </v>
      </c>
      <c r="L1678" s="4" t="str">
        <f t="shared" si="139"/>
        <v>participating in the Standard Cultural Competence program</v>
      </c>
      <c r="M1678" s="4" t="s">
        <v>145</v>
      </c>
      <c r="N1678" s="60" t="s">
        <v>131</v>
      </c>
    </row>
    <row r="1679" spans="2:16" hidden="1" x14ac:dyDescent="0.3">
      <c r="C1679" s="62" t="str">
        <f>$C$1167</f>
        <v>Competitive Cultural Competence - enrolled</v>
      </c>
      <c r="E1679" s="65" t="s">
        <v>60</v>
      </c>
      <c r="F1679" s="62" t="str">
        <f>$H$1167</f>
        <v>participating in the Competetive Cultural Competence program</v>
      </c>
      <c r="G1679" s="65" t="s">
        <v>60</v>
      </c>
      <c r="H1679" s="73" t="str">
        <f t="shared" si="138"/>
        <v>Now that  is participating in the Competetive Cultural Competence program, we anticipate significantly improved wellness outcomes. And can provide a testimonial of their responsiveness to the needs of diverse clients.</v>
      </c>
      <c r="I1679" s="4" t="s">
        <v>128</v>
      </c>
      <c r="J1679" s="4" t="str">
        <f t="shared" si="140"/>
        <v/>
      </c>
      <c r="K1679" s="61" t="str">
        <f>K$1195</f>
        <v xml:space="preserve"> is </v>
      </c>
      <c r="L1679" s="4" t="str">
        <f t="shared" si="139"/>
        <v>participating in the Competetive Cultural Competence program</v>
      </c>
      <c r="M1679" s="4" t="s">
        <v>146</v>
      </c>
      <c r="N1679" s="60" t="s">
        <v>131</v>
      </c>
    </row>
    <row r="1680" spans="2:16" hidden="1" x14ac:dyDescent="0.3">
      <c r="C1680" s="62" t="str">
        <f>$C$1168</f>
        <v>Standard Cultural Competence - completed</v>
      </c>
      <c r="E1680" s="65" t="s">
        <v>60</v>
      </c>
      <c r="F1680" s="62" t="str">
        <f>$H$1168</f>
        <v>completing the Standard Cultural Competence program</v>
      </c>
      <c r="G1680" s="65" t="s">
        <v>60</v>
      </c>
      <c r="H1680" s="73" t="str">
        <f t="shared" si="138"/>
        <v>Now that  is completing the Standard Cultural Competence program, we expect stellar outcomes. And will soon provide a testimonial of their responsiveness to the needs of diverse clients.</v>
      </c>
      <c r="I1680" s="4" t="s">
        <v>128</v>
      </c>
      <c r="J1680" s="4" t="str">
        <f t="shared" si="140"/>
        <v/>
      </c>
      <c r="K1680" s="61" t="str">
        <f>K$1195</f>
        <v xml:space="preserve"> is </v>
      </c>
      <c r="L1680" s="4" t="str">
        <f t="shared" si="139"/>
        <v>completing the Standard Cultural Competence program</v>
      </c>
      <c r="M1680" s="4" t="s">
        <v>147</v>
      </c>
      <c r="N1680" s="60" t="s">
        <v>136</v>
      </c>
    </row>
    <row r="1681" spans="2:14" hidden="1" x14ac:dyDescent="0.3">
      <c r="C1681" s="62" t="str">
        <f>$C$1169</f>
        <v>Competitive Cultural Competence - completed</v>
      </c>
      <c r="E1681" s="65" t="s">
        <v>60</v>
      </c>
      <c r="F1681" s="62" t="str">
        <f>$H$1169</f>
        <v>completing the Competetive Cultural Competence program</v>
      </c>
      <c r="G1681" s="65" t="s">
        <v>60</v>
      </c>
      <c r="H1681" s="73" t="str">
        <f t="shared" si="138"/>
        <v>Now that  is completing the Competetive Cultural Competence program, we anticipate greatly improved wellness outcomes. And will soon provide a testimonial of their responsiveness to the needs of diverse clients.</v>
      </c>
      <c r="I1681" s="4" t="s">
        <v>128</v>
      </c>
      <c r="J1681" s="4" t="str">
        <f t="shared" si="140"/>
        <v/>
      </c>
      <c r="K1681" s="61" t="str">
        <f>K$1195</f>
        <v xml:space="preserve"> is </v>
      </c>
      <c r="L1681" s="4" t="str">
        <f t="shared" si="139"/>
        <v>completing the Competetive Cultural Competence program</v>
      </c>
      <c r="M1681" s="4" t="s">
        <v>148</v>
      </c>
      <c r="N1681" s="60" t="s">
        <v>136</v>
      </c>
    </row>
    <row r="1682" spans="2:14" hidden="1" x14ac:dyDescent="0.3">
      <c r="G1682" s="65" t="s">
        <v>60</v>
      </c>
      <c r="H1682" s="73" t="str">
        <f t="shared" si="138"/>
        <v>Select one of these two services, Standard or Competitive Competence, to best improve your efficacy serving diverse patients. We can then offer a testimonial of your improved responsiveness to diverse clients.</v>
      </c>
      <c r="K1682" s="61" t="s">
        <v>138</v>
      </c>
      <c r="L1682" s="61" t="s">
        <v>139</v>
      </c>
      <c r="M1682" s="61" t="s">
        <v>149</v>
      </c>
      <c r="N1682" s="60" t="s">
        <v>141</v>
      </c>
    </row>
    <row r="1683" spans="2:14" hidden="1" x14ac:dyDescent="0.3">
      <c r="C1683" s="73" t="str">
        <f>IF($C1671=$C1676,H1676,IF($C1671=$C1677,H1677,IF($C1671=C1678,H1678,IF($C1671=C1679,H1679,IF($C1671=C1680,H1680,IF($C1671=C1681,H1681,IF($C1671=0,H1682)))))))</f>
        <v>Select one of these two services, Standard or Competitive Competence, to best improve your efficacy serving diverse patients. We can then offer a testimonial of your improved responsiveness to diverse clients.</v>
      </c>
      <c r="E1683" s="65" t="s">
        <v>60</v>
      </c>
      <c r="F1683" s="73" t="str">
        <f>IF($C1671=$C1676,F1676,IF($C1671=$C1677,F1677,IF($C1671=C1678,F1678,IF($C1671=C1679,F1679,IF($C1671=C1680,F1680,IF($C1671=C1681,F1681,IF($C1671=0,"")))))))</f>
        <v/>
      </c>
      <c r="G1683" s="65" t="s">
        <v>60</v>
      </c>
    </row>
    <row r="1684" spans="2:14" hidden="1" x14ac:dyDescent="0.3"/>
    <row r="1685" spans="2:14" hidden="1" x14ac:dyDescent="0.3">
      <c r="C1685" s="4" t="s">
        <v>142</v>
      </c>
    </row>
    <row r="1686" spans="2:14" hidden="1" x14ac:dyDescent="0.3"/>
    <row r="1687" spans="2:14" hidden="1" x14ac:dyDescent="0.3"/>
    <row r="1688" spans="2:14" hidden="1" x14ac:dyDescent="0.3"/>
    <row r="1689" spans="2:14" ht="16" hidden="1" x14ac:dyDescent="0.4">
      <c r="B1689" s="66" t="str">
        <f>IF(OR(F666="",J666=""),B666,CONCATENATE(B666,": ",F666,", ",J666))</f>
        <v>16th visit</v>
      </c>
      <c r="C1689" s="67"/>
      <c r="D1689" s="67"/>
      <c r="E1689" s="67"/>
      <c r="F1689" s="68"/>
      <c r="G1689" s="67"/>
      <c r="H1689" s="69"/>
      <c r="I1689" s="67"/>
      <c r="J1689" s="67"/>
      <c r="K1689" s="67"/>
      <c r="L1689" s="67"/>
      <c r="M1689" s="133">
        <f>IF(J666=I$1103,L$1103,IF(J666=I$1104,L$1104,IF(J666=I$1105,L$1105,IF(J666=I$1106,L$1106,IF(J666=I$1107,L$1107,IF(J666=I$1108,L$1108,IF(J666=I$1109,L$1109,IF(J666="",0))))))))</f>
        <v>0</v>
      </c>
    </row>
    <row r="1690" spans="2:14" hidden="1" x14ac:dyDescent="0.3">
      <c r="F1690" s="63"/>
    </row>
    <row r="1691" spans="2:14" hidden="1" x14ac:dyDescent="0.3">
      <c r="F1691" s="70" t="str">
        <f>F670</f>
        <v/>
      </c>
      <c r="J1691" s="70" t="str">
        <f>F671</f>
        <v/>
      </c>
    </row>
    <row r="1692" spans="2:14" hidden="1" x14ac:dyDescent="0.3"/>
    <row r="1693" spans="2:14" hidden="1" x14ac:dyDescent="0.3">
      <c r="B1693" s="64">
        <f>IF(C1693=F$1107,E$1107,IF(C1693=F$1108,E$1108,IF(C1693=F$1109,E$1109,IF(C1693=F$1110,E$1110,IF(C1693=F$1111,E$1111,IF(C1693=0,0))))))</f>
        <v>0</v>
      </c>
      <c r="C1693" s="4">
        <f>K673</f>
        <v>0</v>
      </c>
      <c r="F1693" s="4" t="str">
        <f>F1656</f>
        <v>1. I felt fully seen and heard.</v>
      </c>
      <c r="M1693" s="4">
        <f>IF(K673="",0,1)</f>
        <v>0</v>
      </c>
    </row>
    <row r="1694" spans="2:14" hidden="1" x14ac:dyDescent="0.3">
      <c r="B1694" s="64">
        <f t="shared" ref="B1694:B1702" si="141">IF(C1694=F$1107,E$1107,IF(C1694=F$1108,E$1108,IF(C1694=F$1109,E$1109,IF(C1694=F$1110,E$1110,IF(C1694=F$1111,E$1111,IF(C1694=0,0))))))</f>
        <v>0</v>
      </c>
      <c r="C1694" s="4">
        <f>K675</f>
        <v>0</v>
      </c>
      <c r="F1694" s="4" t="str">
        <f t="shared" ref="F1694:F1702" si="142">F1657</f>
        <v>2. They faithfully responded to all of my expressions of pain or discomfort.</v>
      </c>
      <c r="M1694" s="4">
        <f>IF(K675="",0,1)</f>
        <v>0</v>
      </c>
    </row>
    <row r="1695" spans="2:14" hidden="1" x14ac:dyDescent="0.3">
      <c r="B1695" s="64">
        <f t="shared" si="141"/>
        <v>0</v>
      </c>
      <c r="C1695" s="4">
        <f>K677</f>
        <v>0</v>
      </c>
      <c r="F1695" s="4" t="str">
        <f t="shared" si="142"/>
        <v>3. They put my personal wellbeing ahead of their institutional processes.</v>
      </c>
      <c r="M1695" s="4">
        <f>IF(K677="",0,1)</f>
        <v>0</v>
      </c>
    </row>
    <row r="1696" spans="2:14" hidden="1" x14ac:dyDescent="0.3">
      <c r="B1696" s="64">
        <f t="shared" si="141"/>
        <v>0</v>
      </c>
      <c r="C1696" s="4">
        <f>K679</f>
        <v>0</v>
      </c>
      <c r="F1696" s="4" t="str">
        <f t="shared" si="142"/>
        <v>4. Their actions and expressions were devoid of any microaggressions.</v>
      </c>
      <c r="M1696" s="4">
        <f>IF(K679="",0,1)</f>
        <v>0</v>
      </c>
    </row>
    <row r="1697" spans="2:16" hidden="1" x14ac:dyDescent="0.3">
      <c r="B1697" s="64">
        <f t="shared" si="141"/>
        <v>0</v>
      </c>
      <c r="C1697" s="4">
        <f>K681</f>
        <v>0</v>
      </c>
      <c r="F1697" s="4" t="str">
        <f t="shared" si="142"/>
        <v>5. They asked me how they could be more culturally sensitive.</v>
      </c>
      <c r="M1697" s="4">
        <f>IF(K681="",0,1)</f>
        <v>0</v>
      </c>
    </row>
    <row r="1698" spans="2:16" hidden="1" x14ac:dyDescent="0.3">
      <c r="B1698" s="64">
        <f t="shared" si="141"/>
        <v>0</v>
      </c>
      <c r="C1698" s="4">
        <f>K683</f>
        <v>0</v>
      </c>
      <c r="F1698" s="4" t="str">
        <f t="shared" si="142"/>
        <v>6. They did not exploit my vulnerability to their professional authority.</v>
      </c>
      <c r="M1698" s="4">
        <f>IF(K683="",0,1)</f>
        <v>0</v>
      </c>
    </row>
    <row r="1699" spans="2:16" hidden="1" x14ac:dyDescent="0.3">
      <c r="B1699" s="64">
        <f t="shared" si="141"/>
        <v>0</v>
      </c>
      <c r="C1699" s="4">
        <f>K685</f>
        <v>0</v>
      </c>
      <c r="F1699" s="4" t="str">
        <f t="shared" si="142"/>
        <v>7. I never had to give up my autonomy to fit their processes.</v>
      </c>
      <c r="M1699" s="4">
        <f>IF(K685="",0,1)</f>
        <v>0</v>
      </c>
    </row>
    <row r="1700" spans="2:16" hidden="1" x14ac:dyDescent="0.3">
      <c r="B1700" s="64">
        <f t="shared" si="141"/>
        <v>0</v>
      </c>
      <c r="C1700" s="4">
        <f>K687</f>
        <v>0</v>
      </c>
      <c r="F1700" s="4" t="str">
        <f t="shared" si="142"/>
        <v>8. Staff appeared to be culturally diverse.</v>
      </c>
      <c r="M1700" s="4">
        <f>IF(K687="",0,1)</f>
        <v>0</v>
      </c>
    </row>
    <row r="1701" spans="2:16" hidden="1" x14ac:dyDescent="0.3">
      <c r="B1701" s="64">
        <f t="shared" si="141"/>
        <v>0</v>
      </c>
      <c r="C1701" s="4">
        <f>K689</f>
        <v>0</v>
      </c>
      <c r="F1701" s="4" t="str">
        <f t="shared" si="142"/>
        <v>9. They effectively accommodated my linguistic barrier.</v>
      </c>
      <c r="M1701" s="4">
        <f>IF(K689="",0,1)</f>
        <v>0</v>
      </c>
    </row>
    <row r="1702" spans="2:16" hidden="1" x14ac:dyDescent="0.3">
      <c r="B1702" s="64">
        <f t="shared" si="141"/>
        <v>0</v>
      </c>
      <c r="C1702" s="4">
        <f>K691</f>
        <v>0</v>
      </c>
      <c r="F1702" s="4" t="str">
        <f t="shared" si="142"/>
        <v>10. I was offered billing options appropriate to my cultural values.</v>
      </c>
      <c r="M1702" s="4">
        <f>IF(K691="",0,1)</f>
        <v>0</v>
      </c>
    </row>
    <row r="1703" spans="2:16" hidden="1" x14ac:dyDescent="0.3">
      <c r="M1703" s="71">
        <f t="shared" ref="M1703" si="143">SUM(M1693:M1702)</f>
        <v>0</v>
      </c>
    </row>
    <row r="1704" spans="2:16" ht="15.5" hidden="1" x14ac:dyDescent="0.45">
      <c r="B1704" s="72">
        <f t="shared" ref="B1704" si="144">ROUND(SUM(B1693:B1702),0)</f>
        <v>0</v>
      </c>
      <c r="C1704" s="73" t="str">
        <f>IF(AND($B1704&gt;=$B$1114,$B1704&lt;$C$1114),E$1114,IF(AND($B1704&gt;=$B$1115,$B1704&lt;$C$1115),E$1115,IF(AND($B1704&gt;=$B$1116,$B1704&lt;$C$1116),E$1116,IF(AND($B1704&gt;=$B$1117,$B1704&lt;$C$1117),E$1117,IF(AND($B1704&gt;=$B$1118,$B1704&lt;=$C$1118),E$1118)))))</f>
        <v>Dangerously incompetent</v>
      </c>
      <c r="F1704" s="73" t="str">
        <f>IF(AND($B1704&gt;=$B$1114,$B1704&lt;$C$1114),H$1114,IF(AND($B1704&gt;=$B$1115,$B1704&lt;$C$1115),H$1115,IF(AND($B1704&gt;=$B$1116,$B1704&lt;$C$1116),H$1116,IF(AND($B1704&gt;=$B$1117,$B1704&lt;$C$1117),H$1117,IF(AND($B1704&gt;=$B$1118,$B1704&lt;=$C$1118),H$1118)))))</f>
        <v>dangerous incompetence</v>
      </c>
      <c r="I1704" s="73" t="str">
        <f>IF(AND($B1704&gt;=$B$1114,$B1704&lt;$C$1114),K$1114,IF(AND($B1704&gt;=$B$1115,$B1704&lt;$C$1115),K$1115,IF(AND($B1704&gt;=$B$1116,$B1704&lt;$C$1116),K$1116,IF(AND($B1704&gt;=$B$1117,$B1704&lt;$C$1117),K$1117,IF(AND($B1704&gt;=$B$1118,$B1704&lt;=$C$1118),K$1118)))))</f>
        <v>dangerous risk to Ashanti's wellbeing</v>
      </c>
      <c r="M1704" s="74" t="str">
        <f>IF(M1703=10,B1704,"")</f>
        <v/>
      </c>
      <c r="P1704" s="127" t="str">
        <f>IF(M1704="","",M1704*0.01)</f>
        <v/>
      </c>
    </row>
    <row r="1705" spans="2:16" ht="15.5" hidden="1" x14ac:dyDescent="0.45">
      <c r="L1705" s="75" t="s">
        <v>92</v>
      </c>
      <c r="M1705" s="76" t="str">
        <f>IF(K671="","",K671)</f>
        <v/>
      </c>
      <c r="P1705" s="127" t="str">
        <f>IF(M1705="","",1-(M1705/12))</f>
        <v/>
      </c>
    </row>
    <row r="1706" spans="2:16" hidden="1" x14ac:dyDescent="0.3">
      <c r="B1706" s="73" t="str">
        <f t="shared" ref="B1706" si="145">IF(M1703=10,CONCATENATE(E1706,F1706,G1706,H1706,I1706,J1706,K1706,L1706,M1706),"")</f>
        <v/>
      </c>
      <c r="D1706" s="65" t="s">
        <v>60</v>
      </c>
      <c r="E1706" s="4" t="s">
        <v>93</v>
      </c>
      <c r="F1706" s="4">
        <f t="shared" ref="F1706" si="146">B1704</f>
        <v>0</v>
      </c>
      <c r="G1706" s="4" t="s">
        <v>94</v>
      </c>
      <c r="H1706" s="4" t="str">
        <f t="shared" ref="H1706" si="147">F1704</f>
        <v>dangerous incompetence</v>
      </c>
      <c r="I1706" s="4" t="s">
        <v>95</v>
      </c>
    </row>
    <row r="1707" spans="2:16" hidden="1" x14ac:dyDescent="0.3"/>
    <row r="1708" spans="2:16" ht="14.5" hidden="1" x14ac:dyDescent="0.45">
      <c r="C1708" s="147">
        <f>E701</f>
        <v>0</v>
      </c>
      <c r="D1708" s="148"/>
      <c r="E1708" s="148"/>
      <c r="F1708" s="148"/>
      <c r="G1708" s="148"/>
      <c r="H1708" s="149"/>
    </row>
    <row r="1709" spans="2:16" hidden="1" x14ac:dyDescent="0.3"/>
    <row r="1710" spans="2:16" hidden="1" x14ac:dyDescent="0.3">
      <c r="C1710" s="73" t="str">
        <f>CONCATENATE(E1710,F1710,G1710,H1710,I1710,J1710,K1710,,L1710,M1710)</f>
        <v xml:space="preserve">We provide this helpful feedback to you, , to improve your cultural competency. </v>
      </c>
      <c r="D1710" s="65" t="s">
        <v>60</v>
      </c>
      <c r="E1710" s="4" t="s">
        <v>123</v>
      </c>
      <c r="F1710" s="4" t="str">
        <f>IF($J1691=0,"the recipient",$J1691)</f>
        <v/>
      </c>
      <c r="G1710" s="4" t="s">
        <v>124</v>
      </c>
      <c r="H1710" s="4"/>
    </row>
    <row r="1711" spans="2:16" hidden="1" x14ac:dyDescent="0.3">
      <c r="C1711" s="73" t="str">
        <f>CONCATENATE(E1711,F1711,G1711,H1711,I1711,J1711,K1711,,L1711,M1711)</f>
        <v xml:space="preserve">We know medical providers like you rely upon referrals. Often from those you serve. </v>
      </c>
      <c r="D1711" s="65" t="s">
        <v>60</v>
      </c>
      <c r="E1711" s="4" t="s">
        <v>126</v>
      </c>
      <c r="G1711" s="4" t="s">
        <v>127</v>
      </c>
    </row>
    <row r="1712" spans="2:16" hidden="1" x14ac:dyDescent="0.3">
      <c r="C1712" s="73" t="str">
        <f>CONCATENATE(E1712,F1712,G1712,H1712,I1712,J1712,K1712,,L1712,M1712)</f>
        <v>Select a service that best fits your needs.</v>
      </c>
      <c r="D1712" s="65" t="s">
        <v>60</v>
      </c>
      <c r="E1712" s="4" t="s">
        <v>17</v>
      </c>
    </row>
    <row r="1713" spans="2:14" hidden="1" x14ac:dyDescent="0.3">
      <c r="C1713" s="62" t="str">
        <f>$C$1164</f>
        <v>Standard Cultural Competence - begin</v>
      </c>
      <c r="E1713" s="65" t="s">
        <v>60</v>
      </c>
      <c r="F1713" s="62" t="str">
        <f>$H$1164</f>
        <v>beginning the Standard Cultural Competence program</v>
      </c>
      <c r="G1713" s="65" t="s">
        <v>60</v>
      </c>
      <c r="H1713" s="73" t="str">
        <f>CONCATENATE($I1713,$J1713,$K1713,$L1713,$M1713,$N1713,$O1713,$P1713)</f>
        <v>Now that  is beginning the Standard Cultural Competence program, we expect improved outcomes. And can provide a testimonial of their responsiveness to the needs of diverse clients.pr</v>
      </c>
      <c r="I1713" s="4" t="s">
        <v>128</v>
      </c>
      <c r="J1713" s="65" t="str">
        <f>F1710</f>
        <v/>
      </c>
      <c r="K1713" s="61" t="s">
        <v>129</v>
      </c>
      <c r="L1713" s="4" t="str">
        <f>F1713</f>
        <v>beginning the Standard Cultural Competence program</v>
      </c>
      <c r="M1713" s="4" t="s">
        <v>143</v>
      </c>
      <c r="N1713" s="60" t="s">
        <v>150</v>
      </c>
    </row>
    <row r="1714" spans="2:14" hidden="1" x14ac:dyDescent="0.3">
      <c r="C1714" s="62" t="str">
        <f>$C$1165</f>
        <v>Competitive Cultural Competence - begin</v>
      </c>
      <c r="E1714" s="65" t="s">
        <v>60</v>
      </c>
      <c r="F1714" s="62" t="str">
        <f>$H$1165</f>
        <v>beginning the Competetive Cultural Competence program</v>
      </c>
      <c r="G1714" s="65" t="s">
        <v>60</v>
      </c>
      <c r="H1714" s="73" t="str">
        <f t="shared" ref="H1714:H1719" si="148">CONCATENATE($I1714,$J1714,$K1714,$L1714,$M1714,$N1714,$O1714,$P1714)</f>
        <v>Now that  is beginning the Competetive Cultural Competence program, we anticipate modestly improved wellness outcomes. And can provide a testimonial of their responsiveness to the needs of diverse clients.</v>
      </c>
      <c r="I1714" s="4" t="s">
        <v>128</v>
      </c>
      <c r="J1714" s="4" t="str">
        <f>J1713</f>
        <v/>
      </c>
      <c r="K1714" s="61" t="str">
        <f>K$1195</f>
        <v xml:space="preserve"> is </v>
      </c>
      <c r="L1714" s="4" t="str">
        <f t="shared" ref="L1714:L1718" si="149">F1714</f>
        <v>beginning the Competetive Cultural Competence program</v>
      </c>
      <c r="M1714" s="4" t="s">
        <v>144</v>
      </c>
      <c r="N1714" s="60" t="s">
        <v>131</v>
      </c>
    </row>
    <row r="1715" spans="2:14" hidden="1" x14ac:dyDescent="0.3">
      <c r="C1715" s="62" t="str">
        <f>$C$1166</f>
        <v>Standard Cultural Competence - enrolled</v>
      </c>
      <c r="E1715" s="65" t="s">
        <v>60</v>
      </c>
      <c r="F1715" s="62" t="str">
        <f>$H$1166</f>
        <v>participating in the Standard Cultural Competence program</v>
      </c>
      <c r="G1715" s="65" t="s">
        <v>60</v>
      </c>
      <c r="H1715" s="73" t="str">
        <f t="shared" si="148"/>
        <v>Now that  is participating in the Standard Cultural Competence program, we expect better outcomes. And can provide a testimonial of their responsiveness to the needs of diverse clients.</v>
      </c>
      <c r="I1715" s="4" t="s">
        <v>128</v>
      </c>
      <c r="J1715" s="4" t="str">
        <f t="shared" ref="J1715:J1718" si="150">J1714</f>
        <v/>
      </c>
      <c r="K1715" s="61" t="str">
        <f>K$1195</f>
        <v xml:space="preserve"> is </v>
      </c>
      <c r="L1715" s="4" t="str">
        <f t="shared" si="149"/>
        <v>participating in the Standard Cultural Competence program</v>
      </c>
      <c r="M1715" s="4" t="s">
        <v>145</v>
      </c>
      <c r="N1715" s="60" t="s">
        <v>131</v>
      </c>
    </row>
    <row r="1716" spans="2:14" hidden="1" x14ac:dyDescent="0.3">
      <c r="C1716" s="62" t="str">
        <f>$C$1167</f>
        <v>Competitive Cultural Competence - enrolled</v>
      </c>
      <c r="E1716" s="65" t="s">
        <v>60</v>
      </c>
      <c r="F1716" s="62" t="str">
        <f>$H$1167</f>
        <v>participating in the Competetive Cultural Competence program</v>
      </c>
      <c r="G1716" s="65" t="s">
        <v>60</v>
      </c>
      <c r="H1716" s="73" t="str">
        <f t="shared" si="148"/>
        <v>Now that  is participating in the Competetive Cultural Competence program, we anticipate significantly improved wellness outcomes. And can provide a testimonial of their responsiveness to the needs of diverse clients.</v>
      </c>
      <c r="I1716" s="4" t="s">
        <v>128</v>
      </c>
      <c r="J1716" s="4" t="str">
        <f t="shared" si="150"/>
        <v/>
      </c>
      <c r="K1716" s="61" t="str">
        <f>K$1195</f>
        <v xml:space="preserve"> is </v>
      </c>
      <c r="L1716" s="4" t="str">
        <f t="shared" si="149"/>
        <v>participating in the Competetive Cultural Competence program</v>
      </c>
      <c r="M1716" s="4" t="s">
        <v>146</v>
      </c>
      <c r="N1716" s="60" t="s">
        <v>131</v>
      </c>
    </row>
    <row r="1717" spans="2:14" hidden="1" x14ac:dyDescent="0.3">
      <c r="C1717" s="62" t="str">
        <f>$C$1168</f>
        <v>Standard Cultural Competence - completed</v>
      </c>
      <c r="E1717" s="65" t="s">
        <v>60</v>
      </c>
      <c r="F1717" s="62" t="str">
        <f>$H$1168</f>
        <v>completing the Standard Cultural Competence program</v>
      </c>
      <c r="G1717" s="65" t="s">
        <v>60</v>
      </c>
      <c r="H1717" s="73" t="str">
        <f t="shared" si="148"/>
        <v>Now that  is completing the Standard Cultural Competence program, we expect stellar outcomes. And will soon provide a testimonial of their responsiveness to the needs of diverse clients.</v>
      </c>
      <c r="I1717" s="4" t="s">
        <v>128</v>
      </c>
      <c r="J1717" s="4" t="str">
        <f t="shared" si="150"/>
        <v/>
      </c>
      <c r="K1717" s="61" t="str">
        <f>K$1195</f>
        <v xml:space="preserve"> is </v>
      </c>
      <c r="L1717" s="4" t="str">
        <f t="shared" si="149"/>
        <v>completing the Standard Cultural Competence program</v>
      </c>
      <c r="M1717" s="4" t="s">
        <v>147</v>
      </c>
      <c r="N1717" s="60" t="s">
        <v>136</v>
      </c>
    </row>
    <row r="1718" spans="2:14" hidden="1" x14ac:dyDescent="0.3">
      <c r="C1718" s="62" t="str">
        <f>$C$1169</f>
        <v>Competitive Cultural Competence - completed</v>
      </c>
      <c r="E1718" s="65" t="s">
        <v>60</v>
      </c>
      <c r="F1718" s="62" t="str">
        <f>$H$1169</f>
        <v>completing the Competetive Cultural Competence program</v>
      </c>
      <c r="G1718" s="65" t="s">
        <v>60</v>
      </c>
      <c r="H1718" s="73" t="str">
        <f t="shared" si="148"/>
        <v>Now that  is completing the Competetive Cultural Competence program, we anticipate greatly improved wellness outcomes. And will soon provide a testimonial of their responsiveness to the needs of diverse clients.</v>
      </c>
      <c r="I1718" s="4" t="s">
        <v>128</v>
      </c>
      <c r="J1718" s="4" t="str">
        <f t="shared" si="150"/>
        <v/>
      </c>
      <c r="K1718" s="61" t="str">
        <f>K$1195</f>
        <v xml:space="preserve"> is </v>
      </c>
      <c r="L1718" s="4" t="str">
        <f t="shared" si="149"/>
        <v>completing the Competetive Cultural Competence program</v>
      </c>
      <c r="M1718" s="4" t="s">
        <v>148</v>
      </c>
      <c r="N1718" s="60" t="s">
        <v>136</v>
      </c>
    </row>
    <row r="1719" spans="2:14" hidden="1" x14ac:dyDescent="0.3">
      <c r="G1719" s="65" t="s">
        <v>60</v>
      </c>
      <c r="H1719" s="73" t="str">
        <f t="shared" si="148"/>
        <v>Select one of these two services, Standard or Competitive Competence, to best improve your efficacy serving diverse patients. We can then offer a testimonial of your improved responsiveness to diverse clients.</v>
      </c>
      <c r="K1719" s="61" t="s">
        <v>138</v>
      </c>
      <c r="L1719" s="61" t="s">
        <v>139</v>
      </c>
      <c r="M1719" s="61" t="s">
        <v>149</v>
      </c>
      <c r="N1719" s="60" t="s">
        <v>141</v>
      </c>
    </row>
    <row r="1720" spans="2:14" hidden="1" x14ac:dyDescent="0.3">
      <c r="C1720" s="73" t="str">
        <f>IF($C1708=$C1713,H1713,IF($C1708=$C1714,H1714,IF($C1708=C1715,H1715,IF($C1708=C1716,H1716,IF($C1708=C1717,H1717,IF($C1708=C1718,H1718,IF($C1708=0,H1719)))))))</f>
        <v>Select one of these two services, Standard or Competitive Competence, to best improve your efficacy serving diverse patients. We can then offer a testimonial of your improved responsiveness to diverse clients.</v>
      </c>
      <c r="E1720" s="65" t="s">
        <v>60</v>
      </c>
      <c r="F1720" s="73" t="str">
        <f>IF($C1708=$C1713,F1713,IF($C1708=$C1714,F1714,IF($C1708=C1715,F1715,IF($C1708=C1716,F1716,IF($C1708=C1717,F1717,IF($C1708=C1718,F1718,IF($C1708=0,"")))))))</f>
        <v/>
      </c>
      <c r="G1720" s="65" t="s">
        <v>60</v>
      </c>
    </row>
    <row r="1721" spans="2:14" hidden="1" x14ac:dyDescent="0.3"/>
    <row r="1722" spans="2:14" hidden="1" x14ac:dyDescent="0.3">
      <c r="C1722" s="4" t="s">
        <v>142</v>
      </c>
    </row>
    <row r="1723" spans="2:14" hidden="1" x14ac:dyDescent="0.3"/>
    <row r="1724" spans="2:14" hidden="1" x14ac:dyDescent="0.3"/>
    <row r="1725" spans="2:14" hidden="1" x14ac:dyDescent="0.3"/>
    <row r="1726" spans="2:14" ht="16" hidden="1" x14ac:dyDescent="0.4">
      <c r="B1726" s="66"/>
      <c r="C1726" s="67"/>
      <c r="D1726" s="67"/>
      <c r="E1726" s="67"/>
      <c r="F1726" s="68"/>
      <c r="G1726" s="67"/>
      <c r="H1726" s="69"/>
      <c r="I1726" s="67"/>
      <c r="J1726" s="67"/>
      <c r="K1726" s="67"/>
      <c r="L1726" s="67"/>
      <c r="M1726" s="67"/>
    </row>
    <row r="1727" spans="2:14" hidden="1" x14ac:dyDescent="0.3">
      <c r="F1727" s="63"/>
    </row>
    <row r="1728" spans="2:14" hidden="1" x14ac:dyDescent="0.3">
      <c r="F1728" s="63"/>
    </row>
    <row r="1729" spans="2:9" hidden="1" x14ac:dyDescent="0.3">
      <c r="B1729" s="135" t="s">
        <v>204</v>
      </c>
      <c r="C1729" s="83"/>
      <c r="E1729" s="135" t="s">
        <v>212</v>
      </c>
      <c r="F1729" s="83"/>
      <c r="H1729" s="135" t="s">
        <v>213</v>
      </c>
      <c r="I1729" s="83"/>
    </row>
    <row r="1730" spans="2:9" hidden="1" x14ac:dyDescent="0.3">
      <c r="B1730" s="83"/>
      <c r="C1730" s="83"/>
      <c r="E1730" s="83"/>
      <c r="F1730" s="83"/>
      <c r="H1730" s="83"/>
      <c r="I1730" s="83"/>
    </row>
    <row r="1731" spans="2:9" hidden="1" x14ac:dyDescent="0.3">
      <c r="B1731" s="110">
        <v>1</v>
      </c>
      <c r="C1731" s="134">
        <f>M1131</f>
        <v>0</v>
      </c>
      <c r="E1731" s="110">
        <v>1</v>
      </c>
      <c r="F1731" s="134">
        <f>P1146</f>
        <v>0.2</v>
      </c>
      <c r="H1731" s="110">
        <v>1</v>
      </c>
      <c r="I1731" s="134">
        <f>P1147</f>
        <v>0.35</v>
      </c>
    </row>
    <row r="1732" spans="2:9" hidden="1" x14ac:dyDescent="0.3">
      <c r="B1732" s="110">
        <v>2</v>
      </c>
      <c r="C1732" s="134">
        <f>M1171</f>
        <v>0.33333333333333331</v>
      </c>
      <c r="E1732" s="110">
        <v>2</v>
      </c>
      <c r="F1732" s="134">
        <f>P1186</f>
        <v>0.55000000000000004</v>
      </c>
      <c r="H1732" s="110">
        <v>2</v>
      </c>
      <c r="I1732" s="134">
        <f>P1187</f>
        <v>0.3833333333333333</v>
      </c>
    </row>
    <row r="1733" spans="2:9" hidden="1" x14ac:dyDescent="0.3">
      <c r="B1733" s="110">
        <v>3</v>
      </c>
      <c r="C1733" s="134">
        <f>M1208</f>
        <v>0.5</v>
      </c>
      <c r="E1733" s="110">
        <v>3</v>
      </c>
      <c r="F1733" s="134">
        <f>P1223</f>
        <v>0.75</v>
      </c>
      <c r="H1733" s="110">
        <v>3</v>
      </c>
      <c r="I1733" s="134">
        <f>P1224</f>
        <v>0.42499999999999993</v>
      </c>
    </row>
    <row r="1734" spans="2:9" hidden="1" x14ac:dyDescent="0.3">
      <c r="B1734" s="110">
        <v>4</v>
      </c>
      <c r="C1734" s="134">
        <f>M1245</f>
        <v>0</v>
      </c>
      <c r="E1734" s="110">
        <v>4</v>
      </c>
      <c r="F1734" s="134" t="str">
        <f>P1260</f>
        <v/>
      </c>
      <c r="H1734" s="110">
        <v>4</v>
      </c>
      <c r="I1734" s="134" t="str">
        <f>P1261</f>
        <v/>
      </c>
    </row>
    <row r="1735" spans="2:9" hidden="1" x14ac:dyDescent="0.3">
      <c r="B1735" s="110">
        <v>5</v>
      </c>
      <c r="C1735" s="134">
        <f>M1282</f>
        <v>0</v>
      </c>
      <c r="E1735" s="110">
        <v>5</v>
      </c>
      <c r="F1735" s="134" t="str">
        <f>P1297</f>
        <v/>
      </c>
      <c r="H1735" s="110">
        <v>5</v>
      </c>
      <c r="I1735" s="134" t="str">
        <f>P1298</f>
        <v/>
      </c>
    </row>
    <row r="1736" spans="2:9" hidden="1" x14ac:dyDescent="0.3">
      <c r="B1736" s="110">
        <v>6</v>
      </c>
      <c r="C1736" s="134">
        <f>M1319</f>
        <v>0</v>
      </c>
      <c r="E1736" s="110">
        <v>6</v>
      </c>
      <c r="F1736" s="134" t="str">
        <f>P1334</f>
        <v/>
      </c>
      <c r="H1736" s="110">
        <v>6</v>
      </c>
      <c r="I1736" s="134" t="str">
        <f>P1335</f>
        <v/>
      </c>
    </row>
    <row r="1737" spans="2:9" hidden="1" x14ac:dyDescent="0.3">
      <c r="B1737" s="110">
        <v>7</v>
      </c>
      <c r="C1737" s="134">
        <f>M1356</f>
        <v>0</v>
      </c>
      <c r="E1737" s="110">
        <v>7</v>
      </c>
      <c r="F1737" s="134" t="str">
        <f>P1371</f>
        <v/>
      </c>
      <c r="H1737" s="110">
        <v>7</v>
      </c>
      <c r="I1737" s="134" t="str">
        <f>P1372</f>
        <v/>
      </c>
    </row>
    <row r="1738" spans="2:9" hidden="1" x14ac:dyDescent="0.3">
      <c r="B1738" s="110">
        <v>8</v>
      </c>
      <c r="C1738" s="134">
        <f>M1393</f>
        <v>0</v>
      </c>
      <c r="E1738" s="110">
        <v>8</v>
      </c>
      <c r="F1738" s="134" t="str">
        <f>P1408</f>
        <v/>
      </c>
      <c r="H1738" s="110">
        <v>8</v>
      </c>
      <c r="I1738" s="134" t="str">
        <f>P1409</f>
        <v/>
      </c>
    </row>
    <row r="1739" spans="2:9" hidden="1" x14ac:dyDescent="0.3">
      <c r="B1739" s="110">
        <v>9</v>
      </c>
      <c r="C1739" s="134">
        <f>M1430</f>
        <v>0</v>
      </c>
      <c r="E1739" s="110">
        <v>9</v>
      </c>
      <c r="F1739" s="134" t="str">
        <f>P1445</f>
        <v/>
      </c>
      <c r="H1739" s="110">
        <v>9</v>
      </c>
      <c r="I1739" s="134" t="str">
        <f>P1446</f>
        <v/>
      </c>
    </row>
    <row r="1740" spans="2:9" hidden="1" x14ac:dyDescent="0.3">
      <c r="B1740" s="110">
        <v>10</v>
      </c>
      <c r="C1740" s="134">
        <f>M1467</f>
        <v>0</v>
      </c>
      <c r="E1740" s="110">
        <v>10</v>
      </c>
      <c r="F1740" s="134" t="str">
        <f>P1482</f>
        <v/>
      </c>
      <c r="H1740" s="110">
        <v>10</v>
      </c>
      <c r="I1740" s="134" t="str">
        <f>P1483</f>
        <v/>
      </c>
    </row>
    <row r="1741" spans="2:9" hidden="1" x14ac:dyDescent="0.3">
      <c r="B1741" s="110">
        <v>11</v>
      </c>
      <c r="C1741" s="134">
        <f>M1504</f>
        <v>0</v>
      </c>
      <c r="E1741" s="110">
        <v>11</v>
      </c>
      <c r="F1741" s="134" t="str">
        <f>P1519</f>
        <v/>
      </c>
      <c r="H1741" s="110">
        <v>11</v>
      </c>
      <c r="I1741" s="134" t="str">
        <f>P1520</f>
        <v/>
      </c>
    </row>
    <row r="1742" spans="2:9" hidden="1" x14ac:dyDescent="0.3">
      <c r="B1742" s="110">
        <v>12</v>
      </c>
      <c r="C1742" s="134">
        <f>M1541</f>
        <v>0</v>
      </c>
      <c r="E1742" s="110">
        <v>12</v>
      </c>
      <c r="F1742" s="134" t="str">
        <f>P1556</f>
        <v/>
      </c>
      <c r="H1742" s="110">
        <v>12</v>
      </c>
      <c r="I1742" s="134" t="str">
        <f>P1557</f>
        <v/>
      </c>
    </row>
    <row r="1743" spans="2:9" hidden="1" x14ac:dyDescent="0.3">
      <c r="B1743" s="110">
        <v>13</v>
      </c>
      <c r="C1743" s="134">
        <f>M1578</f>
        <v>0</v>
      </c>
      <c r="E1743" s="110">
        <v>13</v>
      </c>
      <c r="F1743" s="134" t="str">
        <f>P1593</f>
        <v/>
      </c>
      <c r="H1743" s="110">
        <v>13</v>
      </c>
      <c r="I1743" s="134" t="str">
        <f>P1593</f>
        <v/>
      </c>
    </row>
    <row r="1744" spans="2:9" hidden="1" x14ac:dyDescent="0.3">
      <c r="B1744" s="110">
        <v>14</v>
      </c>
      <c r="C1744" s="134">
        <f>M1615</f>
        <v>0</v>
      </c>
      <c r="E1744" s="110">
        <v>14</v>
      </c>
      <c r="F1744" s="134" t="str">
        <f>P1630</f>
        <v/>
      </c>
      <c r="H1744" s="110">
        <v>14</v>
      </c>
      <c r="I1744" s="134" t="str">
        <f>P1631</f>
        <v/>
      </c>
    </row>
    <row r="1745" spans="2:12" hidden="1" x14ac:dyDescent="0.3">
      <c r="B1745" s="110">
        <v>15</v>
      </c>
      <c r="C1745" s="134">
        <f>M1652</f>
        <v>0</v>
      </c>
      <c r="E1745" s="110">
        <v>15</v>
      </c>
      <c r="F1745" s="134" t="str">
        <f>P1667</f>
        <v/>
      </c>
      <c r="H1745" s="110">
        <v>15</v>
      </c>
      <c r="I1745" s="134" t="str">
        <f>P1668</f>
        <v/>
      </c>
    </row>
    <row r="1746" spans="2:12" hidden="1" x14ac:dyDescent="0.3">
      <c r="B1746" s="110">
        <v>16</v>
      </c>
      <c r="C1746" s="134">
        <f>M1689</f>
        <v>0</v>
      </c>
      <c r="E1746" s="110">
        <v>16</v>
      </c>
      <c r="F1746" s="134" t="str">
        <f>P1704</f>
        <v/>
      </c>
      <c r="H1746" s="110">
        <v>16</v>
      </c>
      <c r="I1746" s="134" t="str">
        <f>P1705</f>
        <v/>
      </c>
    </row>
    <row r="1747" spans="2:12" hidden="1" x14ac:dyDescent="0.3">
      <c r="C1747" s="112">
        <f>MAX(C1731:C1746)</f>
        <v>0.5</v>
      </c>
      <c r="D1747" s="113" t="str">
        <f>IF(C1747=L1103,I1103,IF(C1747=L1104,I1104,IF(C1747=L1105,I1105,IF(C1747=L1106,I1106,IF(C1747=L1107,I1107,IF(C1747=L1108,I1108,IF(C1747=L1109,I1109)))))))</f>
        <v>provider finished SC</v>
      </c>
      <c r="F1747" s="142">
        <f>MAX(F1731:F1746)</f>
        <v>0.75</v>
      </c>
      <c r="I1747" s="142">
        <f>MAX(I1731:I1746)</f>
        <v>0.42499999999999993</v>
      </c>
      <c r="K1747" s="4">
        <f>CORREL(F1731:F1733,I1731:I1733)</f>
        <v>0.97584523831293157</v>
      </c>
      <c r="L1747" s="4">
        <f>PEARSON(F1731:F1739,I1731:I1739)</f>
        <v>0.97584523831293157</v>
      </c>
    </row>
    <row r="1748" spans="2:12" hidden="1" x14ac:dyDescent="0.3">
      <c r="E1748" s="207" t="s">
        <v>224</v>
      </c>
      <c r="F1748" s="206">
        <f>STDEV(F1731:F1746)</f>
        <v>0.27838821814150111</v>
      </c>
      <c r="H1748" s="207" t="s">
        <v>224</v>
      </c>
      <c r="I1748" s="206">
        <f>STDEV(I1731:I1746)</f>
        <v>3.7577081273524097E-2</v>
      </c>
    </row>
    <row r="1749" spans="2:12" hidden="1" x14ac:dyDescent="0.3">
      <c r="F1749" s="63"/>
    </row>
    <row r="1750" spans="2:12" hidden="1" x14ac:dyDescent="0.3">
      <c r="F1750" s="63">
        <f>LOOKUP(9.99999999999999E+307,F1731:F1746)</f>
        <v>0.75</v>
      </c>
      <c r="I1750" s="206">
        <f>LOOKUP(9.99999999999999E+307,I1731:I1746)</f>
        <v>0.42499999999999993</v>
      </c>
    </row>
    <row r="1751" spans="2:12" hidden="1" x14ac:dyDescent="0.3">
      <c r="F1751" s="63"/>
    </row>
    <row r="1752" spans="2:12" hidden="1" x14ac:dyDescent="0.3">
      <c r="F1752" s="63"/>
    </row>
    <row r="1753" spans="2:12" hidden="1" x14ac:dyDescent="0.3">
      <c r="F1753" s="63"/>
    </row>
    <row r="1754" spans="2:12" hidden="1" x14ac:dyDescent="0.3">
      <c r="F1754" s="63"/>
    </row>
    <row r="1755" spans="2:12" hidden="1" x14ac:dyDescent="0.3">
      <c r="F1755" s="63"/>
    </row>
    <row r="1756" spans="2:12" hidden="1" x14ac:dyDescent="0.3">
      <c r="F1756" s="63"/>
    </row>
    <row r="1757" spans="2:12" hidden="1" x14ac:dyDescent="0.3">
      <c r="F1757" s="63"/>
    </row>
    <row r="1758" spans="2:12" hidden="1" x14ac:dyDescent="0.3">
      <c r="F1758" s="63"/>
    </row>
    <row r="1759" spans="2:12" hidden="1" x14ac:dyDescent="0.3">
      <c r="F1759" s="63"/>
    </row>
    <row r="1760" spans="2:12" hidden="1" x14ac:dyDescent="0.3">
      <c r="F1760" s="63"/>
    </row>
    <row r="1761" spans="6:6" hidden="1" x14ac:dyDescent="0.3">
      <c r="F1761" s="63"/>
    </row>
    <row r="1762" spans="6:6" hidden="1" x14ac:dyDescent="0.3">
      <c r="F1762" s="63"/>
    </row>
    <row r="1763" spans="6:6" hidden="1" x14ac:dyDescent="0.3">
      <c r="F1763" s="63"/>
    </row>
    <row r="1764" spans="6:6" hidden="1" x14ac:dyDescent="0.3">
      <c r="F1764" s="63"/>
    </row>
    <row r="1765" spans="6:6" hidden="1" x14ac:dyDescent="0.3">
      <c r="F1765" s="63"/>
    </row>
    <row r="1766" spans="6:6" hidden="1" x14ac:dyDescent="0.3">
      <c r="F1766" s="63"/>
    </row>
    <row r="1767" spans="6:6" hidden="1" x14ac:dyDescent="0.3">
      <c r="F1767" s="63"/>
    </row>
    <row r="1768" spans="6:6" hidden="1" x14ac:dyDescent="0.3">
      <c r="F1768" s="63"/>
    </row>
    <row r="1769" spans="6:6" hidden="1" x14ac:dyDescent="0.3">
      <c r="F1769" s="63"/>
    </row>
    <row r="1770" spans="6:6" hidden="1" x14ac:dyDescent="0.3">
      <c r="F1770" s="63"/>
    </row>
    <row r="1771" spans="6:6" hidden="1" x14ac:dyDescent="0.3">
      <c r="F1771" s="63"/>
    </row>
    <row r="1772" spans="6:6" hidden="1" x14ac:dyDescent="0.3">
      <c r="F1772" s="63"/>
    </row>
    <row r="1773" spans="6:6" hidden="1" x14ac:dyDescent="0.3">
      <c r="F1773" s="63"/>
    </row>
    <row r="1774" spans="6:6" hidden="1" x14ac:dyDescent="0.3">
      <c r="F1774" s="63"/>
    </row>
    <row r="1775" spans="6:6" hidden="1" x14ac:dyDescent="0.3">
      <c r="F1775" s="63"/>
    </row>
    <row r="1776" spans="6:6" hidden="1" x14ac:dyDescent="0.3">
      <c r="F1776" s="63"/>
    </row>
    <row r="1777" spans="6:6" hidden="1" x14ac:dyDescent="0.3">
      <c r="F1777" s="63"/>
    </row>
    <row r="1778" spans="6:6" hidden="1" x14ac:dyDescent="0.3">
      <c r="F1778" s="63"/>
    </row>
    <row r="1779" spans="6:6" hidden="1" x14ac:dyDescent="0.3">
      <c r="F1779" s="63"/>
    </row>
    <row r="1780" spans="6:6" hidden="1" x14ac:dyDescent="0.3">
      <c r="F1780" s="63"/>
    </row>
    <row r="1781" spans="6:6" hidden="1" x14ac:dyDescent="0.3">
      <c r="F1781" s="63"/>
    </row>
    <row r="1782" spans="6:6" hidden="1" x14ac:dyDescent="0.3">
      <c r="F1782" s="63"/>
    </row>
    <row r="1783" spans="6:6" hidden="1" x14ac:dyDescent="0.3">
      <c r="F1783" s="63"/>
    </row>
    <row r="1784" spans="6:6" hidden="1" x14ac:dyDescent="0.3">
      <c r="F1784" s="63"/>
    </row>
    <row r="1785" spans="6:6" hidden="1" x14ac:dyDescent="0.3">
      <c r="F1785" s="63"/>
    </row>
    <row r="1786" spans="6:6" hidden="1" x14ac:dyDescent="0.3">
      <c r="F1786" s="63"/>
    </row>
    <row r="1787" spans="6:6" hidden="1" x14ac:dyDescent="0.3">
      <c r="F1787" s="63"/>
    </row>
    <row r="1788" spans="6:6" hidden="1" x14ac:dyDescent="0.3">
      <c r="F1788" s="63"/>
    </row>
    <row r="1789" spans="6:6" hidden="1" x14ac:dyDescent="0.3">
      <c r="F1789" s="63"/>
    </row>
    <row r="1790" spans="6:6" hidden="1" x14ac:dyDescent="0.3">
      <c r="F1790" s="63"/>
    </row>
    <row r="1791" spans="6:6" hidden="1" x14ac:dyDescent="0.3">
      <c r="F1791" s="63"/>
    </row>
    <row r="1792" spans="6:6" hidden="1" x14ac:dyDescent="0.3">
      <c r="F1792" s="63"/>
    </row>
    <row r="1793" spans="2:54" hidden="1" x14ac:dyDescent="0.3">
      <c r="F1793" s="63"/>
    </row>
    <row r="1794" spans="2:54" hidden="1" x14ac:dyDescent="0.3">
      <c r="F1794" s="63"/>
    </row>
    <row r="1795" spans="2:54" hidden="1" x14ac:dyDescent="0.3">
      <c r="F1795" s="63"/>
    </row>
    <row r="1796" spans="2:54" hidden="1" x14ac:dyDescent="0.3">
      <c r="F1796" s="63"/>
    </row>
    <row r="1797" spans="2:54" hidden="1" x14ac:dyDescent="0.3"/>
    <row r="1798" spans="2:54" hidden="1" x14ac:dyDescent="0.3"/>
    <row r="1799" spans="2:54" s="60" customFormat="1" ht="16" hidden="1" thickBot="1" x14ac:dyDescent="0.5">
      <c r="B1799" s="85" t="s">
        <v>151</v>
      </c>
      <c r="C1799" s="86"/>
      <c r="D1799" s="86"/>
      <c r="E1799" s="86"/>
      <c r="F1799" s="86"/>
      <c r="G1799" s="86"/>
      <c r="H1799" s="87"/>
      <c r="I1799" s="86"/>
      <c r="J1799" s="86"/>
      <c r="K1799" s="86"/>
      <c r="L1799" s="86"/>
      <c r="M1799" s="86"/>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2:54" s="60" customFormat="1" x14ac:dyDescent="0.3">
      <c r="B1800" s="4"/>
      <c r="C1800" s="4"/>
      <c r="D1800" s="4"/>
      <c r="E1800" s="4"/>
      <c r="F1800" s="4"/>
      <c r="G1800" s="4"/>
      <c r="H1800" s="61"/>
      <c r="I1800" s="4"/>
      <c r="J1800" s="4"/>
      <c r="K1800" s="4"/>
      <c r="L1800" s="4"/>
      <c r="M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sheetData>
  <mergeCells count="627">
    <mergeCell ref="C1560:H1560"/>
    <mergeCell ref="C1597:H1597"/>
    <mergeCell ref="C1634:H1634"/>
    <mergeCell ref="C1671:H1671"/>
    <mergeCell ref="C1708:H1708"/>
    <mergeCell ref="C1338:H1338"/>
    <mergeCell ref="C1375:H1375"/>
    <mergeCell ref="C1412:H1412"/>
    <mergeCell ref="C1449:H1449"/>
    <mergeCell ref="C1486:H1486"/>
    <mergeCell ref="C1523:H1523"/>
    <mergeCell ref="E701:L701"/>
    <mergeCell ref="B703:M703"/>
    <mergeCell ref="C1190:H1190"/>
    <mergeCell ref="C1227:H1227"/>
    <mergeCell ref="C1264:H1264"/>
    <mergeCell ref="C1301:H1301"/>
    <mergeCell ref="B697:M697"/>
    <mergeCell ref="B698:D698"/>
    <mergeCell ref="E698:H698"/>
    <mergeCell ref="I698:M698"/>
    <mergeCell ref="E699:H699"/>
    <mergeCell ref="I699:M699"/>
    <mergeCell ref="B689:J689"/>
    <mergeCell ref="K689:M689"/>
    <mergeCell ref="B691:J691"/>
    <mergeCell ref="K691:M691"/>
    <mergeCell ref="B693:M693"/>
    <mergeCell ref="B696:M696"/>
    <mergeCell ref="B683:J683"/>
    <mergeCell ref="K683:M683"/>
    <mergeCell ref="B685:J685"/>
    <mergeCell ref="K685:M685"/>
    <mergeCell ref="B687:J687"/>
    <mergeCell ref="K687:M687"/>
    <mergeCell ref="B677:J677"/>
    <mergeCell ref="K677:M677"/>
    <mergeCell ref="B679:J679"/>
    <mergeCell ref="K679:M679"/>
    <mergeCell ref="B681:J681"/>
    <mergeCell ref="K681:M681"/>
    <mergeCell ref="F670:I670"/>
    <mergeCell ref="F671:I671"/>
    <mergeCell ref="K671:M671"/>
    <mergeCell ref="B673:J673"/>
    <mergeCell ref="K673:M673"/>
    <mergeCell ref="B675:J675"/>
    <mergeCell ref="K675:M675"/>
    <mergeCell ref="E660:L660"/>
    <mergeCell ref="B662:M662"/>
    <mergeCell ref="B663:M663"/>
    <mergeCell ref="B666:E666"/>
    <mergeCell ref="F666:I666"/>
    <mergeCell ref="J666:M666"/>
    <mergeCell ref="B656:M656"/>
    <mergeCell ref="B657:D657"/>
    <mergeCell ref="E657:H657"/>
    <mergeCell ref="I657:M657"/>
    <mergeCell ref="E658:H658"/>
    <mergeCell ref="I658:M658"/>
    <mergeCell ref="B648:J648"/>
    <mergeCell ref="K648:M648"/>
    <mergeCell ref="B650:J650"/>
    <mergeCell ref="K650:M650"/>
    <mergeCell ref="B652:M652"/>
    <mergeCell ref="B655:M655"/>
    <mergeCell ref="B642:J642"/>
    <mergeCell ref="K642:M642"/>
    <mergeCell ref="B644:J644"/>
    <mergeCell ref="K644:M644"/>
    <mergeCell ref="B646:J646"/>
    <mergeCell ref="K646:M646"/>
    <mergeCell ref="B636:J636"/>
    <mergeCell ref="K636:M636"/>
    <mergeCell ref="B638:J638"/>
    <mergeCell ref="K638:M638"/>
    <mergeCell ref="B640:J640"/>
    <mergeCell ref="K640:M640"/>
    <mergeCell ref="F629:I629"/>
    <mergeCell ref="F630:I630"/>
    <mergeCell ref="K630:M630"/>
    <mergeCell ref="B632:J632"/>
    <mergeCell ref="K632:M632"/>
    <mergeCell ref="B634:J634"/>
    <mergeCell ref="K634:M634"/>
    <mergeCell ref="E619:L619"/>
    <mergeCell ref="B621:M621"/>
    <mergeCell ref="B622:M622"/>
    <mergeCell ref="B625:E625"/>
    <mergeCell ref="F625:I625"/>
    <mergeCell ref="J625:M625"/>
    <mergeCell ref="B615:M615"/>
    <mergeCell ref="B616:D616"/>
    <mergeCell ref="E616:H616"/>
    <mergeCell ref="I616:M616"/>
    <mergeCell ref="E617:H617"/>
    <mergeCell ref="I617:M617"/>
    <mergeCell ref="B607:J607"/>
    <mergeCell ref="K607:M607"/>
    <mergeCell ref="B609:J609"/>
    <mergeCell ref="K609:M609"/>
    <mergeCell ref="B611:M611"/>
    <mergeCell ref="B614:M614"/>
    <mergeCell ref="B601:J601"/>
    <mergeCell ref="K601:M601"/>
    <mergeCell ref="B603:J603"/>
    <mergeCell ref="K603:M603"/>
    <mergeCell ref="B605:J605"/>
    <mergeCell ref="K605:M605"/>
    <mergeCell ref="B595:J595"/>
    <mergeCell ref="K595:M595"/>
    <mergeCell ref="B597:J597"/>
    <mergeCell ref="K597:M597"/>
    <mergeCell ref="B599:J599"/>
    <mergeCell ref="K599:M599"/>
    <mergeCell ref="F588:I588"/>
    <mergeCell ref="F589:I589"/>
    <mergeCell ref="K589:M589"/>
    <mergeCell ref="B591:J591"/>
    <mergeCell ref="K591:M591"/>
    <mergeCell ref="B593:J593"/>
    <mergeCell ref="K593:M593"/>
    <mergeCell ref="E578:L578"/>
    <mergeCell ref="B580:M580"/>
    <mergeCell ref="B581:M581"/>
    <mergeCell ref="B584:E584"/>
    <mergeCell ref="F584:I584"/>
    <mergeCell ref="J584:M584"/>
    <mergeCell ref="B574:M574"/>
    <mergeCell ref="B575:D575"/>
    <mergeCell ref="E575:H575"/>
    <mergeCell ref="I575:M575"/>
    <mergeCell ref="E576:H576"/>
    <mergeCell ref="I576:M576"/>
    <mergeCell ref="B566:J566"/>
    <mergeCell ref="K566:M566"/>
    <mergeCell ref="B568:J568"/>
    <mergeCell ref="K568:M568"/>
    <mergeCell ref="B570:M570"/>
    <mergeCell ref="B573:M573"/>
    <mergeCell ref="B560:J560"/>
    <mergeCell ref="K560:M560"/>
    <mergeCell ref="B562:J562"/>
    <mergeCell ref="K562:M562"/>
    <mergeCell ref="B564:J564"/>
    <mergeCell ref="K564:M564"/>
    <mergeCell ref="B554:J554"/>
    <mergeCell ref="K554:M554"/>
    <mergeCell ref="B556:J556"/>
    <mergeCell ref="K556:M556"/>
    <mergeCell ref="B558:J558"/>
    <mergeCell ref="K558:M558"/>
    <mergeCell ref="F547:I547"/>
    <mergeCell ref="F548:I548"/>
    <mergeCell ref="K548:M548"/>
    <mergeCell ref="B550:J550"/>
    <mergeCell ref="K550:M550"/>
    <mergeCell ref="B552:J552"/>
    <mergeCell ref="K552:M552"/>
    <mergeCell ref="E537:L537"/>
    <mergeCell ref="B539:M539"/>
    <mergeCell ref="B540:M540"/>
    <mergeCell ref="B543:E543"/>
    <mergeCell ref="F543:I543"/>
    <mergeCell ref="J543:M543"/>
    <mergeCell ref="B533:M533"/>
    <mergeCell ref="B534:D534"/>
    <mergeCell ref="E534:H534"/>
    <mergeCell ref="I534:M534"/>
    <mergeCell ref="E535:H535"/>
    <mergeCell ref="I535:M535"/>
    <mergeCell ref="B525:J525"/>
    <mergeCell ref="K525:M525"/>
    <mergeCell ref="B527:J527"/>
    <mergeCell ref="K527:M527"/>
    <mergeCell ref="B529:M529"/>
    <mergeCell ref="B532:M532"/>
    <mergeCell ref="B519:J519"/>
    <mergeCell ref="K519:M519"/>
    <mergeCell ref="B521:J521"/>
    <mergeCell ref="K521:M521"/>
    <mergeCell ref="B523:J523"/>
    <mergeCell ref="K523:M523"/>
    <mergeCell ref="B513:J513"/>
    <mergeCell ref="K513:M513"/>
    <mergeCell ref="B515:J515"/>
    <mergeCell ref="K515:M515"/>
    <mergeCell ref="B517:J517"/>
    <mergeCell ref="K517:M517"/>
    <mergeCell ref="F506:I506"/>
    <mergeCell ref="F507:I507"/>
    <mergeCell ref="K507:M507"/>
    <mergeCell ref="B509:J509"/>
    <mergeCell ref="K509:M509"/>
    <mergeCell ref="B511:J511"/>
    <mergeCell ref="K511:M511"/>
    <mergeCell ref="E496:L496"/>
    <mergeCell ref="B498:M498"/>
    <mergeCell ref="B499:M499"/>
    <mergeCell ref="B502:E502"/>
    <mergeCell ref="F502:I502"/>
    <mergeCell ref="J502:M502"/>
    <mergeCell ref="B492:M492"/>
    <mergeCell ref="B493:D493"/>
    <mergeCell ref="E493:H493"/>
    <mergeCell ref="I493:M493"/>
    <mergeCell ref="E494:H494"/>
    <mergeCell ref="I494:M494"/>
    <mergeCell ref="B484:J484"/>
    <mergeCell ref="K484:M484"/>
    <mergeCell ref="B486:J486"/>
    <mergeCell ref="K486:M486"/>
    <mergeCell ref="B488:M488"/>
    <mergeCell ref="B491:M491"/>
    <mergeCell ref="B478:J478"/>
    <mergeCell ref="K478:M478"/>
    <mergeCell ref="B480:J480"/>
    <mergeCell ref="K480:M480"/>
    <mergeCell ref="B482:J482"/>
    <mergeCell ref="K482:M482"/>
    <mergeCell ref="B472:J472"/>
    <mergeCell ref="K472:M472"/>
    <mergeCell ref="B474:J474"/>
    <mergeCell ref="K474:M474"/>
    <mergeCell ref="B476:J476"/>
    <mergeCell ref="K476:M476"/>
    <mergeCell ref="F465:I465"/>
    <mergeCell ref="F466:I466"/>
    <mergeCell ref="K466:M466"/>
    <mergeCell ref="B468:J468"/>
    <mergeCell ref="K468:M468"/>
    <mergeCell ref="B470:J470"/>
    <mergeCell ref="K470:M470"/>
    <mergeCell ref="E455:L455"/>
    <mergeCell ref="B457:M457"/>
    <mergeCell ref="B458:M458"/>
    <mergeCell ref="B461:E461"/>
    <mergeCell ref="F461:I461"/>
    <mergeCell ref="J461:M461"/>
    <mergeCell ref="B451:M451"/>
    <mergeCell ref="B452:D452"/>
    <mergeCell ref="E452:H452"/>
    <mergeCell ref="I452:M452"/>
    <mergeCell ref="E453:H453"/>
    <mergeCell ref="I453:M453"/>
    <mergeCell ref="B443:J443"/>
    <mergeCell ref="K443:M443"/>
    <mergeCell ref="B445:J445"/>
    <mergeCell ref="K445:M445"/>
    <mergeCell ref="B447:M447"/>
    <mergeCell ref="B450:M450"/>
    <mergeCell ref="B437:J437"/>
    <mergeCell ref="K437:M437"/>
    <mergeCell ref="B439:J439"/>
    <mergeCell ref="K439:M439"/>
    <mergeCell ref="B441:J441"/>
    <mergeCell ref="K441:M441"/>
    <mergeCell ref="B431:J431"/>
    <mergeCell ref="K431:M431"/>
    <mergeCell ref="B433:J433"/>
    <mergeCell ref="K433:M433"/>
    <mergeCell ref="B435:J435"/>
    <mergeCell ref="K435:M435"/>
    <mergeCell ref="F424:I424"/>
    <mergeCell ref="F425:I425"/>
    <mergeCell ref="K425:M425"/>
    <mergeCell ref="B427:J427"/>
    <mergeCell ref="K427:M427"/>
    <mergeCell ref="B429:J429"/>
    <mergeCell ref="K429:M429"/>
    <mergeCell ref="E414:L414"/>
    <mergeCell ref="B416:M416"/>
    <mergeCell ref="B417:M417"/>
    <mergeCell ref="B420:E420"/>
    <mergeCell ref="F420:I420"/>
    <mergeCell ref="J420:M420"/>
    <mergeCell ref="B410:M410"/>
    <mergeCell ref="B411:D411"/>
    <mergeCell ref="E411:H411"/>
    <mergeCell ref="I411:M411"/>
    <mergeCell ref="E412:H412"/>
    <mergeCell ref="I412:M412"/>
    <mergeCell ref="B402:J402"/>
    <mergeCell ref="K402:M402"/>
    <mergeCell ref="B404:J404"/>
    <mergeCell ref="K404:M404"/>
    <mergeCell ref="B406:M406"/>
    <mergeCell ref="B409:M409"/>
    <mergeCell ref="B396:J396"/>
    <mergeCell ref="K396:M396"/>
    <mergeCell ref="B398:J398"/>
    <mergeCell ref="K398:M398"/>
    <mergeCell ref="B400:J400"/>
    <mergeCell ref="K400:M400"/>
    <mergeCell ref="B390:J390"/>
    <mergeCell ref="K390:M390"/>
    <mergeCell ref="B392:J392"/>
    <mergeCell ref="K392:M392"/>
    <mergeCell ref="B394:J394"/>
    <mergeCell ref="K394:M394"/>
    <mergeCell ref="F383:I383"/>
    <mergeCell ref="F384:I384"/>
    <mergeCell ref="K384:M384"/>
    <mergeCell ref="B386:J386"/>
    <mergeCell ref="K386:M386"/>
    <mergeCell ref="B388:J388"/>
    <mergeCell ref="K388:M388"/>
    <mergeCell ref="E373:L373"/>
    <mergeCell ref="B375:M375"/>
    <mergeCell ref="B376:M376"/>
    <mergeCell ref="B379:E379"/>
    <mergeCell ref="F379:I379"/>
    <mergeCell ref="J379:M379"/>
    <mergeCell ref="B369:M369"/>
    <mergeCell ref="B370:D370"/>
    <mergeCell ref="E370:H370"/>
    <mergeCell ref="I370:M370"/>
    <mergeCell ref="E371:H371"/>
    <mergeCell ref="I371:M371"/>
    <mergeCell ref="B361:J361"/>
    <mergeCell ref="K361:M361"/>
    <mergeCell ref="B363:J363"/>
    <mergeCell ref="K363:M363"/>
    <mergeCell ref="B365:M365"/>
    <mergeCell ref="B368:M368"/>
    <mergeCell ref="B355:J355"/>
    <mergeCell ref="K355:M355"/>
    <mergeCell ref="B357:J357"/>
    <mergeCell ref="K357:M357"/>
    <mergeCell ref="B359:J359"/>
    <mergeCell ref="K359:M359"/>
    <mergeCell ref="B349:J349"/>
    <mergeCell ref="K349:M349"/>
    <mergeCell ref="B351:J351"/>
    <mergeCell ref="K351:M351"/>
    <mergeCell ref="B353:J353"/>
    <mergeCell ref="K353:M353"/>
    <mergeCell ref="F342:I342"/>
    <mergeCell ref="F343:I343"/>
    <mergeCell ref="K343:M343"/>
    <mergeCell ref="B345:J345"/>
    <mergeCell ref="K345:M345"/>
    <mergeCell ref="B347:J347"/>
    <mergeCell ref="K347:M347"/>
    <mergeCell ref="E332:L332"/>
    <mergeCell ref="B334:M334"/>
    <mergeCell ref="B335:M335"/>
    <mergeCell ref="B338:E338"/>
    <mergeCell ref="F338:I338"/>
    <mergeCell ref="J338:M338"/>
    <mergeCell ref="B328:M328"/>
    <mergeCell ref="B329:D329"/>
    <mergeCell ref="E329:H329"/>
    <mergeCell ref="I329:M329"/>
    <mergeCell ref="E330:H330"/>
    <mergeCell ref="I330:M330"/>
    <mergeCell ref="B320:J320"/>
    <mergeCell ref="K320:M320"/>
    <mergeCell ref="B322:J322"/>
    <mergeCell ref="K322:M322"/>
    <mergeCell ref="B324:M324"/>
    <mergeCell ref="B327:M327"/>
    <mergeCell ref="B314:J314"/>
    <mergeCell ref="K314:M314"/>
    <mergeCell ref="B316:J316"/>
    <mergeCell ref="K316:M316"/>
    <mergeCell ref="B318:J318"/>
    <mergeCell ref="K318:M318"/>
    <mergeCell ref="B308:J308"/>
    <mergeCell ref="K308:M308"/>
    <mergeCell ref="B310:J310"/>
    <mergeCell ref="K310:M310"/>
    <mergeCell ref="B312:J312"/>
    <mergeCell ref="K312:M312"/>
    <mergeCell ref="F301:I301"/>
    <mergeCell ref="F302:I302"/>
    <mergeCell ref="K302:M302"/>
    <mergeCell ref="B304:J304"/>
    <mergeCell ref="K304:M304"/>
    <mergeCell ref="B306:J306"/>
    <mergeCell ref="K306:M306"/>
    <mergeCell ref="E291:L291"/>
    <mergeCell ref="B293:M293"/>
    <mergeCell ref="B294:M294"/>
    <mergeCell ref="B297:E297"/>
    <mergeCell ref="F297:I297"/>
    <mergeCell ref="J297:M297"/>
    <mergeCell ref="B287:M287"/>
    <mergeCell ref="B288:D288"/>
    <mergeCell ref="E288:H288"/>
    <mergeCell ref="I288:M288"/>
    <mergeCell ref="E289:H289"/>
    <mergeCell ref="I289:M289"/>
    <mergeCell ref="B279:J279"/>
    <mergeCell ref="K279:M279"/>
    <mergeCell ref="B281:J281"/>
    <mergeCell ref="K281:M281"/>
    <mergeCell ref="B283:M283"/>
    <mergeCell ref="B286:M286"/>
    <mergeCell ref="B273:J273"/>
    <mergeCell ref="K273:M273"/>
    <mergeCell ref="B275:J275"/>
    <mergeCell ref="K275:M275"/>
    <mergeCell ref="B277:J277"/>
    <mergeCell ref="K277:M277"/>
    <mergeCell ref="B267:J267"/>
    <mergeCell ref="K267:M267"/>
    <mergeCell ref="B269:J269"/>
    <mergeCell ref="K269:M269"/>
    <mergeCell ref="B271:J271"/>
    <mergeCell ref="K271:M271"/>
    <mergeCell ref="F260:I260"/>
    <mergeCell ref="F261:I261"/>
    <mergeCell ref="K261:M261"/>
    <mergeCell ref="B263:J263"/>
    <mergeCell ref="K263:M263"/>
    <mergeCell ref="B265:J265"/>
    <mergeCell ref="K265:M265"/>
    <mergeCell ref="E250:L250"/>
    <mergeCell ref="B252:M252"/>
    <mergeCell ref="B253:M253"/>
    <mergeCell ref="B256:E256"/>
    <mergeCell ref="F256:I256"/>
    <mergeCell ref="J256:M256"/>
    <mergeCell ref="B246:M246"/>
    <mergeCell ref="B247:D247"/>
    <mergeCell ref="E247:H247"/>
    <mergeCell ref="I247:M247"/>
    <mergeCell ref="E248:H248"/>
    <mergeCell ref="I248:M248"/>
    <mergeCell ref="B238:J238"/>
    <mergeCell ref="K238:M238"/>
    <mergeCell ref="B240:J240"/>
    <mergeCell ref="K240:M240"/>
    <mergeCell ref="B242:M242"/>
    <mergeCell ref="B245:M245"/>
    <mergeCell ref="B232:J232"/>
    <mergeCell ref="K232:M232"/>
    <mergeCell ref="B234:J234"/>
    <mergeCell ref="K234:M234"/>
    <mergeCell ref="B236:J236"/>
    <mergeCell ref="K236:M236"/>
    <mergeCell ref="B226:J226"/>
    <mergeCell ref="K226:M226"/>
    <mergeCell ref="B228:J228"/>
    <mergeCell ref="K228:M228"/>
    <mergeCell ref="B230:J230"/>
    <mergeCell ref="K230:M230"/>
    <mergeCell ref="F219:I219"/>
    <mergeCell ref="F220:I220"/>
    <mergeCell ref="K220:M220"/>
    <mergeCell ref="B222:J222"/>
    <mergeCell ref="K222:M222"/>
    <mergeCell ref="B224:J224"/>
    <mergeCell ref="K224:M224"/>
    <mergeCell ref="E209:L209"/>
    <mergeCell ref="B211:M211"/>
    <mergeCell ref="B212:M212"/>
    <mergeCell ref="B215:E215"/>
    <mergeCell ref="F215:I215"/>
    <mergeCell ref="J215:M215"/>
    <mergeCell ref="B205:M205"/>
    <mergeCell ref="B206:D206"/>
    <mergeCell ref="E206:H206"/>
    <mergeCell ref="I206:M206"/>
    <mergeCell ref="E207:H207"/>
    <mergeCell ref="I207:M207"/>
    <mergeCell ref="B197:J197"/>
    <mergeCell ref="K197:M197"/>
    <mergeCell ref="B199:J199"/>
    <mergeCell ref="K199:M199"/>
    <mergeCell ref="B201:M201"/>
    <mergeCell ref="B204:M204"/>
    <mergeCell ref="B191:J191"/>
    <mergeCell ref="K191:M191"/>
    <mergeCell ref="B193:J193"/>
    <mergeCell ref="K193:M193"/>
    <mergeCell ref="B195:J195"/>
    <mergeCell ref="K195:M195"/>
    <mergeCell ref="B185:J185"/>
    <mergeCell ref="K185:M185"/>
    <mergeCell ref="B187:J187"/>
    <mergeCell ref="K187:M187"/>
    <mergeCell ref="B189:J189"/>
    <mergeCell ref="K189:M189"/>
    <mergeCell ref="F178:I178"/>
    <mergeCell ref="F179:I179"/>
    <mergeCell ref="K179:M179"/>
    <mergeCell ref="B181:J181"/>
    <mergeCell ref="K181:M181"/>
    <mergeCell ref="B183:J183"/>
    <mergeCell ref="K183:M183"/>
    <mergeCell ref="E168:L168"/>
    <mergeCell ref="B170:M170"/>
    <mergeCell ref="B171:M171"/>
    <mergeCell ref="B174:E174"/>
    <mergeCell ref="F174:I174"/>
    <mergeCell ref="J174:M174"/>
    <mergeCell ref="B164:M164"/>
    <mergeCell ref="B165:D165"/>
    <mergeCell ref="E165:H165"/>
    <mergeCell ref="I165:M165"/>
    <mergeCell ref="E166:H166"/>
    <mergeCell ref="I166:M166"/>
    <mergeCell ref="B156:J156"/>
    <mergeCell ref="K156:M156"/>
    <mergeCell ref="B158:J158"/>
    <mergeCell ref="K158:M158"/>
    <mergeCell ref="B160:M160"/>
    <mergeCell ref="B163:M163"/>
    <mergeCell ref="B150:J150"/>
    <mergeCell ref="K150:M150"/>
    <mergeCell ref="B152:J152"/>
    <mergeCell ref="K152:M152"/>
    <mergeCell ref="B154:J154"/>
    <mergeCell ref="K154:M154"/>
    <mergeCell ref="B144:J144"/>
    <mergeCell ref="K144:M144"/>
    <mergeCell ref="B146:J146"/>
    <mergeCell ref="K146:M146"/>
    <mergeCell ref="B148:J148"/>
    <mergeCell ref="K148:M148"/>
    <mergeCell ref="F137:I137"/>
    <mergeCell ref="F138:I138"/>
    <mergeCell ref="K138:M138"/>
    <mergeCell ref="B140:J140"/>
    <mergeCell ref="K140:M140"/>
    <mergeCell ref="B142:J142"/>
    <mergeCell ref="K142:M142"/>
    <mergeCell ref="E126:L126"/>
    <mergeCell ref="B128:M128"/>
    <mergeCell ref="B129:M129"/>
    <mergeCell ref="B133:E133"/>
    <mergeCell ref="F133:I133"/>
    <mergeCell ref="J133:M133"/>
    <mergeCell ref="B122:M122"/>
    <mergeCell ref="B123:D123"/>
    <mergeCell ref="E123:H123"/>
    <mergeCell ref="I123:M123"/>
    <mergeCell ref="E124:H124"/>
    <mergeCell ref="I124:M124"/>
    <mergeCell ref="B114:J114"/>
    <mergeCell ref="K114:M114"/>
    <mergeCell ref="B116:J116"/>
    <mergeCell ref="K116:M116"/>
    <mergeCell ref="B118:M118"/>
    <mergeCell ref="B121:M121"/>
    <mergeCell ref="B108:J108"/>
    <mergeCell ref="K108:M108"/>
    <mergeCell ref="B110:J110"/>
    <mergeCell ref="K110:M110"/>
    <mergeCell ref="B112:J112"/>
    <mergeCell ref="K112:M112"/>
    <mergeCell ref="B102:J102"/>
    <mergeCell ref="K102:M102"/>
    <mergeCell ref="B104:J104"/>
    <mergeCell ref="K104:M104"/>
    <mergeCell ref="B106:J106"/>
    <mergeCell ref="K106:M106"/>
    <mergeCell ref="F95:I95"/>
    <mergeCell ref="F96:I96"/>
    <mergeCell ref="K96:M96"/>
    <mergeCell ref="B98:J98"/>
    <mergeCell ref="K98:M98"/>
    <mergeCell ref="B100:J100"/>
    <mergeCell ref="K100:M100"/>
    <mergeCell ref="B82:M82"/>
    <mergeCell ref="B84:M84"/>
    <mergeCell ref="B86:M86"/>
    <mergeCell ref="B87:M87"/>
    <mergeCell ref="B91:E91"/>
    <mergeCell ref="F91:I91"/>
    <mergeCell ref="J91:M91"/>
    <mergeCell ref="B74:J74"/>
    <mergeCell ref="K74:M74"/>
    <mergeCell ref="B76:J76"/>
    <mergeCell ref="K76:M76"/>
    <mergeCell ref="B78:M78"/>
    <mergeCell ref="B81:M81"/>
    <mergeCell ref="B68:J68"/>
    <mergeCell ref="K68:M68"/>
    <mergeCell ref="B70:J70"/>
    <mergeCell ref="K70:M70"/>
    <mergeCell ref="B72:J72"/>
    <mergeCell ref="K72:M72"/>
    <mergeCell ref="B62:J62"/>
    <mergeCell ref="K62:M62"/>
    <mergeCell ref="B64:J64"/>
    <mergeCell ref="K64:M64"/>
    <mergeCell ref="B66:J66"/>
    <mergeCell ref="K66:M66"/>
    <mergeCell ref="F56:I56"/>
    <mergeCell ref="K56:M56"/>
    <mergeCell ref="B58:J58"/>
    <mergeCell ref="K58:M58"/>
    <mergeCell ref="B60:J60"/>
    <mergeCell ref="K60:M60"/>
    <mergeCell ref="C34:I34"/>
    <mergeCell ref="C35:I35"/>
    <mergeCell ref="B51:E51"/>
    <mergeCell ref="F51:I51"/>
    <mergeCell ref="J51:M51"/>
    <mergeCell ref="F55:I55"/>
    <mergeCell ref="C28:I28"/>
    <mergeCell ref="C29:I29"/>
    <mergeCell ref="C30:I30"/>
    <mergeCell ref="C31:I31"/>
    <mergeCell ref="C32:I32"/>
    <mergeCell ref="C33:I33"/>
    <mergeCell ref="C22:I22"/>
    <mergeCell ref="C23:I23"/>
    <mergeCell ref="C24:I24"/>
    <mergeCell ref="C25:I25"/>
    <mergeCell ref="C26:I26"/>
    <mergeCell ref="C27:I27"/>
    <mergeCell ref="B10:M10"/>
    <mergeCell ref="B11:M11"/>
    <mergeCell ref="B12:M12"/>
    <mergeCell ref="B15:M15"/>
    <mergeCell ref="C20:I20"/>
    <mergeCell ref="C21:I21"/>
    <mergeCell ref="B2:M2"/>
    <mergeCell ref="B3:M5"/>
    <mergeCell ref="B6:M6"/>
    <mergeCell ref="B7:M7"/>
    <mergeCell ref="B8:M8"/>
    <mergeCell ref="B9:M9"/>
  </mergeCells>
  <conditionalFormatting sqref="B109:J109 B111:J111 B113:J113 B115:J115 B117:M117 B118">
    <cfRule type="containsText" dxfId="830" priority="94" operator="containsText" text="SELECT">
      <formula>NOT(ISERROR(SEARCH("SELECT",B109)))</formula>
    </cfRule>
  </conditionalFormatting>
  <conditionalFormatting sqref="B151:J151 B153:J153 B155:J155 B157:J157 B159:M159 B160">
    <cfRule type="containsText" dxfId="829" priority="93" operator="containsText" text="SELECT">
      <formula>NOT(ISERROR(SEARCH("SELECT",B151)))</formula>
    </cfRule>
  </conditionalFormatting>
  <conditionalFormatting sqref="B119:M120">
    <cfRule type="containsText" dxfId="828" priority="79" operator="containsText" text="SELECT">
      <formula>NOT(ISERROR(SEARCH("SELECT",B119)))</formula>
    </cfRule>
  </conditionalFormatting>
  <conditionalFormatting sqref="B161:M162">
    <cfRule type="containsText" dxfId="827" priority="78" operator="containsText" text="SELECT">
      <formula>NOT(ISERROR(SEARCH("SELECT",B161)))</formula>
    </cfRule>
  </conditionalFormatting>
  <conditionalFormatting sqref="B192:M192 B194:M194 B196:M196 B198:M198 B200:M200 B201">
    <cfRule type="containsText" dxfId="826" priority="92" operator="containsText" text="SELECT">
      <formula>NOT(ISERROR(SEARCH("SELECT",B192)))</formula>
    </cfRule>
  </conditionalFormatting>
  <conditionalFormatting sqref="B202:M203">
    <cfRule type="containsText" dxfId="825" priority="77" operator="containsText" text="SELECT">
      <formula>NOT(ISERROR(SEARCH("SELECT",B202)))</formula>
    </cfRule>
  </conditionalFormatting>
  <conditionalFormatting sqref="B233:M233 B235:M235 B237:M237 B239:M239 B241:M241 B242">
    <cfRule type="containsText" dxfId="824" priority="91" operator="containsText" text="SELECT">
      <formula>NOT(ISERROR(SEARCH("SELECT",B233)))</formula>
    </cfRule>
  </conditionalFormatting>
  <conditionalFormatting sqref="B243:M244">
    <cfRule type="containsText" dxfId="823" priority="76" operator="containsText" text="SELECT">
      <formula>NOT(ISERROR(SEARCH("SELECT",B243)))</formula>
    </cfRule>
  </conditionalFormatting>
  <conditionalFormatting sqref="B274:M274 B276:M276 B278:M278 B280:M280 B282:M282 B283">
    <cfRule type="containsText" dxfId="822" priority="90" operator="containsText" text="SELECT">
      <formula>NOT(ISERROR(SEARCH("SELECT",B274)))</formula>
    </cfRule>
  </conditionalFormatting>
  <conditionalFormatting sqref="B284:M285">
    <cfRule type="containsText" dxfId="821" priority="75" operator="containsText" text="SELECT">
      <formula>NOT(ISERROR(SEARCH("SELECT",B284)))</formula>
    </cfRule>
  </conditionalFormatting>
  <conditionalFormatting sqref="B315:M315 B317:M317 B319:M319 B321:M321 B323:M323 B324">
    <cfRule type="containsText" dxfId="820" priority="89" operator="containsText" text="SELECT">
      <formula>NOT(ISERROR(SEARCH("SELECT",B315)))</formula>
    </cfRule>
  </conditionalFormatting>
  <conditionalFormatting sqref="B325:M326">
    <cfRule type="containsText" dxfId="819" priority="74" operator="containsText" text="SELECT">
      <formula>NOT(ISERROR(SEARCH("SELECT",B325)))</formula>
    </cfRule>
  </conditionalFormatting>
  <conditionalFormatting sqref="B356:M356 B358:M358 B360:M360 B362:M362 B364:M364 B365">
    <cfRule type="containsText" dxfId="818" priority="88" operator="containsText" text="SELECT">
      <formula>NOT(ISERROR(SEARCH("SELECT",B356)))</formula>
    </cfRule>
  </conditionalFormatting>
  <conditionalFormatting sqref="B366:M367">
    <cfRule type="containsText" dxfId="817" priority="73" operator="containsText" text="SELECT">
      <formula>NOT(ISERROR(SEARCH("SELECT",B366)))</formula>
    </cfRule>
  </conditionalFormatting>
  <conditionalFormatting sqref="B397:M397 B399:M399 B401:M401 B403:M403 B405:M405 B406">
    <cfRule type="containsText" dxfId="816" priority="87" operator="containsText" text="SELECT">
      <formula>NOT(ISERROR(SEARCH("SELECT",B397)))</formula>
    </cfRule>
  </conditionalFormatting>
  <conditionalFormatting sqref="B407:M408">
    <cfRule type="containsText" dxfId="815" priority="72" operator="containsText" text="SELECT">
      <formula>NOT(ISERROR(SEARCH("SELECT",B407)))</formula>
    </cfRule>
  </conditionalFormatting>
  <conditionalFormatting sqref="B438:M438 B440:M440 B442:M442 B444:M444 B446:M446 B447">
    <cfRule type="containsText" dxfId="814" priority="86" operator="containsText" text="SELECT">
      <formula>NOT(ISERROR(SEARCH("SELECT",B438)))</formula>
    </cfRule>
  </conditionalFormatting>
  <conditionalFormatting sqref="B448:M449">
    <cfRule type="containsText" dxfId="813" priority="71" operator="containsText" text="SELECT">
      <formula>NOT(ISERROR(SEARCH("SELECT",B448)))</formula>
    </cfRule>
  </conditionalFormatting>
  <conditionalFormatting sqref="B479:M479 B481:M481 B483:M483 B485:M485 B487:M487 B488">
    <cfRule type="containsText" dxfId="812" priority="85" operator="containsText" text="SELECT">
      <formula>NOT(ISERROR(SEARCH("SELECT",B479)))</formula>
    </cfRule>
  </conditionalFormatting>
  <conditionalFormatting sqref="B489:M490">
    <cfRule type="containsText" dxfId="811" priority="70" operator="containsText" text="SELECT">
      <formula>NOT(ISERROR(SEARCH("SELECT",B489)))</formula>
    </cfRule>
  </conditionalFormatting>
  <conditionalFormatting sqref="B520:M520 B522:M522 B524:M524 B526:M526 B528:M528 B529">
    <cfRule type="containsText" dxfId="810" priority="84" operator="containsText" text="SELECT">
      <formula>NOT(ISERROR(SEARCH("SELECT",B520)))</formula>
    </cfRule>
  </conditionalFormatting>
  <conditionalFormatting sqref="B530:M531">
    <cfRule type="containsText" dxfId="809" priority="69" operator="containsText" text="SELECT">
      <formula>NOT(ISERROR(SEARCH("SELECT",B530)))</formula>
    </cfRule>
  </conditionalFormatting>
  <conditionalFormatting sqref="B561:M561 B563:M563 B565:M565 B567:M567 B569:M569 B570">
    <cfRule type="containsText" dxfId="808" priority="83" operator="containsText" text="SELECT">
      <formula>NOT(ISERROR(SEARCH("SELECT",B561)))</formula>
    </cfRule>
  </conditionalFormatting>
  <conditionalFormatting sqref="B571:M572">
    <cfRule type="containsText" dxfId="807" priority="68" operator="containsText" text="SELECT">
      <formula>NOT(ISERROR(SEARCH("SELECT",B571)))</formula>
    </cfRule>
  </conditionalFormatting>
  <conditionalFormatting sqref="B602:M602 B604:M604 B606:M606 B608:M608 B610:M610 B611">
    <cfRule type="containsText" dxfId="806" priority="82" operator="containsText" text="SELECT">
      <formula>NOT(ISERROR(SEARCH("SELECT",B602)))</formula>
    </cfRule>
  </conditionalFormatting>
  <conditionalFormatting sqref="B612:M613">
    <cfRule type="containsText" dxfId="805" priority="67" operator="containsText" text="SELECT">
      <formula>NOT(ISERROR(SEARCH("SELECT",B612)))</formula>
    </cfRule>
  </conditionalFormatting>
  <conditionalFormatting sqref="B643:M643 B645:M645 B647:M647 B649:M649 B651:M651 B652">
    <cfRule type="containsText" dxfId="804" priority="81" operator="containsText" text="SELECT">
      <formula>NOT(ISERROR(SEARCH("SELECT",B643)))</formula>
    </cfRule>
  </conditionalFormatting>
  <conditionalFormatting sqref="B653:M654">
    <cfRule type="containsText" dxfId="803" priority="66" operator="containsText" text="SELECT">
      <formula>NOT(ISERROR(SEARCH("SELECT",B653)))</formula>
    </cfRule>
  </conditionalFormatting>
  <conditionalFormatting sqref="B684:M684 B686:M686 B688:M688 B690:M690 B692:M692 B693">
    <cfRule type="containsText" dxfId="802" priority="80" operator="containsText" text="SELECT">
      <formula>NOT(ISERROR(SEARCH("SELECT",B684)))</formula>
    </cfRule>
  </conditionalFormatting>
  <conditionalFormatting sqref="B694:M695">
    <cfRule type="containsText" dxfId="801" priority="65" operator="containsText" text="SELECT">
      <formula>NOT(ISERROR(SEARCH("SELECT",B694)))</formula>
    </cfRule>
  </conditionalFormatting>
  <conditionalFormatting sqref="F95:I95">
    <cfRule type="cellIs" dxfId="800" priority="16" operator="equal">
      <formula>0</formula>
    </cfRule>
  </conditionalFormatting>
  <conditionalFormatting sqref="F96:I96">
    <cfRule type="cellIs" dxfId="799" priority="15" operator="equal">
      <formula>0</formula>
    </cfRule>
  </conditionalFormatting>
  <conditionalFormatting sqref="F137:I138">
    <cfRule type="cellIs" dxfId="798" priority="14" operator="equal">
      <formula>0</formula>
    </cfRule>
  </conditionalFormatting>
  <conditionalFormatting sqref="F178:I179">
    <cfRule type="cellIs" dxfId="797" priority="13" operator="equal">
      <formula>0</formula>
    </cfRule>
  </conditionalFormatting>
  <conditionalFormatting sqref="F219:I220">
    <cfRule type="cellIs" dxfId="796" priority="12" operator="equal">
      <formula>0</formula>
    </cfRule>
  </conditionalFormatting>
  <conditionalFormatting sqref="F260:I261">
    <cfRule type="cellIs" dxfId="795" priority="11" operator="equal">
      <formula>0</formula>
    </cfRule>
  </conditionalFormatting>
  <conditionalFormatting sqref="F301:I302">
    <cfRule type="cellIs" dxfId="794" priority="10" operator="equal">
      <formula>0</formula>
    </cfRule>
  </conditionalFormatting>
  <conditionalFormatting sqref="F342:I343">
    <cfRule type="cellIs" dxfId="793" priority="9" operator="equal">
      <formula>0</formula>
    </cfRule>
  </conditionalFormatting>
  <conditionalFormatting sqref="F383:I384">
    <cfRule type="cellIs" dxfId="792" priority="8" operator="equal">
      <formula>0</formula>
    </cfRule>
  </conditionalFormatting>
  <conditionalFormatting sqref="F424:I425">
    <cfRule type="cellIs" dxfId="791" priority="7" operator="equal">
      <formula>0</formula>
    </cfRule>
  </conditionalFormatting>
  <conditionalFormatting sqref="F465:I466">
    <cfRule type="cellIs" dxfId="790" priority="6" operator="equal">
      <formula>0</formula>
    </cfRule>
  </conditionalFormatting>
  <conditionalFormatting sqref="F506:I507">
    <cfRule type="cellIs" dxfId="789" priority="5" operator="equal">
      <formula>0</formula>
    </cfRule>
  </conditionalFormatting>
  <conditionalFormatting sqref="F547:I548">
    <cfRule type="cellIs" dxfId="788" priority="4" operator="equal">
      <formula>0</formula>
    </cfRule>
  </conditionalFormatting>
  <conditionalFormatting sqref="F588:I589">
    <cfRule type="cellIs" dxfId="787" priority="3" operator="equal">
      <formula>0</formula>
    </cfRule>
  </conditionalFormatting>
  <conditionalFormatting sqref="F629:I630">
    <cfRule type="cellIs" dxfId="786" priority="2" operator="equal">
      <formula>0</formula>
    </cfRule>
  </conditionalFormatting>
  <conditionalFormatting sqref="F670:I671">
    <cfRule type="cellIs" dxfId="785" priority="1" operator="equal">
      <formula>0</formula>
    </cfRule>
  </conditionalFormatting>
  <conditionalFormatting sqref="K56:M56">
    <cfRule type="cellIs" dxfId="784" priority="62" operator="greaterThan">
      <formula>9</formula>
    </cfRule>
    <cfRule type="cellIs" dxfId="783" priority="63" operator="between">
      <formula>3</formula>
      <formula>9</formula>
    </cfRule>
    <cfRule type="cellIs" dxfId="782" priority="64" operator="between">
      <formula>0.1</formula>
      <formula>3</formula>
    </cfRule>
  </conditionalFormatting>
  <conditionalFormatting sqref="K96:M96">
    <cfRule type="cellIs" dxfId="781" priority="59" operator="greaterThan">
      <formula>9</formula>
    </cfRule>
    <cfRule type="cellIs" dxfId="780" priority="60" operator="between">
      <formula>3</formula>
      <formula>9</formula>
    </cfRule>
    <cfRule type="cellIs" dxfId="779" priority="61" operator="between">
      <formula>0.1</formula>
      <formula>3</formula>
    </cfRule>
  </conditionalFormatting>
  <conditionalFormatting sqref="K138:M138">
    <cfRule type="cellIs" dxfId="778" priority="56" operator="greaterThan">
      <formula>9</formula>
    </cfRule>
    <cfRule type="cellIs" dxfId="777" priority="57" operator="between">
      <formula>3</formula>
      <formula>9</formula>
    </cfRule>
    <cfRule type="cellIs" dxfId="776" priority="58" operator="between">
      <formula>0.1</formula>
      <formula>3</formula>
    </cfRule>
  </conditionalFormatting>
  <conditionalFormatting sqref="K179:M179">
    <cfRule type="cellIs" dxfId="775" priority="53" operator="greaterThan">
      <formula>9</formula>
    </cfRule>
    <cfRule type="cellIs" dxfId="774" priority="54" operator="between">
      <formula>3</formula>
      <formula>9</formula>
    </cfRule>
    <cfRule type="cellIs" dxfId="773" priority="55" operator="between">
      <formula>0.1</formula>
      <formula>3</formula>
    </cfRule>
  </conditionalFormatting>
  <conditionalFormatting sqref="K220:M220">
    <cfRule type="cellIs" dxfId="772" priority="50" operator="greaterThan">
      <formula>9</formula>
    </cfRule>
    <cfRule type="cellIs" dxfId="771" priority="51" operator="between">
      <formula>3</formula>
      <formula>9</formula>
    </cfRule>
    <cfRule type="cellIs" dxfId="770" priority="52" operator="between">
      <formula>0.1</formula>
      <formula>3</formula>
    </cfRule>
  </conditionalFormatting>
  <conditionalFormatting sqref="K261:M261">
    <cfRule type="cellIs" dxfId="769" priority="47" operator="greaterThan">
      <formula>9</formula>
    </cfRule>
    <cfRule type="cellIs" dxfId="768" priority="48" operator="between">
      <formula>3</formula>
      <formula>9</formula>
    </cfRule>
    <cfRule type="cellIs" dxfId="767" priority="49" operator="between">
      <formula>0.1</formula>
      <formula>3</formula>
    </cfRule>
  </conditionalFormatting>
  <conditionalFormatting sqref="K302:M302">
    <cfRule type="cellIs" dxfId="766" priority="44" operator="greaterThan">
      <formula>9</formula>
    </cfRule>
    <cfRule type="cellIs" dxfId="765" priority="45" operator="between">
      <formula>3</formula>
      <formula>9</formula>
    </cfRule>
    <cfRule type="cellIs" dxfId="764" priority="46" operator="between">
      <formula>0.1</formula>
      <formula>3</formula>
    </cfRule>
  </conditionalFormatting>
  <conditionalFormatting sqref="K343:M343">
    <cfRule type="cellIs" dxfId="763" priority="41" operator="greaterThan">
      <formula>9</formula>
    </cfRule>
    <cfRule type="cellIs" dxfId="762" priority="42" operator="between">
      <formula>3</formula>
      <formula>9</formula>
    </cfRule>
    <cfRule type="cellIs" dxfId="761" priority="43" operator="between">
      <formula>0.1</formula>
      <formula>3</formula>
    </cfRule>
  </conditionalFormatting>
  <conditionalFormatting sqref="K384:M384">
    <cfRule type="cellIs" dxfId="760" priority="38" operator="greaterThan">
      <formula>9</formula>
    </cfRule>
    <cfRule type="cellIs" dxfId="759" priority="39" operator="between">
      <formula>3</formula>
      <formula>9</formula>
    </cfRule>
    <cfRule type="cellIs" dxfId="758" priority="40" operator="between">
      <formula>0.1</formula>
      <formula>3</formula>
    </cfRule>
  </conditionalFormatting>
  <conditionalFormatting sqref="K425:M425">
    <cfRule type="cellIs" dxfId="757" priority="35" operator="greaterThan">
      <formula>9</formula>
    </cfRule>
    <cfRule type="cellIs" dxfId="756" priority="36" operator="between">
      <formula>3</formula>
      <formula>9</formula>
    </cfRule>
    <cfRule type="cellIs" dxfId="755" priority="37" operator="between">
      <formula>0.1</formula>
      <formula>3</formula>
    </cfRule>
  </conditionalFormatting>
  <conditionalFormatting sqref="K466:M466">
    <cfRule type="cellIs" dxfId="754" priority="32" operator="greaterThan">
      <formula>9</formula>
    </cfRule>
    <cfRule type="cellIs" dxfId="753" priority="33" operator="between">
      <formula>3</formula>
      <formula>9</formula>
    </cfRule>
    <cfRule type="cellIs" dxfId="752" priority="34" operator="between">
      <formula>0.1</formula>
      <formula>3</formula>
    </cfRule>
  </conditionalFormatting>
  <conditionalFormatting sqref="K507:M507">
    <cfRule type="cellIs" dxfId="751" priority="29" operator="greaterThan">
      <formula>9</formula>
    </cfRule>
    <cfRule type="cellIs" dxfId="750" priority="30" operator="between">
      <formula>3</formula>
      <formula>9</formula>
    </cfRule>
    <cfRule type="cellIs" dxfId="749" priority="31" operator="between">
      <formula>0.1</formula>
      <formula>3</formula>
    </cfRule>
  </conditionalFormatting>
  <conditionalFormatting sqref="K548:M548">
    <cfRule type="cellIs" dxfId="748" priority="26" operator="greaterThan">
      <formula>9</formula>
    </cfRule>
    <cfRule type="cellIs" dxfId="747" priority="27" operator="between">
      <formula>3</formula>
      <formula>9</formula>
    </cfRule>
    <cfRule type="cellIs" dxfId="746" priority="28" operator="between">
      <formula>0.1</formula>
      <formula>3</formula>
    </cfRule>
  </conditionalFormatting>
  <conditionalFormatting sqref="K589:M589">
    <cfRule type="cellIs" dxfId="745" priority="23" operator="greaterThan">
      <formula>9</formula>
    </cfRule>
    <cfRule type="cellIs" dxfId="744" priority="24" operator="between">
      <formula>3</formula>
      <formula>9</formula>
    </cfRule>
    <cfRule type="cellIs" dxfId="743" priority="25" operator="between">
      <formula>0.1</formula>
      <formula>3</formula>
    </cfRule>
  </conditionalFormatting>
  <conditionalFormatting sqref="K630:M630">
    <cfRule type="cellIs" dxfId="742" priority="20" operator="greaterThan">
      <formula>9</formula>
    </cfRule>
    <cfRule type="cellIs" dxfId="741" priority="21" operator="between">
      <formula>3</formula>
      <formula>9</formula>
    </cfRule>
    <cfRule type="cellIs" dxfId="740" priority="22" operator="between">
      <formula>0.1</formula>
      <formula>3</formula>
    </cfRule>
  </conditionalFormatting>
  <conditionalFormatting sqref="K671:M671">
    <cfRule type="cellIs" dxfId="739" priority="17" operator="greaterThan">
      <formula>9</formula>
    </cfRule>
    <cfRule type="cellIs" dxfId="738" priority="18" operator="between">
      <formula>3</formula>
      <formula>9</formula>
    </cfRule>
    <cfRule type="cellIs" dxfId="737" priority="19" operator="between">
      <formula>0.1</formula>
      <formula>3</formula>
    </cfRule>
  </conditionalFormatting>
  <dataValidations count="5">
    <dataValidation type="list" errorStyle="warning" allowBlank="1" showInputMessage="1" showErrorMessage="1" error="Please select an option from the dropdown list" sqref="K673 K677 K675 K679 K681 K683 K685 K687 K689 K691 K58 K62 K60 K64 K66 K68 K70 K72 K74 K76 K98 K102 K100 K104 K106 K108 K110 K112 K114 K116 K181 K185 K183 K187 K189 K191 K193 K195 K197 K199 K222 K226 K224 K228 K230 K232 K234 K236 K238 K240 K263 K267 K265 K269 K271 K273 K275 K277 K279 K281 K304 K308 K306 K310 K312 K314 K316 K318 K320 K322 K345 K349 K347 K351 K353 K355 K357 K359 K361 K363 K386 K390 K388 K392 K394 K396 K398 K400 K402 K404 K427 K431 K429 K433 K435 K437 K439 K441 K443 K445 K468 K472 K470 K474 K476 K478 K480 K482 K484 K486 K509 K513 K511 K515 K517 K519 K521 K523 K525 K527 K550 K554 K552 K556 K558 K560 K562 K564 K566 K568 K591 K595 K593 K597 K599 K601 K603 K605 K607 K609 K632 K636 K634 K638 K640 K642 K644 K646 K648 K650 K140 K144 K142 K146 K148 K150 K152 K154 K156 K158" xr:uid="{D6011B3F-F1D8-47EC-AD0A-A83C236B7EC0}">
      <formula1>$F$1107:$F$1111</formula1>
    </dataValidation>
    <dataValidation type="list" errorStyle="warning" allowBlank="1" showInputMessage="1" showErrorMessage="1" error="Select an option from the dropdown list" sqref="F51 F91 F133 F174 F215 F256 F297 F338 F379 F420 F461 F502 F543 F584 F625 F666" xr:uid="{9DBB7649-3CA9-4CCD-A5FA-1E24E7C0DB4F}">
      <formula1>$C$1103:$C$1105</formula1>
    </dataValidation>
    <dataValidation type="list" errorStyle="warning" allowBlank="1" showInputMessage="1" showErrorMessage="1" error="Select an option from the dropdown list" sqref="J51:M51 J91:M91 J133:M133 J174:M174 J215:M215 J256:M256 J297:M297 J338:M338 J379:M379 J420:M420 J461:M461 J502:M502 J543:M543 J584:M584 J625:M625 J666:M666" xr:uid="{5BD2CF40-343F-4C0D-9AFB-68BBC37F5FE1}">
      <formula1>$I$1103:$I$1109</formula1>
    </dataValidation>
    <dataValidation type="list" errorStyle="warning" allowBlank="1" showInputMessage="1" showErrorMessage="1" error="Select an option from the dropdown list" sqref="E126:L126 E701:L701 E660:L660 E619:L619 E578:L578 E537:L537 E496:L496 E455:L455 E414:L414 E373:L373 E332:L332 E291:L291 E250:L250 E209:L209 E168:L168" xr:uid="{0434F1E0-B979-4D62-8D5D-050C29081FF3}">
      <formula1>$C$1164:$C$1169</formula1>
    </dataValidation>
    <dataValidation type="decimal" errorStyle="warning" allowBlank="1" showInputMessage="1" showErrorMessage="1" error="Select a ALI score between 0 and 12" sqref="K56:M56 K96:M96 K138:M138 K179:M179 K220:M220 K261:M261 K302:M302 K343:M343 K384:M384 K425:M425 K466:M466 K507:M507 K548:M548 K589:M589 K630:M630 K671:M671" xr:uid="{AA438A92-11F9-4426-869E-3F17F627D611}">
      <formula1>0</formula1>
      <formula2>12</formula2>
    </dataValidation>
  </dataValidations>
  <hyperlinks>
    <hyperlink ref="A91" location="'CCB-1'!A51:N89" tooltip="previous page header" display="#" xr:uid="{7371AACC-BE0E-426C-B7DF-5CB417F83032}"/>
    <hyperlink ref="N15" location="'CCB-1'!A51:N89" tooltip="go to next page" display="$" xr:uid="{0A9690CA-7203-48E0-8C07-63A6AFE89600}"/>
    <hyperlink ref="A15" location="'CCB-1'!A1:N13" tooltip="to the top" display="#" xr:uid="{C2A64334-EB35-426C-BA89-7C6A578558E7}"/>
    <hyperlink ref="A174" location="'CCB-1'!A132:N173" tooltip="previous page header" display="#" xr:uid="{6C56332C-C68D-43AC-9D3B-541F99EECC0D}"/>
    <hyperlink ref="N174" location="'CCB-1'!A214:N254" tooltip="to next page" display="$" xr:uid="{49D6419C-B6F3-4F9D-BB19-D6A77BD8DC0B}"/>
    <hyperlink ref="A133" location="'CCB-1'!A90:N131" tooltip="previous page header" display="#" xr:uid="{185BE27A-401E-4AE2-A816-325FDFD44089}"/>
    <hyperlink ref="N133" location="'CCB-1'!A173:N213" tooltip="to next page" display="$" xr:uid="{9EB3EF13-2657-498D-AEAB-BBB7ECD1BD8F}"/>
    <hyperlink ref="A51" location="'CCB-1'!A14:N50" tooltip="previous page header" display="#" xr:uid="{8F75A965-13CB-4567-ADCF-11F6A4CFFACD}"/>
    <hyperlink ref="N51" location="'CCB-1'!A90:N131" tooltip="to next page" display="$" xr:uid="{1F4BE33F-0357-4C29-B7FC-247D0B4510CD}"/>
    <hyperlink ref="A215" location="'CCB-1'!A173:N213" tooltip="previous page header" display="#" xr:uid="{DA9D6E10-36EF-4AA1-9AD2-1864E354A8AD}"/>
    <hyperlink ref="N215" location="'CCB-1'!A255:N295" tooltip="to next page" display="$" xr:uid="{D5507299-F614-4E29-863B-A82CFE1BF2E1}"/>
    <hyperlink ref="A256" location="'CCB-1'!A214:N254" tooltip="previous page header" display="#" xr:uid="{8C30B0D2-9BB3-4387-AFB4-407A492897E9}"/>
    <hyperlink ref="N256" location="'CCB-1'!A296:N336" tooltip="to next page" display="$" xr:uid="{C171130B-DFA8-4E42-A700-9A7D90DA1705}"/>
    <hyperlink ref="A297" location="'CCB-1'!A255:N295" tooltip="previous page header" display="#" xr:uid="{7EDAB6DC-AC0D-4297-B11A-CC638D974E78}"/>
    <hyperlink ref="N297" location="'CCB-1'!A337:N377" tooltip="to next page" display="$" xr:uid="{9B7E690D-BA59-4B9A-B81D-B26EE090FEC0}"/>
    <hyperlink ref="A338" location="'CCB-1'!A296:N336" tooltip="previous page header" display="#" xr:uid="{39B4C1A4-7227-439C-A440-E949186A356B}"/>
    <hyperlink ref="N338" location="'CCB-1'!A338:N418" tooltip="to next page" display="$" xr:uid="{C748342C-2F3F-426C-9CFF-D34F348C889E}"/>
    <hyperlink ref="A379" location="'CCB-1'!A337:N377" tooltip="previous page header" display="#" xr:uid="{85AB6871-316A-47B3-A540-2EC60F5C0017}"/>
    <hyperlink ref="N379" location="'CCB-1'!A419:N459" tooltip="to next page" display="$" xr:uid="{E999B36D-173A-46AC-8BD4-B13DE9B8F143}"/>
    <hyperlink ref="A420" location="'CCB-1'!A338:N418" tooltip="previous page header" display="#" xr:uid="{0DA07635-6F0A-4ECC-8D3B-8D2EC8C554A1}"/>
    <hyperlink ref="N420" location="'CCB-1'!A460:N500" tooltip="to next page" display="$" xr:uid="{81025505-450B-4F7D-BEA7-3589B2FE1C89}"/>
    <hyperlink ref="A461" location="'CCB-1'!A419:N459" tooltip="previous page header" display="#" xr:uid="{272DE586-2C8A-43E4-815F-A9780CCDA52F}"/>
    <hyperlink ref="N461" location="'CCB-1'!A501:N541" tooltip="to next page" display="$" xr:uid="{C400F0B5-5F80-4CD6-89D0-055F68D501B3}"/>
    <hyperlink ref="A502" location="'CCB-1'!A460:N500" tooltip="previous page header" display="#" xr:uid="{CF3FD201-A2C3-4B8A-BC04-F7F7ABC10FEE}"/>
    <hyperlink ref="N502" location="'CCB-1'!A542:N582" tooltip="to next page" display="$" xr:uid="{336C4A74-9D96-42D3-A45D-A6E1BFB88C9B}"/>
    <hyperlink ref="A543" location="'CCB-1'!A501:N541" tooltip="previous page header" display="#" xr:uid="{E7A238C2-BEFD-430E-A7C7-91CAD1F9370A}"/>
    <hyperlink ref="N543" location="'CCB-1'!A583:N623" tooltip="to next page" display="$" xr:uid="{FC7A9774-2E61-4791-816D-41104B13F76B}"/>
    <hyperlink ref="A584" location="'CCB-1'!A542:N582" tooltip="previous page header" display="#" xr:uid="{05271B5C-6A43-4BBE-BE86-98D8EAE138C4}"/>
    <hyperlink ref="N584" location="'CCB-1'!A624:N664" tooltip="to next page" display="$" xr:uid="{969EABAB-49E3-4CB0-BB09-12A056F42940}"/>
    <hyperlink ref="A625" location="'CCB-1'!A583:N623" tooltip="previous page header" display="#" xr:uid="{B3116B0E-BC5A-4771-9AAC-7FEE5BFE8F78}"/>
    <hyperlink ref="A666" location="'CCB-1'!A624:N664" tooltip="previous page header" display="#" xr:uid="{A0D9723A-AAE4-42F8-8574-1DD2FC7F6CFD}"/>
    <hyperlink ref="N666" location="'CCB-1'!A705:N705" tooltip="to bottom" display="$" xr:uid="{DBAEBA3F-19CB-45DA-9375-848A8168A0AA}"/>
    <hyperlink ref="N91" location="'CCB-1'!A132:N173" tooltip="to next page" display="$" xr:uid="{56AF3E75-3641-46B8-9E22-2F74D14764AB}"/>
    <hyperlink ref="C20:I20" location="'CCB-1'!A50:N89" tooltip="to 1st visit survey" display="'CCB-1'!A50:N89" xr:uid="{75774BDB-61A1-4897-800A-056066AB9D43}"/>
    <hyperlink ref="B51:E51" location="'CCB-1'!B15" tooltip="return to list of visits" display="1st visit" xr:uid="{76E9524E-EB0D-4B47-963D-E64C7E471E2E}"/>
    <hyperlink ref="C21:I21" location="'CCB-1'!A90:N131" tooltip="to 2nd visit survey" display="'CCB-1'!A90:N131" xr:uid="{7912EEBA-C3EB-41ED-B9DC-5FA76327AE0F}"/>
    <hyperlink ref="C22:I22" location="'CCB-1'!A132:N173" tooltip="to 3rd visit survey" display="'CCB-1'!A132:N173" xr:uid="{D98BE55B-9F4B-40E3-9C92-CC5585310032}"/>
    <hyperlink ref="C23:I23" location="'CCB-1'!A173:N213" tooltip="to 4th visit survey" display="'CCB-1'!A173:N213" xr:uid="{27B16685-DF58-4CC0-AC7C-E029006C964C}"/>
    <hyperlink ref="C24:I24" location="'CCB-1'!A214:N254" tooltip="to 5th visit survey" display="'CCB-1'!A214:N254" xr:uid="{19DB7E53-CAD3-426A-881A-2F3370FCD6B1}"/>
    <hyperlink ref="C25:I25" location="'CCB-1'!A255:N295" tooltip="to 6th visit" display="'CCB-1'!A255:N295" xr:uid="{4309087D-E1AD-4B54-9289-5849DDB36578}"/>
    <hyperlink ref="C26:I26" location="'CCB-1'!A296:N336" tooltip="to 7th visit survey" display="'CCB-1'!A296:N336" xr:uid="{25ED667D-355D-4EDE-BABC-320708A47728}"/>
    <hyperlink ref="V1190" r:id="rId1" xr:uid="{72BFC43B-49C7-4406-AFF7-1F76BEB81205}"/>
    <hyperlink ref="B91:E91" location="'CCB-1'!B15" tooltip="return to list of visits" display="2nd visit" xr:uid="{7DDCEEFE-0503-4AC3-A5F0-D8873801265C}"/>
    <hyperlink ref="B133:E133" location="'CCB-1'!B15" tooltip="return to list of visits" display="3rd visit" xr:uid="{79408840-456F-4186-8BFA-14BE2A1B0753}"/>
    <hyperlink ref="B174:E174" location="'CCB-1'!B15" tooltip="return to list of visits" display="4th visit" xr:uid="{7DADA6E1-F0A1-452D-8563-5038DFDF1AB7}"/>
    <hyperlink ref="B215:E215" location="'CCB-1'!B15" tooltip="return to list of visits" display="5th visit" xr:uid="{874F5277-5BD3-485A-B2E3-0FBBE7A89D45}"/>
    <hyperlink ref="B256:E256" location="'CCB-1'!B15" tooltip="return to list of visits" display="6th visit" xr:uid="{07836462-EF80-4A63-9AEC-35D489B431B4}"/>
    <hyperlink ref="B297:E297" location="'CCB-1'!B15" tooltip="return to list of visits" display="7th visit" xr:uid="{2145B2A7-2FE9-44F3-B1AF-F76F8FF5F329}"/>
    <hyperlink ref="B338:E338" location="'CCB-1'!B15" tooltip="return to list of visits" display="8th visit" xr:uid="{F2D2B095-EA0A-465C-B97E-479CC4A850D6}"/>
    <hyperlink ref="B379:E379" location="'CCB-1'!B15" tooltip="return to list of visits" display="9th visit" xr:uid="{5877A397-82FA-469F-8E74-B07EF28D331B}"/>
    <hyperlink ref="B420:E420" location="'CCB-1'!B15" tooltip="return to list of visits" display="10th visit" xr:uid="{CA6DD3F3-730B-462A-AF9D-D1A092D0C796}"/>
    <hyperlink ref="B461:E461" location="'CCB-1'!B15" tooltip="return to list of visits" display="11th visit" xr:uid="{E83AFD3E-3DF7-46B7-A1C7-412914B77508}"/>
    <hyperlink ref="B502:E502" location="'CCB-1'!B15" tooltip="return to list of visits" display="12th visit" xr:uid="{6F67C887-D06A-4A1C-BD28-03E856A2F0B3}"/>
    <hyperlink ref="B543:E543" location="'CCB-1'!B15" tooltip="return to list of visits" display="13th visit" xr:uid="{B13ABA81-98DA-4A17-8AC8-DF98AF60B75D}"/>
    <hyperlink ref="B584:E584" location="'CCB-1'!B15" tooltip="return to list of visits" display="14th visit" xr:uid="{7B8F1CD2-35ED-48C9-9EB4-FBAF5E75935D}"/>
    <hyperlink ref="B625:E625" location="'CCB-1'!B15" tooltip="return to list of visits" display="15th visit" xr:uid="{D27F767A-1E9E-4535-ADC4-EC9C89049F3E}"/>
    <hyperlink ref="B666:E666" location="'CCB-1'!B15" tooltip="return to list of visits" display="16th visit" xr:uid="{150F5548-EA76-4DB7-BC85-C04F4C7F4C8F}"/>
    <hyperlink ref="C35:I35" location="'CCB-1'!A665:N705" tooltip="to 16th visit survey" display="'CCB-1'!A665:N705" xr:uid="{65E0A06D-DD68-4C1C-B813-82200B803501}"/>
    <hyperlink ref="C34:I34" location="'CCB-1'!A624:N664" tooltip="to 15th visit survey" display="'CCB-1'!A624:N664" xr:uid="{F3CC6A03-B99B-402F-BD93-6D660F826F66}"/>
    <hyperlink ref="C33:I33" location="'CCB-1'!A583:N623" tooltip="to 14th visit survey" display="'CCB-1'!A583:N623" xr:uid="{BBDE73AE-FAF9-485C-AC4E-151053042991}"/>
    <hyperlink ref="C32:I32" location="'CCB-1'!A542:N582" tooltip="to 13th visit survey" display="'CCB-1'!A542:N582" xr:uid="{0B329A1E-5233-413D-AEA5-E7261C96E1E6}"/>
    <hyperlink ref="C31:I31" location="'CCB-1'!A501:N541" tooltip="to 12th visit survey" display="'CCB-1'!A501:N541" xr:uid="{45AA645D-A992-4A55-80AC-FF35D1CF3153}"/>
    <hyperlink ref="C30:I30" location="'CCB-1'!A460:N500" tooltip="to 11th visit survey" display="'CCB-1'!A460:N500" xr:uid="{8F1B30DD-E296-48C5-AA7D-39343F7BB810}"/>
    <hyperlink ref="C29:I29" location="'CCB-1'!A419:N459" tooltip="to 10th visit survey" display="'CCB-1'!A419:N459" xr:uid="{5F93145D-FE1E-4A45-9D92-7A4AF18C8C3F}"/>
    <hyperlink ref="C28:I28" location="'CCB-1'!A338:N418" tooltip="to 9th visit survey" display="'CCB-1'!A338:N418" xr:uid="{F172BAF6-6EF6-4D6C-8323-1FA412EB01B8}"/>
    <hyperlink ref="C27:I27" location="'CCB-1'!A337:N377" tooltip="to 8th visit survey" display="'CCB-1'!A337:N377" xr:uid="{EAAA93E5-53FA-4FED-8098-788C00EF0E9B}"/>
    <hyperlink ref="N625" location="'CCB-1'!A665:N705" tooltip="to next page" display="$" xr:uid="{2F4BF66A-3891-4991-B8A8-3CAFB117E2A8}"/>
  </hyperlinks>
  <printOptions horizontalCentered="1"/>
  <pageMargins left="0.5" right="0.5" top="0.6" bottom="0.55000000000000004" header="0.3" footer="0.3"/>
  <pageSetup orientation="portrait" r:id="rId2"/>
  <headerFooter differentFirst="1">
    <oddHeader>&amp;C&amp;"Arial Black,Regular"&amp;16&amp;K66FF66Steph&amp;K004623 &amp;KD78CFFTurner</oddHeader>
    <oddFooter>&amp;L&amp;D&amp;CPage &amp;P&amp;R&amp;F, &amp;A</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8B2ED-A88D-4660-A5B6-000FFEC35FB6}">
  <dimension ref="A1:BB1800"/>
  <sheetViews>
    <sheetView zoomScaleNormal="100" zoomScaleSheetLayoutView="100" workbookViewId="0">
      <selection activeCell="B15" sqref="B15:M15"/>
    </sheetView>
  </sheetViews>
  <sheetFormatPr defaultColWidth="8.81640625" defaultRowHeight="13" x14ac:dyDescent="0.3"/>
  <cols>
    <col min="1" max="1" width="1.54296875" style="60" customWidth="1"/>
    <col min="2" max="7" width="7.453125" style="4" customWidth="1"/>
    <col min="8" max="8" width="7.453125" style="61" customWidth="1"/>
    <col min="9" max="13" width="7.453125" style="4" customWidth="1"/>
    <col min="14" max="14" width="1.54296875" style="60" customWidth="1"/>
    <col min="15" max="15" width="1.54296875" style="4" customWidth="1"/>
    <col min="16" max="27" width="7.453125" style="4" customWidth="1"/>
    <col min="28" max="29" width="1.54296875" style="4" customWidth="1"/>
    <col min="30" max="71" width="8.81640625" style="4" customWidth="1"/>
    <col min="72" max="73" width="15.54296875" style="4" customWidth="1"/>
    <col min="74" max="123" width="8.81640625" style="4" customWidth="1"/>
    <col min="124" max="16384" width="8.81640625" style="4"/>
  </cols>
  <sheetData>
    <row r="1" spans="1:14" ht="15" customHeight="1" x14ac:dyDescent="0.3">
      <c r="A1" s="1"/>
      <c r="B1" s="2"/>
      <c r="C1" s="2"/>
      <c r="D1" s="2"/>
      <c r="E1" s="2"/>
      <c r="F1" s="2"/>
      <c r="G1" s="2"/>
      <c r="H1" s="2"/>
      <c r="I1" s="2"/>
      <c r="J1" s="2"/>
      <c r="K1" s="2"/>
      <c r="L1" s="2"/>
      <c r="M1" s="2"/>
      <c r="N1" s="3"/>
    </row>
    <row r="2" spans="1:14" ht="30" customHeight="1" x14ac:dyDescent="0.3">
      <c r="A2" s="5"/>
      <c r="B2" s="197"/>
      <c r="C2" s="197"/>
      <c r="D2" s="197"/>
      <c r="E2" s="197"/>
      <c r="F2" s="197"/>
      <c r="G2" s="197"/>
      <c r="H2" s="197"/>
      <c r="I2" s="197"/>
      <c r="J2" s="197"/>
      <c r="K2" s="197"/>
      <c r="L2" s="197"/>
      <c r="M2" s="197"/>
      <c r="N2" s="6"/>
    </row>
    <row r="3" spans="1:14" ht="60" customHeight="1" x14ac:dyDescent="0.3">
      <c r="A3" s="5"/>
      <c r="B3" s="198" t="s">
        <v>0</v>
      </c>
      <c r="C3" s="198"/>
      <c r="D3" s="198"/>
      <c r="E3" s="198"/>
      <c r="F3" s="198"/>
      <c r="G3" s="198"/>
      <c r="H3" s="198"/>
      <c r="I3" s="198"/>
      <c r="J3" s="198"/>
      <c r="K3" s="198"/>
      <c r="L3" s="198"/>
      <c r="M3" s="198"/>
      <c r="N3" s="6"/>
    </row>
    <row r="4" spans="1:14" ht="60" customHeight="1" x14ac:dyDescent="0.3">
      <c r="A4" s="5"/>
      <c r="B4" s="198"/>
      <c r="C4" s="198"/>
      <c r="D4" s="198"/>
      <c r="E4" s="198"/>
      <c r="F4" s="198"/>
      <c r="G4" s="198"/>
      <c r="H4" s="198"/>
      <c r="I4" s="198"/>
      <c r="J4" s="198"/>
      <c r="K4" s="198"/>
      <c r="L4" s="198"/>
      <c r="M4" s="198"/>
      <c r="N4" s="6"/>
    </row>
    <row r="5" spans="1:14" ht="60" customHeight="1" x14ac:dyDescent="0.3">
      <c r="A5" s="5"/>
      <c r="B5" s="198"/>
      <c r="C5" s="198"/>
      <c r="D5" s="198"/>
      <c r="E5" s="198"/>
      <c r="F5" s="198"/>
      <c r="G5" s="198"/>
      <c r="H5" s="198"/>
      <c r="I5" s="198"/>
      <c r="J5" s="198"/>
      <c r="K5" s="198"/>
      <c r="L5" s="198"/>
      <c r="M5" s="198"/>
      <c r="N5" s="6"/>
    </row>
    <row r="6" spans="1:14" ht="60" customHeight="1" x14ac:dyDescent="0.3">
      <c r="A6" s="5"/>
      <c r="B6" s="197"/>
      <c r="C6" s="197"/>
      <c r="D6" s="197"/>
      <c r="E6" s="197"/>
      <c r="F6" s="197"/>
      <c r="G6" s="197"/>
      <c r="H6" s="197"/>
      <c r="I6" s="197"/>
      <c r="J6" s="197"/>
      <c r="K6" s="197"/>
      <c r="L6" s="197"/>
      <c r="M6" s="197"/>
      <c r="N6" s="6"/>
    </row>
    <row r="7" spans="1:14" ht="95.15" customHeight="1" x14ac:dyDescent="0.3">
      <c r="A7" s="5"/>
      <c r="B7" s="194"/>
      <c r="C7" s="194"/>
      <c r="D7" s="194"/>
      <c r="E7" s="194"/>
      <c r="F7" s="194"/>
      <c r="G7" s="194"/>
      <c r="H7" s="194"/>
      <c r="I7" s="194"/>
      <c r="J7" s="194"/>
      <c r="K7" s="194"/>
      <c r="L7" s="194"/>
      <c r="M7" s="194"/>
      <c r="N7" s="6"/>
    </row>
    <row r="8" spans="1:14" ht="40" customHeight="1" x14ac:dyDescent="0.3">
      <c r="A8" s="5"/>
      <c r="B8" s="194" t="s">
        <v>1</v>
      </c>
      <c r="C8" s="194"/>
      <c r="D8" s="194"/>
      <c r="E8" s="194"/>
      <c r="F8" s="194"/>
      <c r="G8" s="194"/>
      <c r="H8" s="194"/>
      <c r="I8" s="194"/>
      <c r="J8" s="194"/>
      <c r="K8" s="194"/>
      <c r="L8" s="194"/>
      <c r="M8" s="194"/>
      <c r="N8" s="6"/>
    </row>
    <row r="9" spans="1:14" ht="40" customHeight="1" x14ac:dyDescent="0.3">
      <c r="A9" s="5"/>
      <c r="B9" s="194" t="s">
        <v>2</v>
      </c>
      <c r="C9" s="194"/>
      <c r="D9" s="194"/>
      <c r="E9" s="194"/>
      <c r="F9" s="194"/>
      <c r="G9" s="194"/>
      <c r="H9" s="194"/>
      <c r="I9" s="194"/>
      <c r="J9" s="194"/>
      <c r="K9" s="194"/>
      <c r="L9" s="194"/>
      <c r="M9" s="194"/>
      <c r="N9" s="6"/>
    </row>
    <row r="10" spans="1:14" ht="40" customHeight="1" x14ac:dyDescent="0.3">
      <c r="A10" s="5"/>
      <c r="B10" s="194" t="s">
        <v>3</v>
      </c>
      <c r="C10" s="194"/>
      <c r="D10" s="194"/>
      <c r="E10" s="194"/>
      <c r="F10" s="194"/>
      <c r="G10" s="194"/>
      <c r="H10" s="194"/>
      <c r="I10" s="194"/>
      <c r="J10" s="194"/>
      <c r="K10" s="194"/>
      <c r="L10" s="194"/>
      <c r="M10" s="194"/>
      <c r="N10" s="6"/>
    </row>
    <row r="11" spans="1:14" ht="40" customHeight="1" x14ac:dyDescent="0.3">
      <c r="A11" s="5"/>
      <c r="B11" s="194" t="s">
        <v>4</v>
      </c>
      <c r="C11" s="194"/>
      <c r="D11" s="194"/>
      <c r="E11" s="194"/>
      <c r="F11" s="194"/>
      <c r="G11" s="194"/>
      <c r="H11" s="194"/>
      <c r="I11" s="194"/>
      <c r="J11" s="194"/>
      <c r="K11" s="194"/>
      <c r="L11" s="194"/>
      <c r="M11" s="194"/>
      <c r="N11" s="6"/>
    </row>
    <row r="12" spans="1:14" ht="160" customHeight="1" x14ac:dyDescent="0.3">
      <c r="A12" s="5"/>
      <c r="B12" s="195" t="s">
        <v>152</v>
      </c>
      <c r="C12" s="195"/>
      <c r="D12" s="195"/>
      <c r="E12" s="195"/>
      <c r="F12" s="195"/>
      <c r="G12" s="195"/>
      <c r="H12" s="195"/>
      <c r="I12" s="195"/>
      <c r="J12" s="195"/>
      <c r="K12" s="195"/>
      <c r="L12" s="195"/>
      <c r="M12" s="195"/>
      <c r="N12" s="6"/>
    </row>
    <row r="13" spans="1:14" ht="5.15" customHeight="1" x14ac:dyDescent="0.3">
      <c r="A13" s="7"/>
      <c r="B13" s="8"/>
      <c r="C13" s="8"/>
      <c r="D13" s="8"/>
      <c r="E13" s="8"/>
      <c r="F13" s="8"/>
      <c r="G13" s="8"/>
      <c r="H13" s="9"/>
      <c r="I13" s="8"/>
      <c r="J13" s="8"/>
      <c r="K13" s="8"/>
      <c r="L13" s="8"/>
      <c r="M13" s="8"/>
      <c r="N13" s="10"/>
    </row>
    <row r="14" spans="1:14" ht="5.15" customHeight="1" x14ac:dyDescent="0.3">
      <c r="A14" s="11"/>
      <c r="B14" s="12"/>
      <c r="C14" s="12"/>
      <c r="D14" s="12"/>
      <c r="E14" s="12"/>
      <c r="F14" s="12"/>
      <c r="G14" s="12"/>
      <c r="H14" s="13"/>
      <c r="I14" s="12"/>
      <c r="J14" s="12"/>
      <c r="K14" s="12"/>
      <c r="L14" s="12"/>
      <c r="M14" s="12"/>
      <c r="N14" s="14"/>
    </row>
    <row r="15" spans="1:14" ht="55" customHeight="1" x14ac:dyDescent="0.3">
      <c r="A15" s="30" t="s">
        <v>5</v>
      </c>
      <c r="B15" s="196" t="s">
        <v>6</v>
      </c>
      <c r="C15" s="196"/>
      <c r="D15" s="196"/>
      <c r="E15" s="196"/>
      <c r="F15" s="196"/>
      <c r="G15" s="196"/>
      <c r="H15" s="196"/>
      <c r="I15" s="196"/>
      <c r="J15" s="196"/>
      <c r="K15" s="196"/>
      <c r="L15" s="196"/>
      <c r="M15" s="196"/>
      <c r="N15" s="31" t="s">
        <v>7</v>
      </c>
    </row>
    <row r="16" spans="1:14" ht="5.15" customHeight="1" x14ac:dyDescent="0.3">
      <c r="A16" s="11"/>
      <c r="B16" s="15"/>
      <c r="C16" s="15"/>
      <c r="D16" s="15"/>
      <c r="E16" s="15"/>
      <c r="F16" s="15"/>
      <c r="G16" s="15"/>
      <c r="H16" s="15"/>
      <c r="I16" s="15"/>
      <c r="J16" s="15"/>
      <c r="K16" s="15"/>
      <c r="L16" s="15"/>
      <c r="M16" s="15"/>
      <c r="N16" s="14"/>
    </row>
    <row r="17" spans="1:14" ht="15" customHeight="1" x14ac:dyDescent="0.3">
      <c r="A17" s="16"/>
      <c r="B17" s="17"/>
      <c r="C17" s="17"/>
      <c r="D17" s="17"/>
      <c r="E17" s="17"/>
      <c r="F17" s="17"/>
      <c r="G17" s="17"/>
      <c r="H17" s="18"/>
      <c r="I17" s="17"/>
      <c r="J17" s="17"/>
      <c r="K17" s="17"/>
      <c r="L17" s="17"/>
      <c r="M17" s="17"/>
      <c r="N17" s="19"/>
    </row>
    <row r="18" spans="1:14" ht="20.149999999999999" customHeight="1" x14ac:dyDescent="0.3">
      <c r="A18" s="16"/>
      <c r="B18" s="20"/>
      <c r="C18" s="20"/>
      <c r="D18" s="20"/>
      <c r="E18" s="20"/>
      <c r="F18" s="20"/>
      <c r="G18" s="20"/>
      <c r="H18" s="20"/>
      <c r="I18" s="20"/>
      <c r="J18" s="20"/>
      <c r="K18" s="136" t="s">
        <v>206</v>
      </c>
      <c r="L18" s="136" t="s">
        <v>205</v>
      </c>
      <c r="M18" s="136" t="s">
        <v>207</v>
      </c>
      <c r="N18" s="19"/>
    </row>
    <row r="19" spans="1:14" ht="20.149999999999999" customHeight="1" x14ac:dyDescent="0.3">
      <c r="A19" s="16"/>
      <c r="B19" s="21"/>
      <c r="C19" s="21"/>
      <c r="D19" s="21"/>
      <c r="E19" s="21"/>
      <c r="F19" s="21"/>
      <c r="G19" s="21"/>
      <c r="H19" s="21"/>
      <c r="I19" s="21"/>
      <c r="J19" s="22" t="s">
        <v>8</v>
      </c>
      <c r="K19" s="22" t="s">
        <v>203</v>
      </c>
      <c r="L19" s="22" t="s">
        <v>9</v>
      </c>
      <c r="M19" s="22" t="s">
        <v>202</v>
      </c>
      <c r="N19" s="19"/>
    </row>
    <row r="20" spans="1:14" ht="20.149999999999999" customHeight="1" x14ac:dyDescent="0.3">
      <c r="A20" s="16"/>
      <c r="B20" s="23">
        <v>1</v>
      </c>
      <c r="C20" s="193" t="str">
        <f>B1131</f>
        <v>1st visit: prenatal, provider pre-enrollment</v>
      </c>
      <c r="D20" s="193"/>
      <c r="E20" s="193"/>
      <c r="F20" s="193"/>
      <c r="G20" s="193"/>
      <c r="H20" s="193"/>
      <c r="I20" s="193"/>
      <c r="J20" s="24">
        <f>B20</f>
        <v>1</v>
      </c>
      <c r="K20" s="128">
        <f>M1131</f>
        <v>0</v>
      </c>
      <c r="L20" s="128">
        <f>P1146</f>
        <v>0.28000000000000003</v>
      </c>
      <c r="M20" s="128" t="str">
        <f>P1147</f>
        <v/>
      </c>
      <c r="N20" s="19"/>
    </row>
    <row r="21" spans="1:14" ht="20.149999999999999" customHeight="1" x14ac:dyDescent="0.3">
      <c r="A21" s="16"/>
      <c r="B21" s="23">
        <v>2</v>
      </c>
      <c r="C21" s="193" t="str">
        <f>B1171</f>
        <v>2nd visit: delivery, provider enrolling in SC</v>
      </c>
      <c r="D21" s="193"/>
      <c r="E21" s="193"/>
      <c r="F21" s="193"/>
      <c r="G21" s="193"/>
      <c r="H21" s="193"/>
      <c r="I21" s="193"/>
      <c r="J21" s="24">
        <f t="shared" ref="J21:J35" si="0">B21</f>
        <v>2</v>
      </c>
      <c r="K21" s="128">
        <f>M1171</f>
        <v>0.16666666666666666</v>
      </c>
      <c r="L21" s="128">
        <f>P1186</f>
        <v>0.33</v>
      </c>
      <c r="M21" s="128" t="str">
        <f>P1187</f>
        <v/>
      </c>
      <c r="N21" s="19"/>
    </row>
    <row r="22" spans="1:14" ht="20.149999999999999" customHeight="1" x14ac:dyDescent="0.3">
      <c r="A22" s="16"/>
      <c r="B22" s="23">
        <v>3</v>
      </c>
      <c r="C22" s="193" t="str">
        <f>B1208</f>
        <v>3rd visit: postpartum, provider enrolling in SC</v>
      </c>
      <c r="D22" s="193"/>
      <c r="E22" s="193"/>
      <c r="F22" s="193"/>
      <c r="G22" s="193"/>
      <c r="H22" s="193"/>
      <c r="I22" s="193"/>
      <c r="J22" s="24">
        <f t="shared" si="0"/>
        <v>3</v>
      </c>
      <c r="K22" s="128">
        <f>M1208</f>
        <v>0.16666666666666666</v>
      </c>
      <c r="L22" s="128">
        <f>P1223</f>
        <v>0.33</v>
      </c>
      <c r="M22" s="128" t="str">
        <f>P1224</f>
        <v/>
      </c>
      <c r="N22" s="19"/>
    </row>
    <row r="23" spans="1:14" ht="20.149999999999999" customHeight="1" x14ac:dyDescent="0.3">
      <c r="A23" s="16"/>
      <c r="B23" s="23">
        <v>4</v>
      </c>
      <c r="C23" s="193" t="str">
        <f>B1245</f>
        <v>4th visit: postpartum, provider enrolling in SC</v>
      </c>
      <c r="D23" s="193"/>
      <c r="E23" s="193"/>
      <c r="F23" s="193"/>
      <c r="G23" s="193"/>
      <c r="H23" s="193"/>
      <c r="I23" s="193"/>
      <c r="J23" s="24">
        <f t="shared" si="0"/>
        <v>4</v>
      </c>
      <c r="K23" s="128">
        <f>M1245</f>
        <v>0.16666666666666666</v>
      </c>
      <c r="L23" s="128">
        <f>P1260</f>
        <v>0.6</v>
      </c>
      <c r="M23" s="128" t="str">
        <f>P1261</f>
        <v/>
      </c>
      <c r="N23" s="19"/>
    </row>
    <row r="24" spans="1:14" ht="20.149999999999999" customHeight="1" x14ac:dyDescent="0.3">
      <c r="A24" s="16"/>
      <c r="B24" s="23">
        <v>5</v>
      </c>
      <c r="C24" s="193" t="str">
        <f>B1282</f>
        <v>5th visit: postpartum, provider enrolling in SC</v>
      </c>
      <c r="D24" s="193"/>
      <c r="E24" s="193"/>
      <c r="F24" s="193"/>
      <c r="G24" s="193"/>
      <c r="H24" s="193"/>
      <c r="I24" s="193"/>
      <c r="J24" s="24">
        <f t="shared" si="0"/>
        <v>5</v>
      </c>
      <c r="K24" s="128">
        <f>M1282</f>
        <v>0.16666666666666666</v>
      </c>
      <c r="L24" s="128">
        <f>P1297</f>
        <v>0.6</v>
      </c>
      <c r="M24" s="128" t="str">
        <f>P1298</f>
        <v/>
      </c>
      <c r="N24" s="19"/>
    </row>
    <row r="25" spans="1:14" ht="20.149999999999999" customHeight="1" x14ac:dyDescent="0.3">
      <c r="A25" s="16"/>
      <c r="B25" s="23">
        <v>6</v>
      </c>
      <c r="C25" s="193" t="str">
        <f>B1319</f>
        <v>6th visit: postpartum, provider enrolling in SC</v>
      </c>
      <c r="D25" s="193"/>
      <c r="E25" s="193"/>
      <c r="F25" s="193"/>
      <c r="G25" s="193"/>
      <c r="H25" s="193"/>
      <c r="I25" s="193"/>
      <c r="J25" s="24">
        <f t="shared" si="0"/>
        <v>6</v>
      </c>
      <c r="K25" s="128">
        <f>M1319</f>
        <v>0.16666666666666666</v>
      </c>
      <c r="L25" s="128">
        <f>P1334</f>
        <v>0.78</v>
      </c>
      <c r="M25" s="128" t="str">
        <f>P1335</f>
        <v/>
      </c>
      <c r="N25" s="19"/>
    </row>
    <row r="26" spans="1:14" ht="20.149999999999999" customHeight="1" x14ac:dyDescent="0.3">
      <c r="A26" s="16"/>
      <c r="B26" s="89">
        <v>7</v>
      </c>
      <c r="C26" s="192" t="str">
        <f>B1356</f>
        <v>7th visit</v>
      </c>
      <c r="D26" s="192"/>
      <c r="E26" s="192"/>
      <c r="F26" s="192"/>
      <c r="G26" s="192"/>
      <c r="H26" s="192"/>
      <c r="I26" s="192"/>
      <c r="J26" s="88">
        <f t="shared" si="0"/>
        <v>7</v>
      </c>
      <c r="K26" s="129">
        <f>M1356</f>
        <v>0</v>
      </c>
      <c r="L26" s="129" t="str">
        <f>P1371</f>
        <v/>
      </c>
      <c r="M26" s="129" t="str">
        <f>P1372</f>
        <v/>
      </c>
      <c r="N26" s="19"/>
    </row>
    <row r="27" spans="1:14" ht="20.149999999999999" customHeight="1" x14ac:dyDescent="0.3">
      <c r="A27" s="16"/>
      <c r="B27" s="89">
        <v>8</v>
      </c>
      <c r="C27" s="192" t="str">
        <f>B1393</f>
        <v>8th visit</v>
      </c>
      <c r="D27" s="192"/>
      <c r="E27" s="192"/>
      <c r="F27" s="192"/>
      <c r="G27" s="192"/>
      <c r="H27" s="192"/>
      <c r="I27" s="192"/>
      <c r="J27" s="88">
        <f t="shared" si="0"/>
        <v>8</v>
      </c>
      <c r="K27" s="129">
        <f>M1393</f>
        <v>0</v>
      </c>
      <c r="L27" s="129" t="str">
        <f>P1408</f>
        <v/>
      </c>
      <c r="M27" s="129" t="str">
        <f>P1409</f>
        <v/>
      </c>
      <c r="N27" s="19"/>
    </row>
    <row r="28" spans="1:14" ht="20.149999999999999" customHeight="1" x14ac:dyDescent="0.3">
      <c r="A28" s="16"/>
      <c r="B28" s="89">
        <v>9</v>
      </c>
      <c r="C28" s="192" t="str">
        <f>B1430</f>
        <v>9th visit</v>
      </c>
      <c r="D28" s="192"/>
      <c r="E28" s="192"/>
      <c r="F28" s="192"/>
      <c r="G28" s="192"/>
      <c r="H28" s="192"/>
      <c r="I28" s="192"/>
      <c r="J28" s="88">
        <f t="shared" si="0"/>
        <v>9</v>
      </c>
      <c r="K28" s="129">
        <f>M1430</f>
        <v>0</v>
      </c>
      <c r="L28" s="129" t="str">
        <f>P1445</f>
        <v/>
      </c>
      <c r="M28" s="129" t="str">
        <f>P1446</f>
        <v/>
      </c>
      <c r="N28" s="19"/>
    </row>
    <row r="29" spans="1:14" ht="20.149999999999999" customHeight="1" x14ac:dyDescent="0.3">
      <c r="A29" s="16"/>
      <c r="B29" s="89">
        <v>10</v>
      </c>
      <c r="C29" s="192" t="str">
        <f>B1467</f>
        <v>10th visit</v>
      </c>
      <c r="D29" s="192"/>
      <c r="E29" s="192"/>
      <c r="F29" s="192"/>
      <c r="G29" s="192"/>
      <c r="H29" s="192"/>
      <c r="I29" s="192"/>
      <c r="J29" s="88">
        <f t="shared" si="0"/>
        <v>10</v>
      </c>
      <c r="K29" s="129">
        <f>M1467</f>
        <v>0</v>
      </c>
      <c r="L29" s="129" t="str">
        <f>P1482</f>
        <v/>
      </c>
      <c r="M29" s="129" t="str">
        <f>P1483</f>
        <v/>
      </c>
      <c r="N29" s="19"/>
    </row>
    <row r="30" spans="1:14" ht="20.149999999999999" customHeight="1" x14ac:dyDescent="0.3">
      <c r="A30" s="16"/>
      <c r="B30" s="89">
        <v>11</v>
      </c>
      <c r="C30" s="192" t="str">
        <f>B1504</f>
        <v>11th visit</v>
      </c>
      <c r="D30" s="192"/>
      <c r="E30" s="192"/>
      <c r="F30" s="192"/>
      <c r="G30" s="192"/>
      <c r="H30" s="192"/>
      <c r="I30" s="192"/>
      <c r="J30" s="88">
        <f t="shared" si="0"/>
        <v>11</v>
      </c>
      <c r="K30" s="129">
        <f>M1504</f>
        <v>0</v>
      </c>
      <c r="L30" s="129" t="str">
        <f>P1519</f>
        <v/>
      </c>
      <c r="M30" s="129" t="str">
        <f>P1520</f>
        <v/>
      </c>
      <c r="N30" s="19"/>
    </row>
    <row r="31" spans="1:14" ht="20.149999999999999" customHeight="1" x14ac:dyDescent="0.3">
      <c r="A31" s="16"/>
      <c r="B31" s="89">
        <v>12</v>
      </c>
      <c r="C31" s="192" t="str">
        <f>B1541</f>
        <v>12th visit</v>
      </c>
      <c r="D31" s="192"/>
      <c r="E31" s="192"/>
      <c r="F31" s="192"/>
      <c r="G31" s="192"/>
      <c r="H31" s="192"/>
      <c r="I31" s="192"/>
      <c r="J31" s="88">
        <f t="shared" si="0"/>
        <v>12</v>
      </c>
      <c r="K31" s="129">
        <f>M1541</f>
        <v>0</v>
      </c>
      <c r="L31" s="129" t="str">
        <f>P1556</f>
        <v/>
      </c>
      <c r="M31" s="129" t="str">
        <f>P1557</f>
        <v/>
      </c>
      <c r="N31" s="19"/>
    </row>
    <row r="32" spans="1:14" ht="20.149999999999999" customHeight="1" x14ac:dyDescent="0.3">
      <c r="A32" s="16"/>
      <c r="B32" s="89">
        <v>13</v>
      </c>
      <c r="C32" s="192" t="str">
        <f>B1578</f>
        <v>13th visit</v>
      </c>
      <c r="D32" s="192"/>
      <c r="E32" s="192"/>
      <c r="F32" s="192"/>
      <c r="G32" s="192"/>
      <c r="H32" s="192"/>
      <c r="I32" s="192"/>
      <c r="J32" s="88">
        <f t="shared" si="0"/>
        <v>13</v>
      </c>
      <c r="K32" s="129">
        <f>M1578</f>
        <v>0</v>
      </c>
      <c r="L32" s="129" t="str">
        <f>P1593</f>
        <v/>
      </c>
      <c r="M32" s="129" t="str">
        <f>P1594</f>
        <v/>
      </c>
      <c r="N32" s="19"/>
    </row>
    <row r="33" spans="1:14" ht="20.149999999999999" customHeight="1" x14ac:dyDescent="0.3">
      <c r="A33" s="16"/>
      <c r="B33" s="89">
        <v>14</v>
      </c>
      <c r="C33" s="192" t="str">
        <f>B1615</f>
        <v>14th visit</v>
      </c>
      <c r="D33" s="192"/>
      <c r="E33" s="192"/>
      <c r="F33" s="192"/>
      <c r="G33" s="192"/>
      <c r="H33" s="192"/>
      <c r="I33" s="192"/>
      <c r="J33" s="88">
        <f t="shared" si="0"/>
        <v>14</v>
      </c>
      <c r="K33" s="129">
        <f>M1615</f>
        <v>0</v>
      </c>
      <c r="L33" s="129" t="str">
        <f>P1630</f>
        <v/>
      </c>
      <c r="M33" s="129" t="str">
        <f>P1631</f>
        <v/>
      </c>
      <c r="N33" s="19"/>
    </row>
    <row r="34" spans="1:14" ht="20.149999999999999" customHeight="1" x14ac:dyDescent="0.3">
      <c r="A34" s="16"/>
      <c r="B34" s="89">
        <v>15</v>
      </c>
      <c r="C34" s="192" t="str">
        <f>B1652</f>
        <v>15th visit</v>
      </c>
      <c r="D34" s="192"/>
      <c r="E34" s="192"/>
      <c r="F34" s="192"/>
      <c r="G34" s="192"/>
      <c r="H34" s="192"/>
      <c r="I34" s="192"/>
      <c r="J34" s="88">
        <f t="shared" si="0"/>
        <v>15</v>
      </c>
      <c r="K34" s="129">
        <f>M1652</f>
        <v>0</v>
      </c>
      <c r="L34" s="129" t="str">
        <f>P1667</f>
        <v/>
      </c>
      <c r="M34" s="129" t="str">
        <f>P1668</f>
        <v/>
      </c>
      <c r="N34" s="19"/>
    </row>
    <row r="35" spans="1:14" ht="20.149999999999999" customHeight="1" x14ac:dyDescent="0.3">
      <c r="A35" s="16"/>
      <c r="B35" s="89">
        <v>16</v>
      </c>
      <c r="C35" s="192" t="str">
        <f>B1689</f>
        <v>16th visit</v>
      </c>
      <c r="D35" s="192"/>
      <c r="E35" s="192"/>
      <c r="F35" s="192"/>
      <c r="G35" s="192"/>
      <c r="H35" s="192"/>
      <c r="I35" s="192"/>
      <c r="J35" s="88">
        <f t="shared" si="0"/>
        <v>16</v>
      </c>
      <c r="K35" s="129">
        <f>M1689</f>
        <v>0</v>
      </c>
      <c r="L35" s="129" t="str">
        <f>P1704</f>
        <v/>
      </c>
      <c r="M35" s="129" t="str">
        <f>P1705</f>
        <v/>
      </c>
      <c r="N35" s="19"/>
    </row>
    <row r="36" spans="1:14" ht="20.149999999999999" customHeight="1" x14ac:dyDescent="0.3">
      <c r="A36" s="16"/>
      <c r="B36" s="20"/>
      <c r="C36" s="26"/>
      <c r="D36" s="26"/>
      <c r="E36" s="26"/>
      <c r="F36" s="26"/>
      <c r="G36" s="26"/>
      <c r="H36" s="26"/>
      <c r="I36" s="26"/>
      <c r="J36" s="26"/>
      <c r="K36" s="26"/>
      <c r="L36" s="26"/>
      <c r="M36" s="26"/>
      <c r="N36" s="19"/>
    </row>
    <row r="37" spans="1:14" ht="20.149999999999999" customHeight="1" x14ac:dyDescent="0.3">
      <c r="A37" s="16"/>
      <c r="B37" s="21"/>
      <c r="C37" s="21"/>
      <c r="D37" s="21"/>
      <c r="E37" s="21"/>
      <c r="F37" s="21"/>
      <c r="G37" s="21"/>
      <c r="H37" s="21"/>
      <c r="I37" s="21"/>
      <c r="J37" s="21"/>
      <c r="K37" s="21"/>
      <c r="L37" s="21"/>
      <c r="M37" s="21"/>
      <c r="N37" s="19"/>
    </row>
    <row r="38" spans="1:14" ht="20.149999999999999" customHeight="1" x14ac:dyDescent="0.3">
      <c r="A38" s="16"/>
      <c r="B38" s="21"/>
      <c r="C38" s="21"/>
      <c r="D38" s="21"/>
      <c r="E38" s="21"/>
      <c r="F38" s="21"/>
      <c r="G38" s="21"/>
      <c r="H38" s="21"/>
      <c r="I38" s="21"/>
      <c r="J38" s="21"/>
      <c r="K38" s="21"/>
      <c r="L38" s="21"/>
      <c r="M38" s="21"/>
      <c r="N38" s="19"/>
    </row>
    <row r="39" spans="1:14" ht="20.149999999999999" customHeight="1" x14ac:dyDescent="0.3">
      <c r="A39" s="16"/>
      <c r="B39" s="21"/>
      <c r="C39" s="21"/>
      <c r="D39" s="21"/>
      <c r="E39" s="21"/>
      <c r="F39" s="21"/>
      <c r="G39" s="21"/>
      <c r="H39" s="21"/>
      <c r="I39" s="21"/>
      <c r="J39" s="21"/>
      <c r="K39" s="21"/>
      <c r="L39" s="21"/>
      <c r="M39" s="21"/>
      <c r="N39" s="19"/>
    </row>
    <row r="40" spans="1:14" ht="20.149999999999999" customHeight="1" x14ac:dyDescent="0.3">
      <c r="A40" s="16"/>
      <c r="B40" s="21"/>
      <c r="C40" s="21"/>
      <c r="D40" s="21"/>
      <c r="E40" s="21"/>
      <c r="F40" s="21"/>
      <c r="G40" s="21"/>
      <c r="H40" s="21"/>
      <c r="I40" s="21"/>
      <c r="J40" s="21"/>
      <c r="K40" s="21"/>
      <c r="L40" s="21"/>
      <c r="M40" s="21"/>
      <c r="N40" s="19"/>
    </row>
    <row r="41" spans="1:14" ht="20.149999999999999" customHeight="1" x14ac:dyDescent="0.3">
      <c r="A41" s="16"/>
      <c r="B41" s="21"/>
      <c r="C41" s="21"/>
      <c r="D41" s="21"/>
      <c r="E41" s="21"/>
      <c r="F41" s="21"/>
      <c r="G41" s="21"/>
      <c r="H41" s="21"/>
      <c r="I41" s="21"/>
      <c r="J41" s="21"/>
      <c r="K41" s="21"/>
      <c r="L41" s="21"/>
      <c r="M41" s="21"/>
      <c r="N41" s="19"/>
    </row>
    <row r="42" spans="1:14" ht="20.149999999999999" customHeight="1" x14ac:dyDescent="0.3">
      <c r="A42" s="16"/>
      <c r="B42" s="20"/>
      <c r="C42" s="26"/>
      <c r="D42" s="26"/>
      <c r="E42" s="26"/>
      <c r="F42" s="26"/>
      <c r="G42" s="26"/>
      <c r="H42" s="26"/>
      <c r="I42" s="26"/>
      <c r="J42" s="26"/>
      <c r="K42" s="26"/>
      <c r="L42" s="26"/>
      <c r="M42" s="26"/>
      <c r="N42" s="19"/>
    </row>
    <row r="43" spans="1:14" ht="20.149999999999999" customHeight="1" x14ac:dyDescent="0.3">
      <c r="A43" s="16"/>
      <c r="B43" s="21"/>
      <c r="C43" s="21"/>
      <c r="D43" s="21"/>
      <c r="E43" s="21"/>
      <c r="F43" s="21"/>
      <c r="G43" s="21"/>
      <c r="H43" s="21"/>
      <c r="I43" s="21"/>
      <c r="J43" s="21"/>
      <c r="K43" s="21"/>
      <c r="L43" s="21"/>
      <c r="M43" s="21"/>
      <c r="N43" s="19"/>
    </row>
    <row r="44" spans="1:14" ht="20.149999999999999" customHeight="1" x14ac:dyDescent="0.3">
      <c r="A44" s="16"/>
      <c r="B44" s="21"/>
      <c r="C44" s="21"/>
      <c r="D44" s="21"/>
      <c r="E44" s="21"/>
      <c r="F44" s="21"/>
      <c r="G44" s="21"/>
      <c r="H44" s="21"/>
      <c r="I44" s="21"/>
      <c r="J44" s="21"/>
      <c r="K44" s="21"/>
      <c r="L44" s="21"/>
      <c r="M44" s="21"/>
      <c r="N44" s="19"/>
    </row>
    <row r="45" spans="1:14" ht="20.149999999999999" customHeight="1" x14ac:dyDescent="0.3">
      <c r="A45" s="16"/>
      <c r="B45" s="21"/>
      <c r="C45" s="21"/>
      <c r="D45" s="21"/>
      <c r="E45" s="21"/>
      <c r="F45" s="21"/>
      <c r="G45" s="21"/>
      <c r="H45" s="21"/>
      <c r="I45" s="21"/>
      <c r="J45" s="21"/>
      <c r="K45" s="21"/>
      <c r="L45" s="21"/>
      <c r="M45" s="21"/>
      <c r="N45" s="19"/>
    </row>
    <row r="46" spans="1:14" ht="20.149999999999999" customHeight="1" x14ac:dyDescent="0.3">
      <c r="A46" s="16"/>
      <c r="B46" s="21"/>
      <c r="C46" s="21"/>
      <c r="D46" s="21"/>
      <c r="E46" s="21"/>
      <c r="F46" s="21"/>
      <c r="G46" s="21"/>
      <c r="H46" s="21"/>
      <c r="I46" s="21"/>
      <c r="J46" s="21"/>
      <c r="K46" s="21"/>
      <c r="L46" s="21"/>
      <c r="M46" s="21"/>
      <c r="N46" s="19"/>
    </row>
    <row r="47" spans="1:14" ht="20.149999999999999" customHeight="1" x14ac:dyDescent="0.3">
      <c r="A47" s="16"/>
      <c r="B47" s="21"/>
      <c r="C47" s="21"/>
      <c r="D47" s="21"/>
      <c r="E47" s="21"/>
      <c r="F47" s="21"/>
      <c r="G47" s="21"/>
      <c r="H47" s="21"/>
      <c r="I47" s="21"/>
      <c r="J47" s="21"/>
      <c r="K47" s="21"/>
      <c r="L47" s="21"/>
      <c r="M47" s="21"/>
      <c r="N47" s="19"/>
    </row>
    <row r="48" spans="1:14" ht="15" customHeight="1" x14ac:dyDescent="0.3">
      <c r="A48" s="16"/>
      <c r="B48" s="21"/>
      <c r="C48" s="21"/>
      <c r="D48" s="21"/>
      <c r="E48" s="21"/>
      <c r="F48" s="21"/>
      <c r="G48" s="21"/>
      <c r="H48" s="21"/>
      <c r="I48" s="21"/>
      <c r="J48" s="21"/>
      <c r="K48" s="21"/>
      <c r="L48" s="21"/>
      <c r="M48" s="21"/>
      <c r="N48" s="19"/>
    </row>
    <row r="49" spans="1:54" ht="5.15" customHeight="1" x14ac:dyDescent="0.3">
      <c r="A49" s="16"/>
      <c r="B49" s="21"/>
      <c r="C49" s="21"/>
      <c r="D49" s="21"/>
      <c r="E49" s="21"/>
      <c r="F49" s="21"/>
      <c r="G49" s="21"/>
      <c r="H49" s="21"/>
      <c r="I49" s="21"/>
      <c r="J49" s="21"/>
      <c r="K49" s="21"/>
      <c r="L49" s="21"/>
      <c r="M49" s="21"/>
      <c r="N49" s="19"/>
    </row>
    <row r="50" spans="1:54" ht="5.15" customHeight="1" x14ac:dyDescent="0.3">
      <c r="A50" s="27"/>
      <c r="B50" s="28"/>
      <c r="C50" s="28"/>
      <c r="D50" s="28"/>
      <c r="E50" s="28"/>
      <c r="F50" s="28"/>
      <c r="G50" s="28"/>
      <c r="H50" s="28"/>
      <c r="I50" s="28"/>
      <c r="J50" s="28"/>
      <c r="K50" s="28"/>
      <c r="L50" s="28"/>
      <c r="M50" s="28"/>
      <c r="N50" s="29"/>
    </row>
    <row r="51" spans="1:54" ht="55" customHeight="1" x14ac:dyDescent="0.3">
      <c r="A51" s="30" t="s">
        <v>5</v>
      </c>
      <c r="B51" s="188" t="s">
        <v>10</v>
      </c>
      <c r="C51" s="188"/>
      <c r="D51" s="188"/>
      <c r="E51" s="188"/>
      <c r="F51" s="186" t="s">
        <v>42</v>
      </c>
      <c r="G51" s="186"/>
      <c r="H51" s="186"/>
      <c r="I51" s="186"/>
      <c r="J51" s="187" t="s">
        <v>43</v>
      </c>
      <c r="K51" s="187"/>
      <c r="L51" s="187"/>
      <c r="M51" s="187"/>
      <c r="N51" s="31" t="s">
        <v>7</v>
      </c>
    </row>
    <row r="52" spans="1:54" ht="5.15" customHeight="1" x14ac:dyDescent="0.3">
      <c r="A52" s="11"/>
      <c r="B52" s="12"/>
      <c r="C52" s="12"/>
      <c r="D52" s="12"/>
      <c r="E52" s="12"/>
      <c r="F52" s="12"/>
      <c r="G52" s="12"/>
      <c r="H52" s="13"/>
      <c r="I52" s="12"/>
      <c r="J52" s="12"/>
      <c r="K52" s="12"/>
      <c r="L52" s="12"/>
      <c r="M52" s="12"/>
      <c r="N52" s="14"/>
    </row>
    <row r="53" spans="1:54" ht="5.15" customHeight="1" x14ac:dyDescent="0.3">
      <c r="A53" s="16"/>
      <c r="B53" s="17"/>
      <c r="C53" s="17"/>
      <c r="D53" s="17"/>
      <c r="E53" s="17"/>
      <c r="F53" s="17"/>
      <c r="G53" s="17"/>
      <c r="H53" s="18"/>
      <c r="I53" s="17"/>
      <c r="J53" s="17"/>
      <c r="K53" s="17"/>
      <c r="L53" s="17"/>
      <c r="M53" s="17"/>
      <c r="N53" s="19"/>
    </row>
    <row r="54" spans="1:54" ht="5.15" customHeight="1" thickBot="1" x14ac:dyDescent="0.35">
      <c r="A54" s="16"/>
      <c r="B54" s="32"/>
      <c r="C54" s="32"/>
      <c r="D54" s="32"/>
      <c r="E54" s="32"/>
      <c r="F54" s="32"/>
      <c r="G54" s="32"/>
      <c r="H54" s="32"/>
      <c r="I54" s="32"/>
      <c r="J54" s="32"/>
      <c r="K54" s="32"/>
      <c r="L54" s="32"/>
      <c r="M54" s="32"/>
      <c r="N54" s="19"/>
    </row>
    <row r="55" spans="1:54" ht="20.149999999999999" customHeight="1" thickTop="1" x14ac:dyDescent="0.3">
      <c r="A55" s="16"/>
      <c r="B55" s="33" t="s">
        <v>11</v>
      </c>
      <c r="C55" s="32"/>
      <c r="D55" s="32"/>
      <c r="E55" s="32"/>
      <c r="F55" s="179" t="s">
        <v>157</v>
      </c>
      <c r="G55" s="180"/>
      <c r="H55" s="180"/>
      <c r="I55" s="181"/>
      <c r="J55" s="34"/>
      <c r="K55" s="35" t="s">
        <v>12</v>
      </c>
      <c r="L55" s="36"/>
      <c r="M55" s="37"/>
      <c r="N55" s="19"/>
    </row>
    <row r="56" spans="1:54" ht="20.149999999999999" customHeight="1" thickBot="1" x14ac:dyDescent="0.35">
      <c r="A56" s="16"/>
      <c r="B56" s="33" t="s">
        <v>13</v>
      </c>
      <c r="C56" s="32"/>
      <c r="D56" s="32"/>
      <c r="E56" s="32"/>
      <c r="F56" s="179" t="s">
        <v>164</v>
      </c>
      <c r="G56" s="180"/>
      <c r="H56" s="180"/>
      <c r="I56" s="181"/>
      <c r="J56" s="34"/>
      <c r="K56" s="182"/>
      <c r="L56" s="183"/>
      <c r="M56" s="184"/>
      <c r="N56" s="19"/>
    </row>
    <row r="57" spans="1:54" ht="10" customHeight="1" thickTop="1" x14ac:dyDescent="0.3">
      <c r="A57" s="16"/>
      <c r="B57" s="17"/>
      <c r="C57" s="17"/>
      <c r="D57" s="17"/>
      <c r="E57" s="17"/>
      <c r="F57" s="17"/>
      <c r="G57" s="17"/>
      <c r="H57" s="18"/>
      <c r="I57" s="17"/>
      <c r="J57" s="17"/>
      <c r="K57" s="17"/>
      <c r="L57" s="17"/>
      <c r="M57" s="17"/>
      <c r="N57" s="19"/>
    </row>
    <row r="58" spans="1:54" ht="20.149999999999999" customHeight="1" x14ac:dyDescent="0.3">
      <c r="A58" s="16"/>
      <c r="B58" s="174" t="str">
        <f>F1135</f>
        <v>1. I felt fully seen and heard.</v>
      </c>
      <c r="C58" s="174"/>
      <c r="D58" s="174"/>
      <c r="E58" s="174"/>
      <c r="F58" s="174"/>
      <c r="G58" s="174"/>
      <c r="H58" s="174"/>
      <c r="I58" s="174"/>
      <c r="J58" s="174"/>
      <c r="K58" s="175" t="s">
        <v>55</v>
      </c>
      <c r="L58" s="176"/>
      <c r="M58" s="177"/>
      <c r="N58" s="19"/>
    </row>
    <row r="59" spans="1:54" ht="5.15" customHeight="1" x14ac:dyDescent="0.3">
      <c r="A59" s="16"/>
      <c r="B59" s="17"/>
      <c r="C59" s="17"/>
      <c r="D59" s="17"/>
      <c r="E59" s="17"/>
      <c r="F59" s="17"/>
      <c r="G59" s="17"/>
      <c r="H59" s="18"/>
      <c r="I59" s="17"/>
      <c r="J59" s="17"/>
      <c r="K59" s="17"/>
      <c r="L59" s="17"/>
      <c r="M59" s="17"/>
      <c r="N59" s="19"/>
      <c r="BB59" s="38"/>
    </row>
    <row r="60" spans="1:54" ht="20.149999999999999" customHeight="1" x14ac:dyDescent="0.3">
      <c r="A60" s="16"/>
      <c r="B60" s="174" t="str">
        <f>F1136</f>
        <v>2. They faithfully responded to all of my expressions of pain or discomfort.</v>
      </c>
      <c r="C60" s="174"/>
      <c r="D60" s="174"/>
      <c r="E60" s="174"/>
      <c r="F60" s="174"/>
      <c r="G60" s="174"/>
      <c r="H60" s="174"/>
      <c r="I60" s="174"/>
      <c r="J60" s="174"/>
      <c r="K60" s="175" t="s">
        <v>56</v>
      </c>
      <c r="L60" s="176"/>
      <c r="M60" s="177"/>
      <c r="N60" s="19"/>
      <c r="BB60" s="38"/>
    </row>
    <row r="61" spans="1:54" ht="5.15" customHeight="1" x14ac:dyDescent="0.3">
      <c r="A61" s="16"/>
      <c r="B61" s="17"/>
      <c r="C61" s="17"/>
      <c r="D61" s="17"/>
      <c r="E61" s="17"/>
      <c r="F61" s="17"/>
      <c r="G61" s="17"/>
      <c r="H61" s="18"/>
      <c r="I61" s="17"/>
      <c r="J61" s="17"/>
      <c r="K61" s="17"/>
      <c r="L61" s="17"/>
      <c r="M61" s="17"/>
      <c r="N61" s="19"/>
      <c r="BB61" s="38"/>
    </row>
    <row r="62" spans="1:54" ht="20.149999999999999" customHeight="1" x14ac:dyDescent="0.3">
      <c r="A62" s="16"/>
      <c r="B62" s="174" t="str">
        <f>F1137</f>
        <v>3. They put my personal wellbeing ahead of their institutional processes.</v>
      </c>
      <c r="C62" s="174"/>
      <c r="D62" s="174"/>
      <c r="E62" s="174"/>
      <c r="F62" s="174"/>
      <c r="G62" s="174"/>
      <c r="H62" s="174"/>
      <c r="I62" s="174"/>
      <c r="J62" s="174"/>
      <c r="K62" s="175" t="s">
        <v>56</v>
      </c>
      <c r="L62" s="176"/>
      <c r="M62" s="177"/>
      <c r="N62" s="19"/>
      <c r="BB62" s="38"/>
    </row>
    <row r="63" spans="1:54" ht="5.15" customHeight="1" x14ac:dyDescent="0.3">
      <c r="A63" s="16"/>
      <c r="B63" s="17"/>
      <c r="C63" s="17"/>
      <c r="D63" s="17"/>
      <c r="E63" s="17"/>
      <c r="F63" s="17"/>
      <c r="G63" s="17"/>
      <c r="H63" s="18"/>
      <c r="I63" s="17"/>
      <c r="J63" s="17"/>
      <c r="K63" s="17"/>
      <c r="L63" s="17"/>
      <c r="M63" s="17"/>
      <c r="N63" s="19"/>
      <c r="BB63" s="38"/>
    </row>
    <row r="64" spans="1:54" ht="20.149999999999999" customHeight="1" x14ac:dyDescent="0.3">
      <c r="A64" s="16"/>
      <c r="B64" s="174" t="str">
        <f>F1138</f>
        <v>4. Their actions and expressions were devoid of any microaggressions.</v>
      </c>
      <c r="C64" s="174"/>
      <c r="D64" s="174"/>
      <c r="E64" s="174"/>
      <c r="F64" s="174"/>
      <c r="G64" s="174"/>
      <c r="H64" s="174"/>
      <c r="I64" s="174"/>
      <c r="J64" s="174"/>
      <c r="K64" s="175" t="s">
        <v>55</v>
      </c>
      <c r="L64" s="176"/>
      <c r="M64" s="177"/>
      <c r="N64" s="19"/>
    </row>
    <row r="65" spans="1:14" ht="5.15" customHeight="1" x14ac:dyDescent="0.3">
      <c r="A65" s="16"/>
      <c r="B65" s="17"/>
      <c r="C65" s="17"/>
      <c r="D65" s="17"/>
      <c r="E65" s="17"/>
      <c r="F65" s="17"/>
      <c r="G65" s="17"/>
      <c r="H65" s="18"/>
      <c r="I65" s="17"/>
      <c r="J65" s="17"/>
      <c r="K65" s="17"/>
      <c r="L65" s="17"/>
      <c r="M65" s="17"/>
      <c r="N65" s="19"/>
    </row>
    <row r="66" spans="1:14" ht="20.149999999999999" customHeight="1" x14ac:dyDescent="0.3">
      <c r="A66" s="16"/>
      <c r="B66" s="174" t="str">
        <f>F1139</f>
        <v>5. They asked me how they could be more culturally sensitive.</v>
      </c>
      <c r="C66" s="174"/>
      <c r="D66" s="174"/>
      <c r="E66" s="174"/>
      <c r="F66" s="174"/>
      <c r="G66" s="174"/>
      <c r="H66" s="174"/>
      <c r="I66" s="174"/>
      <c r="J66" s="174"/>
      <c r="K66" s="175" t="s">
        <v>56</v>
      </c>
      <c r="L66" s="176"/>
      <c r="M66" s="177"/>
      <c r="N66" s="19"/>
    </row>
    <row r="67" spans="1:14" ht="5.15" customHeight="1" x14ac:dyDescent="0.3">
      <c r="A67" s="16"/>
      <c r="B67" s="17"/>
      <c r="C67" s="17"/>
      <c r="D67" s="17"/>
      <c r="E67" s="17"/>
      <c r="F67" s="17"/>
      <c r="G67" s="17"/>
      <c r="H67" s="18"/>
      <c r="I67" s="17"/>
      <c r="J67" s="17"/>
      <c r="K67" s="17"/>
      <c r="L67" s="17"/>
      <c r="M67" s="17"/>
      <c r="N67" s="19"/>
    </row>
    <row r="68" spans="1:14" ht="20.149999999999999" customHeight="1" x14ac:dyDescent="0.3">
      <c r="A68" s="16"/>
      <c r="B68" s="174" t="str">
        <f>F1140</f>
        <v>6. They did not exploit my vulnerability to their professional authority.</v>
      </c>
      <c r="C68" s="174"/>
      <c r="D68" s="174"/>
      <c r="E68" s="174"/>
      <c r="F68" s="174"/>
      <c r="G68" s="174"/>
      <c r="H68" s="174"/>
      <c r="I68" s="174"/>
      <c r="J68" s="174"/>
      <c r="K68" s="175" t="s">
        <v>53</v>
      </c>
      <c r="L68" s="176"/>
      <c r="M68" s="177"/>
      <c r="N68" s="19"/>
    </row>
    <row r="69" spans="1:14" ht="5.15" customHeight="1" x14ac:dyDescent="0.3">
      <c r="A69" s="16"/>
      <c r="B69" s="39"/>
      <c r="C69" s="39"/>
      <c r="D69" s="39"/>
      <c r="E69" s="39"/>
      <c r="F69" s="39"/>
      <c r="G69" s="39"/>
      <c r="H69" s="39"/>
      <c r="I69" s="39"/>
      <c r="J69" s="39"/>
      <c r="K69" s="39"/>
      <c r="L69" s="39"/>
      <c r="M69" s="39"/>
      <c r="N69" s="19"/>
    </row>
    <row r="70" spans="1:14" ht="20.149999999999999" customHeight="1" x14ac:dyDescent="0.3">
      <c r="A70" s="16"/>
      <c r="B70" s="174" t="str">
        <f>F1141</f>
        <v>7. I never had to give up my autonomy to fit their processes.</v>
      </c>
      <c r="C70" s="174"/>
      <c r="D70" s="174"/>
      <c r="E70" s="174"/>
      <c r="F70" s="174"/>
      <c r="G70" s="174"/>
      <c r="H70" s="174"/>
      <c r="I70" s="174"/>
      <c r="J70" s="174"/>
      <c r="K70" s="175" t="s">
        <v>56</v>
      </c>
      <c r="L70" s="176"/>
      <c r="M70" s="177"/>
      <c r="N70" s="19"/>
    </row>
    <row r="71" spans="1:14" ht="5.15" customHeight="1" x14ac:dyDescent="0.3">
      <c r="A71" s="16"/>
      <c r="B71" s="39"/>
      <c r="C71" s="39"/>
      <c r="D71" s="39"/>
      <c r="E71" s="39"/>
      <c r="F71" s="39"/>
      <c r="G71" s="39"/>
      <c r="H71" s="39"/>
      <c r="I71" s="39"/>
      <c r="J71" s="39"/>
      <c r="K71" s="39"/>
      <c r="L71" s="39"/>
      <c r="M71" s="39"/>
      <c r="N71" s="19"/>
    </row>
    <row r="72" spans="1:14" ht="20.149999999999999" customHeight="1" x14ac:dyDescent="0.3">
      <c r="A72" s="16"/>
      <c r="B72" s="174" t="str">
        <f>F1142</f>
        <v>8. Staff appeared to be culturally diverse.</v>
      </c>
      <c r="C72" s="174"/>
      <c r="D72" s="174"/>
      <c r="E72" s="174"/>
      <c r="F72" s="174"/>
      <c r="G72" s="174"/>
      <c r="H72" s="174"/>
      <c r="I72" s="174"/>
      <c r="J72" s="174"/>
      <c r="K72" s="175" t="s">
        <v>51</v>
      </c>
      <c r="L72" s="176"/>
      <c r="M72" s="177"/>
      <c r="N72" s="19"/>
    </row>
    <row r="73" spans="1:14" ht="5.15" customHeight="1" x14ac:dyDescent="0.3">
      <c r="A73" s="16"/>
      <c r="B73" s="39"/>
      <c r="C73" s="39"/>
      <c r="D73" s="39"/>
      <c r="E73" s="39"/>
      <c r="F73" s="39"/>
      <c r="G73" s="39"/>
      <c r="H73" s="39"/>
      <c r="I73" s="39"/>
      <c r="J73" s="39"/>
      <c r="K73" s="39"/>
      <c r="L73" s="39"/>
      <c r="M73" s="39"/>
      <c r="N73" s="19"/>
    </row>
    <row r="74" spans="1:14" ht="20.149999999999999" customHeight="1" x14ac:dyDescent="0.3">
      <c r="A74" s="16"/>
      <c r="B74" s="174" t="str">
        <f>F1143</f>
        <v>9. They effectively accommodated my linguistic barrier.</v>
      </c>
      <c r="C74" s="174"/>
      <c r="D74" s="174"/>
      <c r="E74" s="174"/>
      <c r="F74" s="174"/>
      <c r="G74" s="174"/>
      <c r="H74" s="174"/>
      <c r="I74" s="174"/>
      <c r="J74" s="174"/>
      <c r="K74" s="175" t="s">
        <v>53</v>
      </c>
      <c r="L74" s="176"/>
      <c r="M74" s="177"/>
      <c r="N74" s="19"/>
    </row>
    <row r="75" spans="1:14" ht="5.15" customHeight="1" x14ac:dyDescent="0.3">
      <c r="A75" s="16"/>
      <c r="B75" s="39"/>
      <c r="C75" s="39"/>
      <c r="D75" s="39"/>
      <c r="E75" s="39"/>
      <c r="F75" s="39"/>
      <c r="G75" s="39"/>
      <c r="H75" s="39"/>
      <c r="I75" s="39"/>
      <c r="J75" s="39"/>
      <c r="K75" s="39"/>
      <c r="L75" s="39"/>
      <c r="M75" s="39"/>
      <c r="N75" s="19"/>
    </row>
    <row r="76" spans="1:14" ht="20.149999999999999" customHeight="1" x14ac:dyDescent="0.3">
      <c r="A76" s="16"/>
      <c r="B76" s="174" t="str">
        <f>F1144</f>
        <v>10. I was offered billing options appropriate to my cultural values.</v>
      </c>
      <c r="C76" s="174"/>
      <c r="D76" s="174"/>
      <c r="E76" s="174"/>
      <c r="F76" s="174"/>
      <c r="G76" s="174"/>
      <c r="H76" s="174"/>
      <c r="I76" s="174"/>
      <c r="J76" s="174"/>
      <c r="K76" s="175" t="s">
        <v>53</v>
      </c>
      <c r="L76" s="176"/>
      <c r="M76" s="177"/>
      <c r="N76" s="19"/>
    </row>
    <row r="77" spans="1:14" ht="10" customHeight="1" x14ac:dyDescent="0.3">
      <c r="A77" s="16"/>
      <c r="B77" s="39"/>
      <c r="C77" s="39"/>
      <c r="D77" s="39"/>
      <c r="E77" s="39"/>
      <c r="F77" s="39"/>
      <c r="G77" s="39"/>
      <c r="H77" s="39"/>
      <c r="I77" s="39"/>
      <c r="J77" s="39"/>
      <c r="K77" s="39"/>
      <c r="L77" s="39"/>
      <c r="M77" s="39"/>
      <c r="N77" s="19"/>
    </row>
    <row r="78" spans="1:14" ht="15" customHeight="1" x14ac:dyDescent="0.3">
      <c r="A78" s="16"/>
      <c r="B78" s="178" t="str">
        <f>B1148</f>
        <v>The resulting score for cultural competence is 28 out of 100. This indicates a level of significant incompetence.</v>
      </c>
      <c r="C78" s="178"/>
      <c r="D78" s="178"/>
      <c r="E78" s="178"/>
      <c r="F78" s="178"/>
      <c r="G78" s="178"/>
      <c r="H78" s="178"/>
      <c r="I78" s="178"/>
      <c r="J78" s="178"/>
      <c r="K78" s="178"/>
      <c r="L78" s="178"/>
      <c r="M78" s="178"/>
      <c r="N78" s="19"/>
    </row>
    <row r="79" spans="1:14" ht="10" customHeight="1" x14ac:dyDescent="0.3">
      <c r="A79" s="16"/>
      <c r="B79" s="40"/>
      <c r="C79" s="41"/>
      <c r="D79" s="41"/>
      <c r="E79" s="41"/>
      <c r="F79" s="41"/>
      <c r="G79" s="41"/>
      <c r="H79" s="41"/>
      <c r="I79" s="41"/>
      <c r="J79" s="41"/>
      <c r="K79" s="41"/>
      <c r="L79" s="41"/>
      <c r="M79" s="42"/>
      <c r="N79" s="19"/>
    </row>
    <row r="80" spans="1:14" ht="20.149999999999999" customHeight="1" x14ac:dyDescent="0.3">
      <c r="A80" s="16"/>
      <c r="B80" s="43" t="str">
        <f>C1152</f>
        <v xml:space="preserve">Thank you, Tanner, for your medical service to Zuri. </v>
      </c>
      <c r="C80" s="44"/>
      <c r="D80" s="44"/>
      <c r="E80" s="44"/>
      <c r="F80" s="44"/>
      <c r="G80" s="44"/>
      <c r="H80" s="44"/>
      <c r="I80" s="44"/>
      <c r="J80" s="44"/>
      <c r="K80" s="44"/>
      <c r="L80" s="44"/>
      <c r="M80" s="45"/>
      <c r="N80" s="19"/>
    </row>
    <row r="81" spans="1:14" ht="55" customHeight="1" x14ac:dyDescent="0.3">
      <c r="A81" s="16"/>
      <c r="B81" s="189" t="str">
        <f t="shared" ref="B81:B83" si="1">C1153</f>
        <v>You have been assessed by Zuri, one of your patients, as measurably presenting significant incompetence. This suggests that you present a significant risk to Zuri's wellbeing, and to other culturally diverse patients. Of course, it doesn't have to stay that way.</v>
      </c>
      <c r="C81" s="190"/>
      <c r="D81" s="190"/>
      <c r="E81" s="190"/>
      <c r="F81" s="190"/>
      <c r="G81" s="190"/>
      <c r="H81" s="190"/>
      <c r="I81" s="190"/>
      <c r="J81" s="190"/>
      <c r="K81" s="190"/>
      <c r="L81" s="190"/>
      <c r="M81" s="191"/>
      <c r="N81" s="19"/>
    </row>
    <row r="82" spans="1:14" ht="40" customHeight="1" x14ac:dyDescent="0.3">
      <c r="A82" s="16"/>
      <c r="B82" s="189" t="str">
        <f t="shared" si="1"/>
        <v>We offer two programs to boost your cultural competence to reliably serve culturally diverse patients. The first one is free.</v>
      </c>
      <c r="C82" s="190"/>
      <c r="D82" s="190"/>
      <c r="E82" s="190"/>
      <c r="F82" s="190"/>
      <c r="G82" s="190"/>
      <c r="H82" s="190"/>
      <c r="I82" s="190"/>
      <c r="J82" s="190"/>
      <c r="K82" s="190"/>
      <c r="L82" s="190"/>
      <c r="M82" s="191"/>
      <c r="N82" s="19"/>
    </row>
    <row r="83" spans="1:14" ht="20.149999999999999" customHeight="1" x14ac:dyDescent="0.3">
      <c r="A83" s="16"/>
      <c r="B83" s="46" t="str">
        <f t="shared" si="1"/>
        <v>Standard Competence</v>
      </c>
      <c r="C83" s="39"/>
      <c r="D83" s="39"/>
      <c r="E83" s="47" t="str">
        <f>D1155</f>
        <v xml:space="preserve"> for legitimacy</v>
      </c>
      <c r="F83" s="39"/>
      <c r="G83" s="39"/>
      <c r="H83" s="39"/>
      <c r="I83" s="39"/>
      <c r="J83" s="39"/>
      <c r="K83" s="39"/>
      <c r="L83" s="39"/>
      <c r="M83" s="48"/>
      <c r="N83" s="19"/>
    </row>
    <row r="84" spans="1:14" ht="45" customHeight="1" x14ac:dyDescent="0.3">
      <c r="A84" s="16"/>
      <c r="B84" s="189" t="str">
        <f>F1155</f>
        <v>We offer you, Tanner,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C84" s="190"/>
      <c r="D84" s="190"/>
      <c r="E84" s="190"/>
      <c r="F84" s="190"/>
      <c r="G84" s="190"/>
      <c r="H84" s="190"/>
      <c r="I84" s="190"/>
      <c r="J84" s="190"/>
      <c r="K84" s="190"/>
      <c r="L84" s="190"/>
      <c r="M84" s="191"/>
      <c r="N84" s="19"/>
    </row>
    <row r="85" spans="1:14" ht="20.149999999999999" customHeight="1" x14ac:dyDescent="0.3">
      <c r="A85" s="16"/>
      <c r="B85" s="46" t="str">
        <f>C1156</f>
        <v>Competitive Competence</v>
      </c>
      <c r="C85" s="39"/>
      <c r="D85" s="39"/>
      <c r="E85" s="47" t="str">
        <f>D1156</f>
        <v xml:space="preserve"> for referrals</v>
      </c>
      <c r="F85" s="39"/>
      <c r="G85" s="39"/>
      <c r="H85" s="39"/>
      <c r="I85" s="39"/>
      <c r="J85" s="39"/>
      <c r="K85" s="39"/>
      <c r="L85" s="39"/>
      <c r="M85" s="48"/>
      <c r="N85" s="19"/>
    </row>
    <row r="86" spans="1:14" ht="65.150000000000006" customHeight="1" x14ac:dyDescent="0.3">
      <c r="A86" s="16"/>
      <c r="B86" s="189" t="str">
        <f>F1156</f>
        <v>We offer you, Tanner,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C86" s="190"/>
      <c r="D86" s="190"/>
      <c r="E86" s="190"/>
      <c r="F86" s="190"/>
      <c r="G86" s="190"/>
      <c r="H86" s="190"/>
      <c r="I86" s="190"/>
      <c r="J86" s="190"/>
      <c r="K86" s="190"/>
      <c r="L86" s="190"/>
      <c r="M86" s="191"/>
      <c r="N86" s="19"/>
    </row>
    <row r="87" spans="1:14" ht="20.149999999999999" customHeight="1" x14ac:dyDescent="0.3">
      <c r="A87" s="16"/>
      <c r="B87" s="150" t="str">
        <f>C1157</f>
        <v>Let's work together to improve healthcare outcomes for all of your patients. Thank you.</v>
      </c>
      <c r="C87" s="151"/>
      <c r="D87" s="151"/>
      <c r="E87" s="151"/>
      <c r="F87" s="151"/>
      <c r="G87" s="151"/>
      <c r="H87" s="151"/>
      <c r="I87" s="151"/>
      <c r="J87" s="151"/>
      <c r="K87" s="151"/>
      <c r="L87" s="151"/>
      <c r="M87" s="152"/>
      <c r="N87" s="19"/>
    </row>
    <row r="88" spans="1:14" ht="10" customHeight="1" x14ac:dyDescent="0.3">
      <c r="A88" s="16"/>
      <c r="B88" s="39"/>
      <c r="C88" s="39"/>
      <c r="D88" s="39"/>
      <c r="E88" s="39"/>
      <c r="F88" s="39"/>
      <c r="G88" s="39"/>
      <c r="H88" s="39"/>
      <c r="I88" s="39"/>
      <c r="J88" s="39"/>
      <c r="K88" s="39"/>
      <c r="L88" s="39"/>
      <c r="M88" s="39"/>
      <c r="N88" s="19"/>
    </row>
    <row r="89" spans="1:14" ht="5.15" customHeight="1" x14ac:dyDescent="0.3">
      <c r="A89" s="16"/>
      <c r="B89" s="39"/>
      <c r="C89" s="39"/>
      <c r="D89" s="39"/>
      <c r="E89" s="39"/>
      <c r="F89" s="39"/>
      <c r="G89" s="39"/>
      <c r="H89" s="39"/>
      <c r="I89" s="39"/>
      <c r="J89" s="39"/>
      <c r="K89" s="39"/>
      <c r="L89" s="39"/>
      <c r="M89" s="39"/>
      <c r="N89" s="19"/>
    </row>
    <row r="90" spans="1:14" ht="5.15" customHeight="1" x14ac:dyDescent="0.3">
      <c r="A90" s="27"/>
      <c r="B90" s="28"/>
      <c r="C90" s="28"/>
      <c r="D90" s="28"/>
      <c r="E90" s="28"/>
      <c r="F90" s="28"/>
      <c r="G90" s="28"/>
      <c r="H90" s="28"/>
      <c r="I90" s="28"/>
      <c r="J90" s="28"/>
      <c r="K90" s="28"/>
      <c r="L90" s="28"/>
      <c r="M90" s="28"/>
      <c r="N90" s="29"/>
    </row>
    <row r="91" spans="1:14" ht="55" customHeight="1" x14ac:dyDescent="0.3">
      <c r="A91" s="30" t="s">
        <v>5</v>
      </c>
      <c r="B91" s="188" t="s">
        <v>14</v>
      </c>
      <c r="C91" s="188"/>
      <c r="D91" s="188"/>
      <c r="E91" s="188"/>
      <c r="F91" s="186" t="s">
        <v>44</v>
      </c>
      <c r="G91" s="186"/>
      <c r="H91" s="186"/>
      <c r="I91" s="186"/>
      <c r="J91" s="187" t="s">
        <v>45</v>
      </c>
      <c r="K91" s="187"/>
      <c r="L91" s="187"/>
      <c r="M91" s="187"/>
      <c r="N91" s="31" t="s">
        <v>7</v>
      </c>
    </row>
    <row r="92" spans="1:14" ht="5.15" customHeight="1" x14ac:dyDescent="0.3">
      <c r="A92" s="11"/>
      <c r="B92" s="12"/>
      <c r="C92" s="12"/>
      <c r="D92" s="12"/>
      <c r="E92" s="12"/>
      <c r="F92" s="12"/>
      <c r="G92" s="12"/>
      <c r="H92" s="13"/>
      <c r="I92" s="12"/>
      <c r="J92" s="12"/>
      <c r="K92" s="12"/>
      <c r="L92" s="12"/>
      <c r="M92" s="12"/>
      <c r="N92" s="14"/>
    </row>
    <row r="93" spans="1:14" ht="5.15" customHeight="1" x14ac:dyDescent="0.3">
      <c r="A93" s="16"/>
      <c r="B93" s="17"/>
      <c r="C93" s="17"/>
      <c r="D93" s="17"/>
      <c r="E93" s="17"/>
      <c r="F93" s="17"/>
      <c r="G93" s="17"/>
      <c r="H93" s="18"/>
      <c r="I93" s="17"/>
      <c r="J93" s="17"/>
      <c r="K93" s="17"/>
      <c r="L93" s="17"/>
      <c r="M93" s="17"/>
      <c r="N93" s="19"/>
    </row>
    <row r="94" spans="1:14" ht="5.15" customHeight="1" thickBot="1" x14ac:dyDescent="0.35">
      <c r="A94" s="16"/>
      <c r="B94" s="32"/>
      <c r="C94" s="32"/>
      <c r="D94" s="32"/>
      <c r="E94" s="32"/>
      <c r="F94" s="32"/>
      <c r="G94" s="32"/>
      <c r="H94" s="32"/>
      <c r="I94" s="32"/>
      <c r="J94" s="32"/>
      <c r="K94" s="32"/>
      <c r="L94" s="32"/>
      <c r="M94" s="32"/>
      <c r="N94" s="19"/>
    </row>
    <row r="95" spans="1:14" ht="20.149999999999999" customHeight="1" thickTop="1" x14ac:dyDescent="0.3">
      <c r="A95" s="16"/>
      <c r="B95" s="33" t="s">
        <v>11</v>
      </c>
      <c r="C95" s="32"/>
      <c r="D95" s="32"/>
      <c r="E95" s="32"/>
      <c r="F95" s="179" t="str">
        <f>F55</f>
        <v>Zuri</v>
      </c>
      <c r="G95" s="180"/>
      <c r="H95" s="180"/>
      <c r="I95" s="181"/>
      <c r="J95" s="34"/>
      <c r="K95" s="35" t="s">
        <v>12</v>
      </c>
      <c r="L95" s="36"/>
      <c r="M95" s="37"/>
      <c r="N95" s="19"/>
    </row>
    <row r="96" spans="1:14" ht="20.149999999999999" customHeight="1" thickBot="1" x14ac:dyDescent="0.35">
      <c r="A96" s="16"/>
      <c r="B96" s="33" t="s">
        <v>13</v>
      </c>
      <c r="C96" s="32"/>
      <c r="D96" s="32"/>
      <c r="E96" s="32"/>
      <c r="F96" s="179" t="str">
        <f>F56</f>
        <v>Tanner</v>
      </c>
      <c r="G96" s="180"/>
      <c r="H96" s="180"/>
      <c r="I96" s="181"/>
      <c r="J96" s="34"/>
      <c r="K96" s="182"/>
      <c r="L96" s="183"/>
      <c r="M96" s="184"/>
      <c r="N96" s="19"/>
    </row>
    <row r="97" spans="1:54" ht="10" customHeight="1" thickTop="1" x14ac:dyDescent="0.3">
      <c r="A97" s="16"/>
      <c r="B97" s="17"/>
      <c r="C97" s="17"/>
      <c r="D97" s="17"/>
      <c r="E97" s="17"/>
      <c r="F97" s="17"/>
      <c r="G97" s="17"/>
      <c r="H97" s="18"/>
      <c r="I97" s="17"/>
      <c r="J97" s="17"/>
      <c r="K97" s="17"/>
      <c r="L97" s="17"/>
      <c r="M97" s="17"/>
      <c r="N97" s="19"/>
    </row>
    <row r="98" spans="1:54" ht="20.149999999999999" customHeight="1" x14ac:dyDescent="0.3">
      <c r="A98" s="16"/>
      <c r="B98" s="174" t="str">
        <f>F1175</f>
        <v>1. I felt fully seen and heard.</v>
      </c>
      <c r="C98" s="174"/>
      <c r="D98" s="174"/>
      <c r="E98" s="174"/>
      <c r="F98" s="174"/>
      <c r="G98" s="174"/>
      <c r="H98" s="174"/>
      <c r="I98" s="174"/>
      <c r="J98" s="174"/>
      <c r="K98" s="175" t="s">
        <v>55</v>
      </c>
      <c r="L98" s="176"/>
      <c r="M98" s="177"/>
      <c r="N98" s="19"/>
    </row>
    <row r="99" spans="1:54" ht="5.15" customHeight="1" x14ac:dyDescent="0.3">
      <c r="A99" s="16"/>
      <c r="B99" s="17"/>
      <c r="C99" s="17"/>
      <c r="D99" s="17"/>
      <c r="E99" s="17"/>
      <c r="F99" s="17"/>
      <c r="G99" s="17"/>
      <c r="H99" s="18"/>
      <c r="I99" s="17"/>
      <c r="J99" s="17"/>
      <c r="K99" s="17"/>
      <c r="L99" s="17"/>
      <c r="M99" s="17"/>
      <c r="N99" s="19"/>
      <c r="BB99" s="38"/>
    </row>
    <row r="100" spans="1:54" ht="20.149999999999999" customHeight="1" x14ac:dyDescent="0.3">
      <c r="A100" s="16"/>
      <c r="B100" s="174" t="str">
        <f>F1176</f>
        <v>2. They faithfully responded to all of my expressions of pain or discomfort.</v>
      </c>
      <c r="C100" s="174"/>
      <c r="D100" s="174"/>
      <c r="E100" s="174"/>
      <c r="F100" s="174"/>
      <c r="G100" s="174"/>
      <c r="H100" s="174"/>
      <c r="I100" s="174"/>
      <c r="J100" s="174"/>
      <c r="K100" s="175" t="s">
        <v>55</v>
      </c>
      <c r="L100" s="176"/>
      <c r="M100" s="177"/>
      <c r="N100" s="19"/>
      <c r="BB100" s="38"/>
    </row>
    <row r="101" spans="1:54" ht="5.15" customHeight="1" x14ac:dyDescent="0.3">
      <c r="A101" s="16"/>
      <c r="B101" s="17"/>
      <c r="C101" s="17"/>
      <c r="D101" s="17"/>
      <c r="E101" s="17"/>
      <c r="F101" s="17"/>
      <c r="G101" s="17"/>
      <c r="H101" s="18"/>
      <c r="I101" s="17"/>
      <c r="J101" s="17"/>
      <c r="K101" s="17"/>
      <c r="L101" s="17"/>
      <c r="M101" s="17"/>
      <c r="N101" s="19"/>
      <c r="BB101" s="38"/>
    </row>
    <row r="102" spans="1:54" ht="20.149999999999999" customHeight="1" x14ac:dyDescent="0.3">
      <c r="A102" s="16"/>
      <c r="B102" s="174" t="str">
        <f>F1177</f>
        <v>3. They put my personal wellbeing ahead of their institutional processes.</v>
      </c>
      <c r="C102" s="174"/>
      <c r="D102" s="174"/>
      <c r="E102" s="174"/>
      <c r="F102" s="174"/>
      <c r="G102" s="174"/>
      <c r="H102" s="174"/>
      <c r="I102" s="174"/>
      <c r="J102" s="174"/>
      <c r="K102" s="175" t="s">
        <v>56</v>
      </c>
      <c r="L102" s="176"/>
      <c r="M102" s="177"/>
      <c r="N102" s="19"/>
      <c r="BB102" s="38"/>
    </row>
    <row r="103" spans="1:54" ht="5.15" customHeight="1" x14ac:dyDescent="0.3">
      <c r="A103" s="16"/>
      <c r="B103" s="17"/>
      <c r="C103" s="17"/>
      <c r="D103" s="17"/>
      <c r="E103" s="17"/>
      <c r="F103" s="17"/>
      <c r="G103" s="17"/>
      <c r="H103" s="18"/>
      <c r="I103" s="17"/>
      <c r="J103" s="17"/>
      <c r="K103" s="17"/>
      <c r="L103" s="17"/>
      <c r="M103" s="17"/>
      <c r="N103" s="19"/>
      <c r="BB103" s="38"/>
    </row>
    <row r="104" spans="1:54" ht="20.149999999999999" customHeight="1" x14ac:dyDescent="0.3">
      <c r="A104" s="16"/>
      <c r="B104" s="174" t="str">
        <f>F1178</f>
        <v>4. Their actions and expressions were devoid of any microaggressions.</v>
      </c>
      <c r="C104" s="174"/>
      <c r="D104" s="174"/>
      <c r="E104" s="174"/>
      <c r="F104" s="174"/>
      <c r="G104" s="174"/>
      <c r="H104" s="174"/>
      <c r="I104" s="174"/>
      <c r="J104" s="174"/>
      <c r="K104" s="175" t="s">
        <v>55</v>
      </c>
      <c r="L104" s="176"/>
      <c r="M104" s="177"/>
      <c r="N104" s="19"/>
    </row>
    <row r="105" spans="1:54" ht="5.15" customHeight="1" x14ac:dyDescent="0.3">
      <c r="A105" s="16"/>
      <c r="B105" s="17"/>
      <c r="C105" s="17"/>
      <c r="D105" s="17"/>
      <c r="E105" s="17"/>
      <c r="F105" s="17"/>
      <c r="G105" s="17"/>
      <c r="H105" s="18"/>
      <c r="I105" s="17"/>
      <c r="J105" s="17"/>
      <c r="K105" s="17"/>
      <c r="L105" s="17"/>
      <c r="M105" s="17"/>
      <c r="N105" s="19"/>
    </row>
    <row r="106" spans="1:54" ht="20.149999999999999" customHeight="1" x14ac:dyDescent="0.3">
      <c r="A106" s="16"/>
      <c r="B106" s="174" t="str">
        <f>F1179</f>
        <v>5. They asked me how they could be more culturally sensitive.</v>
      </c>
      <c r="C106" s="174"/>
      <c r="D106" s="174"/>
      <c r="E106" s="174"/>
      <c r="F106" s="174"/>
      <c r="G106" s="174"/>
      <c r="H106" s="174"/>
      <c r="I106" s="174"/>
      <c r="J106" s="174"/>
      <c r="K106" s="175" t="s">
        <v>55</v>
      </c>
      <c r="L106" s="176"/>
      <c r="M106" s="177"/>
      <c r="N106" s="19"/>
    </row>
    <row r="107" spans="1:54" ht="5.15" customHeight="1" x14ac:dyDescent="0.3">
      <c r="A107" s="16"/>
      <c r="B107" s="17"/>
      <c r="C107" s="17"/>
      <c r="D107" s="17"/>
      <c r="E107" s="17"/>
      <c r="F107" s="17"/>
      <c r="G107" s="17"/>
      <c r="H107" s="18"/>
      <c r="I107" s="17"/>
      <c r="J107" s="17"/>
      <c r="K107" s="17"/>
      <c r="L107" s="17"/>
      <c r="M107" s="17"/>
      <c r="N107" s="19"/>
    </row>
    <row r="108" spans="1:54" ht="20.149999999999999" customHeight="1" x14ac:dyDescent="0.3">
      <c r="A108" s="16"/>
      <c r="B108" s="174" t="str">
        <f>F1180</f>
        <v>6. They did not exploit my vulnerability to their professional authority.</v>
      </c>
      <c r="C108" s="174"/>
      <c r="D108" s="174"/>
      <c r="E108" s="174"/>
      <c r="F108" s="174"/>
      <c r="G108" s="174"/>
      <c r="H108" s="174"/>
      <c r="I108" s="174"/>
      <c r="J108" s="174"/>
      <c r="K108" s="175" t="s">
        <v>53</v>
      </c>
      <c r="L108" s="176"/>
      <c r="M108" s="177"/>
      <c r="N108" s="19"/>
    </row>
    <row r="109" spans="1:54" ht="5.15" customHeight="1" x14ac:dyDescent="0.3">
      <c r="A109" s="16"/>
      <c r="B109" s="39"/>
      <c r="C109" s="39"/>
      <c r="D109" s="39"/>
      <c r="E109" s="39"/>
      <c r="F109" s="39"/>
      <c r="G109" s="39"/>
      <c r="H109" s="39"/>
      <c r="I109" s="39"/>
      <c r="J109" s="39"/>
      <c r="K109" s="39"/>
      <c r="L109" s="39"/>
      <c r="M109" s="39"/>
      <c r="N109" s="19"/>
    </row>
    <row r="110" spans="1:54" ht="20.149999999999999" customHeight="1" x14ac:dyDescent="0.3">
      <c r="A110" s="16"/>
      <c r="B110" s="174" t="str">
        <f>F1181</f>
        <v>7. I never had to give up my autonomy to fit their processes.</v>
      </c>
      <c r="C110" s="174"/>
      <c r="D110" s="174"/>
      <c r="E110" s="174"/>
      <c r="F110" s="174"/>
      <c r="G110" s="174"/>
      <c r="H110" s="174"/>
      <c r="I110" s="174"/>
      <c r="J110" s="174"/>
      <c r="K110" s="175" t="s">
        <v>56</v>
      </c>
      <c r="L110" s="176"/>
      <c r="M110" s="177"/>
      <c r="N110" s="19"/>
    </row>
    <row r="111" spans="1:54" ht="5.15" customHeight="1" x14ac:dyDescent="0.3">
      <c r="A111" s="16"/>
      <c r="B111" s="39"/>
      <c r="C111" s="39"/>
      <c r="D111" s="39"/>
      <c r="E111" s="39"/>
      <c r="F111" s="39"/>
      <c r="G111" s="39"/>
      <c r="H111" s="39"/>
      <c r="I111" s="39"/>
      <c r="J111" s="39"/>
      <c r="K111" s="39"/>
      <c r="L111" s="39"/>
      <c r="M111" s="39"/>
      <c r="N111" s="19"/>
    </row>
    <row r="112" spans="1:54" ht="20.149999999999999" customHeight="1" x14ac:dyDescent="0.3">
      <c r="A112" s="16"/>
      <c r="B112" s="174" t="str">
        <f>F1182</f>
        <v>8. Staff appeared to be culturally diverse.</v>
      </c>
      <c r="C112" s="174"/>
      <c r="D112" s="174"/>
      <c r="E112" s="174"/>
      <c r="F112" s="174"/>
      <c r="G112" s="174"/>
      <c r="H112" s="174"/>
      <c r="I112" s="174"/>
      <c r="J112" s="174"/>
      <c r="K112" s="175" t="s">
        <v>51</v>
      </c>
      <c r="L112" s="176"/>
      <c r="M112" s="177"/>
      <c r="N112" s="19"/>
    </row>
    <row r="113" spans="1:14" ht="5.15" customHeight="1" x14ac:dyDescent="0.3">
      <c r="A113" s="16"/>
      <c r="B113" s="39"/>
      <c r="C113" s="39"/>
      <c r="D113" s="39"/>
      <c r="E113" s="39"/>
      <c r="F113" s="39"/>
      <c r="G113" s="39"/>
      <c r="H113" s="39"/>
      <c r="I113" s="39"/>
      <c r="J113" s="39"/>
      <c r="K113" s="39"/>
      <c r="L113" s="39"/>
      <c r="M113" s="39"/>
      <c r="N113" s="19"/>
    </row>
    <row r="114" spans="1:14" ht="20.149999999999999" customHeight="1" x14ac:dyDescent="0.3">
      <c r="A114" s="16"/>
      <c r="B114" s="174" t="str">
        <f>F1183</f>
        <v>9. They effectively accommodated my linguistic barrier.</v>
      </c>
      <c r="C114" s="174"/>
      <c r="D114" s="174"/>
      <c r="E114" s="174"/>
      <c r="F114" s="174"/>
      <c r="G114" s="174"/>
      <c r="H114" s="174"/>
      <c r="I114" s="174"/>
      <c r="J114" s="174"/>
      <c r="K114" s="175" t="s">
        <v>53</v>
      </c>
      <c r="L114" s="176"/>
      <c r="M114" s="177"/>
      <c r="N114" s="19"/>
    </row>
    <row r="115" spans="1:14" ht="5.15" customHeight="1" x14ac:dyDescent="0.3">
      <c r="A115" s="16"/>
      <c r="B115" s="39"/>
      <c r="C115" s="39"/>
      <c r="D115" s="39"/>
      <c r="E115" s="39"/>
      <c r="F115" s="39"/>
      <c r="G115" s="39"/>
      <c r="H115" s="39"/>
      <c r="I115" s="39"/>
      <c r="J115" s="39"/>
      <c r="K115" s="39"/>
      <c r="L115" s="39"/>
      <c r="M115" s="39"/>
      <c r="N115" s="19"/>
    </row>
    <row r="116" spans="1:14" ht="20.149999999999999" customHeight="1" x14ac:dyDescent="0.3">
      <c r="A116" s="16"/>
      <c r="B116" s="174" t="str">
        <f>F1184</f>
        <v>10. I was offered billing options appropriate to my cultural values.</v>
      </c>
      <c r="C116" s="174"/>
      <c r="D116" s="174"/>
      <c r="E116" s="174"/>
      <c r="F116" s="174"/>
      <c r="G116" s="174"/>
      <c r="H116" s="174"/>
      <c r="I116" s="174"/>
      <c r="J116" s="174"/>
      <c r="K116" s="175" t="s">
        <v>53</v>
      </c>
      <c r="L116" s="176"/>
      <c r="M116" s="177"/>
      <c r="N116" s="19"/>
    </row>
    <row r="117" spans="1:14" ht="10" customHeight="1" x14ac:dyDescent="0.3">
      <c r="A117" s="16"/>
      <c r="B117" s="39"/>
      <c r="C117" s="39"/>
      <c r="D117" s="39"/>
      <c r="E117" s="39"/>
      <c r="F117" s="39"/>
      <c r="G117" s="39"/>
      <c r="H117" s="39"/>
      <c r="I117" s="39"/>
      <c r="J117" s="39"/>
      <c r="K117" s="39"/>
      <c r="L117" s="39"/>
      <c r="M117" s="39"/>
      <c r="N117" s="19"/>
    </row>
    <row r="118" spans="1:14" ht="15" customHeight="1" x14ac:dyDescent="0.3">
      <c r="A118" s="16"/>
      <c r="B118" s="178" t="str">
        <f>B1188</f>
        <v>The resulting score for cultural competence is 33 out of 100. This indicates a level of significant incompetence.</v>
      </c>
      <c r="C118" s="178"/>
      <c r="D118" s="178"/>
      <c r="E118" s="178"/>
      <c r="F118" s="178"/>
      <c r="G118" s="178"/>
      <c r="H118" s="178"/>
      <c r="I118" s="178"/>
      <c r="J118" s="178"/>
      <c r="K118" s="178"/>
      <c r="L118" s="178"/>
      <c r="M118" s="178"/>
      <c r="N118" s="19"/>
    </row>
    <row r="119" spans="1:14" ht="10" customHeight="1" x14ac:dyDescent="0.3">
      <c r="A119" s="16"/>
      <c r="B119" s="40"/>
      <c r="C119" s="41"/>
      <c r="D119" s="41"/>
      <c r="E119" s="41"/>
      <c r="F119" s="41"/>
      <c r="G119" s="41"/>
      <c r="H119" s="41"/>
      <c r="I119" s="41"/>
      <c r="J119" s="41"/>
      <c r="K119" s="41"/>
      <c r="L119" s="41"/>
      <c r="M119" s="42"/>
      <c r="N119" s="19"/>
    </row>
    <row r="120" spans="1:14" ht="20" customHeight="1" x14ac:dyDescent="0.3">
      <c r="A120" s="16"/>
      <c r="B120" s="52" t="str">
        <f>C1192</f>
        <v xml:space="preserve">We provide this helpful feedback to you, Tanner, to improve your cultural competency. </v>
      </c>
      <c r="C120" s="53"/>
      <c r="D120" s="53"/>
      <c r="E120" s="53"/>
      <c r="F120" s="53"/>
      <c r="G120" s="53"/>
      <c r="H120" s="53"/>
      <c r="I120" s="53"/>
      <c r="J120" s="53"/>
      <c r="K120" s="53"/>
      <c r="L120" s="53"/>
      <c r="M120" s="54"/>
      <c r="N120" s="19"/>
    </row>
    <row r="121" spans="1:14" ht="20" customHeight="1" x14ac:dyDescent="0.3">
      <c r="A121" s="16"/>
      <c r="B121" s="156" t="s">
        <v>15</v>
      </c>
      <c r="C121" s="157"/>
      <c r="D121" s="157"/>
      <c r="E121" s="157"/>
      <c r="F121" s="157"/>
      <c r="G121" s="157"/>
      <c r="H121" s="157"/>
      <c r="I121" s="157"/>
      <c r="J121" s="157"/>
      <c r="K121" s="157"/>
      <c r="L121" s="157"/>
      <c r="M121" s="158"/>
      <c r="N121" s="19"/>
    </row>
    <row r="122" spans="1:14" ht="20" customHeight="1" thickBot="1" x14ac:dyDescent="0.35">
      <c r="A122" s="16"/>
      <c r="B122" s="156" t="s">
        <v>16</v>
      </c>
      <c r="C122" s="157"/>
      <c r="D122" s="157"/>
      <c r="E122" s="157"/>
      <c r="F122" s="157"/>
      <c r="G122" s="157"/>
      <c r="H122" s="157"/>
      <c r="I122" s="157"/>
      <c r="J122" s="157"/>
      <c r="K122" s="157"/>
      <c r="L122" s="157"/>
      <c r="M122" s="158"/>
      <c r="N122" s="19"/>
    </row>
    <row r="123" spans="1:14" ht="30" customHeight="1" thickTop="1" x14ac:dyDescent="0.3">
      <c r="A123" s="16"/>
      <c r="B123" s="159" t="s">
        <v>17</v>
      </c>
      <c r="C123" s="160"/>
      <c r="D123" s="160"/>
      <c r="E123" s="162" t="s">
        <v>18</v>
      </c>
      <c r="F123" s="163"/>
      <c r="G123" s="163"/>
      <c r="H123" s="164"/>
      <c r="I123" s="165" t="s">
        <v>19</v>
      </c>
      <c r="J123" s="166"/>
      <c r="K123" s="166"/>
      <c r="L123" s="166"/>
      <c r="M123" s="167"/>
      <c r="N123" s="19"/>
    </row>
    <row r="124" spans="1:14" ht="55" customHeight="1" thickBot="1" x14ac:dyDescent="0.35">
      <c r="A124" s="16"/>
      <c r="B124" s="55"/>
      <c r="C124" s="17"/>
      <c r="D124" s="17"/>
      <c r="E124" s="168" t="s">
        <v>20</v>
      </c>
      <c r="F124" s="169"/>
      <c r="G124" s="169"/>
      <c r="H124" s="170"/>
      <c r="I124" s="171" t="s">
        <v>21</v>
      </c>
      <c r="J124" s="172"/>
      <c r="K124" s="172"/>
      <c r="L124" s="172"/>
      <c r="M124" s="173"/>
      <c r="N124" s="19"/>
    </row>
    <row r="125" spans="1:14" ht="10" customHeight="1" thickTop="1" x14ac:dyDescent="0.3">
      <c r="A125" s="16"/>
      <c r="B125" s="55"/>
      <c r="C125" s="17"/>
      <c r="D125" s="17"/>
      <c r="E125" s="17"/>
      <c r="F125" s="17"/>
      <c r="G125" s="17"/>
      <c r="H125" s="17"/>
      <c r="I125" s="17"/>
      <c r="J125" s="17"/>
      <c r="K125" s="17"/>
      <c r="L125" s="17"/>
      <c r="M125" s="56"/>
      <c r="N125" s="19"/>
    </row>
    <row r="126" spans="1:14" ht="20.149999999999999" customHeight="1" x14ac:dyDescent="0.3">
      <c r="A126" s="16"/>
      <c r="B126" s="46"/>
      <c r="C126" s="39"/>
      <c r="D126" s="39"/>
      <c r="E126" s="153" t="s">
        <v>22</v>
      </c>
      <c r="F126" s="154"/>
      <c r="G126" s="154"/>
      <c r="H126" s="154"/>
      <c r="I126" s="154"/>
      <c r="J126" s="154"/>
      <c r="K126" s="154"/>
      <c r="L126" s="155"/>
      <c r="M126" s="48"/>
      <c r="N126" s="19"/>
    </row>
    <row r="127" spans="1:14" ht="10" customHeight="1" x14ac:dyDescent="0.3">
      <c r="A127" s="16"/>
      <c r="B127" s="46"/>
      <c r="C127" s="39"/>
      <c r="D127" s="39"/>
      <c r="E127" s="39"/>
      <c r="F127" s="39"/>
      <c r="G127" s="39"/>
      <c r="H127" s="39"/>
      <c r="I127" s="39"/>
      <c r="J127" s="39"/>
      <c r="K127" s="39"/>
      <c r="L127" s="39"/>
      <c r="M127" s="48"/>
      <c r="N127" s="19"/>
    </row>
    <row r="128" spans="1:14" ht="65.150000000000006" customHeight="1" x14ac:dyDescent="0.3">
      <c r="A128" s="16"/>
      <c r="B128" s="156" t="str">
        <f>C1202</f>
        <v>Now that Tanner is beginning the Standard Cultural Competence program, we expect improved outcomes.And can provide a testimonial of their responsiveness to the needs of diverse clients.</v>
      </c>
      <c r="C128" s="157"/>
      <c r="D128" s="157"/>
      <c r="E128" s="157"/>
      <c r="F128" s="157"/>
      <c r="G128" s="157"/>
      <c r="H128" s="157"/>
      <c r="I128" s="157"/>
      <c r="J128" s="157"/>
      <c r="K128" s="157"/>
      <c r="L128" s="157"/>
      <c r="M128" s="158"/>
      <c r="N128" s="19"/>
    </row>
    <row r="129" spans="1:54" ht="20.149999999999999" customHeight="1" x14ac:dyDescent="0.3">
      <c r="A129" s="16"/>
      <c r="B129" s="150"/>
      <c r="C129" s="151"/>
      <c r="D129" s="151"/>
      <c r="E129" s="151"/>
      <c r="F129" s="151"/>
      <c r="G129" s="151"/>
      <c r="H129" s="151"/>
      <c r="I129" s="151"/>
      <c r="J129" s="151"/>
      <c r="K129" s="151"/>
      <c r="L129" s="151"/>
      <c r="M129" s="152"/>
      <c r="N129" s="19"/>
    </row>
    <row r="130" spans="1:54" ht="25" customHeight="1" x14ac:dyDescent="0.3">
      <c r="A130" s="16"/>
      <c r="B130" s="39"/>
      <c r="C130" s="39"/>
      <c r="D130" s="39"/>
      <c r="E130" s="39"/>
      <c r="F130" s="39"/>
      <c r="G130" s="39"/>
      <c r="H130" s="39"/>
      <c r="I130" s="39"/>
      <c r="J130" s="39"/>
      <c r="K130" s="39"/>
      <c r="L130" s="39"/>
      <c r="M130" s="39"/>
      <c r="N130" s="19"/>
    </row>
    <row r="131" spans="1:54" ht="5.15" customHeight="1" x14ac:dyDescent="0.3">
      <c r="A131" s="16"/>
      <c r="B131" s="39"/>
      <c r="C131" s="39"/>
      <c r="D131" s="39"/>
      <c r="E131" s="39"/>
      <c r="F131" s="39"/>
      <c r="G131" s="39"/>
      <c r="H131" s="39"/>
      <c r="I131" s="39"/>
      <c r="J131" s="39"/>
      <c r="K131" s="39"/>
      <c r="L131" s="39"/>
      <c r="M131" s="39"/>
      <c r="N131" s="19"/>
    </row>
    <row r="132" spans="1:54" ht="5.15" customHeight="1" x14ac:dyDescent="0.3">
      <c r="A132" s="27"/>
      <c r="B132" s="28"/>
      <c r="C132" s="28"/>
      <c r="D132" s="28"/>
      <c r="E132" s="28"/>
      <c r="F132" s="28"/>
      <c r="G132" s="28"/>
      <c r="H132" s="28"/>
      <c r="I132" s="28"/>
      <c r="J132" s="28"/>
      <c r="K132" s="28"/>
      <c r="L132" s="28"/>
      <c r="M132" s="28"/>
      <c r="N132" s="29"/>
    </row>
    <row r="133" spans="1:54" ht="55" customHeight="1" x14ac:dyDescent="0.3">
      <c r="A133" s="30" t="s">
        <v>5</v>
      </c>
      <c r="B133" s="188" t="s">
        <v>23</v>
      </c>
      <c r="C133" s="188"/>
      <c r="D133" s="188"/>
      <c r="E133" s="188"/>
      <c r="F133" s="186" t="s">
        <v>46</v>
      </c>
      <c r="G133" s="186"/>
      <c r="H133" s="186"/>
      <c r="I133" s="186"/>
      <c r="J133" s="187" t="s">
        <v>45</v>
      </c>
      <c r="K133" s="187"/>
      <c r="L133" s="187"/>
      <c r="M133" s="187"/>
      <c r="N133" s="31" t="s">
        <v>7</v>
      </c>
    </row>
    <row r="134" spans="1:54" ht="5.15" customHeight="1" x14ac:dyDescent="0.3">
      <c r="A134" s="11"/>
      <c r="B134" s="12"/>
      <c r="C134" s="12"/>
      <c r="D134" s="12"/>
      <c r="E134" s="12"/>
      <c r="F134" s="12"/>
      <c r="G134" s="12"/>
      <c r="H134" s="13"/>
      <c r="I134" s="12"/>
      <c r="J134" s="12"/>
      <c r="K134" s="12"/>
      <c r="L134" s="12"/>
      <c r="M134" s="12"/>
      <c r="N134" s="14"/>
    </row>
    <row r="135" spans="1:54" ht="5.15" customHeight="1" x14ac:dyDescent="0.3">
      <c r="A135" s="16"/>
      <c r="B135" s="17"/>
      <c r="C135" s="17"/>
      <c r="D135" s="17"/>
      <c r="E135" s="17"/>
      <c r="F135" s="17"/>
      <c r="G135" s="17"/>
      <c r="H135" s="18"/>
      <c r="I135" s="17"/>
      <c r="J135" s="17"/>
      <c r="K135" s="17"/>
      <c r="L135" s="17"/>
      <c r="M135" s="17"/>
      <c r="N135" s="19"/>
    </row>
    <row r="136" spans="1:54" ht="5.15" customHeight="1" thickBot="1" x14ac:dyDescent="0.35">
      <c r="A136" s="16"/>
      <c r="B136" s="32"/>
      <c r="C136" s="32"/>
      <c r="D136" s="32"/>
      <c r="E136" s="32"/>
      <c r="F136" s="32"/>
      <c r="G136" s="32"/>
      <c r="H136" s="32"/>
      <c r="I136" s="32"/>
      <c r="J136" s="32"/>
      <c r="K136" s="32"/>
      <c r="L136" s="32"/>
      <c r="M136" s="32"/>
      <c r="N136" s="19"/>
    </row>
    <row r="137" spans="1:54" ht="20.149999999999999" customHeight="1" thickTop="1" x14ac:dyDescent="0.3">
      <c r="A137" s="16"/>
      <c r="B137" s="33" t="s">
        <v>11</v>
      </c>
      <c r="C137" s="32"/>
      <c r="D137" s="32"/>
      <c r="E137" s="32"/>
      <c r="F137" s="179" t="str">
        <f>F95</f>
        <v>Zuri</v>
      </c>
      <c r="G137" s="180"/>
      <c r="H137" s="180"/>
      <c r="I137" s="181"/>
      <c r="J137" s="34"/>
      <c r="K137" s="35" t="s">
        <v>12</v>
      </c>
      <c r="L137" s="36"/>
      <c r="M137" s="37"/>
      <c r="N137" s="19"/>
    </row>
    <row r="138" spans="1:54" ht="20.149999999999999" customHeight="1" thickBot="1" x14ac:dyDescent="0.35">
      <c r="A138" s="16"/>
      <c r="B138" s="33" t="s">
        <v>13</v>
      </c>
      <c r="C138" s="32"/>
      <c r="D138" s="32"/>
      <c r="E138" s="32"/>
      <c r="F138" s="179" t="str">
        <f>F96</f>
        <v>Tanner</v>
      </c>
      <c r="G138" s="180"/>
      <c r="H138" s="180"/>
      <c r="I138" s="181"/>
      <c r="J138" s="34"/>
      <c r="K138" s="182"/>
      <c r="L138" s="183"/>
      <c r="M138" s="184"/>
      <c r="N138" s="19"/>
    </row>
    <row r="139" spans="1:54" ht="10" customHeight="1" thickTop="1" x14ac:dyDescent="0.3">
      <c r="A139" s="16"/>
      <c r="B139" s="17"/>
      <c r="C139" s="17"/>
      <c r="D139" s="17"/>
      <c r="E139" s="17"/>
      <c r="F139" s="17"/>
      <c r="G139" s="17"/>
      <c r="H139" s="18"/>
      <c r="I139" s="17"/>
      <c r="J139" s="17"/>
      <c r="K139" s="17"/>
      <c r="L139" s="17"/>
      <c r="M139" s="17"/>
      <c r="N139" s="19"/>
    </row>
    <row r="140" spans="1:54" ht="20.149999999999999" customHeight="1" x14ac:dyDescent="0.3">
      <c r="A140" s="16"/>
      <c r="B140" s="174" t="str">
        <f>F1212</f>
        <v>1. I felt fully seen and heard.</v>
      </c>
      <c r="C140" s="174"/>
      <c r="D140" s="174"/>
      <c r="E140" s="174"/>
      <c r="F140" s="174"/>
      <c r="G140" s="174"/>
      <c r="H140" s="174"/>
      <c r="I140" s="174"/>
      <c r="J140" s="174"/>
      <c r="K140" s="175" t="s">
        <v>55</v>
      </c>
      <c r="L140" s="176"/>
      <c r="M140" s="177"/>
      <c r="N140" s="19"/>
    </row>
    <row r="141" spans="1:54" ht="5.15" customHeight="1" x14ac:dyDescent="0.3">
      <c r="A141" s="16"/>
      <c r="B141" s="17"/>
      <c r="C141" s="17"/>
      <c r="D141" s="17"/>
      <c r="E141" s="17"/>
      <c r="F141" s="17"/>
      <c r="G141" s="17"/>
      <c r="H141" s="18"/>
      <c r="I141" s="17"/>
      <c r="J141" s="17"/>
      <c r="K141" s="17"/>
      <c r="L141" s="17"/>
      <c r="M141" s="17"/>
      <c r="N141" s="19"/>
      <c r="BB141" s="38"/>
    </row>
    <row r="142" spans="1:54" ht="20.149999999999999" customHeight="1" x14ac:dyDescent="0.3">
      <c r="A142" s="16"/>
      <c r="B142" s="174" t="str">
        <f>F1213</f>
        <v>2. They faithfully responded to all of my expressions of pain or discomfort.</v>
      </c>
      <c r="C142" s="174"/>
      <c r="D142" s="174"/>
      <c r="E142" s="174"/>
      <c r="F142" s="174"/>
      <c r="G142" s="174"/>
      <c r="H142" s="174"/>
      <c r="I142" s="174"/>
      <c r="J142" s="174"/>
      <c r="K142" s="175" t="s">
        <v>55</v>
      </c>
      <c r="L142" s="176"/>
      <c r="M142" s="177"/>
      <c r="N142" s="19"/>
      <c r="BB142" s="38"/>
    </row>
    <row r="143" spans="1:54" ht="5.15" customHeight="1" x14ac:dyDescent="0.3">
      <c r="A143" s="16"/>
      <c r="B143" s="17"/>
      <c r="C143" s="17"/>
      <c r="D143" s="17"/>
      <c r="E143" s="17"/>
      <c r="F143" s="17"/>
      <c r="G143" s="17"/>
      <c r="H143" s="18"/>
      <c r="I143" s="17"/>
      <c r="J143" s="17"/>
      <c r="K143" s="17"/>
      <c r="L143" s="17"/>
      <c r="M143" s="17"/>
      <c r="N143" s="19"/>
      <c r="BB143" s="38"/>
    </row>
    <row r="144" spans="1:54" ht="20.149999999999999" customHeight="1" x14ac:dyDescent="0.3">
      <c r="A144" s="16"/>
      <c r="B144" s="174" t="str">
        <f>F1214</f>
        <v>3. They put my personal wellbeing ahead of their institutional processes.</v>
      </c>
      <c r="C144" s="174"/>
      <c r="D144" s="174"/>
      <c r="E144" s="174"/>
      <c r="F144" s="174"/>
      <c r="G144" s="174"/>
      <c r="H144" s="174"/>
      <c r="I144" s="174"/>
      <c r="J144" s="174"/>
      <c r="K144" s="175" t="s">
        <v>56</v>
      </c>
      <c r="L144" s="176"/>
      <c r="M144" s="177"/>
      <c r="N144" s="19"/>
      <c r="BB144" s="38"/>
    </row>
    <row r="145" spans="1:54" ht="5.15" customHeight="1" x14ac:dyDescent="0.3">
      <c r="A145" s="16"/>
      <c r="B145" s="17"/>
      <c r="C145" s="17"/>
      <c r="D145" s="17"/>
      <c r="E145" s="17"/>
      <c r="F145" s="17"/>
      <c r="G145" s="17"/>
      <c r="H145" s="18"/>
      <c r="I145" s="17"/>
      <c r="J145" s="17"/>
      <c r="K145" s="17"/>
      <c r="L145" s="17"/>
      <c r="M145" s="17"/>
      <c r="N145" s="19"/>
      <c r="BB145" s="38"/>
    </row>
    <row r="146" spans="1:54" ht="20.149999999999999" customHeight="1" x14ac:dyDescent="0.3">
      <c r="A146" s="16"/>
      <c r="B146" s="174" t="str">
        <f>F1215</f>
        <v>4. Their actions and expressions were devoid of any microaggressions.</v>
      </c>
      <c r="C146" s="174"/>
      <c r="D146" s="174"/>
      <c r="E146" s="174"/>
      <c r="F146" s="174"/>
      <c r="G146" s="174"/>
      <c r="H146" s="174"/>
      <c r="I146" s="174"/>
      <c r="J146" s="174"/>
      <c r="K146" s="175" t="s">
        <v>55</v>
      </c>
      <c r="L146" s="176"/>
      <c r="M146" s="177"/>
      <c r="N146" s="19"/>
    </row>
    <row r="147" spans="1:54" ht="5.15" customHeight="1" x14ac:dyDescent="0.3">
      <c r="A147" s="16"/>
      <c r="B147" s="17"/>
      <c r="C147" s="17"/>
      <c r="D147" s="17"/>
      <c r="E147" s="17"/>
      <c r="F147" s="17"/>
      <c r="G147" s="17"/>
      <c r="H147" s="18"/>
      <c r="I147" s="17"/>
      <c r="J147" s="17"/>
      <c r="K147" s="17"/>
      <c r="L147" s="17"/>
      <c r="M147" s="17"/>
      <c r="N147" s="19"/>
    </row>
    <row r="148" spans="1:54" ht="20.149999999999999" customHeight="1" x14ac:dyDescent="0.3">
      <c r="A148" s="16"/>
      <c r="B148" s="174" t="str">
        <f>F1216</f>
        <v>5. They asked me how they could be more culturally sensitive.</v>
      </c>
      <c r="C148" s="174"/>
      <c r="D148" s="174"/>
      <c r="E148" s="174"/>
      <c r="F148" s="174"/>
      <c r="G148" s="174"/>
      <c r="H148" s="174"/>
      <c r="I148" s="174"/>
      <c r="J148" s="174"/>
      <c r="K148" s="175" t="s">
        <v>55</v>
      </c>
      <c r="L148" s="176"/>
      <c r="M148" s="177"/>
      <c r="N148" s="19"/>
    </row>
    <row r="149" spans="1:54" ht="5.15" customHeight="1" x14ac:dyDescent="0.3">
      <c r="A149" s="16"/>
      <c r="B149" s="17"/>
      <c r="C149" s="17"/>
      <c r="D149" s="17"/>
      <c r="E149" s="17"/>
      <c r="F149" s="17"/>
      <c r="G149" s="17"/>
      <c r="H149" s="18"/>
      <c r="I149" s="17"/>
      <c r="J149" s="17"/>
      <c r="K149" s="17"/>
      <c r="L149" s="17"/>
      <c r="M149" s="17"/>
      <c r="N149" s="19"/>
    </row>
    <row r="150" spans="1:54" ht="20.149999999999999" customHeight="1" x14ac:dyDescent="0.3">
      <c r="A150" s="16"/>
      <c r="B150" s="174" t="str">
        <f>F1217</f>
        <v>6. They did not exploit my vulnerability to their professional authority.</v>
      </c>
      <c r="C150" s="174"/>
      <c r="D150" s="174"/>
      <c r="E150" s="174"/>
      <c r="F150" s="174"/>
      <c r="G150" s="174"/>
      <c r="H150" s="174"/>
      <c r="I150" s="174"/>
      <c r="J150" s="174"/>
      <c r="K150" s="175" t="s">
        <v>53</v>
      </c>
      <c r="L150" s="176"/>
      <c r="M150" s="177"/>
      <c r="N150" s="19"/>
    </row>
    <row r="151" spans="1:54" ht="5.15" customHeight="1" x14ac:dyDescent="0.3">
      <c r="A151" s="16"/>
      <c r="B151" s="39"/>
      <c r="C151" s="39"/>
      <c r="D151" s="39"/>
      <c r="E151" s="39"/>
      <c r="F151" s="39"/>
      <c r="G151" s="39"/>
      <c r="H151" s="39"/>
      <c r="I151" s="39"/>
      <c r="J151" s="39"/>
      <c r="K151" s="39"/>
      <c r="L151" s="39"/>
      <c r="M151" s="39"/>
      <c r="N151" s="19"/>
    </row>
    <row r="152" spans="1:54" ht="20.149999999999999" customHeight="1" x14ac:dyDescent="0.3">
      <c r="A152" s="16"/>
      <c r="B152" s="174" t="str">
        <f>F1218</f>
        <v>7. I never had to give up my autonomy to fit their processes.</v>
      </c>
      <c r="C152" s="174"/>
      <c r="D152" s="174"/>
      <c r="E152" s="174"/>
      <c r="F152" s="174"/>
      <c r="G152" s="174"/>
      <c r="H152" s="174"/>
      <c r="I152" s="174"/>
      <c r="J152" s="174"/>
      <c r="K152" s="175" t="s">
        <v>56</v>
      </c>
      <c r="L152" s="176"/>
      <c r="M152" s="177"/>
      <c r="N152" s="19"/>
    </row>
    <row r="153" spans="1:54" ht="5.15" customHeight="1" x14ac:dyDescent="0.3">
      <c r="A153" s="16"/>
      <c r="B153" s="39"/>
      <c r="C153" s="39"/>
      <c r="D153" s="39"/>
      <c r="E153" s="39"/>
      <c r="F153" s="39"/>
      <c r="G153" s="39"/>
      <c r="H153" s="39"/>
      <c r="I153" s="39"/>
      <c r="J153" s="39"/>
      <c r="K153" s="39"/>
      <c r="L153" s="39"/>
      <c r="M153" s="39"/>
      <c r="N153" s="19"/>
    </row>
    <row r="154" spans="1:54" ht="20.149999999999999" customHeight="1" x14ac:dyDescent="0.3">
      <c r="A154" s="16"/>
      <c r="B154" s="174" t="str">
        <f>F1219</f>
        <v>8. Staff appeared to be culturally diverse.</v>
      </c>
      <c r="C154" s="174"/>
      <c r="D154" s="174"/>
      <c r="E154" s="174"/>
      <c r="F154" s="174"/>
      <c r="G154" s="174"/>
      <c r="H154" s="174"/>
      <c r="I154" s="174"/>
      <c r="J154" s="174"/>
      <c r="K154" s="175" t="s">
        <v>51</v>
      </c>
      <c r="L154" s="176"/>
      <c r="M154" s="177"/>
      <c r="N154" s="19"/>
    </row>
    <row r="155" spans="1:54" ht="5.15" customHeight="1" x14ac:dyDescent="0.3">
      <c r="A155" s="16"/>
      <c r="B155" s="39"/>
      <c r="C155" s="39"/>
      <c r="D155" s="39"/>
      <c r="E155" s="39"/>
      <c r="F155" s="39"/>
      <c r="G155" s="39"/>
      <c r="H155" s="39"/>
      <c r="I155" s="39"/>
      <c r="J155" s="39"/>
      <c r="K155" s="39"/>
      <c r="L155" s="39"/>
      <c r="M155" s="39"/>
      <c r="N155" s="19"/>
    </row>
    <row r="156" spans="1:54" ht="20.149999999999999" customHeight="1" x14ac:dyDescent="0.3">
      <c r="A156" s="16"/>
      <c r="B156" s="174" t="str">
        <f>F1220</f>
        <v>9. They effectively accommodated my linguistic barrier.</v>
      </c>
      <c r="C156" s="174"/>
      <c r="D156" s="174"/>
      <c r="E156" s="174"/>
      <c r="F156" s="174"/>
      <c r="G156" s="174"/>
      <c r="H156" s="174"/>
      <c r="I156" s="174"/>
      <c r="J156" s="174"/>
      <c r="K156" s="175" t="s">
        <v>53</v>
      </c>
      <c r="L156" s="176"/>
      <c r="M156" s="177"/>
      <c r="N156" s="19"/>
    </row>
    <row r="157" spans="1:54" ht="5.15" customHeight="1" x14ac:dyDescent="0.3">
      <c r="A157" s="16"/>
      <c r="B157" s="39"/>
      <c r="C157" s="39"/>
      <c r="D157" s="39"/>
      <c r="E157" s="39"/>
      <c r="F157" s="39"/>
      <c r="G157" s="39"/>
      <c r="H157" s="39"/>
      <c r="I157" s="39"/>
      <c r="J157" s="39"/>
      <c r="K157" s="39"/>
      <c r="L157" s="39"/>
      <c r="M157" s="39"/>
      <c r="N157" s="19"/>
    </row>
    <row r="158" spans="1:54" ht="20.149999999999999" customHeight="1" x14ac:dyDescent="0.3">
      <c r="A158" s="16"/>
      <c r="B158" s="174" t="str">
        <f>F1221</f>
        <v>10. I was offered billing options appropriate to my cultural values.</v>
      </c>
      <c r="C158" s="174"/>
      <c r="D158" s="174"/>
      <c r="E158" s="174"/>
      <c r="F158" s="174"/>
      <c r="G158" s="174"/>
      <c r="H158" s="174"/>
      <c r="I158" s="174"/>
      <c r="J158" s="174"/>
      <c r="K158" s="175" t="s">
        <v>53</v>
      </c>
      <c r="L158" s="176"/>
      <c r="M158" s="177"/>
      <c r="N158" s="19"/>
    </row>
    <row r="159" spans="1:54" ht="10" customHeight="1" x14ac:dyDescent="0.3">
      <c r="A159" s="16"/>
      <c r="B159" s="39"/>
      <c r="C159" s="39"/>
      <c r="D159" s="39"/>
      <c r="E159" s="39"/>
      <c r="F159" s="39"/>
      <c r="G159" s="39"/>
      <c r="H159" s="39"/>
      <c r="I159" s="39"/>
      <c r="J159" s="39"/>
      <c r="K159" s="39"/>
      <c r="L159" s="39"/>
      <c r="M159" s="39"/>
      <c r="N159" s="19"/>
    </row>
    <row r="160" spans="1:54" ht="15" customHeight="1" x14ac:dyDescent="0.3">
      <c r="A160" s="16"/>
      <c r="B160" s="178" t="str">
        <f>B1225</f>
        <v>The resulting score for cultural competence is 33 out of 100. This indicates a level of significant incompetence.</v>
      </c>
      <c r="C160" s="178"/>
      <c r="D160" s="178"/>
      <c r="E160" s="178"/>
      <c r="F160" s="178"/>
      <c r="G160" s="178"/>
      <c r="H160" s="178"/>
      <c r="I160" s="178"/>
      <c r="J160" s="178"/>
      <c r="K160" s="178"/>
      <c r="L160" s="178"/>
      <c r="M160" s="178"/>
      <c r="N160" s="19"/>
    </row>
    <row r="161" spans="1:14" ht="10" customHeight="1" x14ac:dyDescent="0.3">
      <c r="A161" s="16"/>
      <c r="B161" s="40"/>
      <c r="C161" s="41"/>
      <c r="D161" s="41"/>
      <c r="E161" s="41"/>
      <c r="F161" s="41"/>
      <c r="G161" s="41"/>
      <c r="H161" s="41"/>
      <c r="I161" s="41"/>
      <c r="J161" s="41"/>
      <c r="K161" s="41"/>
      <c r="L161" s="41"/>
      <c r="M161" s="42"/>
      <c r="N161" s="19"/>
    </row>
    <row r="162" spans="1:14" ht="20" customHeight="1" x14ac:dyDescent="0.3">
      <c r="A162" s="16"/>
      <c r="B162" s="52" t="str">
        <f>C1229</f>
        <v xml:space="preserve">We provide this helpful feedback to you, Tanner, to improve your cultural competency. </v>
      </c>
      <c r="C162" s="53"/>
      <c r="D162" s="53"/>
      <c r="E162" s="53"/>
      <c r="F162" s="53"/>
      <c r="G162" s="53"/>
      <c r="H162" s="53"/>
      <c r="I162" s="53"/>
      <c r="J162" s="53"/>
      <c r="K162" s="53"/>
      <c r="L162" s="53"/>
      <c r="M162" s="54"/>
      <c r="N162" s="19"/>
    </row>
    <row r="163" spans="1:14" ht="20" customHeight="1" x14ac:dyDescent="0.3">
      <c r="A163" s="16"/>
      <c r="B163" s="156" t="s">
        <v>15</v>
      </c>
      <c r="C163" s="157"/>
      <c r="D163" s="157"/>
      <c r="E163" s="157"/>
      <c r="F163" s="157"/>
      <c r="G163" s="157"/>
      <c r="H163" s="157"/>
      <c r="I163" s="157"/>
      <c r="J163" s="157"/>
      <c r="K163" s="157"/>
      <c r="L163" s="157"/>
      <c r="M163" s="158"/>
      <c r="N163" s="19"/>
    </row>
    <row r="164" spans="1:14" ht="20" customHeight="1" thickBot="1" x14ac:dyDescent="0.35">
      <c r="A164" s="16"/>
      <c r="B164" s="156" t="s">
        <v>16</v>
      </c>
      <c r="C164" s="157"/>
      <c r="D164" s="157"/>
      <c r="E164" s="157"/>
      <c r="F164" s="157"/>
      <c r="G164" s="157"/>
      <c r="H164" s="157"/>
      <c r="I164" s="157"/>
      <c r="J164" s="157"/>
      <c r="K164" s="157"/>
      <c r="L164" s="157"/>
      <c r="M164" s="158"/>
      <c r="N164" s="19"/>
    </row>
    <row r="165" spans="1:14" ht="30" customHeight="1" thickTop="1" x14ac:dyDescent="0.3">
      <c r="A165" s="16"/>
      <c r="B165" s="159" t="s">
        <v>17</v>
      </c>
      <c r="C165" s="160"/>
      <c r="D165" s="160"/>
      <c r="E165" s="162" t="s">
        <v>18</v>
      </c>
      <c r="F165" s="163"/>
      <c r="G165" s="163"/>
      <c r="H165" s="164"/>
      <c r="I165" s="165" t="s">
        <v>19</v>
      </c>
      <c r="J165" s="166"/>
      <c r="K165" s="166"/>
      <c r="L165" s="166"/>
      <c r="M165" s="167"/>
      <c r="N165" s="19"/>
    </row>
    <row r="166" spans="1:14" ht="55" customHeight="1" thickBot="1" x14ac:dyDescent="0.35">
      <c r="A166" s="16"/>
      <c r="B166" s="55"/>
      <c r="C166" s="17"/>
      <c r="D166" s="17"/>
      <c r="E166" s="168" t="s">
        <v>20</v>
      </c>
      <c r="F166" s="169"/>
      <c r="G166" s="169"/>
      <c r="H166" s="170"/>
      <c r="I166" s="171" t="s">
        <v>21</v>
      </c>
      <c r="J166" s="172"/>
      <c r="K166" s="172"/>
      <c r="L166" s="172"/>
      <c r="M166" s="173"/>
      <c r="N166" s="19"/>
    </row>
    <row r="167" spans="1:14" ht="10" customHeight="1" thickTop="1" x14ac:dyDescent="0.3">
      <c r="A167" s="16"/>
      <c r="B167" s="55"/>
      <c r="C167" s="17"/>
      <c r="D167" s="17"/>
      <c r="E167" s="17"/>
      <c r="F167" s="17"/>
      <c r="G167" s="17"/>
      <c r="H167" s="17"/>
      <c r="I167" s="17"/>
      <c r="J167" s="17"/>
      <c r="K167" s="17"/>
      <c r="L167" s="17"/>
      <c r="M167" s="56"/>
      <c r="N167" s="19"/>
    </row>
    <row r="168" spans="1:14" ht="20.149999999999999" customHeight="1" x14ac:dyDescent="0.3">
      <c r="A168" s="16"/>
      <c r="B168" s="46"/>
      <c r="C168" s="39"/>
      <c r="D168" s="39"/>
      <c r="E168" s="153" t="s">
        <v>22</v>
      </c>
      <c r="F168" s="154"/>
      <c r="G168" s="154"/>
      <c r="H168" s="154"/>
      <c r="I168" s="154"/>
      <c r="J168" s="154"/>
      <c r="K168" s="154"/>
      <c r="L168" s="155"/>
      <c r="M168" s="48"/>
      <c r="N168" s="19"/>
    </row>
    <row r="169" spans="1:14" ht="10" customHeight="1" x14ac:dyDescent="0.3">
      <c r="A169" s="16"/>
      <c r="B169" s="46"/>
      <c r="C169" s="39"/>
      <c r="D169" s="39"/>
      <c r="E169" s="39"/>
      <c r="F169" s="39"/>
      <c r="G169" s="39"/>
      <c r="H169" s="39"/>
      <c r="I169" s="39"/>
      <c r="J169" s="39"/>
      <c r="K169" s="39"/>
      <c r="L169" s="39"/>
      <c r="M169" s="48"/>
      <c r="N169" s="19"/>
    </row>
    <row r="170" spans="1:14" ht="65.150000000000006" customHeight="1" x14ac:dyDescent="0.3">
      <c r="A170" s="16"/>
      <c r="B170" s="156" t="str">
        <f>C1239</f>
        <v>Now that Tanner is beginning the Standard Cultural Competence program, we expect improved outcomes.And can provide a testimonial of their responsiveness to the needs of diverse clients.</v>
      </c>
      <c r="C170" s="157"/>
      <c r="D170" s="157"/>
      <c r="E170" s="157"/>
      <c r="F170" s="157"/>
      <c r="G170" s="157"/>
      <c r="H170" s="157"/>
      <c r="I170" s="157"/>
      <c r="J170" s="157"/>
      <c r="K170" s="157"/>
      <c r="L170" s="157"/>
      <c r="M170" s="158"/>
      <c r="N170" s="19"/>
    </row>
    <row r="171" spans="1:14" ht="45" customHeight="1" x14ac:dyDescent="0.3">
      <c r="A171" s="16"/>
      <c r="B171" s="150"/>
      <c r="C171" s="151"/>
      <c r="D171" s="151"/>
      <c r="E171" s="151"/>
      <c r="F171" s="151"/>
      <c r="G171" s="151"/>
      <c r="H171" s="151"/>
      <c r="I171" s="151"/>
      <c r="J171" s="151"/>
      <c r="K171" s="151"/>
      <c r="L171" s="151"/>
      <c r="M171" s="152"/>
      <c r="N171" s="19"/>
    </row>
    <row r="172" spans="1:14" ht="5.15" customHeight="1" x14ac:dyDescent="0.3">
      <c r="A172" s="16"/>
      <c r="B172" s="39"/>
      <c r="C172" s="39"/>
      <c r="D172" s="39"/>
      <c r="E172" s="39"/>
      <c r="F172" s="39"/>
      <c r="G172" s="39"/>
      <c r="H172" s="39"/>
      <c r="I172" s="39"/>
      <c r="J172" s="39"/>
      <c r="K172" s="39"/>
      <c r="L172" s="39"/>
      <c r="M172" s="39"/>
      <c r="N172" s="19"/>
    </row>
    <row r="173" spans="1:14" ht="5.15" customHeight="1" x14ac:dyDescent="0.3">
      <c r="A173" s="27"/>
      <c r="B173" s="28"/>
      <c r="C173" s="28"/>
      <c r="D173" s="28"/>
      <c r="E173" s="28"/>
      <c r="F173" s="28"/>
      <c r="G173" s="28"/>
      <c r="H173" s="28"/>
      <c r="I173" s="28"/>
      <c r="J173" s="28"/>
      <c r="K173" s="28"/>
      <c r="L173" s="28"/>
      <c r="M173" s="28"/>
      <c r="N173" s="29"/>
    </row>
    <row r="174" spans="1:14" ht="55" customHeight="1" x14ac:dyDescent="0.3">
      <c r="A174" s="30" t="s">
        <v>5</v>
      </c>
      <c r="B174" s="188" t="s">
        <v>25</v>
      </c>
      <c r="C174" s="188"/>
      <c r="D174" s="188"/>
      <c r="E174" s="188"/>
      <c r="F174" s="186" t="s">
        <v>46</v>
      </c>
      <c r="G174" s="186"/>
      <c r="H174" s="186"/>
      <c r="I174" s="186"/>
      <c r="J174" s="187" t="s">
        <v>45</v>
      </c>
      <c r="K174" s="187"/>
      <c r="L174" s="187"/>
      <c r="M174" s="187"/>
      <c r="N174" s="31" t="s">
        <v>7</v>
      </c>
    </row>
    <row r="175" spans="1:14" ht="5.15" customHeight="1" x14ac:dyDescent="0.3">
      <c r="A175" s="11"/>
      <c r="B175" s="12"/>
      <c r="C175" s="12"/>
      <c r="D175" s="12"/>
      <c r="E175" s="12"/>
      <c r="F175" s="12"/>
      <c r="G175" s="12"/>
      <c r="H175" s="13"/>
      <c r="I175" s="12"/>
      <c r="J175" s="12"/>
      <c r="K175" s="12"/>
      <c r="L175" s="12"/>
      <c r="M175" s="12"/>
      <c r="N175" s="14"/>
    </row>
    <row r="176" spans="1:14" ht="5.15" customHeight="1" x14ac:dyDescent="0.3">
      <c r="A176" s="16"/>
      <c r="B176" s="17"/>
      <c r="C176" s="17"/>
      <c r="D176" s="17"/>
      <c r="E176" s="17"/>
      <c r="F176" s="17"/>
      <c r="G176" s="17"/>
      <c r="H176" s="18"/>
      <c r="I176" s="17"/>
      <c r="J176" s="17"/>
      <c r="K176" s="17"/>
      <c r="L176" s="17"/>
      <c r="M176" s="17"/>
      <c r="N176" s="19"/>
    </row>
    <row r="177" spans="1:54" ht="5.15" customHeight="1" thickBot="1" x14ac:dyDescent="0.35">
      <c r="A177" s="16"/>
      <c r="B177" s="32"/>
      <c r="C177" s="32"/>
      <c r="D177" s="32"/>
      <c r="E177" s="32"/>
      <c r="F177" s="32"/>
      <c r="G177" s="32"/>
      <c r="H177" s="32"/>
      <c r="I177" s="32"/>
      <c r="J177" s="32"/>
      <c r="K177" s="32"/>
      <c r="L177" s="32"/>
      <c r="M177" s="32"/>
      <c r="N177" s="19"/>
    </row>
    <row r="178" spans="1:54" ht="20.149999999999999" customHeight="1" thickTop="1" x14ac:dyDescent="0.3">
      <c r="A178" s="16"/>
      <c r="B178" s="33" t="s">
        <v>11</v>
      </c>
      <c r="C178" s="32"/>
      <c r="D178" s="32"/>
      <c r="E178" s="32"/>
      <c r="F178" s="179" t="str">
        <f>F137</f>
        <v>Zuri</v>
      </c>
      <c r="G178" s="180"/>
      <c r="H178" s="180"/>
      <c r="I178" s="181"/>
      <c r="J178" s="34"/>
      <c r="K178" s="35" t="s">
        <v>12</v>
      </c>
      <c r="L178" s="36"/>
      <c r="M178" s="37"/>
      <c r="N178" s="19"/>
    </row>
    <row r="179" spans="1:54" ht="20.149999999999999" customHeight="1" thickBot="1" x14ac:dyDescent="0.35">
      <c r="A179" s="16"/>
      <c r="B179" s="33" t="s">
        <v>13</v>
      </c>
      <c r="C179" s="32"/>
      <c r="D179" s="32"/>
      <c r="E179" s="32"/>
      <c r="F179" s="179" t="str">
        <f>F138</f>
        <v>Tanner</v>
      </c>
      <c r="G179" s="180"/>
      <c r="H179" s="180"/>
      <c r="I179" s="181"/>
      <c r="J179" s="34"/>
      <c r="K179" s="182"/>
      <c r="L179" s="183"/>
      <c r="M179" s="184"/>
      <c r="N179" s="19"/>
    </row>
    <row r="180" spans="1:54" ht="10" customHeight="1" thickTop="1" x14ac:dyDescent="0.3">
      <c r="A180" s="16"/>
      <c r="B180" s="17"/>
      <c r="C180" s="17"/>
      <c r="D180" s="17"/>
      <c r="E180" s="17"/>
      <c r="F180" s="17"/>
      <c r="G180" s="17"/>
      <c r="H180" s="18"/>
      <c r="I180" s="17"/>
      <c r="J180" s="17"/>
      <c r="K180" s="17"/>
      <c r="L180" s="17"/>
      <c r="M180" s="17"/>
      <c r="N180" s="19"/>
    </row>
    <row r="181" spans="1:54" ht="20.149999999999999" customHeight="1" x14ac:dyDescent="0.3">
      <c r="A181" s="16"/>
      <c r="B181" s="174" t="str">
        <f>F1249</f>
        <v>1. I felt fully seen and heard.</v>
      </c>
      <c r="C181" s="174"/>
      <c r="D181" s="174"/>
      <c r="E181" s="174"/>
      <c r="F181" s="174"/>
      <c r="G181" s="174"/>
      <c r="H181" s="174"/>
      <c r="I181" s="174"/>
      <c r="J181" s="174"/>
      <c r="K181" s="175" t="s">
        <v>51</v>
      </c>
      <c r="L181" s="176"/>
      <c r="M181" s="177"/>
      <c r="N181" s="19"/>
    </row>
    <row r="182" spans="1:54" ht="5.15" customHeight="1" x14ac:dyDescent="0.3">
      <c r="A182" s="16"/>
      <c r="B182" s="17"/>
      <c r="C182" s="17"/>
      <c r="D182" s="17"/>
      <c r="E182" s="17"/>
      <c r="F182" s="17"/>
      <c r="G182" s="17"/>
      <c r="H182" s="18"/>
      <c r="I182" s="17"/>
      <c r="J182" s="17"/>
      <c r="K182" s="17"/>
      <c r="L182" s="17"/>
      <c r="M182" s="17"/>
      <c r="N182" s="19"/>
      <c r="BB182" s="38"/>
    </row>
    <row r="183" spans="1:54" ht="20.149999999999999" customHeight="1" x14ac:dyDescent="0.3">
      <c r="A183" s="16"/>
      <c r="B183" s="174" t="str">
        <f>F1250</f>
        <v>2. They faithfully responded to all of my expressions of pain or discomfort.</v>
      </c>
      <c r="C183" s="174"/>
      <c r="D183" s="174"/>
      <c r="E183" s="174"/>
      <c r="F183" s="174"/>
      <c r="G183" s="174"/>
      <c r="H183" s="174"/>
      <c r="I183" s="174"/>
      <c r="J183" s="174"/>
      <c r="K183" s="175" t="s">
        <v>53</v>
      </c>
      <c r="L183" s="176"/>
      <c r="M183" s="177"/>
      <c r="N183" s="19"/>
      <c r="BB183" s="38"/>
    </row>
    <row r="184" spans="1:54" ht="5.15" customHeight="1" x14ac:dyDescent="0.3">
      <c r="A184" s="16"/>
      <c r="B184" s="17"/>
      <c r="C184" s="17"/>
      <c r="D184" s="17"/>
      <c r="E184" s="17"/>
      <c r="F184" s="17"/>
      <c r="G184" s="17"/>
      <c r="H184" s="18"/>
      <c r="I184" s="17"/>
      <c r="J184" s="17"/>
      <c r="K184" s="17"/>
      <c r="L184" s="17"/>
      <c r="M184" s="17"/>
      <c r="N184" s="19"/>
      <c r="BB184" s="38"/>
    </row>
    <row r="185" spans="1:54" ht="20.149999999999999" customHeight="1" x14ac:dyDescent="0.3">
      <c r="A185" s="16"/>
      <c r="B185" s="174" t="str">
        <f>F1251</f>
        <v>3. They put my personal wellbeing ahead of their institutional processes.</v>
      </c>
      <c r="C185" s="174"/>
      <c r="D185" s="174"/>
      <c r="E185" s="174"/>
      <c r="F185" s="174"/>
      <c r="G185" s="174"/>
      <c r="H185" s="174"/>
      <c r="I185" s="174"/>
      <c r="J185" s="174"/>
      <c r="K185" s="175" t="s">
        <v>51</v>
      </c>
      <c r="L185" s="176"/>
      <c r="M185" s="177"/>
      <c r="N185" s="19"/>
      <c r="BB185" s="38"/>
    </row>
    <row r="186" spans="1:54" ht="5.15" customHeight="1" x14ac:dyDescent="0.3">
      <c r="A186" s="16"/>
      <c r="B186" s="17"/>
      <c r="C186" s="17"/>
      <c r="D186" s="17"/>
      <c r="E186" s="17"/>
      <c r="F186" s="17"/>
      <c r="G186" s="17"/>
      <c r="H186" s="18"/>
      <c r="I186" s="17"/>
      <c r="J186" s="17"/>
      <c r="K186" s="17"/>
      <c r="L186" s="17"/>
      <c r="M186" s="17"/>
      <c r="N186" s="19"/>
      <c r="BB186" s="38"/>
    </row>
    <row r="187" spans="1:54" ht="20.149999999999999" customHeight="1" x14ac:dyDescent="0.3">
      <c r="A187" s="16"/>
      <c r="B187" s="174" t="str">
        <f>F1252</f>
        <v>4. Their actions and expressions were devoid of any microaggressions.</v>
      </c>
      <c r="C187" s="174"/>
      <c r="D187" s="174"/>
      <c r="E187" s="174"/>
      <c r="F187" s="174"/>
      <c r="G187" s="174"/>
      <c r="H187" s="174"/>
      <c r="I187" s="174"/>
      <c r="J187" s="174"/>
      <c r="K187" s="175" t="s">
        <v>51</v>
      </c>
      <c r="L187" s="176"/>
      <c r="M187" s="177"/>
      <c r="N187" s="19"/>
    </row>
    <row r="188" spans="1:54" ht="5.15" customHeight="1" x14ac:dyDescent="0.3">
      <c r="A188" s="16"/>
      <c r="B188" s="17"/>
      <c r="C188" s="17"/>
      <c r="D188" s="17"/>
      <c r="E188" s="17"/>
      <c r="F188" s="17"/>
      <c r="G188" s="17"/>
      <c r="H188" s="18"/>
      <c r="I188" s="17"/>
      <c r="J188" s="17"/>
      <c r="K188" s="17"/>
      <c r="L188" s="17"/>
      <c r="M188" s="17"/>
      <c r="N188" s="19"/>
    </row>
    <row r="189" spans="1:54" ht="20.149999999999999" customHeight="1" x14ac:dyDescent="0.3">
      <c r="A189" s="16"/>
      <c r="B189" s="174" t="str">
        <f>F1253</f>
        <v>5. They asked me how they could be more culturally sensitive.</v>
      </c>
      <c r="C189" s="174"/>
      <c r="D189" s="174"/>
      <c r="E189" s="174"/>
      <c r="F189" s="174"/>
      <c r="G189" s="174"/>
      <c r="H189" s="174"/>
      <c r="I189" s="174"/>
      <c r="J189" s="174"/>
      <c r="K189" s="175" t="s">
        <v>56</v>
      </c>
      <c r="L189" s="176"/>
      <c r="M189" s="177"/>
      <c r="N189" s="19"/>
    </row>
    <row r="190" spans="1:54" ht="5.15" customHeight="1" x14ac:dyDescent="0.3">
      <c r="A190" s="16"/>
      <c r="B190" s="17"/>
      <c r="C190" s="17"/>
      <c r="D190" s="17"/>
      <c r="E190" s="17"/>
      <c r="F190" s="17"/>
      <c r="G190" s="17"/>
      <c r="H190" s="18"/>
      <c r="I190" s="17"/>
      <c r="J190" s="17"/>
      <c r="K190" s="17"/>
      <c r="L190" s="17"/>
      <c r="M190" s="17"/>
      <c r="N190" s="19"/>
    </row>
    <row r="191" spans="1:54" ht="20.149999999999999" customHeight="1" x14ac:dyDescent="0.3">
      <c r="A191" s="16"/>
      <c r="B191" s="174" t="str">
        <f>F1254</f>
        <v>6. They did not exploit my vulnerability to their professional authority.</v>
      </c>
      <c r="C191" s="174"/>
      <c r="D191" s="174"/>
      <c r="E191" s="174"/>
      <c r="F191" s="174"/>
      <c r="G191" s="174"/>
      <c r="H191" s="174"/>
      <c r="I191" s="174"/>
      <c r="J191" s="174"/>
      <c r="K191" s="175" t="s">
        <v>53</v>
      </c>
      <c r="L191" s="176"/>
      <c r="M191" s="177"/>
      <c r="N191" s="19"/>
    </row>
    <row r="192" spans="1:54" ht="5.15" customHeight="1" x14ac:dyDescent="0.3">
      <c r="A192" s="16"/>
      <c r="B192" s="39"/>
      <c r="C192" s="39"/>
      <c r="D192" s="39"/>
      <c r="E192" s="39"/>
      <c r="F192" s="39"/>
      <c r="G192" s="39"/>
      <c r="H192" s="39"/>
      <c r="I192" s="39"/>
      <c r="J192" s="39"/>
      <c r="K192" s="39"/>
      <c r="L192" s="39"/>
      <c r="M192" s="39"/>
      <c r="N192" s="19"/>
    </row>
    <row r="193" spans="1:14" ht="20.149999999999999" customHeight="1" x14ac:dyDescent="0.3">
      <c r="A193" s="16"/>
      <c r="B193" s="174" t="str">
        <f>F1255</f>
        <v>7. I never had to give up my autonomy to fit their processes.</v>
      </c>
      <c r="C193" s="174"/>
      <c r="D193" s="174"/>
      <c r="E193" s="174"/>
      <c r="F193" s="174"/>
      <c r="G193" s="174"/>
      <c r="H193" s="174"/>
      <c r="I193" s="174"/>
      <c r="J193" s="174"/>
      <c r="K193" s="175" t="s">
        <v>49</v>
      </c>
      <c r="L193" s="176"/>
      <c r="M193" s="177"/>
      <c r="N193" s="19"/>
    </row>
    <row r="194" spans="1:14" ht="5.15" customHeight="1" x14ac:dyDescent="0.3">
      <c r="A194" s="16"/>
      <c r="B194" s="39"/>
      <c r="C194" s="39"/>
      <c r="D194" s="39"/>
      <c r="E194" s="39"/>
      <c r="F194" s="39"/>
      <c r="G194" s="39"/>
      <c r="H194" s="39"/>
      <c r="I194" s="39"/>
      <c r="J194" s="39"/>
      <c r="K194" s="39"/>
      <c r="L194" s="39"/>
      <c r="M194" s="39"/>
      <c r="N194" s="19"/>
    </row>
    <row r="195" spans="1:14" ht="20.149999999999999" customHeight="1" x14ac:dyDescent="0.3">
      <c r="A195" s="16"/>
      <c r="B195" s="174" t="str">
        <f>F1256</f>
        <v>8. Staff appeared to be culturally diverse.</v>
      </c>
      <c r="C195" s="174"/>
      <c r="D195" s="174"/>
      <c r="E195" s="174"/>
      <c r="F195" s="174"/>
      <c r="G195" s="174"/>
      <c r="H195" s="174"/>
      <c r="I195" s="174"/>
      <c r="J195" s="174"/>
      <c r="K195" s="175" t="s">
        <v>51</v>
      </c>
      <c r="L195" s="176"/>
      <c r="M195" s="177"/>
      <c r="N195" s="19"/>
    </row>
    <row r="196" spans="1:14" ht="5.15" customHeight="1" x14ac:dyDescent="0.3">
      <c r="A196" s="16"/>
      <c r="B196" s="39"/>
      <c r="C196" s="39"/>
      <c r="D196" s="39"/>
      <c r="E196" s="39"/>
      <c r="F196" s="39"/>
      <c r="G196" s="39"/>
      <c r="H196" s="39"/>
      <c r="I196" s="39"/>
      <c r="J196" s="39"/>
      <c r="K196" s="39"/>
      <c r="L196" s="39"/>
      <c r="M196" s="39"/>
      <c r="N196" s="19"/>
    </row>
    <row r="197" spans="1:14" ht="20.149999999999999" customHeight="1" x14ac:dyDescent="0.3">
      <c r="A197" s="16"/>
      <c r="B197" s="174" t="str">
        <f>F1257</f>
        <v>9. They effectively accommodated my linguistic barrier.</v>
      </c>
      <c r="C197" s="174"/>
      <c r="D197" s="174"/>
      <c r="E197" s="174"/>
      <c r="F197" s="174"/>
      <c r="G197" s="174"/>
      <c r="H197" s="174"/>
      <c r="I197" s="174"/>
      <c r="J197" s="174"/>
      <c r="K197" s="175" t="s">
        <v>53</v>
      </c>
      <c r="L197" s="176"/>
      <c r="M197" s="177"/>
      <c r="N197" s="19"/>
    </row>
    <row r="198" spans="1:14" ht="5.15" customHeight="1" x14ac:dyDescent="0.3">
      <c r="A198" s="16"/>
      <c r="B198" s="39"/>
      <c r="C198" s="39"/>
      <c r="D198" s="39"/>
      <c r="E198" s="39"/>
      <c r="F198" s="39"/>
      <c r="G198" s="39"/>
      <c r="H198" s="39"/>
      <c r="I198" s="39"/>
      <c r="J198" s="39"/>
      <c r="K198" s="39"/>
      <c r="L198" s="39"/>
      <c r="M198" s="39"/>
      <c r="N198" s="19"/>
    </row>
    <row r="199" spans="1:14" ht="20.149999999999999" customHeight="1" x14ac:dyDescent="0.3">
      <c r="A199" s="16"/>
      <c r="B199" s="174" t="str">
        <f>F1258</f>
        <v>10. I was offered billing options appropriate to my cultural values.</v>
      </c>
      <c r="C199" s="174"/>
      <c r="D199" s="174"/>
      <c r="E199" s="174"/>
      <c r="F199" s="174"/>
      <c r="G199" s="174"/>
      <c r="H199" s="174"/>
      <c r="I199" s="174"/>
      <c r="J199" s="174"/>
      <c r="K199" s="175" t="s">
        <v>53</v>
      </c>
      <c r="L199" s="176"/>
      <c r="M199" s="177"/>
      <c r="N199" s="19"/>
    </row>
    <row r="200" spans="1:14" ht="10" customHeight="1" x14ac:dyDescent="0.3">
      <c r="A200" s="16"/>
      <c r="B200" s="39"/>
      <c r="C200" s="39"/>
      <c r="D200" s="39"/>
      <c r="E200" s="39"/>
      <c r="F200" s="39"/>
      <c r="G200" s="39"/>
      <c r="H200" s="39"/>
      <c r="I200" s="39"/>
      <c r="J200" s="39"/>
      <c r="K200" s="39"/>
      <c r="L200" s="39"/>
      <c r="M200" s="39"/>
      <c r="N200" s="19"/>
    </row>
    <row r="201" spans="1:14" ht="15" customHeight="1" x14ac:dyDescent="0.3">
      <c r="A201" s="16"/>
      <c r="B201" s="178" t="str">
        <f>B1262</f>
        <v>The resulting score for cultural competence is 60 out of 100. This indicates a level of adequate competence.</v>
      </c>
      <c r="C201" s="178"/>
      <c r="D201" s="178"/>
      <c r="E201" s="178"/>
      <c r="F201" s="178"/>
      <c r="G201" s="178"/>
      <c r="H201" s="178"/>
      <c r="I201" s="178"/>
      <c r="J201" s="178"/>
      <c r="K201" s="178"/>
      <c r="L201" s="178"/>
      <c r="M201" s="178"/>
      <c r="N201" s="19"/>
    </row>
    <row r="202" spans="1:14" ht="10" customHeight="1" x14ac:dyDescent="0.3">
      <c r="A202" s="16"/>
      <c r="B202" s="40"/>
      <c r="C202" s="41"/>
      <c r="D202" s="41"/>
      <c r="E202" s="41"/>
      <c r="F202" s="41"/>
      <c r="G202" s="41"/>
      <c r="H202" s="41"/>
      <c r="I202" s="41"/>
      <c r="J202" s="41"/>
      <c r="K202" s="41"/>
      <c r="L202" s="41"/>
      <c r="M202" s="42"/>
      <c r="N202" s="19"/>
    </row>
    <row r="203" spans="1:14" ht="20" customHeight="1" x14ac:dyDescent="0.3">
      <c r="A203" s="16"/>
      <c r="B203" s="52" t="str">
        <f>C1266</f>
        <v xml:space="preserve">We provide this helpful feedback to you, Tanner, to improve your cultural competency. </v>
      </c>
      <c r="C203" s="53"/>
      <c r="D203" s="53"/>
      <c r="E203" s="53"/>
      <c r="F203" s="53"/>
      <c r="G203" s="53"/>
      <c r="H203" s="53"/>
      <c r="I203" s="53"/>
      <c r="J203" s="53"/>
      <c r="K203" s="53"/>
      <c r="L203" s="53"/>
      <c r="M203" s="54"/>
      <c r="N203" s="19"/>
    </row>
    <row r="204" spans="1:14" ht="20" customHeight="1" x14ac:dyDescent="0.3">
      <c r="A204" s="16"/>
      <c r="B204" s="156" t="s">
        <v>15</v>
      </c>
      <c r="C204" s="157"/>
      <c r="D204" s="157"/>
      <c r="E204" s="157"/>
      <c r="F204" s="157"/>
      <c r="G204" s="157"/>
      <c r="H204" s="157"/>
      <c r="I204" s="157"/>
      <c r="J204" s="157"/>
      <c r="K204" s="157"/>
      <c r="L204" s="157"/>
      <c r="M204" s="158"/>
      <c r="N204" s="19"/>
    </row>
    <row r="205" spans="1:14" ht="20" customHeight="1" thickBot="1" x14ac:dyDescent="0.35">
      <c r="A205" s="16"/>
      <c r="B205" s="156" t="s">
        <v>16</v>
      </c>
      <c r="C205" s="157"/>
      <c r="D205" s="157"/>
      <c r="E205" s="157"/>
      <c r="F205" s="157"/>
      <c r="G205" s="157"/>
      <c r="H205" s="157"/>
      <c r="I205" s="157"/>
      <c r="J205" s="157"/>
      <c r="K205" s="157"/>
      <c r="L205" s="157"/>
      <c r="M205" s="158"/>
      <c r="N205" s="19"/>
    </row>
    <row r="206" spans="1:14" ht="30" customHeight="1" thickTop="1" x14ac:dyDescent="0.3">
      <c r="A206" s="16"/>
      <c r="B206" s="159" t="s">
        <v>17</v>
      </c>
      <c r="C206" s="160"/>
      <c r="D206" s="160"/>
      <c r="E206" s="162" t="s">
        <v>18</v>
      </c>
      <c r="F206" s="163"/>
      <c r="G206" s="163"/>
      <c r="H206" s="164"/>
      <c r="I206" s="165" t="s">
        <v>19</v>
      </c>
      <c r="J206" s="166"/>
      <c r="K206" s="166"/>
      <c r="L206" s="166"/>
      <c r="M206" s="167"/>
      <c r="N206" s="19"/>
    </row>
    <row r="207" spans="1:14" ht="55" customHeight="1" thickBot="1" x14ac:dyDescent="0.35">
      <c r="A207" s="16"/>
      <c r="B207" s="55"/>
      <c r="C207" s="17"/>
      <c r="D207" s="17"/>
      <c r="E207" s="168" t="s">
        <v>20</v>
      </c>
      <c r="F207" s="169"/>
      <c r="G207" s="169"/>
      <c r="H207" s="170"/>
      <c r="I207" s="171" t="s">
        <v>21</v>
      </c>
      <c r="J207" s="172"/>
      <c r="K207" s="172"/>
      <c r="L207" s="172"/>
      <c r="M207" s="173"/>
      <c r="N207" s="19"/>
    </row>
    <row r="208" spans="1:14" ht="10" customHeight="1" thickTop="1" x14ac:dyDescent="0.3">
      <c r="A208" s="16"/>
      <c r="B208" s="55"/>
      <c r="C208" s="17"/>
      <c r="D208" s="17"/>
      <c r="E208" s="17"/>
      <c r="F208" s="17"/>
      <c r="G208" s="17"/>
      <c r="H208" s="17"/>
      <c r="I208" s="17"/>
      <c r="J208" s="17"/>
      <c r="K208" s="17"/>
      <c r="L208" s="17"/>
      <c r="M208" s="56"/>
      <c r="N208" s="19"/>
    </row>
    <row r="209" spans="1:54" ht="20.149999999999999" customHeight="1" x14ac:dyDescent="0.3">
      <c r="A209" s="16"/>
      <c r="B209" s="46"/>
      <c r="C209" s="39"/>
      <c r="D209" s="39"/>
      <c r="E209" s="153" t="s">
        <v>22</v>
      </c>
      <c r="F209" s="154"/>
      <c r="G209" s="154"/>
      <c r="H209" s="154"/>
      <c r="I209" s="154"/>
      <c r="J209" s="154"/>
      <c r="K209" s="154"/>
      <c r="L209" s="155"/>
      <c r="M209" s="48"/>
      <c r="N209" s="19"/>
    </row>
    <row r="210" spans="1:54" ht="10" customHeight="1" x14ac:dyDescent="0.3">
      <c r="A210" s="16"/>
      <c r="B210" s="46"/>
      <c r="C210" s="39"/>
      <c r="D210" s="39"/>
      <c r="E210" s="39"/>
      <c r="F210" s="39"/>
      <c r="G210" s="39"/>
      <c r="H210" s="39"/>
      <c r="I210" s="39"/>
      <c r="J210" s="39"/>
      <c r="K210" s="39"/>
      <c r="L210" s="39"/>
      <c r="M210" s="48"/>
      <c r="N210" s="19"/>
    </row>
    <row r="211" spans="1:54" ht="65.150000000000006" customHeight="1" x14ac:dyDescent="0.3">
      <c r="A211" s="16"/>
      <c r="B211" s="156" t="str">
        <f>C1276</f>
        <v>Now that Tanner is beginning the Standard Cultural Competence program, we expect improved outcomes. And can provide a testimonial of their responsiveness to the needs of diverse clients.</v>
      </c>
      <c r="C211" s="157"/>
      <c r="D211" s="157"/>
      <c r="E211" s="157"/>
      <c r="F211" s="157"/>
      <c r="G211" s="157"/>
      <c r="H211" s="157"/>
      <c r="I211" s="157"/>
      <c r="J211" s="157"/>
      <c r="K211" s="157"/>
      <c r="L211" s="157"/>
      <c r="M211" s="158"/>
      <c r="N211" s="19"/>
    </row>
    <row r="212" spans="1:54" ht="45" customHeight="1" x14ac:dyDescent="0.3">
      <c r="A212" s="16"/>
      <c r="B212" s="150"/>
      <c r="C212" s="151"/>
      <c r="D212" s="151"/>
      <c r="E212" s="151"/>
      <c r="F212" s="151"/>
      <c r="G212" s="151"/>
      <c r="H212" s="151"/>
      <c r="I212" s="151"/>
      <c r="J212" s="151"/>
      <c r="K212" s="151"/>
      <c r="L212" s="151"/>
      <c r="M212" s="152"/>
      <c r="N212" s="19"/>
    </row>
    <row r="213" spans="1:54" ht="5.15" customHeight="1" x14ac:dyDescent="0.3">
      <c r="A213" s="16"/>
      <c r="B213" s="39"/>
      <c r="C213" s="39"/>
      <c r="D213" s="39"/>
      <c r="E213" s="39"/>
      <c r="F213" s="39"/>
      <c r="G213" s="39"/>
      <c r="H213" s="39"/>
      <c r="I213" s="39"/>
      <c r="J213" s="39"/>
      <c r="K213" s="39"/>
      <c r="L213" s="39"/>
      <c r="M213" s="39"/>
      <c r="N213" s="19"/>
    </row>
    <row r="214" spans="1:54" ht="5.15" customHeight="1" x14ac:dyDescent="0.3">
      <c r="A214" s="27"/>
      <c r="B214" s="28"/>
      <c r="C214" s="28"/>
      <c r="D214" s="28"/>
      <c r="E214" s="28"/>
      <c r="F214" s="28"/>
      <c r="G214" s="28"/>
      <c r="H214" s="28"/>
      <c r="I214" s="28"/>
      <c r="J214" s="28"/>
      <c r="K214" s="28"/>
      <c r="L214" s="28"/>
      <c r="M214" s="28"/>
      <c r="N214" s="29"/>
    </row>
    <row r="215" spans="1:54" ht="55" customHeight="1" x14ac:dyDescent="0.3">
      <c r="A215" s="30" t="s">
        <v>5</v>
      </c>
      <c r="B215" s="188" t="s">
        <v>27</v>
      </c>
      <c r="C215" s="188"/>
      <c r="D215" s="188"/>
      <c r="E215" s="188"/>
      <c r="F215" s="186" t="s">
        <v>46</v>
      </c>
      <c r="G215" s="186"/>
      <c r="H215" s="186"/>
      <c r="I215" s="186"/>
      <c r="J215" s="187" t="s">
        <v>45</v>
      </c>
      <c r="K215" s="187"/>
      <c r="L215" s="187"/>
      <c r="M215" s="187"/>
      <c r="N215" s="31" t="s">
        <v>7</v>
      </c>
    </row>
    <row r="216" spans="1:54" ht="5.15" customHeight="1" x14ac:dyDescent="0.3">
      <c r="A216" s="11"/>
      <c r="B216" s="12"/>
      <c r="C216" s="12"/>
      <c r="D216" s="12"/>
      <c r="E216" s="12"/>
      <c r="F216" s="12"/>
      <c r="G216" s="12"/>
      <c r="H216" s="13"/>
      <c r="I216" s="12"/>
      <c r="J216" s="12"/>
      <c r="K216" s="12"/>
      <c r="L216" s="12"/>
      <c r="M216" s="12"/>
      <c r="N216" s="14"/>
    </row>
    <row r="217" spans="1:54" ht="5.15" customHeight="1" x14ac:dyDescent="0.3">
      <c r="A217" s="16"/>
      <c r="B217" s="17"/>
      <c r="C217" s="17"/>
      <c r="D217" s="17"/>
      <c r="E217" s="17"/>
      <c r="F217" s="17"/>
      <c r="G217" s="17"/>
      <c r="H217" s="18"/>
      <c r="I217" s="17"/>
      <c r="J217" s="17"/>
      <c r="K217" s="17"/>
      <c r="L217" s="17"/>
      <c r="M217" s="17"/>
      <c r="N217" s="19"/>
    </row>
    <row r="218" spans="1:54" ht="5.15" customHeight="1" thickBot="1" x14ac:dyDescent="0.35">
      <c r="A218" s="16"/>
      <c r="B218" s="32"/>
      <c r="C218" s="32"/>
      <c r="D218" s="32"/>
      <c r="E218" s="32"/>
      <c r="F218" s="32"/>
      <c r="G218" s="32"/>
      <c r="H218" s="32"/>
      <c r="I218" s="32"/>
      <c r="J218" s="32"/>
      <c r="K218" s="32"/>
      <c r="L218" s="32"/>
      <c r="M218" s="32"/>
      <c r="N218" s="19"/>
    </row>
    <row r="219" spans="1:54" ht="20.149999999999999" customHeight="1" thickTop="1" x14ac:dyDescent="0.3">
      <c r="A219" s="16"/>
      <c r="B219" s="33" t="s">
        <v>11</v>
      </c>
      <c r="C219" s="32"/>
      <c r="D219" s="32"/>
      <c r="E219" s="32"/>
      <c r="F219" s="179" t="str">
        <f>F178</f>
        <v>Zuri</v>
      </c>
      <c r="G219" s="180"/>
      <c r="H219" s="180"/>
      <c r="I219" s="181"/>
      <c r="J219" s="34"/>
      <c r="K219" s="35" t="s">
        <v>12</v>
      </c>
      <c r="L219" s="36"/>
      <c r="M219" s="37"/>
      <c r="N219" s="19"/>
    </row>
    <row r="220" spans="1:54" ht="20.149999999999999" customHeight="1" thickBot="1" x14ac:dyDescent="0.35">
      <c r="A220" s="16"/>
      <c r="B220" s="33" t="s">
        <v>13</v>
      </c>
      <c r="C220" s="32"/>
      <c r="D220" s="32"/>
      <c r="E220" s="32"/>
      <c r="F220" s="179" t="str">
        <f>F179</f>
        <v>Tanner</v>
      </c>
      <c r="G220" s="180"/>
      <c r="H220" s="180"/>
      <c r="I220" s="181"/>
      <c r="J220" s="34"/>
      <c r="K220" s="182"/>
      <c r="L220" s="183"/>
      <c r="M220" s="184"/>
      <c r="N220" s="19"/>
    </row>
    <row r="221" spans="1:54" ht="10" customHeight="1" thickTop="1" x14ac:dyDescent="0.3">
      <c r="A221" s="16"/>
      <c r="B221" s="17"/>
      <c r="C221" s="17"/>
      <c r="D221" s="17"/>
      <c r="E221" s="17"/>
      <c r="F221" s="17"/>
      <c r="G221" s="17"/>
      <c r="H221" s="18"/>
      <c r="I221" s="17"/>
      <c r="J221" s="17"/>
      <c r="K221" s="17"/>
      <c r="L221" s="17"/>
      <c r="M221" s="17"/>
      <c r="N221" s="19"/>
    </row>
    <row r="222" spans="1:54" ht="20.149999999999999" customHeight="1" x14ac:dyDescent="0.3">
      <c r="A222" s="16"/>
      <c r="B222" s="174" t="str">
        <f>F1286</f>
        <v>1. I felt fully seen and heard.</v>
      </c>
      <c r="C222" s="174"/>
      <c r="D222" s="174"/>
      <c r="E222" s="174"/>
      <c r="F222" s="174"/>
      <c r="G222" s="174"/>
      <c r="H222" s="174"/>
      <c r="I222" s="174"/>
      <c r="J222" s="174"/>
      <c r="K222" s="175" t="s">
        <v>51</v>
      </c>
      <c r="L222" s="176"/>
      <c r="M222" s="177"/>
      <c r="N222" s="19"/>
    </row>
    <row r="223" spans="1:54" ht="5.15" customHeight="1" x14ac:dyDescent="0.3">
      <c r="A223" s="16"/>
      <c r="B223" s="17"/>
      <c r="C223" s="17"/>
      <c r="D223" s="17"/>
      <c r="E223" s="17"/>
      <c r="F223" s="17"/>
      <c r="G223" s="17"/>
      <c r="H223" s="18"/>
      <c r="I223" s="17"/>
      <c r="J223" s="17"/>
      <c r="K223" s="17"/>
      <c r="L223" s="17"/>
      <c r="M223" s="17"/>
      <c r="N223" s="19"/>
      <c r="BB223" s="38"/>
    </row>
    <row r="224" spans="1:54" ht="20.149999999999999" customHeight="1" x14ac:dyDescent="0.3">
      <c r="A224" s="16"/>
      <c r="B224" s="174" t="str">
        <f>F1287</f>
        <v>2. They faithfully responded to all of my expressions of pain or discomfort.</v>
      </c>
      <c r="C224" s="174"/>
      <c r="D224" s="174"/>
      <c r="E224" s="174"/>
      <c r="F224" s="174"/>
      <c r="G224" s="174"/>
      <c r="H224" s="174"/>
      <c r="I224" s="174"/>
      <c r="J224" s="174"/>
      <c r="K224" s="175" t="s">
        <v>53</v>
      </c>
      <c r="L224" s="176"/>
      <c r="M224" s="177"/>
      <c r="N224" s="19"/>
      <c r="BB224" s="38"/>
    </row>
    <row r="225" spans="1:54" ht="5.15" customHeight="1" x14ac:dyDescent="0.3">
      <c r="A225" s="16"/>
      <c r="B225" s="17"/>
      <c r="C225" s="17"/>
      <c r="D225" s="17"/>
      <c r="E225" s="17"/>
      <c r="F225" s="17"/>
      <c r="G225" s="17"/>
      <c r="H225" s="18"/>
      <c r="I225" s="17"/>
      <c r="J225" s="17"/>
      <c r="K225" s="17"/>
      <c r="L225" s="17"/>
      <c r="M225" s="17"/>
      <c r="N225" s="19"/>
      <c r="BB225" s="38"/>
    </row>
    <row r="226" spans="1:54" ht="20.149999999999999" customHeight="1" x14ac:dyDescent="0.3">
      <c r="A226" s="16"/>
      <c r="B226" s="174" t="str">
        <f>F1288</f>
        <v>3. They put my personal wellbeing ahead of their institutional processes.</v>
      </c>
      <c r="C226" s="174"/>
      <c r="D226" s="174"/>
      <c r="E226" s="174"/>
      <c r="F226" s="174"/>
      <c r="G226" s="174"/>
      <c r="H226" s="174"/>
      <c r="I226" s="174"/>
      <c r="J226" s="174"/>
      <c r="K226" s="175" t="s">
        <v>51</v>
      </c>
      <c r="L226" s="176"/>
      <c r="M226" s="177"/>
      <c r="N226" s="19"/>
      <c r="BB226" s="38"/>
    </row>
    <row r="227" spans="1:54" ht="5.15" customHeight="1" x14ac:dyDescent="0.3">
      <c r="A227" s="16"/>
      <c r="B227" s="17"/>
      <c r="C227" s="17"/>
      <c r="D227" s="17"/>
      <c r="E227" s="17"/>
      <c r="F227" s="17"/>
      <c r="G227" s="17"/>
      <c r="H227" s="18"/>
      <c r="I227" s="17"/>
      <c r="J227" s="17"/>
      <c r="K227" s="17"/>
      <c r="L227" s="17"/>
      <c r="M227" s="17"/>
      <c r="N227" s="19"/>
      <c r="BB227" s="38"/>
    </row>
    <row r="228" spans="1:54" ht="20.149999999999999" customHeight="1" x14ac:dyDescent="0.3">
      <c r="A228" s="16"/>
      <c r="B228" s="174" t="str">
        <f>F1289</f>
        <v>4. Their actions and expressions were devoid of any microaggressions.</v>
      </c>
      <c r="C228" s="174"/>
      <c r="D228" s="174"/>
      <c r="E228" s="174"/>
      <c r="F228" s="174"/>
      <c r="G228" s="174"/>
      <c r="H228" s="174"/>
      <c r="I228" s="174"/>
      <c r="J228" s="174"/>
      <c r="K228" s="175" t="s">
        <v>51</v>
      </c>
      <c r="L228" s="176"/>
      <c r="M228" s="177"/>
      <c r="N228" s="19"/>
    </row>
    <row r="229" spans="1:54" ht="5.15" customHeight="1" x14ac:dyDescent="0.3">
      <c r="A229" s="16"/>
      <c r="B229" s="17"/>
      <c r="C229" s="17"/>
      <c r="D229" s="17"/>
      <c r="E229" s="17"/>
      <c r="F229" s="17"/>
      <c r="G229" s="17"/>
      <c r="H229" s="18"/>
      <c r="I229" s="17"/>
      <c r="J229" s="17"/>
      <c r="K229" s="17"/>
      <c r="L229" s="17"/>
      <c r="M229" s="17"/>
      <c r="N229" s="19"/>
    </row>
    <row r="230" spans="1:54" ht="20.149999999999999" customHeight="1" x14ac:dyDescent="0.3">
      <c r="A230" s="16"/>
      <c r="B230" s="174" t="str">
        <f>F1290</f>
        <v>5. They asked me how they could be more culturally sensitive.</v>
      </c>
      <c r="C230" s="174"/>
      <c r="D230" s="174"/>
      <c r="E230" s="174"/>
      <c r="F230" s="174"/>
      <c r="G230" s="174"/>
      <c r="H230" s="174"/>
      <c r="I230" s="174"/>
      <c r="J230" s="174"/>
      <c r="K230" s="175" t="s">
        <v>56</v>
      </c>
      <c r="L230" s="176"/>
      <c r="M230" s="177"/>
      <c r="N230" s="19"/>
    </row>
    <row r="231" spans="1:54" ht="5.15" customHeight="1" x14ac:dyDescent="0.3">
      <c r="A231" s="16"/>
      <c r="B231" s="17"/>
      <c r="C231" s="17"/>
      <c r="D231" s="17"/>
      <c r="E231" s="17"/>
      <c r="F231" s="17"/>
      <c r="G231" s="17"/>
      <c r="H231" s="18"/>
      <c r="I231" s="17"/>
      <c r="J231" s="17"/>
      <c r="K231" s="17"/>
      <c r="L231" s="17"/>
      <c r="M231" s="17"/>
      <c r="N231" s="19"/>
    </row>
    <row r="232" spans="1:54" ht="20.149999999999999" customHeight="1" x14ac:dyDescent="0.3">
      <c r="A232" s="16"/>
      <c r="B232" s="174" t="str">
        <f>F1291</f>
        <v>6. They did not exploit my vulnerability to their professional authority.</v>
      </c>
      <c r="C232" s="174"/>
      <c r="D232" s="174"/>
      <c r="E232" s="174"/>
      <c r="F232" s="174"/>
      <c r="G232" s="174"/>
      <c r="H232" s="174"/>
      <c r="I232" s="174"/>
      <c r="J232" s="174"/>
      <c r="K232" s="175" t="s">
        <v>53</v>
      </c>
      <c r="L232" s="176"/>
      <c r="M232" s="177"/>
      <c r="N232" s="19"/>
    </row>
    <row r="233" spans="1:54" ht="5.15" customHeight="1" x14ac:dyDescent="0.3">
      <c r="A233" s="16"/>
      <c r="B233" s="39"/>
      <c r="C233" s="39"/>
      <c r="D233" s="39"/>
      <c r="E233" s="39"/>
      <c r="F233" s="39"/>
      <c r="G233" s="39"/>
      <c r="H233" s="39"/>
      <c r="I233" s="39"/>
      <c r="J233" s="39"/>
      <c r="K233" s="39"/>
      <c r="L233" s="39"/>
      <c r="M233" s="39"/>
      <c r="N233" s="19"/>
    </row>
    <row r="234" spans="1:54" ht="20.149999999999999" customHeight="1" x14ac:dyDescent="0.3">
      <c r="A234" s="16"/>
      <c r="B234" s="174" t="str">
        <f>F1292</f>
        <v>7. I never had to give up my autonomy to fit their processes.</v>
      </c>
      <c r="C234" s="174"/>
      <c r="D234" s="174"/>
      <c r="E234" s="174"/>
      <c r="F234" s="174"/>
      <c r="G234" s="174"/>
      <c r="H234" s="174"/>
      <c r="I234" s="174"/>
      <c r="J234" s="174"/>
      <c r="K234" s="175" t="s">
        <v>49</v>
      </c>
      <c r="L234" s="176"/>
      <c r="M234" s="177"/>
      <c r="N234" s="19"/>
    </row>
    <row r="235" spans="1:54" ht="5.15" customHeight="1" x14ac:dyDescent="0.3">
      <c r="A235" s="16"/>
      <c r="B235" s="39"/>
      <c r="C235" s="39"/>
      <c r="D235" s="39"/>
      <c r="E235" s="39"/>
      <c r="F235" s="39"/>
      <c r="G235" s="39"/>
      <c r="H235" s="39"/>
      <c r="I235" s="39"/>
      <c r="J235" s="39"/>
      <c r="K235" s="39"/>
      <c r="L235" s="39"/>
      <c r="M235" s="39"/>
      <c r="N235" s="19"/>
    </row>
    <row r="236" spans="1:54" ht="20.149999999999999" customHeight="1" x14ac:dyDescent="0.3">
      <c r="A236" s="16"/>
      <c r="B236" s="174" t="str">
        <f>F1293</f>
        <v>8. Staff appeared to be culturally diverse.</v>
      </c>
      <c r="C236" s="174"/>
      <c r="D236" s="174"/>
      <c r="E236" s="174"/>
      <c r="F236" s="174"/>
      <c r="G236" s="174"/>
      <c r="H236" s="174"/>
      <c r="I236" s="174"/>
      <c r="J236" s="174"/>
      <c r="K236" s="175" t="s">
        <v>51</v>
      </c>
      <c r="L236" s="176"/>
      <c r="M236" s="177"/>
      <c r="N236" s="19"/>
    </row>
    <row r="237" spans="1:54" ht="5.15" customHeight="1" x14ac:dyDescent="0.3">
      <c r="A237" s="16"/>
      <c r="B237" s="39"/>
      <c r="C237" s="39"/>
      <c r="D237" s="39"/>
      <c r="E237" s="39"/>
      <c r="F237" s="39"/>
      <c r="G237" s="39"/>
      <c r="H237" s="39"/>
      <c r="I237" s="39"/>
      <c r="J237" s="39"/>
      <c r="K237" s="39"/>
      <c r="L237" s="39"/>
      <c r="M237" s="39"/>
      <c r="N237" s="19"/>
    </row>
    <row r="238" spans="1:54" ht="20.149999999999999" customHeight="1" x14ac:dyDescent="0.3">
      <c r="A238" s="16"/>
      <c r="B238" s="174" t="str">
        <f>F1294</f>
        <v>9. They effectively accommodated my linguistic barrier.</v>
      </c>
      <c r="C238" s="174"/>
      <c r="D238" s="174"/>
      <c r="E238" s="174"/>
      <c r="F238" s="174"/>
      <c r="G238" s="174"/>
      <c r="H238" s="174"/>
      <c r="I238" s="174"/>
      <c r="J238" s="174"/>
      <c r="K238" s="175" t="s">
        <v>53</v>
      </c>
      <c r="L238" s="176"/>
      <c r="M238" s="177"/>
      <c r="N238" s="19"/>
    </row>
    <row r="239" spans="1:54" ht="5.15" customHeight="1" x14ac:dyDescent="0.3">
      <c r="A239" s="16"/>
      <c r="B239" s="39"/>
      <c r="C239" s="39"/>
      <c r="D239" s="39"/>
      <c r="E239" s="39"/>
      <c r="F239" s="39"/>
      <c r="G239" s="39"/>
      <c r="H239" s="39"/>
      <c r="I239" s="39"/>
      <c r="J239" s="39"/>
      <c r="K239" s="39"/>
      <c r="L239" s="39"/>
      <c r="M239" s="39"/>
      <c r="N239" s="19"/>
    </row>
    <row r="240" spans="1:54" ht="20.149999999999999" customHeight="1" x14ac:dyDescent="0.3">
      <c r="A240" s="16"/>
      <c r="B240" s="174" t="str">
        <f>F1295</f>
        <v>10. I was offered billing options appropriate to my cultural values.</v>
      </c>
      <c r="C240" s="174"/>
      <c r="D240" s="174"/>
      <c r="E240" s="174"/>
      <c r="F240" s="174"/>
      <c r="G240" s="174"/>
      <c r="H240" s="174"/>
      <c r="I240" s="174"/>
      <c r="J240" s="174"/>
      <c r="K240" s="175" t="s">
        <v>53</v>
      </c>
      <c r="L240" s="176"/>
      <c r="M240" s="177"/>
      <c r="N240" s="19"/>
    </row>
    <row r="241" spans="1:14" ht="10" customHeight="1" x14ac:dyDescent="0.3">
      <c r="A241" s="16"/>
      <c r="B241" s="39"/>
      <c r="C241" s="39"/>
      <c r="D241" s="39"/>
      <c r="E241" s="39"/>
      <c r="F241" s="39"/>
      <c r="G241" s="39"/>
      <c r="H241" s="39"/>
      <c r="I241" s="39"/>
      <c r="J241" s="39"/>
      <c r="K241" s="39"/>
      <c r="L241" s="39"/>
      <c r="M241" s="39"/>
      <c r="N241" s="19"/>
    </row>
    <row r="242" spans="1:14" ht="15" customHeight="1" x14ac:dyDescent="0.3">
      <c r="A242" s="16"/>
      <c r="B242" s="178" t="str">
        <f>B1299</f>
        <v>The resulting score for cultural competence is 60 out of 100. This indicates a level of adequate competence.</v>
      </c>
      <c r="C242" s="178"/>
      <c r="D242" s="178"/>
      <c r="E242" s="178"/>
      <c r="F242" s="178"/>
      <c r="G242" s="178"/>
      <c r="H242" s="178"/>
      <c r="I242" s="178"/>
      <c r="J242" s="178"/>
      <c r="K242" s="178"/>
      <c r="L242" s="178"/>
      <c r="M242" s="178"/>
      <c r="N242" s="19"/>
    </row>
    <row r="243" spans="1:14" ht="10" customHeight="1" x14ac:dyDescent="0.3">
      <c r="A243" s="16"/>
      <c r="B243" s="40"/>
      <c r="C243" s="41"/>
      <c r="D243" s="41"/>
      <c r="E243" s="41"/>
      <c r="F243" s="41"/>
      <c r="G243" s="41"/>
      <c r="H243" s="41"/>
      <c r="I243" s="41"/>
      <c r="J243" s="41"/>
      <c r="K243" s="41"/>
      <c r="L243" s="41"/>
      <c r="M243" s="42"/>
      <c r="N243" s="19"/>
    </row>
    <row r="244" spans="1:14" ht="20" customHeight="1" x14ac:dyDescent="0.3">
      <c r="A244" s="16"/>
      <c r="B244" s="52" t="str">
        <f>C1303</f>
        <v xml:space="preserve">We provide this helpful feedback to you, Tanner, to improve your cultural competency. </v>
      </c>
      <c r="C244" s="53"/>
      <c r="D244" s="53"/>
      <c r="E244" s="53"/>
      <c r="F244" s="53"/>
      <c r="G244" s="53"/>
      <c r="H244" s="53"/>
      <c r="I244" s="53"/>
      <c r="J244" s="53"/>
      <c r="K244" s="53"/>
      <c r="L244" s="53"/>
      <c r="M244" s="54"/>
      <c r="N244" s="19"/>
    </row>
    <row r="245" spans="1:14" ht="20" customHeight="1" x14ac:dyDescent="0.3">
      <c r="A245" s="16"/>
      <c r="B245" s="156" t="s">
        <v>15</v>
      </c>
      <c r="C245" s="157"/>
      <c r="D245" s="157"/>
      <c r="E245" s="157"/>
      <c r="F245" s="157"/>
      <c r="G245" s="157"/>
      <c r="H245" s="157"/>
      <c r="I245" s="157"/>
      <c r="J245" s="157"/>
      <c r="K245" s="157"/>
      <c r="L245" s="157"/>
      <c r="M245" s="158"/>
      <c r="N245" s="19"/>
    </row>
    <row r="246" spans="1:14" ht="20" customHeight="1" thickBot="1" x14ac:dyDescent="0.35">
      <c r="A246" s="16"/>
      <c r="B246" s="156" t="s">
        <v>16</v>
      </c>
      <c r="C246" s="157"/>
      <c r="D246" s="157"/>
      <c r="E246" s="157"/>
      <c r="F246" s="157"/>
      <c r="G246" s="157"/>
      <c r="H246" s="157"/>
      <c r="I246" s="157"/>
      <c r="J246" s="157"/>
      <c r="K246" s="157"/>
      <c r="L246" s="157"/>
      <c r="M246" s="158"/>
      <c r="N246" s="19"/>
    </row>
    <row r="247" spans="1:14" ht="30" customHeight="1" thickTop="1" x14ac:dyDescent="0.3">
      <c r="A247" s="16"/>
      <c r="B247" s="159" t="s">
        <v>17</v>
      </c>
      <c r="C247" s="160"/>
      <c r="D247" s="160"/>
      <c r="E247" s="162" t="s">
        <v>18</v>
      </c>
      <c r="F247" s="163"/>
      <c r="G247" s="163"/>
      <c r="H247" s="164"/>
      <c r="I247" s="165" t="s">
        <v>19</v>
      </c>
      <c r="J247" s="166"/>
      <c r="K247" s="166"/>
      <c r="L247" s="166"/>
      <c r="M247" s="167"/>
      <c r="N247" s="19"/>
    </row>
    <row r="248" spans="1:14" ht="55" customHeight="1" thickBot="1" x14ac:dyDescent="0.35">
      <c r="A248" s="16"/>
      <c r="B248" s="55"/>
      <c r="C248" s="17"/>
      <c r="D248" s="17"/>
      <c r="E248" s="168" t="s">
        <v>20</v>
      </c>
      <c r="F248" s="169"/>
      <c r="G248" s="169"/>
      <c r="H248" s="170"/>
      <c r="I248" s="171" t="s">
        <v>21</v>
      </c>
      <c r="J248" s="172"/>
      <c r="K248" s="172"/>
      <c r="L248" s="172"/>
      <c r="M248" s="173"/>
      <c r="N248" s="19"/>
    </row>
    <row r="249" spans="1:14" ht="10" customHeight="1" thickTop="1" x14ac:dyDescent="0.3">
      <c r="A249" s="16"/>
      <c r="B249" s="55"/>
      <c r="C249" s="17"/>
      <c r="D249" s="17"/>
      <c r="E249" s="17"/>
      <c r="F249" s="17"/>
      <c r="G249" s="17"/>
      <c r="H249" s="17"/>
      <c r="I249" s="17"/>
      <c r="J249" s="17"/>
      <c r="K249" s="17"/>
      <c r="L249" s="17"/>
      <c r="M249" s="56"/>
      <c r="N249" s="19"/>
    </row>
    <row r="250" spans="1:14" ht="20.149999999999999" customHeight="1" x14ac:dyDescent="0.3">
      <c r="A250" s="16"/>
      <c r="B250" s="46"/>
      <c r="C250" s="39"/>
      <c r="D250" s="39"/>
      <c r="E250" s="153" t="s">
        <v>22</v>
      </c>
      <c r="F250" s="154"/>
      <c r="G250" s="154"/>
      <c r="H250" s="154"/>
      <c r="I250" s="154"/>
      <c r="J250" s="154"/>
      <c r="K250" s="154"/>
      <c r="L250" s="155"/>
      <c r="M250" s="48"/>
      <c r="N250" s="19"/>
    </row>
    <row r="251" spans="1:14" ht="10" customHeight="1" x14ac:dyDescent="0.3">
      <c r="A251" s="16"/>
      <c r="B251" s="46"/>
      <c r="C251" s="39"/>
      <c r="D251" s="39"/>
      <c r="E251" s="39"/>
      <c r="F251" s="39"/>
      <c r="G251" s="39"/>
      <c r="H251" s="39"/>
      <c r="I251" s="39"/>
      <c r="J251" s="39"/>
      <c r="K251" s="39"/>
      <c r="L251" s="39"/>
      <c r="M251" s="48"/>
      <c r="N251" s="19"/>
    </row>
    <row r="252" spans="1:14" ht="65.150000000000006" customHeight="1" x14ac:dyDescent="0.3">
      <c r="A252" s="16"/>
      <c r="B252" s="156" t="str">
        <f>C1313</f>
        <v>Now that Tanner is beginning the Standard Cultural Competence program, we expect improved outcomes. And can provide a testimonial of their responsiveness to the needs of diverse clients.</v>
      </c>
      <c r="C252" s="157"/>
      <c r="D252" s="157"/>
      <c r="E252" s="157"/>
      <c r="F252" s="157"/>
      <c r="G252" s="157"/>
      <c r="H252" s="157"/>
      <c r="I252" s="157"/>
      <c r="J252" s="157"/>
      <c r="K252" s="157"/>
      <c r="L252" s="157"/>
      <c r="M252" s="158"/>
      <c r="N252" s="19"/>
    </row>
    <row r="253" spans="1:14" ht="45" customHeight="1" x14ac:dyDescent="0.3">
      <c r="A253" s="16"/>
      <c r="B253" s="150"/>
      <c r="C253" s="151"/>
      <c r="D253" s="151"/>
      <c r="E253" s="151"/>
      <c r="F253" s="151"/>
      <c r="G253" s="151"/>
      <c r="H253" s="151"/>
      <c r="I253" s="151"/>
      <c r="J253" s="151"/>
      <c r="K253" s="151"/>
      <c r="L253" s="151"/>
      <c r="M253" s="152"/>
      <c r="N253" s="19"/>
    </row>
    <row r="254" spans="1:14" ht="5.15" customHeight="1" x14ac:dyDescent="0.3">
      <c r="A254" s="16"/>
      <c r="B254" s="39"/>
      <c r="C254" s="39"/>
      <c r="D254" s="39"/>
      <c r="E254" s="39"/>
      <c r="F254" s="39"/>
      <c r="G254" s="39"/>
      <c r="H254" s="39"/>
      <c r="I254" s="39"/>
      <c r="J254" s="39"/>
      <c r="K254" s="39"/>
      <c r="L254" s="39"/>
      <c r="M254" s="39"/>
      <c r="N254" s="19"/>
    </row>
    <row r="255" spans="1:14" ht="5.15" customHeight="1" x14ac:dyDescent="0.3">
      <c r="A255" s="27"/>
      <c r="B255" s="28"/>
      <c r="C255" s="28"/>
      <c r="D255" s="28"/>
      <c r="E255" s="28"/>
      <c r="F255" s="28"/>
      <c r="G255" s="28"/>
      <c r="H255" s="28"/>
      <c r="I255" s="28"/>
      <c r="J255" s="28"/>
      <c r="K255" s="28"/>
      <c r="L255" s="28"/>
      <c r="M255" s="28"/>
      <c r="N255" s="29"/>
    </row>
    <row r="256" spans="1:14" ht="55" customHeight="1" x14ac:dyDescent="0.3">
      <c r="A256" s="30" t="s">
        <v>5</v>
      </c>
      <c r="B256" s="188" t="s">
        <v>28</v>
      </c>
      <c r="C256" s="188"/>
      <c r="D256" s="188"/>
      <c r="E256" s="188"/>
      <c r="F256" s="186" t="s">
        <v>46</v>
      </c>
      <c r="G256" s="186"/>
      <c r="H256" s="186"/>
      <c r="I256" s="186"/>
      <c r="J256" s="187" t="s">
        <v>45</v>
      </c>
      <c r="K256" s="187"/>
      <c r="L256" s="187"/>
      <c r="M256" s="187"/>
      <c r="N256" s="31" t="s">
        <v>7</v>
      </c>
    </row>
    <row r="257" spans="1:54" ht="5.15" customHeight="1" x14ac:dyDescent="0.3">
      <c r="A257" s="11"/>
      <c r="B257" s="12"/>
      <c r="C257" s="12"/>
      <c r="D257" s="12"/>
      <c r="E257" s="12"/>
      <c r="F257" s="12"/>
      <c r="G257" s="12"/>
      <c r="H257" s="13"/>
      <c r="I257" s="12"/>
      <c r="J257" s="12"/>
      <c r="K257" s="12"/>
      <c r="L257" s="12"/>
      <c r="M257" s="12"/>
      <c r="N257" s="14"/>
    </row>
    <row r="258" spans="1:54" ht="5.15" customHeight="1" x14ac:dyDescent="0.3">
      <c r="A258" s="16"/>
      <c r="B258" s="17"/>
      <c r="C258" s="17"/>
      <c r="D258" s="17"/>
      <c r="E258" s="17"/>
      <c r="F258" s="17"/>
      <c r="G258" s="17"/>
      <c r="H258" s="18"/>
      <c r="I258" s="17"/>
      <c r="J258" s="17"/>
      <c r="K258" s="17"/>
      <c r="L258" s="17"/>
      <c r="M258" s="17"/>
      <c r="N258" s="19"/>
    </row>
    <row r="259" spans="1:54" ht="5.15" customHeight="1" thickBot="1" x14ac:dyDescent="0.35">
      <c r="A259" s="16"/>
      <c r="B259" s="32"/>
      <c r="C259" s="32"/>
      <c r="D259" s="32"/>
      <c r="E259" s="32"/>
      <c r="F259" s="32"/>
      <c r="G259" s="32"/>
      <c r="H259" s="32"/>
      <c r="I259" s="32"/>
      <c r="J259" s="32"/>
      <c r="K259" s="32"/>
      <c r="L259" s="32"/>
      <c r="M259" s="32"/>
      <c r="N259" s="19"/>
    </row>
    <row r="260" spans="1:54" ht="20.149999999999999" customHeight="1" thickTop="1" x14ac:dyDescent="0.3">
      <c r="A260" s="16"/>
      <c r="B260" s="33" t="s">
        <v>11</v>
      </c>
      <c r="C260" s="32"/>
      <c r="D260" s="32"/>
      <c r="E260" s="32"/>
      <c r="F260" s="179" t="str">
        <f>F219</f>
        <v>Zuri</v>
      </c>
      <c r="G260" s="180"/>
      <c r="H260" s="180"/>
      <c r="I260" s="181"/>
      <c r="J260" s="34"/>
      <c r="K260" s="35" t="s">
        <v>12</v>
      </c>
      <c r="L260" s="36"/>
      <c r="M260" s="37"/>
      <c r="N260" s="19"/>
    </row>
    <row r="261" spans="1:54" ht="20.149999999999999" customHeight="1" thickBot="1" x14ac:dyDescent="0.35">
      <c r="A261" s="16"/>
      <c r="B261" s="33" t="s">
        <v>13</v>
      </c>
      <c r="C261" s="32"/>
      <c r="D261" s="32"/>
      <c r="E261" s="32"/>
      <c r="F261" s="179" t="str">
        <f>F220</f>
        <v>Tanner</v>
      </c>
      <c r="G261" s="180"/>
      <c r="H261" s="180"/>
      <c r="I261" s="181"/>
      <c r="J261" s="34"/>
      <c r="K261" s="182"/>
      <c r="L261" s="183"/>
      <c r="M261" s="184"/>
      <c r="N261" s="19"/>
    </row>
    <row r="262" spans="1:54" ht="10" customHeight="1" thickTop="1" x14ac:dyDescent="0.3">
      <c r="A262" s="16"/>
      <c r="B262" s="17"/>
      <c r="C262" s="17"/>
      <c r="D262" s="17"/>
      <c r="E262" s="17"/>
      <c r="F262" s="17"/>
      <c r="G262" s="17"/>
      <c r="H262" s="18"/>
      <c r="I262" s="17"/>
      <c r="J262" s="17"/>
      <c r="K262" s="17"/>
      <c r="L262" s="17"/>
      <c r="M262" s="17"/>
      <c r="N262" s="19"/>
    </row>
    <row r="263" spans="1:54" ht="20.149999999999999" customHeight="1" x14ac:dyDescent="0.3">
      <c r="A263" s="16"/>
      <c r="B263" s="174" t="str">
        <f>F1323</f>
        <v>1. I felt fully seen and heard.</v>
      </c>
      <c r="C263" s="174"/>
      <c r="D263" s="174"/>
      <c r="E263" s="174"/>
      <c r="F263" s="174"/>
      <c r="G263" s="174"/>
      <c r="H263" s="174"/>
      <c r="I263" s="174"/>
      <c r="J263" s="174"/>
      <c r="K263" s="175" t="s">
        <v>49</v>
      </c>
      <c r="L263" s="176"/>
      <c r="M263" s="177"/>
      <c r="N263" s="19"/>
    </row>
    <row r="264" spans="1:54" ht="5.15" customHeight="1" x14ac:dyDescent="0.3">
      <c r="A264" s="16"/>
      <c r="B264" s="17"/>
      <c r="C264" s="17"/>
      <c r="D264" s="17"/>
      <c r="E264" s="17"/>
      <c r="F264" s="17"/>
      <c r="G264" s="17"/>
      <c r="H264" s="18"/>
      <c r="I264" s="17"/>
      <c r="J264" s="17"/>
      <c r="K264" s="17"/>
      <c r="L264" s="17"/>
      <c r="M264" s="17"/>
      <c r="N264" s="19"/>
      <c r="BB264" s="38"/>
    </row>
    <row r="265" spans="1:54" ht="20.149999999999999" customHeight="1" x14ac:dyDescent="0.3">
      <c r="A265" s="16"/>
      <c r="B265" s="174" t="str">
        <f>F1324</f>
        <v>2. They faithfully responded to all of my expressions of pain or discomfort.</v>
      </c>
      <c r="C265" s="174"/>
      <c r="D265" s="174"/>
      <c r="E265" s="174"/>
      <c r="F265" s="174"/>
      <c r="G265" s="174"/>
      <c r="H265" s="174"/>
      <c r="I265" s="174"/>
      <c r="J265" s="174"/>
      <c r="K265" s="175" t="s">
        <v>51</v>
      </c>
      <c r="L265" s="176"/>
      <c r="M265" s="177"/>
      <c r="N265" s="19"/>
      <c r="BB265" s="38"/>
    </row>
    <row r="266" spans="1:54" ht="5.15" customHeight="1" x14ac:dyDescent="0.3">
      <c r="A266" s="16"/>
      <c r="B266" s="17"/>
      <c r="C266" s="17"/>
      <c r="D266" s="17"/>
      <c r="E266" s="17"/>
      <c r="F266" s="17"/>
      <c r="G266" s="17"/>
      <c r="H266" s="18"/>
      <c r="I266" s="17"/>
      <c r="J266" s="17"/>
      <c r="K266" s="17"/>
      <c r="L266" s="17"/>
      <c r="M266" s="17"/>
      <c r="N266" s="19"/>
      <c r="BB266" s="38"/>
    </row>
    <row r="267" spans="1:54" ht="20.149999999999999" customHeight="1" x14ac:dyDescent="0.3">
      <c r="A267" s="16"/>
      <c r="B267" s="174" t="str">
        <f>F1325</f>
        <v>3. They put my personal wellbeing ahead of their institutional processes.</v>
      </c>
      <c r="C267" s="174"/>
      <c r="D267" s="174"/>
      <c r="E267" s="174"/>
      <c r="F267" s="174"/>
      <c r="G267" s="174"/>
      <c r="H267" s="174"/>
      <c r="I267" s="174"/>
      <c r="J267" s="174"/>
      <c r="K267" s="175" t="s">
        <v>49</v>
      </c>
      <c r="L267" s="176"/>
      <c r="M267" s="177"/>
      <c r="N267" s="19"/>
      <c r="BB267" s="38"/>
    </row>
    <row r="268" spans="1:54" ht="5.15" customHeight="1" x14ac:dyDescent="0.3">
      <c r="A268" s="16"/>
      <c r="B268" s="17"/>
      <c r="C268" s="17"/>
      <c r="D268" s="17"/>
      <c r="E268" s="17"/>
      <c r="F268" s="17"/>
      <c r="G268" s="17"/>
      <c r="H268" s="18"/>
      <c r="I268" s="17"/>
      <c r="J268" s="17"/>
      <c r="K268" s="17"/>
      <c r="L268" s="17"/>
      <c r="M268" s="17"/>
      <c r="N268" s="19"/>
      <c r="BB268" s="38"/>
    </row>
    <row r="269" spans="1:54" ht="20.149999999999999" customHeight="1" x14ac:dyDescent="0.3">
      <c r="A269" s="16"/>
      <c r="B269" s="174" t="str">
        <f>F1326</f>
        <v>4. Their actions and expressions were devoid of any microaggressions.</v>
      </c>
      <c r="C269" s="174"/>
      <c r="D269" s="174"/>
      <c r="E269" s="174"/>
      <c r="F269" s="174"/>
      <c r="G269" s="174"/>
      <c r="H269" s="174"/>
      <c r="I269" s="174"/>
      <c r="J269" s="174"/>
      <c r="K269" s="175" t="s">
        <v>51</v>
      </c>
      <c r="L269" s="176"/>
      <c r="M269" s="177"/>
      <c r="N269" s="19"/>
    </row>
    <row r="270" spans="1:54" ht="5.15" customHeight="1" x14ac:dyDescent="0.3">
      <c r="A270" s="16"/>
      <c r="B270" s="17"/>
      <c r="C270" s="17"/>
      <c r="D270" s="17"/>
      <c r="E270" s="17"/>
      <c r="F270" s="17"/>
      <c r="G270" s="17"/>
      <c r="H270" s="18"/>
      <c r="I270" s="17"/>
      <c r="J270" s="17"/>
      <c r="K270" s="17"/>
      <c r="L270" s="17"/>
      <c r="M270" s="17"/>
      <c r="N270" s="19"/>
    </row>
    <row r="271" spans="1:54" ht="20.149999999999999" customHeight="1" x14ac:dyDescent="0.3">
      <c r="A271" s="16"/>
      <c r="B271" s="174" t="str">
        <f>F1327</f>
        <v>5. They asked me how they could be more culturally sensitive.</v>
      </c>
      <c r="C271" s="174"/>
      <c r="D271" s="174"/>
      <c r="E271" s="174"/>
      <c r="F271" s="174"/>
      <c r="G271" s="174"/>
      <c r="H271" s="174"/>
      <c r="I271" s="174"/>
      <c r="J271" s="174"/>
      <c r="K271" s="175" t="s">
        <v>49</v>
      </c>
      <c r="L271" s="176"/>
      <c r="M271" s="177"/>
      <c r="N271" s="19"/>
    </row>
    <row r="272" spans="1:54" ht="5.15" customHeight="1" x14ac:dyDescent="0.3">
      <c r="A272" s="16"/>
      <c r="B272" s="17"/>
      <c r="C272" s="17"/>
      <c r="D272" s="17"/>
      <c r="E272" s="17"/>
      <c r="F272" s="17"/>
      <c r="G272" s="17"/>
      <c r="H272" s="18"/>
      <c r="I272" s="17"/>
      <c r="J272" s="17"/>
      <c r="K272" s="17"/>
      <c r="L272" s="17"/>
      <c r="M272" s="17"/>
      <c r="N272" s="19"/>
    </row>
    <row r="273" spans="1:14" ht="20.149999999999999" customHeight="1" x14ac:dyDescent="0.3">
      <c r="A273" s="16"/>
      <c r="B273" s="174" t="str">
        <f>F1328</f>
        <v>6. They did not exploit my vulnerability to their professional authority.</v>
      </c>
      <c r="C273" s="174"/>
      <c r="D273" s="174"/>
      <c r="E273" s="174"/>
      <c r="F273" s="174"/>
      <c r="G273" s="174"/>
      <c r="H273" s="174"/>
      <c r="I273" s="174"/>
      <c r="J273" s="174"/>
      <c r="K273" s="175" t="s">
        <v>53</v>
      </c>
      <c r="L273" s="176"/>
      <c r="M273" s="177"/>
      <c r="N273" s="19"/>
    </row>
    <row r="274" spans="1:14" ht="5.15" customHeight="1" x14ac:dyDescent="0.3">
      <c r="A274" s="16"/>
      <c r="B274" s="39"/>
      <c r="C274" s="39"/>
      <c r="D274" s="39"/>
      <c r="E274" s="39"/>
      <c r="F274" s="39"/>
      <c r="G274" s="39"/>
      <c r="H274" s="39"/>
      <c r="I274" s="39"/>
      <c r="J274" s="39"/>
      <c r="K274" s="39"/>
      <c r="L274" s="39"/>
      <c r="M274" s="39"/>
      <c r="N274" s="19"/>
    </row>
    <row r="275" spans="1:14" ht="20.149999999999999" customHeight="1" x14ac:dyDescent="0.3">
      <c r="A275" s="16"/>
      <c r="B275" s="174" t="str">
        <f>F1329</f>
        <v>7. I never had to give up my autonomy to fit their processes.</v>
      </c>
      <c r="C275" s="174"/>
      <c r="D275" s="174"/>
      <c r="E275" s="174"/>
      <c r="F275" s="174"/>
      <c r="G275" s="174"/>
      <c r="H275" s="174"/>
      <c r="I275" s="174"/>
      <c r="J275" s="174"/>
      <c r="K275" s="175" t="s">
        <v>49</v>
      </c>
      <c r="L275" s="176"/>
      <c r="M275" s="177"/>
      <c r="N275" s="19"/>
    </row>
    <row r="276" spans="1:14" ht="5.15" customHeight="1" x14ac:dyDescent="0.3">
      <c r="A276" s="16"/>
      <c r="B276" s="39"/>
      <c r="C276" s="39"/>
      <c r="D276" s="39"/>
      <c r="E276" s="39"/>
      <c r="F276" s="39"/>
      <c r="G276" s="39"/>
      <c r="H276" s="39"/>
      <c r="I276" s="39"/>
      <c r="J276" s="39"/>
      <c r="K276" s="39"/>
      <c r="L276" s="39"/>
      <c r="M276" s="39"/>
      <c r="N276" s="19"/>
    </row>
    <row r="277" spans="1:14" ht="20.149999999999999" customHeight="1" x14ac:dyDescent="0.3">
      <c r="A277" s="16"/>
      <c r="B277" s="174" t="str">
        <f>F1330</f>
        <v>8. Staff appeared to be culturally diverse.</v>
      </c>
      <c r="C277" s="174"/>
      <c r="D277" s="174"/>
      <c r="E277" s="174"/>
      <c r="F277" s="174"/>
      <c r="G277" s="174"/>
      <c r="H277" s="174"/>
      <c r="I277" s="174"/>
      <c r="J277" s="174"/>
      <c r="K277" s="175" t="s">
        <v>51</v>
      </c>
      <c r="L277" s="176"/>
      <c r="M277" s="177"/>
      <c r="N277" s="19"/>
    </row>
    <row r="278" spans="1:14" ht="5.15" customHeight="1" x14ac:dyDescent="0.3">
      <c r="A278" s="16"/>
      <c r="B278" s="39"/>
      <c r="C278" s="39"/>
      <c r="D278" s="39"/>
      <c r="E278" s="39"/>
      <c r="F278" s="39"/>
      <c r="G278" s="39"/>
      <c r="H278" s="39"/>
      <c r="I278" s="39"/>
      <c r="J278" s="39"/>
      <c r="K278" s="39"/>
      <c r="L278" s="39"/>
      <c r="M278" s="39"/>
      <c r="N278" s="19"/>
    </row>
    <row r="279" spans="1:14" ht="20.149999999999999" customHeight="1" x14ac:dyDescent="0.3">
      <c r="A279" s="16"/>
      <c r="B279" s="174" t="str">
        <f>F1331</f>
        <v>9. They effectively accommodated my linguistic barrier.</v>
      </c>
      <c r="C279" s="174"/>
      <c r="D279" s="174"/>
      <c r="E279" s="174"/>
      <c r="F279" s="174"/>
      <c r="G279" s="174"/>
      <c r="H279" s="174"/>
      <c r="I279" s="174"/>
      <c r="J279" s="174"/>
      <c r="K279" s="175" t="s">
        <v>53</v>
      </c>
      <c r="L279" s="176"/>
      <c r="M279" s="177"/>
      <c r="N279" s="19"/>
    </row>
    <row r="280" spans="1:14" ht="5.15" customHeight="1" x14ac:dyDescent="0.3">
      <c r="A280" s="16"/>
      <c r="B280" s="39"/>
      <c r="C280" s="39"/>
      <c r="D280" s="39"/>
      <c r="E280" s="39"/>
      <c r="F280" s="39"/>
      <c r="G280" s="39"/>
      <c r="H280" s="39"/>
      <c r="I280" s="39"/>
      <c r="J280" s="39"/>
      <c r="K280" s="39"/>
      <c r="L280" s="39"/>
      <c r="M280" s="39"/>
      <c r="N280" s="19"/>
    </row>
    <row r="281" spans="1:14" ht="20.149999999999999" customHeight="1" x14ac:dyDescent="0.3">
      <c r="A281" s="16"/>
      <c r="B281" s="174" t="str">
        <f>F1332</f>
        <v>10. I was offered billing options appropriate to my cultural values.</v>
      </c>
      <c r="C281" s="174"/>
      <c r="D281" s="174"/>
      <c r="E281" s="174"/>
      <c r="F281" s="174"/>
      <c r="G281" s="174"/>
      <c r="H281" s="174"/>
      <c r="I281" s="174"/>
      <c r="J281" s="174"/>
      <c r="K281" s="175" t="s">
        <v>53</v>
      </c>
      <c r="L281" s="176"/>
      <c r="M281" s="177"/>
      <c r="N281" s="19"/>
    </row>
    <row r="282" spans="1:14" ht="10" customHeight="1" x14ac:dyDescent="0.3">
      <c r="A282" s="16"/>
      <c r="B282" s="39"/>
      <c r="C282" s="39"/>
      <c r="D282" s="39"/>
      <c r="E282" s="39"/>
      <c r="F282" s="39"/>
      <c r="G282" s="39"/>
      <c r="H282" s="39"/>
      <c r="I282" s="39"/>
      <c r="J282" s="39"/>
      <c r="K282" s="39"/>
      <c r="L282" s="39"/>
      <c r="M282" s="39"/>
      <c r="N282" s="19"/>
    </row>
    <row r="283" spans="1:14" ht="15" customHeight="1" x14ac:dyDescent="0.3">
      <c r="A283" s="16"/>
      <c r="B283" s="178" t="str">
        <f>B1336</f>
        <v>The resulting score for cultural competence is 78 out of 100. This indicates a level of adequate competence.</v>
      </c>
      <c r="C283" s="178"/>
      <c r="D283" s="178"/>
      <c r="E283" s="178"/>
      <c r="F283" s="178"/>
      <c r="G283" s="178"/>
      <c r="H283" s="178"/>
      <c r="I283" s="178"/>
      <c r="J283" s="178"/>
      <c r="K283" s="178"/>
      <c r="L283" s="178"/>
      <c r="M283" s="178"/>
      <c r="N283" s="19"/>
    </row>
    <row r="284" spans="1:14" ht="10" customHeight="1" x14ac:dyDescent="0.3">
      <c r="A284" s="16"/>
      <c r="B284" s="40"/>
      <c r="C284" s="41"/>
      <c r="D284" s="41"/>
      <c r="E284" s="41"/>
      <c r="F284" s="41"/>
      <c r="G284" s="41"/>
      <c r="H284" s="41"/>
      <c r="I284" s="41"/>
      <c r="J284" s="41"/>
      <c r="K284" s="41"/>
      <c r="L284" s="41"/>
      <c r="M284" s="42"/>
      <c r="N284" s="19"/>
    </row>
    <row r="285" spans="1:14" ht="20" customHeight="1" x14ac:dyDescent="0.3">
      <c r="A285" s="16"/>
      <c r="B285" s="52" t="str">
        <f>C1340</f>
        <v xml:space="preserve">We provide this helpful feedback to you, Tanner, to improve your cultural competency. </v>
      </c>
      <c r="C285" s="53"/>
      <c r="D285" s="53"/>
      <c r="E285" s="53"/>
      <c r="F285" s="53"/>
      <c r="G285" s="53"/>
      <c r="H285" s="53"/>
      <c r="I285" s="53"/>
      <c r="J285" s="53"/>
      <c r="K285" s="53"/>
      <c r="L285" s="53"/>
      <c r="M285" s="54"/>
      <c r="N285" s="19"/>
    </row>
    <row r="286" spans="1:14" ht="20" customHeight="1" x14ac:dyDescent="0.3">
      <c r="A286" s="16"/>
      <c r="B286" s="156" t="s">
        <v>15</v>
      </c>
      <c r="C286" s="157"/>
      <c r="D286" s="157"/>
      <c r="E286" s="157"/>
      <c r="F286" s="157"/>
      <c r="G286" s="157"/>
      <c r="H286" s="157"/>
      <c r="I286" s="157"/>
      <c r="J286" s="157"/>
      <c r="K286" s="157"/>
      <c r="L286" s="157"/>
      <c r="M286" s="158"/>
      <c r="N286" s="19"/>
    </row>
    <row r="287" spans="1:14" ht="20" customHeight="1" thickBot="1" x14ac:dyDescent="0.35">
      <c r="A287" s="16"/>
      <c r="B287" s="156" t="s">
        <v>16</v>
      </c>
      <c r="C287" s="157"/>
      <c r="D287" s="157"/>
      <c r="E287" s="157"/>
      <c r="F287" s="157"/>
      <c r="G287" s="157"/>
      <c r="H287" s="157"/>
      <c r="I287" s="157"/>
      <c r="J287" s="157"/>
      <c r="K287" s="157"/>
      <c r="L287" s="157"/>
      <c r="M287" s="158"/>
      <c r="N287" s="19"/>
    </row>
    <row r="288" spans="1:14" ht="30" customHeight="1" thickTop="1" x14ac:dyDescent="0.3">
      <c r="A288" s="16"/>
      <c r="B288" s="159" t="s">
        <v>17</v>
      </c>
      <c r="C288" s="160"/>
      <c r="D288" s="160"/>
      <c r="E288" s="162" t="s">
        <v>18</v>
      </c>
      <c r="F288" s="163"/>
      <c r="G288" s="163"/>
      <c r="H288" s="164"/>
      <c r="I288" s="165" t="s">
        <v>19</v>
      </c>
      <c r="J288" s="166"/>
      <c r="K288" s="166"/>
      <c r="L288" s="166"/>
      <c r="M288" s="167"/>
      <c r="N288" s="19"/>
    </row>
    <row r="289" spans="1:14" ht="55" customHeight="1" thickBot="1" x14ac:dyDescent="0.35">
      <c r="A289" s="16"/>
      <c r="B289" s="55"/>
      <c r="C289" s="17"/>
      <c r="D289" s="17"/>
      <c r="E289" s="168" t="s">
        <v>20</v>
      </c>
      <c r="F289" s="169"/>
      <c r="G289" s="169"/>
      <c r="H289" s="170"/>
      <c r="I289" s="171" t="s">
        <v>21</v>
      </c>
      <c r="J289" s="172"/>
      <c r="K289" s="172"/>
      <c r="L289" s="172"/>
      <c r="M289" s="173"/>
      <c r="N289" s="19"/>
    </row>
    <row r="290" spans="1:14" ht="10" customHeight="1" thickTop="1" x14ac:dyDescent="0.3">
      <c r="A290" s="16"/>
      <c r="B290" s="55"/>
      <c r="C290" s="17"/>
      <c r="D290" s="17"/>
      <c r="E290" s="17"/>
      <c r="F290" s="17"/>
      <c r="G290" s="17"/>
      <c r="H290" s="17"/>
      <c r="I290" s="17"/>
      <c r="J290" s="17"/>
      <c r="K290" s="17"/>
      <c r="L290" s="17"/>
      <c r="M290" s="56"/>
      <c r="N290" s="19"/>
    </row>
    <row r="291" spans="1:14" ht="20.149999999999999" customHeight="1" x14ac:dyDescent="0.3">
      <c r="A291" s="16"/>
      <c r="B291" s="46"/>
      <c r="C291" s="39"/>
      <c r="D291" s="39"/>
      <c r="E291" s="153" t="s">
        <v>22</v>
      </c>
      <c r="F291" s="154"/>
      <c r="G291" s="154"/>
      <c r="H291" s="154"/>
      <c r="I291" s="154"/>
      <c r="J291" s="154"/>
      <c r="K291" s="154"/>
      <c r="L291" s="155"/>
      <c r="M291" s="48"/>
      <c r="N291" s="19"/>
    </row>
    <row r="292" spans="1:14" ht="10" customHeight="1" x14ac:dyDescent="0.3">
      <c r="A292" s="16"/>
      <c r="B292" s="46"/>
      <c r="C292" s="39"/>
      <c r="D292" s="39"/>
      <c r="E292" s="39"/>
      <c r="F292" s="39"/>
      <c r="G292" s="39"/>
      <c r="H292" s="39"/>
      <c r="I292" s="39"/>
      <c r="J292" s="39"/>
      <c r="K292" s="39"/>
      <c r="L292" s="39"/>
      <c r="M292" s="48"/>
      <c r="N292" s="19"/>
    </row>
    <row r="293" spans="1:14" ht="65.150000000000006" customHeight="1" x14ac:dyDescent="0.3">
      <c r="A293" s="16"/>
      <c r="B293" s="156" t="str">
        <f>C1350</f>
        <v>Now that Tanner is beginning the Standard Cultural Competence program, we expect improved outcomes. And can provide a testimonial of their responsiveness to the needs of diverse clients.</v>
      </c>
      <c r="C293" s="157"/>
      <c r="D293" s="157"/>
      <c r="E293" s="157"/>
      <c r="F293" s="157"/>
      <c r="G293" s="157"/>
      <c r="H293" s="157"/>
      <c r="I293" s="157"/>
      <c r="J293" s="157"/>
      <c r="K293" s="157"/>
      <c r="L293" s="157"/>
      <c r="M293" s="158"/>
      <c r="N293" s="19"/>
    </row>
    <row r="294" spans="1:14" ht="45" customHeight="1" x14ac:dyDescent="0.3">
      <c r="A294" s="16"/>
      <c r="B294" s="150"/>
      <c r="C294" s="151"/>
      <c r="D294" s="151"/>
      <c r="E294" s="151"/>
      <c r="F294" s="151"/>
      <c r="G294" s="151"/>
      <c r="H294" s="151"/>
      <c r="I294" s="151"/>
      <c r="J294" s="151"/>
      <c r="K294" s="151"/>
      <c r="L294" s="151"/>
      <c r="M294" s="152"/>
      <c r="N294" s="19"/>
    </row>
    <row r="295" spans="1:14" ht="5.15" customHeight="1" x14ac:dyDescent="0.3">
      <c r="A295" s="16"/>
      <c r="B295" s="39"/>
      <c r="C295" s="39"/>
      <c r="D295" s="39"/>
      <c r="E295" s="39"/>
      <c r="F295" s="39"/>
      <c r="G295" s="39"/>
      <c r="H295" s="39"/>
      <c r="I295" s="39"/>
      <c r="J295" s="39"/>
      <c r="K295" s="39"/>
      <c r="L295" s="39"/>
      <c r="M295" s="39"/>
      <c r="N295" s="19"/>
    </row>
    <row r="296" spans="1:14" ht="5.15" customHeight="1" x14ac:dyDescent="0.3">
      <c r="A296" s="27"/>
      <c r="B296" s="28"/>
      <c r="C296" s="28"/>
      <c r="D296" s="28"/>
      <c r="E296" s="28"/>
      <c r="F296" s="28"/>
      <c r="G296" s="28"/>
      <c r="H296" s="28"/>
      <c r="I296" s="28"/>
      <c r="J296" s="28"/>
      <c r="K296" s="28"/>
      <c r="L296" s="28"/>
      <c r="M296" s="28"/>
      <c r="N296" s="29"/>
    </row>
    <row r="297" spans="1:14" ht="55" customHeight="1" x14ac:dyDescent="0.3">
      <c r="A297" s="30" t="s">
        <v>5</v>
      </c>
      <c r="B297" s="188" t="s">
        <v>29</v>
      </c>
      <c r="C297" s="188"/>
      <c r="D297" s="188"/>
      <c r="E297" s="188"/>
      <c r="F297" s="186"/>
      <c r="G297" s="186"/>
      <c r="H297" s="186"/>
      <c r="I297" s="186"/>
      <c r="J297" s="187"/>
      <c r="K297" s="187"/>
      <c r="L297" s="187"/>
      <c r="M297" s="187"/>
      <c r="N297" s="31" t="s">
        <v>7</v>
      </c>
    </row>
    <row r="298" spans="1:14" ht="5.15" customHeight="1" x14ac:dyDescent="0.3">
      <c r="A298" s="11"/>
      <c r="B298" s="12"/>
      <c r="C298" s="12"/>
      <c r="D298" s="12"/>
      <c r="E298" s="12"/>
      <c r="F298" s="12"/>
      <c r="G298" s="12"/>
      <c r="H298" s="13"/>
      <c r="I298" s="12"/>
      <c r="J298" s="12"/>
      <c r="K298" s="12"/>
      <c r="L298" s="12"/>
      <c r="M298" s="12"/>
      <c r="N298" s="14"/>
    </row>
    <row r="299" spans="1:14" ht="5.15" customHeight="1" x14ac:dyDescent="0.3">
      <c r="A299" s="16"/>
      <c r="B299" s="17"/>
      <c r="C299" s="17"/>
      <c r="D299" s="17"/>
      <c r="E299" s="17"/>
      <c r="F299" s="17"/>
      <c r="G299" s="17"/>
      <c r="H299" s="18"/>
      <c r="I299" s="17"/>
      <c r="J299" s="17"/>
      <c r="K299" s="17"/>
      <c r="L299" s="17"/>
      <c r="M299" s="17"/>
      <c r="N299" s="19"/>
    </row>
    <row r="300" spans="1:14" ht="5.15" customHeight="1" thickBot="1" x14ac:dyDescent="0.35">
      <c r="A300" s="16"/>
      <c r="B300" s="32"/>
      <c r="C300" s="32"/>
      <c r="D300" s="32"/>
      <c r="E300" s="32"/>
      <c r="F300" s="32"/>
      <c r="G300" s="32"/>
      <c r="H300" s="32"/>
      <c r="I300" s="32"/>
      <c r="J300" s="32"/>
      <c r="K300" s="32"/>
      <c r="L300" s="32"/>
      <c r="M300" s="32"/>
      <c r="N300" s="19"/>
    </row>
    <row r="301" spans="1:14" ht="20.149999999999999" customHeight="1" thickTop="1" x14ac:dyDescent="0.3">
      <c r="A301" s="16"/>
      <c r="B301" s="33" t="s">
        <v>11</v>
      </c>
      <c r="C301" s="32"/>
      <c r="D301" s="32"/>
      <c r="E301" s="32"/>
      <c r="F301" s="179" t="str">
        <f>F260</f>
        <v>Zuri</v>
      </c>
      <c r="G301" s="180"/>
      <c r="H301" s="180"/>
      <c r="I301" s="181"/>
      <c r="J301" s="34"/>
      <c r="K301" s="35" t="s">
        <v>12</v>
      </c>
      <c r="L301" s="36"/>
      <c r="M301" s="37"/>
      <c r="N301" s="19"/>
    </row>
    <row r="302" spans="1:14" ht="20.149999999999999" customHeight="1" thickBot="1" x14ac:dyDescent="0.35">
      <c r="A302" s="16"/>
      <c r="B302" s="33" t="s">
        <v>13</v>
      </c>
      <c r="C302" s="32"/>
      <c r="D302" s="32"/>
      <c r="E302" s="32"/>
      <c r="F302" s="179" t="str">
        <f>F261</f>
        <v>Tanner</v>
      </c>
      <c r="G302" s="180"/>
      <c r="H302" s="180"/>
      <c r="I302" s="181"/>
      <c r="J302" s="34"/>
      <c r="K302" s="182"/>
      <c r="L302" s="183"/>
      <c r="M302" s="184"/>
      <c r="N302" s="19"/>
    </row>
    <row r="303" spans="1:14" ht="10" customHeight="1" thickTop="1" x14ac:dyDescent="0.3">
      <c r="A303" s="16"/>
      <c r="B303" s="17"/>
      <c r="C303" s="17"/>
      <c r="D303" s="17"/>
      <c r="E303" s="17"/>
      <c r="F303" s="17"/>
      <c r="G303" s="17"/>
      <c r="H303" s="18"/>
      <c r="I303" s="17"/>
      <c r="J303" s="17"/>
      <c r="K303" s="17"/>
      <c r="L303" s="17"/>
      <c r="M303" s="17"/>
      <c r="N303" s="19"/>
    </row>
    <row r="304" spans="1:14" ht="20.149999999999999" customHeight="1" x14ac:dyDescent="0.3">
      <c r="A304" s="16"/>
      <c r="B304" s="174" t="str">
        <f>F1360</f>
        <v>1. I felt fully seen and heard.</v>
      </c>
      <c r="C304" s="174"/>
      <c r="D304" s="174"/>
      <c r="E304" s="174"/>
      <c r="F304" s="174"/>
      <c r="G304" s="174"/>
      <c r="H304" s="174"/>
      <c r="I304" s="174"/>
      <c r="J304" s="174"/>
      <c r="K304" s="175"/>
      <c r="L304" s="176"/>
      <c r="M304" s="177"/>
      <c r="N304" s="19"/>
    </row>
    <row r="305" spans="1:54" ht="5.15" customHeight="1" x14ac:dyDescent="0.3">
      <c r="A305" s="16"/>
      <c r="B305" s="17"/>
      <c r="C305" s="17"/>
      <c r="D305" s="17"/>
      <c r="E305" s="17"/>
      <c r="F305" s="17"/>
      <c r="G305" s="17"/>
      <c r="H305" s="18"/>
      <c r="I305" s="17"/>
      <c r="J305" s="17"/>
      <c r="K305" s="17"/>
      <c r="L305" s="17"/>
      <c r="M305" s="17"/>
      <c r="N305" s="19"/>
      <c r="BB305" s="38"/>
    </row>
    <row r="306" spans="1:54" ht="20.149999999999999" customHeight="1" x14ac:dyDescent="0.3">
      <c r="A306" s="16"/>
      <c r="B306" s="174" t="str">
        <f>F1361</f>
        <v>2. They faithfully responded to all of my expressions of pain or discomfort.</v>
      </c>
      <c r="C306" s="174"/>
      <c r="D306" s="174"/>
      <c r="E306" s="174"/>
      <c r="F306" s="174"/>
      <c r="G306" s="174"/>
      <c r="H306" s="174"/>
      <c r="I306" s="174"/>
      <c r="J306" s="174"/>
      <c r="K306" s="175"/>
      <c r="L306" s="176"/>
      <c r="M306" s="177"/>
      <c r="N306" s="19"/>
      <c r="BB306" s="38"/>
    </row>
    <row r="307" spans="1:54" ht="5.15" customHeight="1" x14ac:dyDescent="0.3">
      <c r="A307" s="16"/>
      <c r="B307" s="17"/>
      <c r="C307" s="17"/>
      <c r="D307" s="17"/>
      <c r="E307" s="17"/>
      <c r="F307" s="17"/>
      <c r="G307" s="17"/>
      <c r="H307" s="18"/>
      <c r="I307" s="17"/>
      <c r="J307" s="17"/>
      <c r="K307" s="17"/>
      <c r="L307" s="17"/>
      <c r="M307" s="17"/>
      <c r="N307" s="19"/>
      <c r="BB307" s="38"/>
    </row>
    <row r="308" spans="1:54" ht="20.149999999999999" customHeight="1" x14ac:dyDescent="0.3">
      <c r="A308" s="16"/>
      <c r="B308" s="174" t="str">
        <f>F1362</f>
        <v>3. They put my personal wellbeing ahead of their institutional processes.</v>
      </c>
      <c r="C308" s="174"/>
      <c r="D308" s="174"/>
      <c r="E308" s="174"/>
      <c r="F308" s="174"/>
      <c r="G308" s="174"/>
      <c r="H308" s="174"/>
      <c r="I308" s="174"/>
      <c r="J308" s="174"/>
      <c r="K308" s="175"/>
      <c r="L308" s="176"/>
      <c r="M308" s="177"/>
      <c r="N308" s="19"/>
      <c r="BB308" s="38"/>
    </row>
    <row r="309" spans="1:54" ht="5.15" customHeight="1" x14ac:dyDescent="0.3">
      <c r="A309" s="16"/>
      <c r="B309" s="17"/>
      <c r="C309" s="17"/>
      <c r="D309" s="17"/>
      <c r="E309" s="17"/>
      <c r="F309" s="17"/>
      <c r="G309" s="17"/>
      <c r="H309" s="18"/>
      <c r="I309" s="17"/>
      <c r="J309" s="17"/>
      <c r="K309" s="17"/>
      <c r="L309" s="17"/>
      <c r="M309" s="17"/>
      <c r="N309" s="19"/>
      <c r="BB309" s="38"/>
    </row>
    <row r="310" spans="1:54" ht="20.149999999999999" customHeight="1" x14ac:dyDescent="0.3">
      <c r="A310" s="16"/>
      <c r="B310" s="174" t="str">
        <f>F1363</f>
        <v>4. Their actions and expressions were devoid of any microaggressions.</v>
      </c>
      <c r="C310" s="174"/>
      <c r="D310" s="174"/>
      <c r="E310" s="174"/>
      <c r="F310" s="174"/>
      <c r="G310" s="174"/>
      <c r="H310" s="174"/>
      <c r="I310" s="174"/>
      <c r="J310" s="174"/>
      <c r="K310" s="175"/>
      <c r="L310" s="176"/>
      <c r="M310" s="177"/>
      <c r="N310" s="19"/>
    </row>
    <row r="311" spans="1:54" ht="5.15" customHeight="1" x14ac:dyDescent="0.3">
      <c r="A311" s="16"/>
      <c r="B311" s="17"/>
      <c r="C311" s="17"/>
      <c r="D311" s="17"/>
      <c r="E311" s="17"/>
      <c r="F311" s="17"/>
      <c r="G311" s="17"/>
      <c r="H311" s="18"/>
      <c r="I311" s="17"/>
      <c r="J311" s="17"/>
      <c r="K311" s="17"/>
      <c r="L311" s="17"/>
      <c r="M311" s="17"/>
      <c r="N311" s="19"/>
    </row>
    <row r="312" spans="1:54" ht="20.149999999999999" customHeight="1" x14ac:dyDescent="0.3">
      <c r="A312" s="16"/>
      <c r="B312" s="174" t="str">
        <f>F1364</f>
        <v>5. They asked me how they could be more culturally sensitive.</v>
      </c>
      <c r="C312" s="174"/>
      <c r="D312" s="174"/>
      <c r="E312" s="174"/>
      <c r="F312" s="174"/>
      <c r="G312" s="174"/>
      <c r="H312" s="174"/>
      <c r="I312" s="174"/>
      <c r="J312" s="174"/>
      <c r="K312" s="175"/>
      <c r="L312" s="176"/>
      <c r="M312" s="177"/>
      <c r="N312" s="19"/>
    </row>
    <row r="313" spans="1:54" ht="5.15" customHeight="1" x14ac:dyDescent="0.3">
      <c r="A313" s="16"/>
      <c r="B313" s="17"/>
      <c r="C313" s="17"/>
      <c r="D313" s="17"/>
      <c r="E313" s="17"/>
      <c r="F313" s="17"/>
      <c r="G313" s="17"/>
      <c r="H313" s="18"/>
      <c r="I313" s="17"/>
      <c r="J313" s="17"/>
      <c r="K313" s="17"/>
      <c r="L313" s="17"/>
      <c r="M313" s="17"/>
      <c r="N313" s="19"/>
    </row>
    <row r="314" spans="1:54" ht="20.149999999999999" customHeight="1" x14ac:dyDescent="0.3">
      <c r="A314" s="16"/>
      <c r="B314" s="174" t="str">
        <f>F1365</f>
        <v>6. They did not exploit my vulnerability to their professional authority.</v>
      </c>
      <c r="C314" s="174"/>
      <c r="D314" s="174"/>
      <c r="E314" s="174"/>
      <c r="F314" s="174"/>
      <c r="G314" s="174"/>
      <c r="H314" s="174"/>
      <c r="I314" s="174"/>
      <c r="J314" s="174"/>
      <c r="K314" s="175"/>
      <c r="L314" s="176"/>
      <c r="M314" s="177"/>
      <c r="N314" s="19"/>
    </row>
    <row r="315" spans="1:54" ht="5.15" customHeight="1" x14ac:dyDescent="0.3">
      <c r="A315" s="16"/>
      <c r="B315" s="39"/>
      <c r="C315" s="39"/>
      <c r="D315" s="39"/>
      <c r="E315" s="39"/>
      <c r="F315" s="39"/>
      <c r="G315" s="39"/>
      <c r="H315" s="39"/>
      <c r="I315" s="39"/>
      <c r="J315" s="39"/>
      <c r="K315" s="39"/>
      <c r="L315" s="39"/>
      <c r="M315" s="39"/>
      <c r="N315" s="19"/>
    </row>
    <row r="316" spans="1:54" ht="20.149999999999999" customHeight="1" x14ac:dyDescent="0.3">
      <c r="A316" s="16"/>
      <c r="B316" s="174" t="str">
        <f>F1366</f>
        <v>7. I never had to give up my autonomy to fit their processes.</v>
      </c>
      <c r="C316" s="174"/>
      <c r="D316" s="174"/>
      <c r="E316" s="174"/>
      <c r="F316" s="174"/>
      <c r="G316" s="174"/>
      <c r="H316" s="174"/>
      <c r="I316" s="174"/>
      <c r="J316" s="174"/>
      <c r="K316" s="175"/>
      <c r="L316" s="176"/>
      <c r="M316" s="177"/>
      <c r="N316" s="19"/>
    </row>
    <row r="317" spans="1:54" ht="5.15" customHeight="1" x14ac:dyDescent="0.3">
      <c r="A317" s="16"/>
      <c r="B317" s="39"/>
      <c r="C317" s="39"/>
      <c r="D317" s="39"/>
      <c r="E317" s="39"/>
      <c r="F317" s="39"/>
      <c r="G317" s="39"/>
      <c r="H317" s="39"/>
      <c r="I317" s="39"/>
      <c r="J317" s="39"/>
      <c r="K317" s="39"/>
      <c r="L317" s="39"/>
      <c r="M317" s="39"/>
      <c r="N317" s="19"/>
    </row>
    <row r="318" spans="1:54" ht="20.149999999999999" customHeight="1" x14ac:dyDescent="0.3">
      <c r="A318" s="16"/>
      <c r="B318" s="174" t="str">
        <f>F1367</f>
        <v>8. Staff appeared to be culturally diverse.</v>
      </c>
      <c r="C318" s="174"/>
      <c r="D318" s="174"/>
      <c r="E318" s="174"/>
      <c r="F318" s="174"/>
      <c r="G318" s="174"/>
      <c r="H318" s="174"/>
      <c r="I318" s="174"/>
      <c r="J318" s="174"/>
      <c r="K318" s="175"/>
      <c r="L318" s="176"/>
      <c r="M318" s="177"/>
      <c r="N318" s="19"/>
    </row>
    <row r="319" spans="1:54" ht="5.15" customHeight="1" x14ac:dyDescent="0.3">
      <c r="A319" s="16"/>
      <c r="B319" s="39"/>
      <c r="C319" s="39"/>
      <c r="D319" s="39"/>
      <c r="E319" s="39"/>
      <c r="F319" s="39"/>
      <c r="G319" s="39"/>
      <c r="H319" s="39"/>
      <c r="I319" s="39"/>
      <c r="J319" s="39"/>
      <c r="K319" s="39"/>
      <c r="L319" s="39"/>
      <c r="M319" s="39"/>
      <c r="N319" s="19"/>
    </row>
    <row r="320" spans="1:54" ht="20.149999999999999" customHeight="1" x14ac:dyDescent="0.3">
      <c r="A320" s="16"/>
      <c r="B320" s="174" t="str">
        <f>F1368</f>
        <v>9. They effectively accommodated my linguistic barrier.</v>
      </c>
      <c r="C320" s="174"/>
      <c r="D320" s="174"/>
      <c r="E320" s="174"/>
      <c r="F320" s="174"/>
      <c r="G320" s="174"/>
      <c r="H320" s="174"/>
      <c r="I320" s="174"/>
      <c r="J320" s="174"/>
      <c r="K320" s="175"/>
      <c r="L320" s="176"/>
      <c r="M320" s="177"/>
      <c r="N320" s="19"/>
    </row>
    <row r="321" spans="1:14" ht="5.15" customHeight="1" x14ac:dyDescent="0.3">
      <c r="A321" s="16"/>
      <c r="B321" s="39"/>
      <c r="C321" s="39"/>
      <c r="D321" s="39"/>
      <c r="E321" s="39"/>
      <c r="F321" s="39"/>
      <c r="G321" s="39"/>
      <c r="H321" s="39"/>
      <c r="I321" s="39"/>
      <c r="J321" s="39"/>
      <c r="K321" s="39"/>
      <c r="L321" s="39"/>
      <c r="M321" s="39"/>
      <c r="N321" s="19"/>
    </row>
    <row r="322" spans="1:14" ht="20.149999999999999" customHeight="1" x14ac:dyDescent="0.3">
      <c r="A322" s="16"/>
      <c r="B322" s="174" t="str">
        <f>F1369</f>
        <v>10. I was offered billing options appropriate to my cultural values.</v>
      </c>
      <c r="C322" s="174"/>
      <c r="D322" s="174"/>
      <c r="E322" s="174"/>
      <c r="F322" s="174"/>
      <c r="G322" s="174"/>
      <c r="H322" s="174"/>
      <c r="I322" s="174"/>
      <c r="J322" s="174"/>
      <c r="K322" s="175"/>
      <c r="L322" s="176"/>
      <c r="M322" s="177"/>
      <c r="N322" s="19"/>
    </row>
    <row r="323" spans="1:14" ht="10" customHeight="1" x14ac:dyDescent="0.3">
      <c r="A323" s="16"/>
      <c r="B323" s="39"/>
      <c r="C323" s="39"/>
      <c r="D323" s="39"/>
      <c r="E323" s="39"/>
      <c r="F323" s="39"/>
      <c r="G323" s="39"/>
      <c r="H323" s="39"/>
      <c r="I323" s="39"/>
      <c r="J323" s="39"/>
      <c r="K323" s="39"/>
      <c r="L323" s="39"/>
      <c r="M323" s="39"/>
      <c r="N323" s="19"/>
    </row>
    <row r="324" spans="1:14" ht="15" customHeight="1" x14ac:dyDescent="0.3">
      <c r="A324" s="16"/>
      <c r="B324" s="178" t="str">
        <f>B1373</f>
        <v/>
      </c>
      <c r="C324" s="178"/>
      <c r="D324" s="178"/>
      <c r="E324" s="178"/>
      <c r="F324" s="178"/>
      <c r="G324" s="178"/>
      <c r="H324" s="178"/>
      <c r="I324" s="178"/>
      <c r="J324" s="178"/>
      <c r="K324" s="178"/>
      <c r="L324" s="178"/>
      <c r="M324" s="178"/>
      <c r="N324" s="19"/>
    </row>
    <row r="325" spans="1:14" ht="10" customHeight="1" x14ac:dyDescent="0.3">
      <c r="A325" s="16"/>
      <c r="B325" s="40"/>
      <c r="C325" s="41"/>
      <c r="D325" s="41"/>
      <c r="E325" s="41"/>
      <c r="F325" s="41"/>
      <c r="G325" s="41"/>
      <c r="H325" s="41"/>
      <c r="I325" s="41"/>
      <c r="J325" s="41"/>
      <c r="K325" s="41"/>
      <c r="L325" s="41"/>
      <c r="M325" s="42"/>
      <c r="N325" s="19"/>
    </row>
    <row r="326" spans="1:14" ht="20" customHeight="1" x14ac:dyDescent="0.3">
      <c r="A326" s="16"/>
      <c r="B326" s="52" t="str">
        <f>C1377</f>
        <v xml:space="preserve">We provide this helpful feedback to you, Tanner, to improve your cultural competency. </v>
      </c>
      <c r="C326" s="53"/>
      <c r="D326" s="53"/>
      <c r="E326" s="53"/>
      <c r="F326" s="53"/>
      <c r="G326" s="53"/>
      <c r="H326" s="53"/>
      <c r="I326" s="53"/>
      <c r="J326" s="53"/>
      <c r="K326" s="53"/>
      <c r="L326" s="53"/>
      <c r="M326" s="54"/>
      <c r="N326" s="19"/>
    </row>
    <row r="327" spans="1:14" ht="20" customHeight="1" x14ac:dyDescent="0.3">
      <c r="A327" s="16"/>
      <c r="B327" s="156" t="s">
        <v>15</v>
      </c>
      <c r="C327" s="157"/>
      <c r="D327" s="157"/>
      <c r="E327" s="157"/>
      <c r="F327" s="157"/>
      <c r="G327" s="157"/>
      <c r="H327" s="157"/>
      <c r="I327" s="157"/>
      <c r="J327" s="157"/>
      <c r="K327" s="157"/>
      <c r="L327" s="157"/>
      <c r="M327" s="158"/>
      <c r="N327" s="19"/>
    </row>
    <row r="328" spans="1:14" ht="20" customHeight="1" thickBot="1" x14ac:dyDescent="0.35">
      <c r="A328" s="16"/>
      <c r="B328" s="156" t="s">
        <v>16</v>
      </c>
      <c r="C328" s="157"/>
      <c r="D328" s="157"/>
      <c r="E328" s="157"/>
      <c r="F328" s="157"/>
      <c r="G328" s="157"/>
      <c r="H328" s="157"/>
      <c r="I328" s="157"/>
      <c r="J328" s="157"/>
      <c r="K328" s="157"/>
      <c r="L328" s="157"/>
      <c r="M328" s="158"/>
      <c r="N328" s="19"/>
    </row>
    <row r="329" spans="1:14" ht="30" customHeight="1" thickTop="1" x14ac:dyDescent="0.3">
      <c r="A329" s="16"/>
      <c r="B329" s="159" t="s">
        <v>17</v>
      </c>
      <c r="C329" s="160"/>
      <c r="D329" s="160"/>
      <c r="E329" s="162" t="s">
        <v>18</v>
      </c>
      <c r="F329" s="163"/>
      <c r="G329" s="163"/>
      <c r="H329" s="164"/>
      <c r="I329" s="165" t="s">
        <v>19</v>
      </c>
      <c r="J329" s="166"/>
      <c r="K329" s="166"/>
      <c r="L329" s="166"/>
      <c r="M329" s="167"/>
      <c r="N329" s="19"/>
    </row>
    <row r="330" spans="1:14" ht="55" customHeight="1" thickBot="1" x14ac:dyDescent="0.35">
      <c r="A330" s="16"/>
      <c r="B330" s="55"/>
      <c r="C330" s="17"/>
      <c r="D330" s="17"/>
      <c r="E330" s="168" t="s">
        <v>20</v>
      </c>
      <c r="F330" s="169"/>
      <c r="G330" s="169"/>
      <c r="H330" s="170"/>
      <c r="I330" s="171" t="s">
        <v>21</v>
      </c>
      <c r="J330" s="172"/>
      <c r="K330" s="172"/>
      <c r="L330" s="172"/>
      <c r="M330" s="173"/>
      <c r="N330" s="19"/>
    </row>
    <row r="331" spans="1:14" ht="10" customHeight="1" thickTop="1" x14ac:dyDescent="0.3">
      <c r="A331" s="16"/>
      <c r="B331" s="55"/>
      <c r="C331" s="17"/>
      <c r="D331" s="17"/>
      <c r="E331" s="17"/>
      <c r="F331" s="17"/>
      <c r="G331" s="17"/>
      <c r="H331" s="17"/>
      <c r="I331" s="17"/>
      <c r="J331" s="17"/>
      <c r="K331" s="17"/>
      <c r="L331" s="17"/>
      <c r="M331" s="56"/>
      <c r="N331" s="19"/>
    </row>
    <row r="332" spans="1:14" ht="20.149999999999999" customHeight="1" x14ac:dyDescent="0.3">
      <c r="A332" s="16"/>
      <c r="B332" s="46"/>
      <c r="C332" s="39"/>
      <c r="D332" s="39"/>
      <c r="E332" s="153"/>
      <c r="F332" s="154"/>
      <c r="G332" s="154"/>
      <c r="H332" s="154"/>
      <c r="I332" s="154"/>
      <c r="J332" s="154"/>
      <c r="K332" s="154"/>
      <c r="L332" s="155"/>
      <c r="M332" s="48"/>
      <c r="N332" s="19"/>
    </row>
    <row r="333" spans="1:14" ht="10" customHeight="1" x14ac:dyDescent="0.3">
      <c r="A333" s="16"/>
      <c r="B333" s="46"/>
      <c r="C333" s="39"/>
      <c r="D333" s="39"/>
      <c r="E333" s="39"/>
      <c r="F333" s="39"/>
      <c r="G333" s="39"/>
      <c r="H333" s="39"/>
      <c r="I333" s="39"/>
      <c r="J333" s="39"/>
      <c r="K333" s="39"/>
      <c r="L333" s="39"/>
      <c r="M333" s="48"/>
      <c r="N333" s="19"/>
    </row>
    <row r="334" spans="1:14" ht="65.150000000000006" customHeight="1" x14ac:dyDescent="0.3">
      <c r="A334" s="16"/>
      <c r="B334" s="156" t="str">
        <f>C1387</f>
        <v>Select one of these two services, Standard or Competitive Competence, to best improve your efficacy serving diverse patients. We can then offer a testimonial of your improved responsiveness to diverse clients.</v>
      </c>
      <c r="C334" s="157"/>
      <c r="D334" s="157"/>
      <c r="E334" s="157"/>
      <c r="F334" s="157"/>
      <c r="G334" s="157"/>
      <c r="H334" s="157"/>
      <c r="I334" s="157"/>
      <c r="J334" s="157"/>
      <c r="K334" s="157"/>
      <c r="L334" s="157"/>
      <c r="M334" s="158"/>
      <c r="N334" s="19"/>
    </row>
    <row r="335" spans="1:14" ht="45" customHeight="1" x14ac:dyDescent="0.3">
      <c r="A335" s="16"/>
      <c r="B335" s="150"/>
      <c r="C335" s="151"/>
      <c r="D335" s="151"/>
      <c r="E335" s="151"/>
      <c r="F335" s="151"/>
      <c r="G335" s="151"/>
      <c r="H335" s="151"/>
      <c r="I335" s="151"/>
      <c r="J335" s="151"/>
      <c r="K335" s="151"/>
      <c r="L335" s="151"/>
      <c r="M335" s="152"/>
      <c r="N335" s="19"/>
    </row>
    <row r="336" spans="1:14" ht="5.15" customHeight="1" x14ac:dyDescent="0.3">
      <c r="A336" s="16"/>
      <c r="B336" s="39"/>
      <c r="C336" s="39"/>
      <c r="D336" s="39"/>
      <c r="E336" s="39"/>
      <c r="F336" s="39"/>
      <c r="G336" s="39"/>
      <c r="H336" s="39"/>
      <c r="I336" s="39"/>
      <c r="J336" s="39"/>
      <c r="K336" s="39"/>
      <c r="L336" s="39"/>
      <c r="M336" s="39"/>
      <c r="N336" s="19"/>
    </row>
    <row r="337" spans="1:54" ht="5.15" customHeight="1" x14ac:dyDescent="0.3">
      <c r="A337" s="27"/>
      <c r="B337" s="28"/>
      <c r="C337" s="28"/>
      <c r="D337" s="28"/>
      <c r="E337" s="28"/>
      <c r="F337" s="28"/>
      <c r="G337" s="28"/>
      <c r="H337" s="28"/>
      <c r="I337" s="28"/>
      <c r="J337" s="28"/>
      <c r="K337" s="28"/>
      <c r="L337" s="28"/>
      <c r="M337" s="28"/>
      <c r="N337" s="29"/>
    </row>
    <row r="338" spans="1:54" ht="55" customHeight="1" x14ac:dyDescent="0.3">
      <c r="A338" s="30" t="s">
        <v>5</v>
      </c>
      <c r="B338" s="188" t="s">
        <v>30</v>
      </c>
      <c r="C338" s="188"/>
      <c r="D338" s="188"/>
      <c r="E338" s="188"/>
      <c r="F338" s="186"/>
      <c r="G338" s="186"/>
      <c r="H338" s="186"/>
      <c r="I338" s="186"/>
      <c r="J338" s="187"/>
      <c r="K338" s="187"/>
      <c r="L338" s="187"/>
      <c r="M338" s="187"/>
      <c r="N338" s="31" t="s">
        <v>7</v>
      </c>
    </row>
    <row r="339" spans="1:54" ht="5.15" customHeight="1" x14ac:dyDescent="0.3">
      <c r="A339" s="11"/>
      <c r="B339" s="12"/>
      <c r="C339" s="12"/>
      <c r="D339" s="12"/>
      <c r="E339" s="12"/>
      <c r="F339" s="12"/>
      <c r="G339" s="12"/>
      <c r="H339" s="13"/>
      <c r="I339" s="12"/>
      <c r="J339" s="12"/>
      <c r="K339" s="12"/>
      <c r="L339" s="12"/>
      <c r="M339" s="12"/>
      <c r="N339" s="14"/>
    </row>
    <row r="340" spans="1:54" ht="5.15" customHeight="1" x14ac:dyDescent="0.3">
      <c r="A340" s="16"/>
      <c r="B340" s="17"/>
      <c r="C340" s="17"/>
      <c r="D340" s="17"/>
      <c r="E340" s="17"/>
      <c r="F340" s="17"/>
      <c r="G340" s="17"/>
      <c r="H340" s="18"/>
      <c r="I340" s="17"/>
      <c r="J340" s="17"/>
      <c r="K340" s="17"/>
      <c r="L340" s="17"/>
      <c r="M340" s="17"/>
      <c r="N340" s="19"/>
    </row>
    <row r="341" spans="1:54" ht="5.15" customHeight="1" thickBot="1" x14ac:dyDescent="0.35">
      <c r="A341" s="16"/>
      <c r="B341" s="32"/>
      <c r="C341" s="32"/>
      <c r="D341" s="32"/>
      <c r="E341" s="32"/>
      <c r="F341" s="32"/>
      <c r="G341" s="32"/>
      <c r="H341" s="32"/>
      <c r="I341" s="32"/>
      <c r="J341" s="32"/>
      <c r="K341" s="32"/>
      <c r="L341" s="32"/>
      <c r="M341" s="32"/>
      <c r="N341" s="19"/>
    </row>
    <row r="342" spans="1:54" ht="20.149999999999999" customHeight="1" thickTop="1" x14ac:dyDescent="0.3">
      <c r="A342" s="16"/>
      <c r="B342" s="33" t="s">
        <v>11</v>
      </c>
      <c r="C342" s="32"/>
      <c r="D342" s="32"/>
      <c r="E342" s="32"/>
      <c r="F342" s="179" t="str">
        <f>F301</f>
        <v>Zuri</v>
      </c>
      <c r="G342" s="180"/>
      <c r="H342" s="180"/>
      <c r="I342" s="181"/>
      <c r="J342" s="34"/>
      <c r="K342" s="35" t="s">
        <v>12</v>
      </c>
      <c r="L342" s="36"/>
      <c r="M342" s="37"/>
      <c r="N342" s="19"/>
    </row>
    <row r="343" spans="1:54" ht="20.149999999999999" customHeight="1" thickBot="1" x14ac:dyDescent="0.35">
      <c r="A343" s="16"/>
      <c r="B343" s="33" t="s">
        <v>13</v>
      </c>
      <c r="C343" s="32"/>
      <c r="D343" s="32"/>
      <c r="E343" s="32"/>
      <c r="F343" s="179" t="str">
        <f>F302</f>
        <v>Tanner</v>
      </c>
      <c r="G343" s="180"/>
      <c r="H343" s="180"/>
      <c r="I343" s="181"/>
      <c r="J343" s="34"/>
      <c r="K343" s="182"/>
      <c r="L343" s="183"/>
      <c r="M343" s="184"/>
      <c r="N343" s="19"/>
    </row>
    <row r="344" spans="1:54" ht="10" customHeight="1" thickTop="1" x14ac:dyDescent="0.3">
      <c r="A344" s="16"/>
      <c r="B344" s="17"/>
      <c r="C344" s="17"/>
      <c r="D344" s="17"/>
      <c r="E344" s="17"/>
      <c r="F344" s="17"/>
      <c r="G344" s="17"/>
      <c r="H344" s="18"/>
      <c r="I344" s="17"/>
      <c r="J344" s="17"/>
      <c r="K344" s="17"/>
      <c r="L344" s="17"/>
      <c r="M344" s="17"/>
      <c r="N344" s="19"/>
    </row>
    <row r="345" spans="1:54" ht="20.149999999999999" customHeight="1" x14ac:dyDescent="0.3">
      <c r="A345" s="16"/>
      <c r="B345" s="174" t="str">
        <f>F1397</f>
        <v>1. I felt fully seen and heard.</v>
      </c>
      <c r="C345" s="174"/>
      <c r="D345" s="174"/>
      <c r="E345" s="174"/>
      <c r="F345" s="174"/>
      <c r="G345" s="174"/>
      <c r="H345" s="174"/>
      <c r="I345" s="174"/>
      <c r="J345" s="174"/>
      <c r="K345" s="175"/>
      <c r="L345" s="176"/>
      <c r="M345" s="177"/>
      <c r="N345" s="19"/>
    </row>
    <row r="346" spans="1:54" ht="5.15" customHeight="1" x14ac:dyDescent="0.3">
      <c r="A346" s="16"/>
      <c r="B346" s="17"/>
      <c r="C346" s="17"/>
      <c r="D346" s="17"/>
      <c r="E346" s="17"/>
      <c r="F346" s="17"/>
      <c r="G346" s="17"/>
      <c r="H346" s="18"/>
      <c r="I346" s="17"/>
      <c r="J346" s="17"/>
      <c r="K346" s="17"/>
      <c r="L346" s="17"/>
      <c r="M346" s="17"/>
      <c r="N346" s="19"/>
      <c r="BB346" s="38"/>
    </row>
    <row r="347" spans="1:54" ht="20.149999999999999" customHeight="1" x14ac:dyDescent="0.3">
      <c r="A347" s="16"/>
      <c r="B347" s="174" t="str">
        <f>F1398</f>
        <v>2. They faithfully responded to all of my expressions of pain or discomfort.</v>
      </c>
      <c r="C347" s="174"/>
      <c r="D347" s="174"/>
      <c r="E347" s="174"/>
      <c r="F347" s="174"/>
      <c r="G347" s="174"/>
      <c r="H347" s="174"/>
      <c r="I347" s="174"/>
      <c r="J347" s="174"/>
      <c r="K347" s="175"/>
      <c r="L347" s="176"/>
      <c r="M347" s="177"/>
      <c r="N347" s="19"/>
      <c r="BB347" s="38"/>
    </row>
    <row r="348" spans="1:54" ht="5.15" customHeight="1" x14ac:dyDescent="0.3">
      <c r="A348" s="16"/>
      <c r="B348" s="17"/>
      <c r="C348" s="17"/>
      <c r="D348" s="17"/>
      <c r="E348" s="17"/>
      <c r="F348" s="17"/>
      <c r="G348" s="17"/>
      <c r="H348" s="18"/>
      <c r="I348" s="17"/>
      <c r="J348" s="17"/>
      <c r="K348" s="17"/>
      <c r="L348" s="17"/>
      <c r="M348" s="17"/>
      <c r="N348" s="19"/>
      <c r="BB348" s="38"/>
    </row>
    <row r="349" spans="1:54" ht="20.149999999999999" customHeight="1" x14ac:dyDescent="0.3">
      <c r="A349" s="16"/>
      <c r="B349" s="174" t="str">
        <f>F1399</f>
        <v>3. They put my personal wellbeing ahead of their institutional processes.</v>
      </c>
      <c r="C349" s="174"/>
      <c r="D349" s="174"/>
      <c r="E349" s="174"/>
      <c r="F349" s="174"/>
      <c r="G349" s="174"/>
      <c r="H349" s="174"/>
      <c r="I349" s="174"/>
      <c r="J349" s="174"/>
      <c r="K349" s="175"/>
      <c r="L349" s="176"/>
      <c r="M349" s="177"/>
      <c r="N349" s="19"/>
      <c r="BB349" s="38"/>
    </row>
    <row r="350" spans="1:54" ht="5.15" customHeight="1" x14ac:dyDescent="0.3">
      <c r="A350" s="16"/>
      <c r="B350" s="17"/>
      <c r="C350" s="17"/>
      <c r="D350" s="17"/>
      <c r="E350" s="17"/>
      <c r="F350" s="17"/>
      <c r="G350" s="17"/>
      <c r="H350" s="18"/>
      <c r="I350" s="17"/>
      <c r="J350" s="17"/>
      <c r="K350" s="17"/>
      <c r="L350" s="17"/>
      <c r="M350" s="17"/>
      <c r="N350" s="19"/>
      <c r="BB350" s="38"/>
    </row>
    <row r="351" spans="1:54" ht="20.149999999999999" customHeight="1" x14ac:dyDescent="0.3">
      <c r="A351" s="16"/>
      <c r="B351" s="174" t="str">
        <f>F1400</f>
        <v>4. Their actions and expressions were devoid of any microaggressions.</v>
      </c>
      <c r="C351" s="174"/>
      <c r="D351" s="174"/>
      <c r="E351" s="174"/>
      <c r="F351" s="174"/>
      <c r="G351" s="174"/>
      <c r="H351" s="174"/>
      <c r="I351" s="174"/>
      <c r="J351" s="174"/>
      <c r="K351" s="175"/>
      <c r="L351" s="176"/>
      <c r="M351" s="177"/>
      <c r="N351" s="19"/>
    </row>
    <row r="352" spans="1:54" ht="5.15" customHeight="1" x14ac:dyDescent="0.3">
      <c r="A352" s="16"/>
      <c r="B352" s="17"/>
      <c r="C352" s="17"/>
      <c r="D352" s="17"/>
      <c r="E352" s="17"/>
      <c r="F352" s="17"/>
      <c r="G352" s="17"/>
      <c r="H352" s="18"/>
      <c r="I352" s="17"/>
      <c r="J352" s="17"/>
      <c r="K352" s="17"/>
      <c r="L352" s="17"/>
      <c r="M352" s="17"/>
      <c r="N352" s="19"/>
    </row>
    <row r="353" spans="1:14" ht="20.149999999999999" customHeight="1" x14ac:dyDescent="0.3">
      <c r="A353" s="16"/>
      <c r="B353" s="174" t="str">
        <f>F1401</f>
        <v>5. They asked me how they could be more culturally sensitive.</v>
      </c>
      <c r="C353" s="174"/>
      <c r="D353" s="174"/>
      <c r="E353" s="174"/>
      <c r="F353" s="174"/>
      <c r="G353" s="174"/>
      <c r="H353" s="174"/>
      <c r="I353" s="174"/>
      <c r="J353" s="174"/>
      <c r="K353" s="175"/>
      <c r="L353" s="176"/>
      <c r="M353" s="177"/>
      <c r="N353" s="19"/>
    </row>
    <row r="354" spans="1:14" ht="5.15" customHeight="1" x14ac:dyDescent="0.3">
      <c r="A354" s="16"/>
      <c r="B354" s="17"/>
      <c r="C354" s="17"/>
      <c r="D354" s="17"/>
      <c r="E354" s="17"/>
      <c r="F354" s="17"/>
      <c r="G354" s="17"/>
      <c r="H354" s="18"/>
      <c r="I354" s="17"/>
      <c r="J354" s="17"/>
      <c r="K354" s="17"/>
      <c r="L354" s="17"/>
      <c r="M354" s="17"/>
      <c r="N354" s="19"/>
    </row>
    <row r="355" spans="1:14" ht="20.149999999999999" customHeight="1" x14ac:dyDescent="0.3">
      <c r="A355" s="16"/>
      <c r="B355" s="174" t="str">
        <f>F1402</f>
        <v>6. They did not exploit my vulnerability to their professional authority.</v>
      </c>
      <c r="C355" s="174"/>
      <c r="D355" s="174"/>
      <c r="E355" s="174"/>
      <c r="F355" s="174"/>
      <c r="G355" s="174"/>
      <c r="H355" s="174"/>
      <c r="I355" s="174"/>
      <c r="J355" s="174"/>
      <c r="K355" s="175"/>
      <c r="L355" s="176"/>
      <c r="M355" s="177"/>
      <c r="N355" s="19"/>
    </row>
    <row r="356" spans="1:14" ht="5.15" customHeight="1" x14ac:dyDescent="0.3">
      <c r="A356" s="16"/>
      <c r="B356" s="39"/>
      <c r="C356" s="39"/>
      <c r="D356" s="39"/>
      <c r="E356" s="39"/>
      <c r="F356" s="39"/>
      <c r="G356" s="39"/>
      <c r="H356" s="39"/>
      <c r="I356" s="39"/>
      <c r="J356" s="39"/>
      <c r="K356" s="39"/>
      <c r="L356" s="39"/>
      <c r="M356" s="39"/>
      <c r="N356" s="19"/>
    </row>
    <row r="357" spans="1:14" ht="20.149999999999999" customHeight="1" x14ac:dyDescent="0.3">
      <c r="A357" s="16"/>
      <c r="B357" s="174" t="str">
        <f>F1403</f>
        <v>7. I never had to give up my autonomy to fit their processes.</v>
      </c>
      <c r="C357" s="174"/>
      <c r="D357" s="174"/>
      <c r="E357" s="174"/>
      <c r="F357" s="174"/>
      <c r="G357" s="174"/>
      <c r="H357" s="174"/>
      <c r="I357" s="174"/>
      <c r="J357" s="174"/>
      <c r="K357" s="175"/>
      <c r="L357" s="176"/>
      <c r="M357" s="177"/>
      <c r="N357" s="19"/>
    </row>
    <row r="358" spans="1:14" ht="5.15" customHeight="1" x14ac:dyDescent="0.3">
      <c r="A358" s="16"/>
      <c r="B358" s="39"/>
      <c r="C358" s="39"/>
      <c r="D358" s="39"/>
      <c r="E358" s="39"/>
      <c r="F358" s="39"/>
      <c r="G358" s="39"/>
      <c r="H358" s="39"/>
      <c r="I358" s="39"/>
      <c r="J358" s="39"/>
      <c r="K358" s="39"/>
      <c r="L358" s="39"/>
      <c r="M358" s="39"/>
      <c r="N358" s="19"/>
    </row>
    <row r="359" spans="1:14" ht="20.149999999999999" customHeight="1" x14ac:dyDescent="0.3">
      <c r="A359" s="16"/>
      <c r="B359" s="174" t="str">
        <f>F1404</f>
        <v>8. Staff appeared to be culturally diverse.</v>
      </c>
      <c r="C359" s="174"/>
      <c r="D359" s="174"/>
      <c r="E359" s="174"/>
      <c r="F359" s="174"/>
      <c r="G359" s="174"/>
      <c r="H359" s="174"/>
      <c r="I359" s="174"/>
      <c r="J359" s="174"/>
      <c r="K359" s="175"/>
      <c r="L359" s="176"/>
      <c r="M359" s="177"/>
      <c r="N359" s="19"/>
    </row>
    <row r="360" spans="1:14" ht="5.15" customHeight="1" x14ac:dyDescent="0.3">
      <c r="A360" s="16"/>
      <c r="B360" s="39"/>
      <c r="C360" s="39"/>
      <c r="D360" s="39"/>
      <c r="E360" s="39"/>
      <c r="F360" s="39"/>
      <c r="G360" s="39"/>
      <c r="H360" s="39"/>
      <c r="I360" s="39"/>
      <c r="J360" s="39"/>
      <c r="K360" s="39"/>
      <c r="L360" s="39"/>
      <c r="M360" s="39"/>
      <c r="N360" s="19"/>
    </row>
    <row r="361" spans="1:14" ht="20.149999999999999" customHeight="1" x14ac:dyDescent="0.3">
      <c r="A361" s="16"/>
      <c r="B361" s="174" t="str">
        <f>F1405</f>
        <v>9. They effectively accommodated my linguistic barrier.</v>
      </c>
      <c r="C361" s="174"/>
      <c r="D361" s="174"/>
      <c r="E361" s="174"/>
      <c r="F361" s="174"/>
      <c r="G361" s="174"/>
      <c r="H361" s="174"/>
      <c r="I361" s="174"/>
      <c r="J361" s="174"/>
      <c r="K361" s="175"/>
      <c r="L361" s="176"/>
      <c r="M361" s="177"/>
      <c r="N361" s="19"/>
    </row>
    <row r="362" spans="1:14" ht="5.15" customHeight="1" x14ac:dyDescent="0.3">
      <c r="A362" s="16"/>
      <c r="B362" s="39"/>
      <c r="C362" s="39"/>
      <c r="D362" s="39"/>
      <c r="E362" s="39"/>
      <c r="F362" s="39"/>
      <c r="G362" s="39"/>
      <c r="H362" s="39"/>
      <c r="I362" s="39"/>
      <c r="J362" s="39"/>
      <c r="K362" s="39"/>
      <c r="L362" s="39"/>
      <c r="M362" s="39"/>
      <c r="N362" s="19"/>
    </row>
    <row r="363" spans="1:14" ht="20.149999999999999" customHeight="1" x14ac:dyDescent="0.3">
      <c r="A363" s="16"/>
      <c r="B363" s="174" t="str">
        <f>F1406</f>
        <v>10. I was offered billing options appropriate to my cultural values.</v>
      </c>
      <c r="C363" s="174"/>
      <c r="D363" s="174"/>
      <c r="E363" s="174"/>
      <c r="F363" s="174"/>
      <c r="G363" s="174"/>
      <c r="H363" s="174"/>
      <c r="I363" s="174"/>
      <c r="J363" s="174"/>
      <c r="K363" s="175"/>
      <c r="L363" s="176"/>
      <c r="M363" s="177"/>
      <c r="N363" s="19"/>
    </row>
    <row r="364" spans="1:14" ht="10" customHeight="1" x14ac:dyDescent="0.3">
      <c r="A364" s="16"/>
      <c r="B364" s="39"/>
      <c r="C364" s="39"/>
      <c r="D364" s="39"/>
      <c r="E364" s="39"/>
      <c r="F364" s="39"/>
      <c r="G364" s="39"/>
      <c r="H364" s="39"/>
      <c r="I364" s="39"/>
      <c r="J364" s="39"/>
      <c r="K364" s="39"/>
      <c r="L364" s="39"/>
      <c r="M364" s="39"/>
      <c r="N364" s="19"/>
    </row>
    <row r="365" spans="1:14" ht="15" customHeight="1" x14ac:dyDescent="0.3">
      <c r="A365" s="16"/>
      <c r="B365" s="178" t="str">
        <f>B1410</f>
        <v/>
      </c>
      <c r="C365" s="178"/>
      <c r="D365" s="178"/>
      <c r="E365" s="178"/>
      <c r="F365" s="178"/>
      <c r="G365" s="178"/>
      <c r="H365" s="178"/>
      <c r="I365" s="178"/>
      <c r="J365" s="178"/>
      <c r="K365" s="178"/>
      <c r="L365" s="178"/>
      <c r="M365" s="178"/>
      <c r="N365" s="19"/>
    </row>
    <row r="366" spans="1:14" ht="10" customHeight="1" x14ac:dyDescent="0.3">
      <c r="A366" s="16"/>
      <c r="B366" s="40"/>
      <c r="C366" s="41"/>
      <c r="D366" s="41"/>
      <c r="E366" s="41"/>
      <c r="F366" s="41"/>
      <c r="G366" s="41"/>
      <c r="H366" s="41"/>
      <c r="I366" s="41"/>
      <c r="J366" s="41"/>
      <c r="K366" s="41"/>
      <c r="L366" s="41"/>
      <c r="M366" s="42"/>
      <c r="N366" s="19"/>
    </row>
    <row r="367" spans="1:14" ht="20" customHeight="1" x14ac:dyDescent="0.3">
      <c r="A367" s="16"/>
      <c r="B367" s="52" t="str">
        <f>C1414</f>
        <v xml:space="preserve">We provide this helpful feedback to you, Tanner, to improve your cultural competency. </v>
      </c>
      <c r="C367" s="53"/>
      <c r="D367" s="53"/>
      <c r="E367" s="53"/>
      <c r="F367" s="53"/>
      <c r="G367" s="53"/>
      <c r="H367" s="53"/>
      <c r="I367" s="53"/>
      <c r="J367" s="53"/>
      <c r="K367" s="53"/>
      <c r="L367" s="53"/>
      <c r="M367" s="54"/>
      <c r="N367" s="19"/>
    </row>
    <row r="368" spans="1:14" ht="20" customHeight="1" x14ac:dyDescent="0.3">
      <c r="A368" s="16"/>
      <c r="B368" s="156" t="s">
        <v>15</v>
      </c>
      <c r="C368" s="157"/>
      <c r="D368" s="157"/>
      <c r="E368" s="157"/>
      <c r="F368" s="157"/>
      <c r="G368" s="157"/>
      <c r="H368" s="157"/>
      <c r="I368" s="157"/>
      <c r="J368" s="157"/>
      <c r="K368" s="157"/>
      <c r="L368" s="157"/>
      <c r="M368" s="158"/>
      <c r="N368" s="19"/>
    </row>
    <row r="369" spans="1:14" ht="20" customHeight="1" thickBot="1" x14ac:dyDescent="0.35">
      <c r="A369" s="16"/>
      <c r="B369" s="156" t="s">
        <v>16</v>
      </c>
      <c r="C369" s="157"/>
      <c r="D369" s="157"/>
      <c r="E369" s="157"/>
      <c r="F369" s="157"/>
      <c r="G369" s="157"/>
      <c r="H369" s="157"/>
      <c r="I369" s="157"/>
      <c r="J369" s="157"/>
      <c r="K369" s="157"/>
      <c r="L369" s="157"/>
      <c r="M369" s="158"/>
      <c r="N369" s="19"/>
    </row>
    <row r="370" spans="1:14" ht="30" customHeight="1" thickTop="1" x14ac:dyDescent="0.3">
      <c r="A370" s="16"/>
      <c r="B370" s="159" t="s">
        <v>17</v>
      </c>
      <c r="C370" s="160"/>
      <c r="D370" s="160"/>
      <c r="E370" s="162" t="s">
        <v>18</v>
      </c>
      <c r="F370" s="163"/>
      <c r="G370" s="163"/>
      <c r="H370" s="164"/>
      <c r="I370" s="165" t="s">
        <v>19</v>
      </c>
      <c r="J370" s="166"/>
      <c r="K370" s="166"/>
      <c r="L370" s="166"/>
      <c r="M370" s="167"/>
      <c r="N370" s="19"/>
    </row>
    <row r="371" spans="1:14" ht="55" customHeight="1" thickBot="1" x14ac:dyDescent="0.35">
      <c r="A371" s="16"/>
      <c r="B371" s="55"/>
      <c r="C371" s="17"/>
      <c r="D371" s="17"/>
      <c r="E371" s="168" t="s">
        <v>20</v>
      </c>
      <c r="F371" s="169"/>
      <c r="G371" s="169"/>
      <c r="H371" s="170"/>
      <c r="I371" s="171" t="s">
        <v>21</v>
      </c>
      <c r="J371" s="172"/>
      <c r="K371" s="172"/>
      <c r="L371" s="172"/>
      <c r="M371" s="173"/>
      <c r="N371" s="19"/>
    </row>
    <row r="372" spans="1:14" ht="10" customHeight="1" thickTop="1" x14ac:dyDescent="0.3">
      <c r="A372" s="16"/>
      <c r="B372" s="55"/>
      <c r="C372" s="17"/>
      <c r="D372" s="17"/>
      <c r="E372" s="17"/>
      <c r="F372" s="17"/>
      <c r="G372" s="17"/>
      <c r="H372" s="17"/>
      <c r="I372" s="17"/>
      <c r="J372" s="17"/>
      <c r="K372" s="17"/>
      <c r="L372" s="17"/>
      <c r="M372" s="56"/>
      <c r="N372" s="19"/>
    </row>
    <row r="373" spans="1:14" ht="20.149999999999999" customHeight="1" x14ac:dyDescent="0.3">
      <c r="A373" s="16"/>
      <c r="B373" s="46"/>
      <c r="C373" s="39"/>
      <c r="D373" s="39"/>
      <c r="E373" s="153"/>
      <c r="F373" s="154"/>
      <c r="G373" s="154"/>
      <c r="H373" s="154"/>
      <c r="I373" s="154"/>
      <c r="J373" s="154"/>
      <c r="K373" s="154"/>
      <c r="L373" s="155"/>
      <c r="M373" s="48"/>
      <c r="N373" s="19"/>
    </row>
    <row r="374" spans="1:14" ht="10" customHeight="1" x14ac:dyDescent="0.3">
      <c r="A374" s="16"/>
      <c r="B374" s="46"/>
      <c r="C374" s="39"/>
      <c r="D374" s="39"/>
      <c r="E374" s="39"/>
      <c r="F374" s="39"/>
      <c r="G374" s="39"/>
      <c r="H374" s="39"/>
      <c r="I374" s="39"/>
      <c r="J374" s="39"/>
      <c r="K374" s="39"/>
      <c r="L374" s="39"/>
      <c r="M374" s="48"/>
      <c r="N374" s="19"/>
    </row>
    <row r="375" spans="1:14" ht="65.150000000000006" customHeight="1" x14ac:dyDescent="0.3">
      <c r="A375" s="16"/>
      <c r="B375" s="156" t="str">
        <f>C1424</f>
        <v>Select one of these two services, Standard or Competitive Competence, to best improve your efficacy serving diverse patients. We can then offer a testimonial of your improved responsiveness to diverse clients.</v>
      </c>
      <c r="C375" s="157"/>
      <c r="D375" s="157"/>
      <c r="E375" s="157"/>
      <c r="F375" s="157"/>
      <c r="G375" s="157"/>
      <c r="H375" s="157"/>
      <c r="I375" s="157"/>
      <c r="J375" s="157"/>
      <c r="K375" s="157"/>
      <c r="L375" s="157"/>
      <c r="M375" s="158"/>
      <c r="N375" s="19"/>
    </row>
    <row r="376" spans="1:14" ht="45" customHeight="1" x14ac:dyDescent="0.3">
      <c r="A376" s="16"/>
      <c r="B376" s="150"/>
      <c r="C376" s="151"/>
      <c r="D376" s="151"/>
      <c r="E376" s="151"/>
      <c r="F376" s="151"/>
      <c r="G376" s="151"/>
      <c r="H376" s="151"/>
      <c r="I376" s="151"/>
      <c r="J376" s="151"/>
      <c r="K376" s="151"/>
      <c r="L376" s="151"/>
      <c r="M376" s="152"/>
      <c r="N376" s="19"/>
    </row>
    <row r="377" spans="1:14" ht="5.15" customHeight="1" x14ac:dyDescent="0.3">
      <c r="A377" s="16"/>
      <c r="B377" s="39"/>
      <c r="C377" s="39"/>
      <c r="D377" s="39"/>
      <c r="E377" s="39"/>
      <c r="F377" s="39"/>
      <c r="G377" s="39"/>
      <c r="H377" s="39"/>
      <c r="I377" s="39"/>
      <c r="J377" s="39"/>
      <c r="K377" s="39"/>
      <c r="L377" s="39"/>
      <c r="M377" s="39"/>
      <c r="N377" s="19"/>
    </row>
    <row r="378" spans="1:14" ht="5.15" customHeight="1" x14ac:dyDescent="0.3">
      <c r="A378" s="27"/>
      <c r="B378" s="28"/>
      <c r="C378" s="28"/>
      <c r="D378" s="28"/>
      <c r="E378" s="28"/>
      <c r="F378" s="28"/>
      <c r="G378" s="28"/>
      <c r="H378" s="28"/>
      <c r="I378" s="28"/>
      <c r="J378" s="28"/>
      <c r="K378" s="28"/>
      <c r="L378" s="28"/>
      <c r="M378" s="28"/>
      <c r="N378" s="29"/>
    </row>
    <row r="379" spans="1:14" ht="55" customHeight="1" x14ac:dyDescent="0.3">
      <c r="A379" s="30" t="s">
        <v>5</v>
      </c>
      <c r="B379" s="188" t="s">
        <v>31</v>
      </c>
      <c r="C379" s="188"/>
      <c r="D379" s="188"/>
      <c r="E379" s="188"/>
      <c r="F379" s="186"/>
      <c r="G379" s="186"/>
      <c r="H379" s="186"/>
      <c r="I379" s="186"/>
      <c r="J379" s="187"/>
      <c r="K379" s="187"/>
      <c r="L379" s="187"/>
      <c r="M379" s="187"/>
      <c r="N379" s="31" t="s">
        <v>7</v>
      </c>
    </row>
    <row r="380" spans="1:14" ht="5.15" customHeight="1" x14ac:dyDescent="0.3">
      <c r="A380" s="11"/>
      <c r="B380" s="12"/>
      <c r="C380" s="12"/>
      <c r="D380" s="12"/>
      <c r="E380" s="12"/>
      <c r="F380" s="12"/>
      <c r="G380" s="12"/>
      <c r="H380" s="13"/>
      <c r="I380" s="12"/>
      <c r="J380" s="12"/>
      <c r="K380" s="12"/>
      <c r="L380" s="12"/>
      <c r="M380" s="12"/>
      <c r="N380" s="14"/>
    </row>
    <row r="381" spans="1:14" ht="5.15" customHeight="1" x14ac:dyDescent="0.3">
      <c r="A381" s="16"/>
      <c r="B381" s="17"/>
      <c r="C381" s="17"/>
      <c r="D381" s="17"/>
      <c r="E381" s="17"/>
      <c r="F381" s="17"/>
      <c r="G381" s="17"/>
      <c r="H381" s="18"/>
      <c r="I381" s="17"/>
      <c r="J381" s="17"/>
      <c r="K381" s="17"/>
      <c r="L381" s="17"/>
      <c r="M381" s="17"/>
      <c r="N381" s="19"/>
    </row>
    <row r="382" spans="1:14" ht="5.15" customHeight="1" thickBot="1" x14ac:dyDescent="0.35">
      <c r="A382" s="16"/>
      <c r="B382" s="32"/>
      <c r="C382" s="32"/>
      <c r="D382" s="32"/>
      <c r="E382" s="32"/>
      <c r="F382" s="32"/>
      <c r="G382" s="32"/>
      <c r="H382" s="32"/>
      <c r="I382" s="32"/>
      <c r="J382" s="32"/>
      <c r="K382" s="32"/>
      <c r="L382" s="32"/>
      <c r="M382" s="32"/>
      <c r="N382" s="19"/>
    </row>
    <row r="383" spans="1:14" ht="20.149999999999999" customHeight="1" thickTop="1" x14ac:dyDescent="0.3">
      <c r="A383" s="16"/>
      <c r="B383" s="33" t="s">
        <v>11</v>
      </c>
      <c r="C383" s="32"/>
      <c r="D383" s="32"/>
      <c r="E383" s="32"/>
      <c r="F383" s="179" t="str">
        <f>F342</f>
        <v>Zuri</v>
      </c>
      <c r="G383" s="180"/>
      <c r="H383" s="180"/>
      <c r="I383" s="181"/>
      <c r="J383" s="34"/>
      <c r="K383" s="35" t="s">
        <v>12</v>
      </c>
      <c r="L383" s="36"/>
      <c r="M383" s="37"/>
      <c r="N383" s="19"/>
    </row>
    <row r="384" spans="1:14" ht="20.149999999999999" customHeight="1" thickBot="1" x14ac:dyDescent="0.35">
      <c r="A384" s="16"/>
      <c r="B384" s="33" t="s">
        <v>13</v>
      </c>
      <c r="C384" s="32"/>
      <c r="D384" s="32"/>
      <c r="E384" s="32"/>
      <c r="F384" s="179" t="str">
        <f>F343</f>
        <v>Tanner</v>
      </c>
      <c r="G384" s="180"/>
      <c r="H384" s="180"/>
      <c r="I384" s="181"/>
      <c r="J384" s="34"/>
      <c r="K384" s="182"/>
      <c r="L384" s="183"/>
      <c r="M384" s="184"/>
      <c r="N384" s="19"/>
    </row>
    <row r="385" spans="1:54" ht="10" customHeight="1" thickTop="1" x14ac:dyDescent="0.3">
      <c r="A385" s="16"/>
      <c r="B385" s="17"/>
      <c r="C385" s="17"/>
      <c r="D385" s="17"/>
      <c r="E385" s="17"/>
      <c r="F385" s="17"/>
      <c r="G385" s="17"/>
      <c r="H385" s="18"/>
      <c r="I385" s="17"/>
      <c r="J385" s="17"/>
      <c r="K385" s="17"/>
      <c r="L385" s="17"/>
      <c r="M385" s="17"/>
      <c r="N385" s="19"/>
    </row>
    <row r="386" spans="1:54" ht="20.149999999999999" customHeight="1" x14ac:dyDescent="0.3">
      <c r="A386" s="16"/>
      <c r="B386" s="174" t="str">
        <f>F1434</f>
        <v>1. I felt fully seen and heard.</v>
      </c>
      <c r="C386" s="174"/>
      <c r="D386" s="174"/>
      <c r="E386" s="174"/>
      <c r="F386" s="174"/>
      <c r="G386" s="174"/>
      <c r="H386" s="174"/>
      <c r="I386" s="174"/>
      <c r="J386" s="174"/>
      <c r="K386" s="175"/>
      <c r="L386" s="176"/>
      <c r="M386" s="177"/>
      <c r="N386" s="19"/>
    </row>
    <row r="387" spans="1:54" ht="5.15" customHeight="1" x14ac:dyDescent="0.3">
      <c r="A387" s="16"/>
      <c r="B387" s="17"/>
      <c r="C387" s="17"/>
      <c r="D387" s="17"/>
      <c r="E387" s="17"/>
      <c r="F387" s="17"/>
      <c r="G387" s="17"/>
      <c r="H387" s="18"/>
      <c r="I387" s="17"/>
      <c r="J387" s="17"/>
      <c r="K387" s="17"/>
      <c r="L387" s="17"/>
      <c r="M387" s="17"/>
      <c r="N387" s="19"/>
      <c r="BB387" s="38"/>
    </row>
    <row r="388" spans="1:54" ht="20.149999999999999" customHeight="1" x14ac:dyDescent="0.3">
      <c r="A388" s="16"/>
      <c r="B388" s="174" t="str">
        <f>F1435</f>
        <v>2. They faithfully responded to all of my expressions of pain or discomfort.</v>
      </c>
      <c r="C388" s="174"/>
      <c r="D388" s="174"/>
      <c r="E388" s="174"/>
      <c r="F388" s="174"/>
      <c r="G388" s="174"/>
      <c r="H388" s="174"/>
      <c r="I388" s="174"/>
      <c r="J388" s="174"/>
      <c r="K388" s="175"/>
      <c r="L388" s="176"/>
      <c r="M388" s="177"/>
      <c r="N388" s="19"/>
      <c r="BB388" s="38"/>
    </row>
    <row r="389" spans="1:54" ht="5.15" customHeight="1" x14ac:dyDescent="0.3">
      <c r="A389" s="16"/>
      <c r="B389" s="17"/>
      <c r="C389" s="17"/>
      <c r="D389" s="17"/>
      <c r="E389" s="17"/>
      <c r="F389" s="17"/>
      <c r="G389" s="17"/>
      <c r="H389" s="18"/>
      <c r="I389" s="17"/>
      <c r="J389" s="17"/>
      <c r="K389" s="17"/>
      <c r="L389" s="17"/>
      <c r="M389" s="17"/>
      <c r="N389" s="19"/>
      <c r="BB389" s="38"/>
    </row>
    <row r="390" spans="1:54" ht="20.149999999999999" customHeight="1" x14ac:dyDescent="0.3">
      <c r="A390" s="16"/>
      <c r="B390" s="174" t="str">
        <f>F1436</f>
        <v>3. They put my personal wellbeing ahead of their institutional processes.</v>
      </c>
      <c r="C390" s="174"/>
      <c r="D390" s="174"/>
      <c r="E390" s="174"/>
      <c r="F390" s="174"/>
      <c r="G390" s="174"/>
      <c r="H390" s="174"/>
      <c r="I390" s="174"/>
      <c r="J390" s="174"/>
      <c r="K390" s="175"/>
      <c r="L390" s="176"/>
      <c r="M390" s="177"/>
      <c r="N390" s="19"/>
      <c r="BB390" s="38"/>
    </row>
    <row r="391" spans="1:54" ht="5.15" customHeight="1" x14ac:dyDescent="0.3">
      <c r="A391" s="16"/>
      <c r="B391" s="17"/>
      <c r="C391" s="17"/>
      <c r="D391" s="17"/>
      <c r="E391" s="17"/>
      <c r="F391" s="17"/>
      <c r="G391" s="17"/>
      <c r="H391" s="18"/>
      <c r="I391" s="17"/>
      <c r="J391" s="17"/>
      <c r="K391" s="17"/>
      <c r="L391" s="17"/>
      <c r="M391" s="17"/>
      <c r="N391" s="19"/>
      <c r="BB391" s="38"/>
    </row>
    <row r="392" spans="1:54" ht="20.149999999999999" customHeight="1" x14ac:dyDescent="0.3">
      <c r="A392" s="16"/>
      <c r="B392" s="174" t="str">
        <f>F1437</f>
        <v>4. Their actions and expressions were devoid of any microaggressions.</v>
      </c>
      <c r="C392" s="174"/>
      <c r="D392" s="174"/>
      <c r="E392" s="174"/>
      <c r="F392" s="174"/>
      <c r="G392" s="174"/>
      <c r="H392" s="174"/>
      <c r="I392" s="174"/>
      <c r="J392" s="174"/>
      <c r="K392" s="175"/>
      <c r="L392" s="176"/>
      <c r="M392" s="177"/>
      <c r="N392" s="19"/>
    </row>
    <row r="393" spans="1:54" ht="5.15" customHeight="1" x14ac:dyDescent="0.3">
      <c r="A393" s="16"/>
      <c r="B393" s="17"/>
      <c r="C393" s="17"/>
      <c r="D393" s="17"/>
      <c r="E393" s="17"/>
      <c r="F393" s="17"/>
      <c r="G393" s="17"/>
      <c r="H393" s="18"/>
      <c r="I393" s="17"/>
      <c r="J393" s="17"/>
      <c r="K393" s="17"/>
      <c r="L393" s="17"/>
      <c r="M393" s="17"/>
      <c r="N393" s="19"/>
    </row>
    <row r="394" spans="1:54" ht="20.149999999999999" customHeight="1" x14ac:dyDescent="0.3">
      <c r="A394" s="16"/>
      <c r="B394" s="174" t="str">
        <f>F1438</f>
        <v>5. They asked me how they could be more culturally sensitive.</v>
      </c>
      <c r="C394" s="174"/>
      <c r="D394" s="174"/>
      <c r="E394" s="174"/>
      <c r="F394" s="174"/>
      <c r="G394" s="174"/>
      <c r="H394" s="174"/>
      <c r="I394" s="174"/>
      <c r="J394" s="174"/>
      <c r="K394" s="175"/>
      <c r="L394" s="176"/>
      <c r="M394" s="177"/>
      <c r="N394" s="19"/>
    </row>
    <row r="395" spans="1:54" ht="5.15" customHeight="1" x14ac:dyDescent="0.3">
      <c r="A395" s="16"/>
      <c r="B395" s="17"/>
      <c r="C395" s="17"/>
      <c r="D395" s="17"/>
      <c r="E395" s="17"/>
      <c r="F395" s="17"/>
      <c r="G395" s="17"/>
      <c r="H395" s="18"/>
      <c r="I395" s="17"/>
      <c r="J395" s="17"/>
      <c r="K395" s="17"/>
      <c r="L395" s="17"/>
      <c r="M395" s="17"/>
      <c r="N395" s="19"/>
    </row>
    <row r="396" spans="1:54" ht="20.149999999999999" customHeight="1" x14ac:dyDescent="0.3">
      <c r="A396" s="16"/>
      <c r="B396" s="174" t="str">
        <f>F1439</f>
        <v>6. They did not exploit my vulnerability to their professional authority.</v>
      </c>
      <c r="C396" s="174"/>
      <c r="D396" s="174"/>
      <c r="E396" s="174"/>
      <c r="F396" s="174"/>
      <c r="G396" s="174"/>
      <c r="H396" s="174"/>
      <c r="I396" s="174"/>
      <c r="J396" s="174"/>
      <c r="K396" s="175"/>
      <c r="L396" s="176"/>
      <c r="M396" s="177"/>
      <c r="N396" s="19"/>
    </row>
    <row r="397" spans="1:54" ht="5.15" customHeight="1" x14ac:dyDescent="0.3">
      <c r="A397" s="16"/>
      <c r="B397" s="39"/>
      <c r="C397" s="39"/>
      <c r="D397" s="39"/>
      <c r="E397" s="39"/>
      <c r="F397" s="39"/>
      <c r="G397" s="39"/>
      <c r="H397" s="39"/>
      <c r="I397" s="39"/>
      <c r="J397" s="39"/>
      <c r="K397" s="39"/>
      <c r="L397" s="39"/>
      <c r="M397" s="39"/>
      <c r="N397" s="19"/>
    </row>
    <row r="398" spans="1:54" ht="20.149999999999999" customHeight="1" x14ac:dyDescent="0.3">
      <c r="A398" s="16"/>
      <c r="B398" s="174" t="str">
        <f>F1440</f>
        <v>7. I never had to give up my autonomy to fit their processes.</v>
      </c>
      <c r="C398" s="174"/>
      <c r="D398" s="174"/>
      <c r="E398" s="174"/>
      <c r="F398" s="174"/>
      <c r="G398" s="174"/>
      <c r="H398" s="174"/>
      <c r="I398" s="174"/>
      <c r="J398" s="174"/>
      <c r="K398" s="175"/>
      <c r="L398" s="176"/>
      <c r="M398" s="177"/>
      <c r="N398" s="19"/>
    </row>
    <row r="399" spans="1:54" ht="5.15" customHeight="1" x14ac:dyDescent="0.3">
      <c r="A399" s="16"/>
      <c r="B399" s="39"/>
      <c r="C399" s="39"/>
      <c r="D399" s="39"/>
      <c r="E399" s="39"/>
      <c r="F399" s="39"/>
      <c r="G399" s="39"/>
      <c r="H399" s="39"/>
      <c r="I399" s="39"/>
      <c r="J399" s="39"/>
      <c r="K399" s="39"/>
      <c r="L399" s="39"/>
      <c r="M399" s="39"/>
      <c r="N399" s="19"/>
    </row>
    <row r="400" spans="1:54" ht="20.149999999999999" customHeight="1" x14ac:dyDescent="0.3">
      <c r="A400" s="16"/>
      <c r="B400" s="174" t="str">
        <f>F1441</f>
        <v>8. Staff appeared to be culturally diverse.</v>
      </c>
      <c r="C400" s="174"/>
      <c r="D400" s="174"/>
      <c r="E400" s="174"/>
      <c r="F400" s="174"/>
      <c r="G400" s="174"/>
      <c r="H400" s="174"/>
      <c r="I400" s="174"/>
      <c r="J400" s="174"/>
      <c r="K400" s="175"/>
      <c r="L400" s="176"/>
      <c r="M400" s="177"/>
      <c r="N400" s="19"/>
    </row>
    <row r="401" spans="1:14" ht="5.15" customHeight="1" x14ac:dyDescent="0.3">
      <c r="A401" s="16"/>
      <c r="B401" s="39"/>
      <c r="C401" s="39"/>
      <c r="D401" s="39"/>
      <c r="E401" s="39"/>
      <c r="F401" s="39"/>
      <c r="G401" s="39"/>
      <c r="H401" s="39"/>
      <c r="I401" s="39"/>
      <c r="J401" s="39"/>
      <c r="K401" s="39"/>
      <c r="L401" s="39"/>
      <c r="M401" s="39"/>
      <c r="N401" s="19"/>
    </row>
    <row r="402" spans="1:14" ht="20.149999999999999" customHeight="1" x14ac:dyDescent="0.3">
      <c r="A402" s="16"/>
      <c r="B402" s="174" t="str">
        <f>F1442</f>
        <v>9. They effectively accommodated my linguistic barrier.</v>
      </c>
      <c r="C402" s="174"/>
      <c r="D402" s="174"/>
      <c r="E402" s="174"/>
      <c r="F402" s="174"/>
      <c r="G402" s="174"/>
      <c r="H402" s="174"/>
      <c r="I402" s="174"/>
      <c r="J402" s="174"/>
      <c r="K402" s="175"/>
      <c r="L402" s="176"/>
      <c r="M402" s="177"/>
      <c r="N402" s="19"/>
    </row>
    <row r="403" spans="1:14" ht="5.15" customHeight="1" x14ac:dyDescent="0.3">
      <c r="A403" s="16"/>
      <c r="B403" s="39"/>
      <c r="C403" s="39"/>
      <c r="D403" s="39"/>
      <c r="E403" s="39"/>
      <c r="F403" s="39"/>
      <c r="G403" s="39"/>
      <c r="H403" s="39"/>
      <c r="I403" s="39"/>
      <c r="J403" s="39"/>
      <c r="K403" s="39"/>
      <c r="L403" s="39"/>
      <c r="M403" s="39"/>
      <c r="N403" s="19"/>
    </row>
    <row r="404" spans="1:14" ht="20.149999999999999" customHeight="1" x14ac:dyDescent="0.3">
      <c r="A404" s="16"/>
      <c r="B404" s="174" t="str">
        <f>F1443</f>
        <v>10. I was offered billing options appropriate to my cultural values.</v>
      </c>
      <c r="C404" s="174"/>
      <c r="D404" s="174"/>
      <c r="E404" s="174"/>
      <c r="F404" s="174"/>
      <c r="G404" s="174"/>
      <c r="H404" s="174"/>
      <c r="I404" s="174"/>
      <c r="J404" s="174"/>
      <c r="K404" s="175"/>
      <c r="L404" s="176"/>
      <c r="M404" s="177"/>
      <c r="N404" s="19"/>
    </row>
    <row r="405" spans="1:14" ht="10" customHeight="1" x14ac:dyDescent="0.3">
      <c r="A405" s="16"/>
      <c r="B405" s="39"/>
      <c r="C405" s="39"/>
      <c r="D405" s="39"/>
      <c r="E405" s="39"/>
      <c r="F405" s="39"/>
      <c r="G405" s="39"/>
      <c r="H405" s="39"/>
      <c r="I405" s="39"/>
      <c r="J405" s="39"/>
      <c r="K405" s="39"/>
      <c r="L405" s="39"/>
      <c r="M405" s="39"/>
      <c r="N405" s="19"/>
    </row>
    <row r="406" spans="1:14" ht="15" customHeight="1" x14ac:dyDescent="0.3">
      <c r="A406" s="16"/>
      <c r="B406" s="178" t="str">
        <f>B1447</f>
        <v/>
      </c>
      <c r="C406" s="178"/>
      <c r="D406" s="178"/>
      <c r="E406" s="178"/>
      <c r="F406" s="178"/>
      <c r="G406" s="178"/>
      <c r="H406" s="178"/>
      <c r="I406" s="178"/>
      <c r="J406" s="178"/>
      <c r="K406" s="178"/>
      <c r="L406" s="178"/>
      <c r="M406" s="178"/>
      <c r="N406" s="19"/>
    </row>
    <row r="407" spans="1:14" ht="10" customHeight="1" x14ac:dyDescent="0.3">
      <c r="A407" s="16"/>
      <c r="B407" s="40"/>
      <c r="C407" s="41"/>
      <c r="D407" s="41"/>
      <c r="E407" s="41"/>
      <c r="F407" s="41"/>
      <c r="G407" s="41"/>
      <c r="H407" s="41"/>
      <c r="I407" s="41"/>
      <c r="J407" s="41"/>
      <c r="K407" s="41"/>
      <c r="L407" s="41"/>
      <c r="M407" s="42"/>
      <c r="N407" s="19"/>
    </row>
    <row r="408" spans="1:14" ht="20" customHeight="1" x14ac:dyDescent="0.3">
      <c r="A408" s="16"/>
      <c r="B408" s="52" t="str">
        <f>C1451</f>
        <v xml:space="preserve">We provide this helpful feedback to you, Tanner, to improve your cultural competency. </v>
      </c>
      <c r="C408" s="53"/>
      <c r="D408" s="53"/>
      <c r="E408" s="53"/>
      <c r="F408" s="53"/>
      <c r="G408" s="53"/>
      <c r="H408" s="53"/>
      <c r="I408" s="53"/>
      <c r="J408" s="53"/>
      <c r="K408" s="53"/>
      <c r="L408" s="53"/>
      <c r="M408" s="54"/>
      <c r="N408" s="19"/>
    </row>
    <row r="409" spans="1:14" ht="20" customHeight="1" x14ac:dyDescent="0.3">
      <c r="A409" s="16"/>
      <c r="B409" s="156" t="s">
        <v>15</v>
      </c>
      <c r="C409" s="157"/>
      <c r="D409" s="157"/>
      <c r="E409" s="157"/>
      <c r="F409" s="157"/>
      <c r="G409" s="157"/>
      <c r="H409" s="157"/>
      <c r="I409" s="157"/>
      <c r="J409" s="157"/>
      <c r="K409" s="157"/>
      <c r="L409" s="157"/>
      <c r="M409" s="158"/>
      <c r="N409" s="19"/>
    </row>
    <row r="410" spans="1:14" ht="20" customHeight="1" thickBot="1" x14ac:dyDescent="0.35">
      <c r="A410" s="16"/>
      <c r="B410" s="156" t="s">
        <v>16</v>
      </c>
      <c r="C410" s="157"/>
      <c r="D410" s="157"/>
      <c r="E410" s="157"/>
      <c r="F410" s="157"/>
      <c r="G410" s="157"/>
      <c r="H410" s="157"/>
      <c r="I410" s="157"/>
      <c r="J410" s="157"/>
      <c r="K410" s="157"/>
      <c r="L410" s="157"/>
      <c r="M410" s="158"/>
      <c r="N410" s="19"/>
    </row>
    <row r="411" spans="1:14" ht="30" customHeight="1" thickTop="1" x14ac:dyDescent="0.3">
      <c r="A411" s="16"/>
      <c r="B411" s="159" t="s">
        <v>17</v>
      </c>
      <c r="C411" s="160"/>
      <c r="D411" s="160"/>
      <c r="E411" s="162" t="s">
        <v>18</v>
      </c>
      <c r="F411" s="163"/>
      <c r="G411" s="163"/>
      <c r="H411" s="164"/>
      <c r="I411" s="165" t="s">
        <v>19</v>
      </c>
      <c r="J411" s="166"/>
      <c r="K411" s="166"/>
      <c r="L411" s="166"/>
      <c r="M411" s="167"/>
      <c r="N411" s="19"/>
    </row>
    <row r="412" spans="1:14" ht="55" customHeight="1" thickBot="1" x14ac:dyDescent="0.35">
      <c r="A412" s="16"/>
      <c r="B412" s="55"/>
      <c r="C412" s="17"/>
      <c r="D412" s="17"/>
      <c r="E412" s="168" t="s">
        <v>20</v>
      </c>
      <c r="F412" s="169"/>
      <c r="G412" s="169"/>
      <c r="H412" s="170"/>
      <c r="I412" s="171" t="s">
        <v>21</v>
      </c>
      <c r="J412" s="172"/>
      <c r="K412" s="172"/>
      <c r="L412" s="172"/>
      <c r="M412" s="173"/>
      <c r="N412" s="19"/>
    </row>
    <row r="413" spans="1:14" ht="10" customHeight="1" thickTop="1" x14ac:dyDescent="0.3">
      <c r="A413" s="16"/>
      <c r="B413" s="55"/>
      <c r="C413" s="17"/>
      <c r="D413" s="17"/>
      <c r="E413" s="17"/>
      <c r="F413" s="17"/>
      <c r="G413" s="17"/>
      <c r="H413" s="17"/>
      <c r="I413" s="17"/>
      <c r="J413" s="17"/>
      <c r="K413" s="17"/>
      <c r="L413" s="17"/>
      <c r="M413" s="56"/>
      <c r="N413" s="19"/>
    </row>
    <row r="414" spans="1:14" ht="20.149999999999999" customHeight="1" x14ac:dyDescent="0.3">
      <c r="A414" s="16"/>
      <c r="B414" s="46"/>
      <c r="C414" s="39"/>
      <c r="D414" s="39"/>
      <c r="E414" s="153"/>
      <c r="F414" s="154"/>
      <c r="G414" s="154"/>
      <c r="H414" s="154"/>
      <c r="I414" s="154"/>
      <c r="J414" s="154"/>
      <c r="K414" s="154"/>
      <c r="L414" s="155"/>
      <c r="M414" s="48"/>
      <c r="N414" s="19"/>
    </row>
    <row r="415" spans="1:14" ht="10" customHeight="1" x14ac:dyDescent="0.3">
      <c r="A415" s="16"/>
      <c r="B415" s="46"/>
      <c r="C415" s="39"/>
      <c r="D415" s="39"/>
      <c r="E415" s="39"/>
      <c r="F415" s="39"/>
      <c r="G415" s="39"/>
      <c r="H415" s="39"/>
      <c r="I415" s="39"/>
      <c r="J415" s="39"/>
      <c r="K415" s="39"/>
      <c r="L415" s="39"/>
      <c r="M415" s="48"/>
      <c r="N415" s="19"/>
    </row>
    <row r="416" spans="1:14" ht="65.150000000000006" customHeight="1" x14ac:dyDescent="0.3">
      <c r="A416" s="16"/>
      <c r="B416" s="156" t="str">
        <f>C1461</f>
        <v>Select one of these two services, Standard or Competitive Competence, to best improve your efficacy serving diverse patients. We can then offer a testimonial of your improved responsiveness to diverse clients.</v>
      </c>
      <c r="C416" s="157"/>
      <c r="D416" s="157"/>
      <c r="E416" s="157"/>
      <c r="F416" s="157"/>
      <c r="G416" s="157"/>
      <c r="H416" s="157"/>
      <c r="I416" s="157"/>
      <c r="J416" s="157"/>
      <c r="K416" s="157"/>
      <c r="L416" s="157"/>
      <c r="M416" s="158"/>
      <c r="N416" s="19"/>
    </row>
    <row r="417" spans="1:54" ht="45" customHeight="1" x14ac:dyDescent="0.3">
      <c r="A417" s="16"/>
      <c r="B417" s="150"/>
      <c r="C417" s="151"/>
      <c r="D417" s="151"/>
      <c r="E417" s="151"/>
      <c r="F417" s="151"/>
      <c r="G417" s="151"/>
      <c r="H417" s="151"/>
      <c r="I417" s="151"/>
      <c r="J417" s="151"/>
      <c r="K417" s="151"/>
      <c r="L417" s="151"/>
      <c r="M417" s="152"/>
      <c r="N417" s="19"/>
    </row>
    <row r="418" spans="1:54" ht="5.15" customHeight="1" x14ac:dyDescent="0.3">
      <c r="A418" s="16"/>
      <c r="B418" s="39"/>
      <c r="C418" s="39"/>
      <c r="D418" s="39"/>
      <c r="E418" s="39"/>
      <c r="F418" s="39"/>
      <c r="G418" s="39"/>
      <c r="H418" s="39"/>
      <c r="I418" s="39"/>
      <c r="J418" s="39"/>
      <c r="K418" s="39"/>
      <c r="L418" s="39"/>
      <c r="M418" s="39"/>
      <c r="N418" s="19"/>
    </row>
    <row r="419" spans="1:54" ht="5.15" customHeight="1" x14ac:dyDescent="0.3">
      <c r="A419" s="27"/>
      <c r="B419" s="28"/>
      <c r="C419" s="28"/>
      <c r="D419" s="28"/>
      <c r="E419" s="28"/>
      <c r="F419" s="28"/>
      <c r="G419" s="28"/>
      <c r="H419" s="28"/>
      <c r="I419" s="28"/>
      <c r="J419" s="28"/>
      <c r="K419" s="28"/>
      <c r="L419" s="28"/>
      <c r="M419" s="28"/>
      <c r="N419" s="29"/>
    </row>
    <row r="420" spans="1:54" ht="55" customHeight="1" x14ac:dyDescent="0.3">
      <c r="A420" s="30" t="s">
        <v>5</v>
      </c>
      <c r="B420" s="185" t="s">
        <v>32</v>
      </c>
      <c r="C420" s="185"/>
      <c r="D420" s="185"/>
      <c r="E420" s="185"/>
      <c r="F420" s="186"/>
      <c r="G420" s="186"/>
      <c r="H420" s="186"/>
      <c r="I420" s="186"/>
      <c r="J420" s="187"/>
      <c r="K420" s="187"/>
      <c r="L420" s="187"/>
      <c r="M420" s="187"/>
      <c r="N420" s="31" t="s">
        <v>7</v>
      </c>
    </row>
    <row r="421" spans="1:54" ht="5.15" customHeight="1" x14ac:dyDescent="0.3">
      <c r="A421" s="11"/>
      <c r="B421" s="12"/>
      <c r="C421" s="12"/>
      <c r="D421" s="12"/>
      <c r="E421" s="12"/>
      <c r="F421" s="12"/>
      <c r="G421" s="12"/>
      <c r="H421" s="13"/>
      <c r="I421" s="12"/>
      <c r="J421" s="12"/>
      <c r="K421" s="12"/>
      <c r="L421" s="12"/>
      <c r="M421" s="12"/>
      <c r="N421" s="14"/>
    </row>
    <row r="422" spans="1:54" ht="5.15" customHeight="1" x14ac:dyDescent="0.3">
      <c r="A422" s="16"/>
      <c r="B422" s="17"/>
      <c r="C422" s="17"/>
      <c r="D422" s="17"/>
      <c r="E422" s="17"/>
      <c r="F422" s="17"/>
      <c r="G422" s="17"/>
      <c r="H422" s="18"/>
      <c r="I422" s="17"/>
      <c r="J422" s="17"/>
      <c r="K422" s="17"/>
      <c r="L422" s="17"/>
      <c r="M422" s="17"/>
      <c r="N422" s="19"/>
    </row>
    <row r="423" spans="1:54" ht="5.15" customHeight="1" thickBot="1" x14ac:dyDescent="0.35">
      <c r="A423" s="16"/>
      <c r="B423" s="32"/>
      <c r="C423" s="32"/>
      <c r="D423" s="32"/>
      <c r="E423" s="32"/>
      <c r="F423" s="32"/>
      <c r="G423" s="32"/>
      <c r="H423" s="32"/>
      <c r="I423" s="32"/>
      <c r="J423" s="32"/>
      <c r="K423" s="32"/>
      <c r="L423" s="32"/>
      <c r="M423" s="32"/>
      <c r="N423" s="19"/>
    </row>
    <row r="424" spans="1:54" ht="20.149999999999999" customHeight="1" thickTop="1" x14ac:dyDescent="0.3">
      <c r="A424" s="16"/>
      <c r="B424" s="33" t="s">
        <v>11</v>
      </c>
      <c r="C424" s="32"/>
      <c r="D424" s="32"/>
      <c r="E424" s="32"/>
      <c r="F424" s="179" t="str">
        <f>F383</f>
        <v>Zuri</v>
      </c>
      <c r="G424" s="180"/>
      <c r="H424" s="180"/>
      <c r="I424" s="181"/>
      <c r="J424" s="34"/>
      <c r="K424" s="35" t="s">
        <v>12</v>
      </c>
      <c r="L424" s="36"/>
      <c r="M424" s="37"/>
      <c r="N424" s="19"/>
    </row>
    <row r="425" spans="1:54" ht="20.149999999999999" customHeight="1" thickBot="1" x14ac:dyDescent="0.35">
      <c r="A425" s="16"/>
      <c r="B425" s="33" t="s">
        <v>13</v>
      </c>
      <c r="C425" s="32"/>
      <c r="D425" s="32"/>
      <c r="E425" s="32"/>
      <c r="F425" s="179" t="str">
        <f>F384</f>
        <v>Tanner</v>
      </c>
      <c r="G425" s="180"/>
      <c r="H425" s="180"/>
      <c r="I425" s="181"/>
      <c r="J425" s="34"/>
      <c r="K425" s="182"/>
      <c r="L425" s="183"/>
      <c r="M425" s="184"/>
      <c r="N425" s="19"/>
    </row>
    <row r="426" spans="1:54" ht="10" customHeight="1" thickTop="1" x14ac:dyDescent="0.3">
      <c r="A426" s="16"/>
      <c r="B426" s="17"/>
      <c r="C426" s="17"/>
      <c r="D426" s="17"/>
      <c r="E426" s="17"/>
      <c r="F426" s="17"/>
      <c r="G426" s="17"/>
      <c r="H426" s="18"/>
      <c r="I426" s="17"/>
      <c r="J426" s="17"/>
      <c r="K426" s="17"/>
      <c r="L426" s="17"/>
      <c r="M426" s="17"/>
      <c r="N426" s="19"/>
    </row>
    <row r="427" spans="1:54" ht="20.149999999999999" customHeight="1" x14ac:dyDescent="0.3">
      <c r="A427" s="16"/>
      <c r="B427" s="174" t="str">
        <f>F1471</f>
        <v>1. I felt fully seen and heard.</v>
      </c>
      <c r="C427" s="174"/>
      <c r="D427" s="174"/>
      <c r="E427" s="174"/>
      <c r="F427" s="174"/>
      <c r="G427" s="174"/>
      <c r="H427" s="174"/>
      <c r="I427" s="174"/>
      <c r="J427" s="174"/>
      <c r="K427" s="175"/>
      <c r="L427" s="176"/>
      <c r="M427" s="177"/>
      <c r="N427" s="19"/>
    </row>
    <row r="428" spans="1:54" ht="5.15" customHeight="1" x14ac:dyDescent="0.3">
      <c r="A428" s="16"/>
      <c r="B428" s="17"/>
      <c r="C428" s="17"/>
      <c r="D428" s="17"/>
      <c r="E428" s="17"/>
      <c r="F428" s="17"/>
      <c r="G428" s="17"/>
      <c r="H428" s="18"/>
      <c r="I428" s="17"/>
      <c r="J428" s="17"/>
      <c r="K428" s="17"/>
      <c r="L428" s="17"/>
      <c r="M428" s="17"/>
      <c r="N428" s="19"/>
      <c r="BB428" s="38"/>
    </row>
    <row r="429" spans="1:54" ht="20.149999999999999" customHeight="1" x14ac:dyDescent="0.3">
      <c r="A429" s="16"/>
      <c r="B429" s="174" t="str">
        <f>F1472</f>
        <v>2. They faithfully responded to all of my expressions of pain or discomfort.</v>
      </c>
      <c r="C429" s="174"/>
      <c r="D429" s="174"/>
      <c r="E429" s="174"/>
      <c r="F429" s="174"/>
      <c r="G429" s="174"/>
      <c r="H429" s="174"/>
      <c r="I429" s="174"/>
      <c r="J429" s="174"/>
      <c r="K429" s="175"/>
      <c r="L429" s="176"/>
      <c r="M429" s="177"/>
      <c r="N429" s="19"/>
      <c r="BB429" s="38"/>
    </row>
    <row r="430" spans="1:54" ht="5.15" customHeight="1" x14ac:dyDescent="0.3">
      <c r="A430" s="16"/>
      <c r="B430" s="17"/>
      <c r="C430" s="17"/>
      <c r="D430" s="17"/>
      <c r="E430" s="17"/>
      <c r="F430" s="17"/>
      <c r="G430" s="17"/>
      <c r="H430" s="18"/>
      <c r="I430" s="17"/>
      <c r="J430" s="17"/>
      <c r="K430" s="17"/>
      <c r="L430" s="17"/>
      <c r="M430" s="17"/>
      <c r="N430" s="19"/>
      <c r="BB430" s="38"/>
    </row>
    <row r="431" spans="1:54" ht="20.149999999999999" customHeight="1" x14ac:dyDescent="0.3">
      <c r="A431" s="16"/>
      <c r="B431" s="174" t="str">
        <f>F1473</f>
        <v>3. They put my personal wellbeing ahead of their institutional processes.</v>
      </c>
      <c r="C431" s="174"/>
      <c r="D431" s="174"/>
      <c r="E431" s="174"/>
      <c r="F431" s="174"/>
      <c r="G431" s="174"/>
      <c r="H431" s="174"/>
      <c r="I431" s="174"/>
      <c r="J431" s="174"/>
      <c r="K431" s="175"/>
      <c r="L431" s="176"/>
      <c r="M431" s="177"/>
      <c r="N431" s="19"/>
      <c r="BB431" s="38"/>
    </row>
    <row r="432" spans="1:54" ht="5.15" customHeight="1" x14ac:dyDescent="0.3">
      <c r="A432" s="16"/>
      <c r="B432" s="17"/>
      <c r="C432" s="17"/>
      <c r="D432" s="17"/>
      <c r="E432" s="17"/>
      <c r="F432" s="17"/>
      <c r="G432" s="17"/>
      <c r="H432" s="18"/>
      <c r="I432" s="17"/>
      <c r="J432" s="17"/>
      <c r="K432" s="17"/>
      <c r="L432" s="17"/>
      <c r="M432" s="17"/>
      <c r="N432" s="19"/>
      <c r="BB432" s="38"/>
    </row>
    <row r="433" spans="1:14" ht="20.149999999999999" customHeight="1" x14ac:dyDescent="0.3">
      <c r="A433" s="16"/>
      <c r="B433" s="174" t="str">
        <f>F1474</f>
        <v>4. Their actions and expressions were devoid of any microaggressions.</v>
      </c>
      <c r="C433" s="174"/>
      <c r="D433" s="174"/>
      <c r="E433" s="174"/>
      <c r="F433" s="174"/>
      <c r="G433" s="174"/>
      <c r="H433" s="174"/>
      <c r="I433" s="174"/>
      <c r="J433" s="174"/>
      <c r="K433" s="175"/>
      <c r="L433" s="176"/>
      <c r="M433" s="177"/>
      <c r="N433" s="19"/>
    </row>
    <row r="434" spans="1:14" ht="5.15" customHeight="1" x14ac:dyDescent="0.3">
      <c r="A434" s="16"/>
      <c r="B434" s="17"/>
      <c r="C434" s="17"/>
      <c r="D434" s="17"/>
      <c r="E434" s="17"/>
      <c r="F434" s="17"/>
      <c r="G434" s="17"/>
      <c r="H434" s="18"/>
      <c r="I434" s="17"/>
      <c r="J434" s="17"/>
      <c r="K434" s="17"/>
      <c r="L434" s="17"/>
      <c r="M434" s="17"/>
      <c r="N434" s="19"/>
    </row>
    <row r="435" spans="1:14" ht="20.149999999999999" customHeight="1" x14ac:dyDescent="0.3">
      <c r="A435" s="16"/>
      <c r="B435" s="174" t="str">
        <f>F1475</f>
        <v>5. They asked me how they could be more culturally sensitive.</v>
      </c>
      <c r="C435" s="174"/>
      <c r="D435" s="174"/>
      <c r="E435" s="174"/>
      <c r="F435" s="174"/>
      <c r="G435" s="174"/>
      <c r="H435" s="174"/>
      <c r="I435" s="174"/>
      <c r="J435" s="174"/>
      <c r="K435" s="175"/>
      <c r="L435" s="176"/>
      <c r="M435" s="177"/>
      <c r="N435" s="19"/>
    </row>
    <row r="436" spans="1:14" ht="5.15" customHeight="1" x14ac:dyDescent="0.3">
      <c r="A436" s="16"/>
      <c r="B436" s="17"/>
      <c r="C436" s="17"/>
      <c r="D436" s="17"/>
      <c r="E436" s="17"/>
      <c r="F436" s="17"/>
      <c r="G436" s="17"/>
      <c r="H436" s="18"/>
      <c r="I436" s="17"/>
      <c r="J436" s="17"/>
      <c r="K436" s="17"/>
      <c r="L436" s="17"/>
      <c r="M436" s="17"/>
      <c r="N436" s="19"/>
    </row>
    <row r="437" spans="1:14" ht="20.149999999999999" customHeight="1" x14ac:dyDescent="0.3">
      <c r="A437" s="16"/>
      <c r="B437" s="174" t="str">
        <f>F1476</f>
        <v>6. They did not exploit my vulnerability to their professional authority.</v>
      </c>
      <c r="C437" s="174"/>
      <c r="D437" s="174"/>
      <c r="E437" s="174"/>
      <c r="F437" s="174"/>
      <c r="G437" s="174"/>
      <c r="H437" s="174"/>
      <c r="I437" s="174"/>
      <c r="J437" s="174"/>
      <c r="K437" s="175"/>
      <c r="L437" s="176"/>
      <c r="M437" s="177"/>
      <c r="N437" s="19"/>
    </row>
    <row r="438" spans="1:14" ht="5.15" customHeight="1" x14ac:dyDescent="0.3">
      <c r="A438" s="16"/>
      <c r="B438" s="39"/>
      <c r="C438" s="39"/>
      <c r="D438" s="39"/>
      <c r="E438" s="39"/>
      <c r="F438" s="39"/>
      <c r="G438" s="39"/>
      <c r="H438" s="39"/>
      <c r="I438" s="39"/>
      <c r="J438" s="39"/>
      <c r="K438" s="39"/>
      <c r="L438" s="39"/>
      <c r="M438" s="39"/>
      <c r="N438" s="19"/>
    </row>
    <row r="439" spans="1:14" ht="20.149999999999999" customHeight="1" x14ac:dyDescent="0.3">
      <c r="A439" s="16"/>
      <c r="B439" s="174" t="str">
        <f>F1477</f>
        <v>7. I never had to give up my autonomy to fit their processes.</v>
      </c>
      <c r="C439" s="174"/>
      <c r="D439" s="174"/>
      <c r="E439" s="174"/>
      <c r="F439" s="174"/>
      <c r="G439" s="174"/>
      <c r="H439" s="174"/>
      <c r="I439" s="174"/>
      <c r="J439" s="174"/>
      <c r="K439" s="175"/>
      <c r="L439" s="176"/>
      <c r="M439" s="177"/>
      <c r="N439" s="19"/>
    </row>
    <row r="440" spans="1:14" ht="5.15" customHeight="1" x14ac:dyDescent="0.3">
      <c r="A440" s="16"/>
      <c r="B440" s="39"/>
      <c r="C440" s="39"/>
      <c r="D440" s="39"/>
      <c r="E440" s="39"/>
      <c r="F440" s="39"/>
      <c r="G440" s="39"/>
      <c r="H440" s="39"/>
      <c r="I440" s="39"/>
      <c r="J440" s="39"/>
      <c r="K440" s="39"/>
      <c r="L440" s="39"/>
      <c r="M440" s="39"/>
      <c r="N440" s="19"/>
    </row>
    <row r="441" spans="1:14" ht="20.149999999999999" customHeight="1" x14ac:dyDescent="0.3">
      <c r="A441" s="16"/>
      <c r="B441" s="174" t="str">
        <f>F1478</f>
        <v>8. Staff appeared to be culturally diverse.</v>
      </c>
      <c r="C441" s="174"/>
      <c r="D441" s="174"/>
      <c r="E441" s="174"/>
      <c r="F441" s="174"/>
      <c r="G441" s="174"/>
      <c r="H441" s="174"/>
      <c r="I441" s="174"/>
      <c r="J441" s="174"/>
      <c r="K441" s="175"/>
      <c r="L441" s="176"/>
      <c r="M441" s="177"/>
      <c r="N441" s="19"/>
    </row>
    <row r="442" spans="1:14" ht="5.15" customHeight="1" x14ac:dyDescent="0.3">
      <c r="A442" s="16"/>
      <c r="B442" s="39"/>
      <c r="C442" s="39"/>
      <c r="D442" s="39"/>
      <c r="E442" s="39"/>
      <c r="F442" s="39"/>
      <c r="G442" s="39"/>
      <c r="H442" s="39"/>
      <c r="I442" s="39"/>
      <c r="J442" s="39"/>
      <c r="K442" s="39"/>
      <c r="L442" s="39"/>
      <c r="M442" s="39"/>
      <c r="N442" s="19"/>
    </row>
    <row r="443" spans="1:14" ht="20.149999999999999" customHeight="1" x14ac:dyDescent="0.3">
      <c r="A443" s="16"/>
      <c r="B443" s="174" t="str">
        <f>F1479</f>
        <v>9. They effectively accommodated my linguistic barrier.</v>
      </c>
      <c r="C443" s="174"/>
      <c r="D443" s="174"/>
      <c r="E443" s="174"/>
      <c r="F443" s="174"/>
      <c r="G443" s="174"/>
      <c r="H443" s="174"/>
      <c r="I443" s="174"/>
      <c r="J443" s="174"/>
      <c r="K443" s="175"/>
      <c r="L443" s="176"/>
      <c r="M443" s="177"/>
      <c r="N443" s="19"/>
    </row>
    <row r="444" spans="1:14" ht="5.15" customHeight="1" x14ac:dyDescent="0.3">
      <c r="A444" s="16"/>
      <c r="B444" s="39"/>
      <c r="C444" s="39"/>
      <c r="D444" s="39"/>
      <c r="E444" s="39"/>
      <c r="F444" s="39"/>
      <c r="G444" s="39"/>
      <c r="H444" s="39"/>
      <c r="I444" s="39"/>
      <c r="J444" s="39"/>
      <c r="K444" s="39"/>
      <c r="L444" s="39"/>
      <c r="M444" s="39"/>
      <c r="N444" s="19"/>
    </row>
    <row r="445" spans="1:14" ht="20.149999999999999" customHeight="1" x14ac:dyDescent="0.3">
      <c r="A445" s="16"/>
      <c r="B445" s="174" t="str">
        <f>F1480</f>
        <v>10. I was offered billing options appropriate to my cultural values.</v>
      </c>
      <c r="C445" s="174"/>
      <c r="D445" s="174"/>
      <c r="E445" s="174"/>
      <c r="F445" s="174"/>
      <c r="G445" s="174"/>
      <c r="H445" s="174"/>
      <c r="I445" s="174"/>
      <c r="J445" s="174"/>
      <c r="K445" s="175"/>
      <c r="L445" s="176"/>
      <c r="M445" s="177"/>
      <c r="N445" s="19"/>
    </row>
    <row r="446" spans="1:14" ht="10" customHeight="1" x14ac:dyDescent="0.3">
      <c r="A446" s="16"/>
      <c r="B446" s="39"/>
      <c r="C446" s="39"/>
      <c r="D446" s="39"/>
      <c r="E446" s="39"/>
      <c r="F446" s="39"/>
      <c r="G446" s="39"/>
      <c r="H446" s="39"/>
      <c r="I446" s="39"/>
      <c r="J446" s="39"/>
      <c r="K446" s="39"/>
      <c r="L446" s="39"/>
      <c r="M446" s="39"/>
      <c r="N446" s="19"/>
    </row>
    <row r="447" spans="1:14" ht="15" customHeight="1" x14ac:dyDescent="0.3">
      <c r="A447" s="16"/>
      <c r="B447" s="178" t="str">
        <f>B1484</f>
        <v/>
      </c>
      <c r="C447" s="178"/>
      <c r="D447" s="178"/>
      <c r="E447" s="178"/>
      <c r="F447" s="178"/>
      <c r="G447" s="178"/>
      <c r="H447" s="178"/>
      <c r="I447" s="178"/>
      <c r="J447" s="178"/>
      <c r="K447" s="178"/>
      <c r="L447" s="178"/>
      <c r="M447" s="178"/>
      <c r="N447" s="19"/>
    </row>
    <row r="448" spans="1:14" ht="10" customHeight="1" x14ac:dyDescent="0.3">
      <c r="A448" s="16"/>
      <c r="B448" s="40"/>
      <c r="C448" s="41"/>
      <c r="D448" s="41"/>
      <c r="E448" s="41"/>
      <c r="F448" s="41"/>
      <c r="G448" s="41"/>
      <c r="H448" s="41"/>
      <c r="I448" s="41"/>
      <c r="J448" s="41"/>
      <c r="K448" s="41"/>
      <c r="L448" s="41"/>
      <c r="M448" s="42"/>
      <c r="N448" s="19"/>
    </row>
    <row r="449" spans="1:14" ht="20" customHeight="1" x14ac:dyDescent="0.3">
      <c r="A449" s="16"/>
      <c r="B449" s="52" t="str">
        <f>C1488</f>
        <v xml:space="preserve">We provide this helpful feedback to you, Tanner, to improve your cultural competency. </v>
      </c>
      <c r="C449" s="53"/>
      <c r="D449" s="53"/>
      <c r="E449" s="53"/>
      <c r="F449" s="53"/>
      <c r="G449" s="53"/>
      <c r="H449" s="53"/>
      <c r="I449" s="53"/>
      <c r="J449" s="53"/>
      <c r="K449" s="53"/>
      <c r="L449" s="53"/>
      <c r="M449" s="54"/>
      <c r="N449" s="19"/>
    </row>
    <row r="450" spans="1:14" ht="20" customHeight="1" x14ac:dyDescent="0.3">
      <c r="A450" s="16"/>
      <c r="B450" s="156" t="s">
        <v>15</v>
      </c>
      <c r="C450" s="157"/>
      <c r="D450" s="157"/>
      <c r="E450" s="157"/>
      <c r="F450" s="157"/>
      <c r="G450" s="157"/>
      <c r="H450" s="157"/>
      <c r="I450" s="157"/>
      <c r="J450" s="157"/>
      <c r="K450" s="157"/>
      <c r="L450" s="157"/>
      <c r="M450" s="158"/>
      <c r="N450" s="19"/>
    </row>
    <row r="451" spans="1:14" ht="20" customHeight="1" thickBot="1" x14ac:dyDescent="0.35">
      <c r="A451" s="16"/>
      <c r="B451" s="156" t="s">
        <v>16</v>
      </c>
      <c r="C451" s="157"/>
      <c r="D451" s="157"/>
      <c r="E451" s="157"/>
      <c r="F451" s="157"/>
      <c r="G451" s="157"/>
      <c r="H451" s="157"/>
      <c r="I451" s="157"/>
      <c r="J451" s="157"/>
      <c r="K451" s="157"/>
      <c r="L451" s="157"/>
      <c r="M451" s="158"/>
      <c r="N451" s="19"/>
    </row>
    <row r="452" spans="1:14" ht="30" customHeight="1" thickTop="1" x14ac:dyDescent="0.3">
      <c r="A452" s="16"/>
      <c r="B452" s="159" t="s">
        <v>17</v>
      </c>
      <c r="C452" s="160"/>
      <c r="D452" s="160"/>
      <c r="E452" s="162" t="s">
        <v>18</v>
      </c>
      <c r="F452" s="163"/>
      <c r="G452" s="163"/>
      <c r="H452" s="164"/>
      <c r="I452" s="165" t="s">
        <v>19</v>
      </c>
      <c r="J452" s="166"/>
      <c r="K452" s="166"/>
      <c r="L452" s="166"/>
      <c r="M452" s="167"/>
      <c r="N452" s="19"/>
    </row>
    <row r="453" spans="1:14" ht="55" customHeight="1" thickBot="1" x14ac:dyDescent="0.35">
      <c r="A453" s="16"/>
      <c r="B453" s="55"/>
      <c r="C453" s="17"/>
      <c r="D453" s="17"/>
      <c r="E453" s="168" t="s">
        <v>20</v>
      </c>
      <c r="F453" s="169"/>
      <c r="G453" s="169"/>
      <c r="H453" s="170"/>
      <c r="I453" s="171" t="s">
        <v>21</v>
      </c>
      <c r="J453" s="172"/>
      <c r="K453" s="172"/>
      <c r="L453" s="172"/>
      <c r="M453" s="173"/>
      <c r="N453" s="19"/>
    </row>
    <row r="454" spans="1:14" ht="10" customHeight="1" thickTop="1" x14ac:dyDescent="0.3">
      <c r="A454" s="16"/>
      <c r="B454" s="55"/>
      <c r="C454" s="17"/>
      <c r="D454" s="17"/>
      <c r="E454" s="17"/>
      <c r="F454" s="17"/>
      <c r="G454" s="17"/>
      <c r="H454" s="17"/>
      <c r="I454" s="17"/>
      <c r="J454" s="17"/>
      <c r="K454" s="17"/>
      <c r="L454" s="17"/>
      <c r="M454" s="56"/>
      <c r="N454" s="19"/>
    </row>
    <row r="455" spans="1:14" ht="20.149999999999999" customHeight="1" x14ac:dyDescent="0.3">
      <c r="A455" s="16"/>
      <c r="B455" s="46"/>
      <c r="C455" s="39"/>
      <c r="D455" s="39"/>
      <c r="E455" s="153"/>
      <c r="F455" s="154"/>
      <c r="G455" s="154"/>
      <c r="H455" s="154"/>
      <c r="I455" s="154"/>
      <c r="J455" s="154"/>
      <c r="K455" s="154"/>
      <c r="L455" s="155"/>
      <c r="M455" s="48"/>
      <c r="N455" s="19"/>
    </row>
    <row r="456" spans="1:14" ht="10" customHeight="1" x14ac:dyDescent="0.3">
      <c r="A456" s="16"/>
      <c r="B456" s="46"/>
      <c r="C456" s="39"/>
      <c r="D456" s="39"/>
      <c r="E456" s="39"/>
      <c r="F456" s="39"/>
      <c r="G456" s="39"/>
      <c r="H456" s="39"/>
      <c r="I456" s="39"/>
      <c r="J456" s="39"/>
      <c r="K456" s="39"/>
      <c r="L456" s="39"/>
      <c r="M456" s="48"/>
      <c r="N456" s="19"/>
    </row>
    <row r="457" spans="1:14" ht="65.150000000000006" customHeight="1" x14ac:dyDescent="0.3">
      <c r="A457" s="16"/>
      <c r="B457" s="156" t="str">
        <f>C1498</f>
        <v>Select one of these two services, Standard or Competitive Competence, to best improve your efficacy serving diverse patients. We can then offer a testimonial of your improved responsiveness to diverse clients.</v>
      </c>
      <c r="C457" s="157"/>
      <c r="D457" s="157"/>
      <c r="E457" s="157"/>
      <c r="F457" s="157"/>
      <c r="G457" s="157"/>
      <c r="H457" s="157"/>
      <c r="I457" s="157"/>
      <c r="J457" s="157"/>
      <c r="K457" s="157"/>
      <c r="L457" s="157"/>
      <c r="M457" s="158"/>
      <c r="N457" s="19"/>
    </row>
    <row r="458" spans="1:14" ht="45" customHeight="1" x14ac:dyDescent="0.3">
      <c r="A458" s="16"/>
      <c r="B458" s="150"/>
      <c r="C458" s="151"/>
      <c r="D458" s="151"/>
      <c r="E458" s="151"/>
      <c r="F458" s="151"/>
      <c r="G458" s="151"/>
      <c r="H458" s="151"/>
      <c r="I458" s="151"/>
      <c r="J458" s="151"/>
      <c r="K458" s="151"/>
      <c r="L458" s="151"/>
      <c r="M458" s="152"/>
      <c r="N458" s="19"/>
    </row>
    <row r="459" spans="1:14" ht="5.15" customHeight="1" x14ac:dyDescent="0.3">
      <c r="A459" s="16"/>
      <c r="B459" s="39"/>
      <c r="C459" s="39"/>
      <c r="D459" s="39"/>
      <c r="E459" s="39"/>
      <c r="F459" s="39"/>
      <c r="G459" s="39"/>
      <c r="H459" s="39"/>
      <c r="I459" s="39"/>
      <c r="J459" s="39"/>
      <c r="K459" s="39"/>
      <c r="L459" s="39"/>
      <c r="M459" s="39"/>
      <c r="N459" s="19"/>
    </row>
    <row r="460" spans="1:14" ht="5.15" customHeight="1" x14ac:dyDescent="0.3">
      <c r="A460" s="27"/>
      <c r="B460" s="28"/>
      <c r="C460" s="28"/>
      <c r="D460" s="28"/>
      <c r="E460" s="28"/>
      <c r="F460" s="28"/>
      <c r="G460" s="28"/>
      <c r="H460" s="28"/>
      <c r="I460" s="28"/>
      <c r="J460" s="28"/>
      <c r="K460" s="28"/>
      <c r="L460" s="28"/>
      <c r="M460" s="28"/>
      <c r="N460" s="29"/>
    </row>
    <row r="461" spans="1:14" ht="55" customHeight="1" x14ac:dyDescent="0.3">
      <c r="A461" s="30" t="s">
        <v>5</v>
      </c>
      <c r="B461" s="185" t="s">
        <v>33</v>
      </c>
      <c r="C461" s="185"/>
      <c r="D461" s="185"/>
      <c r="E461" s="185"/>
      <c r="F461" s="186"/>
      <c r="G461" s="186"/>
      <c r="H461" s="186"/>
      <c r="I461" s="186"/>
      <c r="J461" s="187"/>
      <c r="K461" s="187"/>
      <c r="L461" s="187"/>
      <c r="M461" s="187"/>
      <c r="N461" s="31" t="s">
        <v>7</v>
      </c>
    </row>
    <row r="462" spans="1:14" ht="5.15" customHeight="1" x14ac:dyDescent="0.3">
      <c r="A462" s="11"/>
      <c r="B462" s="12"/>
      <c r="C462" s="12"/>
      <c r="D462" s="12"/>
      <c r="E462" s="12"/>
      <c r="F462" s="12"/>
      <c r="G462" s="12"/>
      <c r="H462" s="13"/>
      <c r="I462" s="12"/>
      <c r="J462" s="12"/>
      <c r="K462" s="12"/>
      <c r="L462" s="12"/>
      <c r="M462" s="12"/>
      <c r="N462" s="14"/>
    </row>
    <row r="463" spans="1:14" ht="5.15" customHeight="1" x14ac:dyDescent="0.3">
      <c r="A463" s="16"/>
      <c r="B463" s="17"/>
      <c r="C463" s="17"/>
      <c r="D463" s="17"/>
      <c r="E463" s="17"/>
      <c r="F463" s="17"/>
      <c r="G463" s="17"/>
      <c r="H463" s="18"/>
      <c r="I463" s="17"/>
      <c r="J463" s="17"/>
      <c r="K463" s="17"/>
      <c r="L463" s="17"/>
      <c r="M463" s="17"/>
      <c r="N463" s="19"/>
    </row>
    <row r="464" spans="1:14" ht="5.15" customHeight="1" thickBot="1" x14ac:dyDescent="0.35">
      <c r="A464" s="16"/>
      <c r="B464" s="32"/>
      <c r="C464" s="32"/>
      <c r="D464" s="32"/>
      <c r="E464" s="32"/>
      <c r="F464" s="32"/>
      <c r="G464" s="32"/>
      <c r="H464" s="32"/>
      <c r="I464" s="32"/>
      <c r="J464" s="32"/>
      <c r="K464" s="32"/>
      <c r="L464" s="32"/>
      <c r="M464" s="32"/>
      <c r="N464" s="19"/>
    </row>
    <row r="465" spans="1:54" ht="20.149999999999999" customHeight="1" thickTop="1" x14ac:dyDescent="0.3">
      <c r="A465" s="16"/>
      <c r="B465" s="33" t="s">
        <v>11</v>
      </c>
      <c r="C465" s="32"/>
      <c r="D465" s="32"/>
      <c r="E465" s="32"/>
      <c r="F465" s="179" t="str">
        <f>F424</f>
        <v>Zuri</v>
      </c>
      <c r="G465" s="180"/>
      <c r="H465" s="180"/>
      <c r="I465" s="181"/>
      <c r="J465" s="34"/>
      <c r="K465" s="35" t="s">
        <v>12</v>
      </c>
      <c r="L465" s="36"/>
      <c r="M465" s="37"/>
      <c r="N465" s="19"/>
    </row>
    <row r="466" spans="1:54" ht="20.149999999999999" customHeight="1" thickBot="1" x14ac:dyDescent="0.35">
      <c r="A466" s="16"/>
      <c r="B466" s="33" t="s">
        <v>13</v>
      </c>
      <c r="C466" s="32"/>
      <c r="D466" s="32"/>
      <c r="E466" s="32"/>
      <c r="F466" s="179" t="str">
        <f>F425</f>
        <v>Tanner</v>
      </c>
      <c r="G466" s="180"/>
      <c r="H466" s="180"/>
      <c r="I466" s="181"/>
      <c r="J466" s="34"/>
      <c r="K466" s="182"/>
      <c r="L466" s="183"/>
      <c r="M466" s="184"/>
      <c r="N466" s="19"/>
    </row>
    <row r="467" spans="1:54" ht="10" customHeight="1" thickTop="1" x14ac:dyDescent="0.3">
      <c r="A467" s="16"/>
      <c r="B467" s="17"/>
      <c r="C467" s="17"/>
      <c r="D467" s="17"/>
      <c r="E467" s="17"/>
      <c r="F467" s="17"/>
      <c r="G467" s="17"/>
      <c r="H467" s="18"/>
      <c r="I467" s="17"/>
      <c r="J467" s="17"/>
      <c r="K467" s="17"/>
      <c r="L467" s="17"/>
      <c r="M467" s="17"/>
      <c r="N467" s="19"/>
    </row>
    <row r="468" spans="1:54" ht="20.149999999999999" customHeight="1" x14ac:dyDescent="0.3">
      <c r="A468" s="16"/>
      <c r="B468" s="174" t="str">
        <f>F1508</f>
        <v>1. I felt fully seen and heard.</v>
      </c>
      <c r="C468" s="174"/>
      <c r="D468" s="174"/>
      <c r="E468" s="174"/>
      <c r="F468" s="174"/>
      <c r="G468" s="174"/>
      <c r="H468" s="174"/>
      <c r="I468" s="174"/>
      <c r="J468" s="174"/>
      <c r="K468" s="175"/>
      <c r="L468" s="176"/>
      <c r="M468" s="177"/>
      <c r="N468" s="19"/>
    </row>
    <row r="469" spans="1:54" ht="5.15" customHeight="1" x14ac:dyDescent="0.3">
      <c r="A469" s="16"/>
      <c r="B469" s="17"/>
      <c r="C469" s="17"/>
      <c r="D469" s="17"/>
      <c r="E469" s="17"/>
      <c r="F469" s="17"/>
      <c r="G469" s="17"/>
      <c r="H469" s="18"/>
      <c r="I469" s="17"/>
      <c r="J469" s="17"/>
      <c r="K469" s="17"/>
      <c r="L469" s="17"/>
      <c r="M469" s="17"/>
      <c r="N469" s="19"/>
      <c r="BB469" s="38"/>
    </row>
    <row r="470" spans="1:54" ht="20.149999999999999" customHeight="1" x14ac:dyDescent="0.3">
      <c r="A470" s="16"/>
      <c r="B470" s="174" t="str">
        <f>F1509</f>
        <v>2. They faithfully responded to all of my expressions of pain or discomfort.</v>
      </c>
      <c r="C470" s="174"/>
      <c r="D470" s="174"/>
      <c r="E470" s="174"/>
      <c r="F470" s="174"/>
      <c r="G470" s="174"/>
      <c r="H470" s="174"/>
      <c r="I470" s="174"/>
      <c r="J470" s="174"/>
      <c r="K470" s="175"/>
      <c r="L470" s="176"/>
      <c r="M470" s="177"/>
      <c r="N470" s="19"/>
      <c r="BB470" s="38"/>
    </row>
    <row r="471" spans="1:54" ht="5.15" customHeight="1" x14ac:dyDescent="0.3">
      <c r="A471" s="16"/>
      <c r="B471" s="17"/>
      <c r="C471" s="17"/>
      <c r="D471" s="17"/>
      <c r="E471" s="17"/>
      <c r="F471" s="17"/>
      <c r="G471" s="17"/>
      <c r="H471" s="18"/>
      <c r="I471" s="17"/>
      <c r="J471" s="17"/>
      <c r="K471" s="17"/>
      <c r="L471" s="17"/>
      <c r="M471" s="17"/>
      <c r="N471" s="19"/>
      <c r="BB471" s="38"/>
    </row>
    <row r="472" spans="1:54" ht="20.149999999999999" customHeight="1" x14ac:dyDescent="0.3">
      <c r="A472" s="16"/>
      <c r="B472" s="174" t="str">
        <f>F1510</f>
        <v>3. They put my personal wellbeing ahead of their institutional processes.</v>
      </c>
      <c r="C472" s="174"/>
      <c r="D472" s="174"/>
      <c r="E472" s="174"/>
      <c r="F472" s="174"/>
      <c r="G472" s="174"/>
      <c r="H472" s="174"/>
      <c r="I472" s="174"/>
      <c r="J472" s="174"/>
      <c r="K472" s="175"/>
      <c r="L472" s="176"/>
      <c r="M472" s="177"/>
      <c r="N472" s="19"/>
      <c r="BB472" s="38"/>
    </row>
    <row r="473" spans="1:54" ht="5.15" customHeight="1" x14ac:dyDescent="0.3">
      <c r="A473" s="16"/>
      <c r="B473" s="17"/>
      <c r="C473" s="17"/>
      <c r="D473" s="17"/>
      <c r="E473" s="17"/>
      <c r="F473" s="17"/>
      <c r="G473" s="17"/>
      <c r="H473" s="18"/>
      <c r="I473" s="17"/>
      <c r="J473" s="17"/>
      <c r="K473" s="17"/>
      <c r="L473" s="17"/>
      <c r="M473" s="17"/>
      <c r="N473" s="19"/>
      <c r="BB473" s="38"/>
    </row>
    <row r="474" spans="1:54" ht="20.149999999999999" customHeight="1" x14ac:dyDescent="0.3">
      <c r="A474" s="16"/>
      <c r="B474" s="174" t="str">
        <f>F1511</f>
        <v>4. Their actions and expressions were devoid of any microaggressions.</v>
      </c>
      <c r="C474" s="174"/>
      <c r="D474" s="174"/>
      <c r="E474" s="174"/>
      <c r="F474" s="174"/>
      <c r="G474" s="174"/>
      <c r="H474" s="174"/>
      <c r="I474" s="174"/>
      <c r="J474" s="174"/>
      <c r="K474" s="175"/>
      <c r="L474" s="176"/>
      <c r="M474" s="177"/>
      <c r="N474" s="19"/>
    </row>
    <row r="475" spans="1:54" ht="5.15" customHeight="1" x14ac:dyDescent="0.3">
      <c r="A475" s="16"/>
      <c r="B475" s="17"/>
      <c r="C475" s="17"/>
      <c r="D475" s="17"/>
      <c r="E475" s="17"/>
      <c r="F475" s="17"/>
      <c r="G475" s="17"/>
      <c r="H475" s="18"/>
      <c r="I475" s="17"/>
      <c r="J475" s="17"/>
      <c r="K475" s="17"/>
      <c r="L475" s="17"/>
      <c r="M475" s="17"/>
      <c r="N475" s="19"/>
    </row>
    <row r="476" spans="1:54" ht="20.149999999999999" customHeight="1" x14ac:dyDescent="0.3">
      <c r="A476" s="16"/>
      <c r="B476" s="174" t="str">
        <f>F1512</f>
        <v>5. They asked me how they could be more culturally sensitive.</v>
      </c>
      <c r="C476" s="174"/>
      <c r="D476" s="174"/>
      <c r="E476" s="174"/>
      <c r="F476" s="174"/>
      <c r="G476" s="174"/>
      <c r="H476" s="174"/>
      <c r="I476" s="174"/>
      <c r="J476" s="174"/>
      <c r="K476" s="175"/>
      <c r="L476" s="176"/>
      <c r="M476" s="177"/>
      <c r="N476" s="19"/>
    </row>
    <row r="477" spans="1:54" ht="5.15" customHeight="1" x14ac:dyDescent="0.3">
      <c r="A477" s="16"/>
      <c r="B477" s="17"/>
      <c r="C477" s="17"/>
      <c r="D477" s="17"/>
      <c r="E477" s="17"/>
      <c r="F477" s="17"/>
      <c r="G477" s="17"/>
      <c r="H477" s="18"/>
      <c r="I477" s="17"/>
      <c r="J477" s="17"/>
      <c r="K477" s="17"/>
      <c r="L477" s="17"/>
      <c r="M477" s="17"/>
      <c r="N477" s="19"/>
    </row>
    <row r="478" spans="1:54" ht="20.149999999999999" customHeight="1" x14ac:dyDescent="0.3">
      <c r="A478" s="16"/>
      <c r="B478" s="174" t="str">
        <f>F1513</f>
        <v>6. They did not exploit my vulnerability to their professional authority.</v>
      </c>
      <c r="C478" s="174"/>
      <c r="D478" s="174"/>
      <c r="E478" s="174"/>
      <c r="F478" s="174"/>
      <c r="G478" s="174"/>
      <c r="H478" s="174"/>
      <c r="I478" s="174"/>
      <c r="J478" s="174"/>
      <c r="K478" s="175"/>
      <c r="L478" s="176"/>
      <c r="M478" s="177"/>
      <c r="N478" s="19"/>
    </row>
    <row r="479" spans="1:54" ht="5.15" customHeight="1" x14ac:dyDescent="0.3">
      <c r="A479" s="16"/>
      <c r="B479" s="39"/>
      <c r="C479" s="39"/>
      <c r="D479" s="39"/>
      <c r="E479" s="39"/>
      <c r="F479" s="39"/>
      <c r="G479" s="39"/>
      <c r="H479" s="39"/>
      <c r="I479" s="39"/>
      <c r="J479" s="39"/>
      <c r="K479" s="39"/>
      <c r="L479" s="39"/>
      <c r="M479" s="39"/>
      <c r="N479" s="19"/>
    </row>
    <row r="480" spans="1:54" ht="20.149999999999999" customHeight="1" x14ac:dyDescent="0.3">
      <c r="A480" s="16"/>
      <c r="B480" s="174" t="str">
        <f>F1514</f>
        <v>7. I never had to give up my autonomy to fit their processes.</v>
      </c>
      <c r="C480" s="174"/>
      <c r="D480" s="174"/>
      <c r="E480" s="174"/>
      <c r="F480" s="174"/>
      <c r="G480" s="174"/>
      <c r="H480" s="174"/>
      <c r="I480" s="174"/>
      <c r="J480" s="174"/>
      <c r="K480" s="175"/>
      <c r="L480" s="176"/>
      <c r="M480" s="177"/>
      <c r="N480" s="19"/>
    </row>
    <row r="481" spans="1:14" ht="5.15" customHeight="1" x14ac:dyDescent="0.3">
      <c r="A481" s="16"/>
      <c r="B481" s="39"/>
      <c r="C481" s="39"/>
      <c r="D481" s="39"/>
      <c r="E481" s="39"/>
      <c r="F481" s="39"/>
      <c r="G481" s="39"/>
      <c r="H481" s="39"/>
      <c r="I481" s="39"/>
      <c r="J481" s="39"/>
      <c r="K481" s="39"/>
      <c r="L481" s="39"/>
      <c r="M481" s="39"/>
      <c r="N481" s="19"/>
    </row>
    <row r="482" spans="1:14" ht="20.149999999999999" customHeight="1" x14ac:dyDescent="0.3">
      <c r="A482" s="16"/>
      <c r="B482" s="174" t="str">
        <f>F1515</f>
        <v>8. Staff appeared to be culturally diverse.</v>
      </c>
      <c r="C482" s="174"/>
      <c r="D482" s="174"/>
      <c r="E482" s="174"/>
      <c r="F482" s="174"/>
      <c r="G482" s="174"/>
      <c r="H482" s="174"/>
      <c r="I482" s="174"/>
      <c r="J482" s="174"/>
      <c r="K482" s="175"/>
      <c r="L482" s="176"/>
      <c r="M482" s="177"/>
      <c r="N482" s="19"/>
    </row>
    <row r="483" spans="1:14" ht="5.15" customHeight="1" x14ac:dyDescent="0.3">
      <c r="A483" s="16"/>
      <c r="B483" s="39"/>
      <c r="C483" s="39"/>
      <c r="D483" s="39"/>
      <c r="E483" s="39"/>
      <c r="F483" s="39"/>
      <c r="G483" s="39"/>
      <c r="H483" s="39"/>
      <c r="I483" s="39"/>
      <c r="J483" s="39"/>
      <c r="K483" s="39"/>
      <c r="L483" s="39"/>
      <c r="M483" s="39"/>
      <c r="N483" s="19"/>
    </row>
    <row r="484" spans="1:14" ht="20.149999999999999" customHeight="1" x14ac:dyDescent="0.3">
      <c r="A484" s="16"/>
      <c r="B484" s="174" t="str">
        <f>F1516</f>
        <v>9. They effectively accommodated my linguistic barrier.</v>
      </c>
      <c r="C484" s="174"/>
      <c r="D484" s="174"/>
      <c r="E484" s="174"/>
      <c r="F484" s="174"/>
      <c r="G484" s="174"/>
      <c r="H484" s="174"/>
      <c r="I484" s="174"/>
      <c r="J484" s="174"/>
      <c r="K484" s="175"/>
      <c r="L484" s="176"/>
      <c r="M484" s="177"/>
      <c r="N484" s="19"/>
    </row>
    <row r="485" spans="1:14" ht="5.15" customHeight="1" x14ac:dyDescent="0.3">
      <c r="A485" s="16"/>
      <c r="B485" s="39"/>
      <c r="C485" s="39"/>
      <c r="D485" s="39"/>
      <c r="E485" s="39"/>
      <c r="F485" s="39"/>
      <c r="G485" s="39"/>
      <c r="H485" s="39"/>
      <c r="I485" s="39"/>
      <c r="J485" s="39"/>
      <c r="K485" s="39"/>
      <c r="L485" s="39"/>
      <c r="M485" s="39"/>
      <c r="N485" s="19"/>
    </row>
    <row r="486" spans="1:14" ht="20.149999999999999" customHeight="1" x14ac:dyDescent="0.3">
      <c r="A486" s="16"/>
      <c r="B486" s="174" t="str">
        <f>F1517</f>
        <v>10. I was offered billing options appropriate to my cultural values.</v>
      </c>
      <c r="C486" s="174"/>
      <c r="D486" s="174"/>
      <c r="E486" s="174"/>
      <c r="F486" s="174"/>
      <c r="G486" s="174"/>
      <c r="H486" s="174"/>
      <c r="I486" s="174"/>
      <c r="J486" s="174"/>
      <c r="K486" s="175"/>
      <c r="L486" s="176"/>
      <c r="M486" s="177"/>
      <c r="N486" s="19"/>
    </row>
    <row r="487" spans="1:14" ht="10" customHeight="1" x14ac:dyDescent="0.3">
      <c r="A487" s="16"/>
      <c r="B487" s="39"/>
      <c r="C487" s="39"/>
      <c r="D487" s="39"/>
      <c r="E487" s="39"/>
      <c r="F487" s="39"/>
      <c r="G487" s="39"/>
      <c r="H487" s="39"/>
      <c r="I487" s="39"/>
      <c r="J487" s="39"/>
      <c r="K487" s="39"/>
      <c r="L487" s="39"/>
      <c r="M487" s="39"/>
      <c r="N487" s="19"/>
    </row>
    <row r="488" spans="1:14" ht="15" customHeight="1" x14ac:dyDescent="0.3">
      <c r="A488" s="16"/>
      <c r="B488" s="178" t="str">
        <f>B1521</f>
        <v/>
      </c>
      <c r="C488" s="178"/>
      <c r="D488" s="178"/>
      <c r="E488" s="178"/>
      <c r="F488" s="178"/>
      <c r="G488" s="178"/>
      <c r="H488" s="178"/>
      <c r="I488" s="178"/>
      <c r="J488" s="178"/>
      <c r="K488" s="178"/>
      <c r="L488" s="178"/>
      <c r="M488" s="178"/>
      <c r="N488" s="19"/>
    </row>
    <row r="489" spans="1:14" ht="10" customHeight="1" x14ac:dyDescent="0.3">
      <c r="A489" s="16"/>
      <c r="B489" s="40"/>
      <c r="C489" s="41"/>
      <c r="D489" s="41"/>
      <c r="E489" s="41"/>
      <c r="F489" s="41"/>
      <c r="G489" s="41"/>
      <c r="H489" s="41"/>
      <c r="I489" s="41"/>
      <c r="J489" s="41"/>
      <c r="K489" s="41"/>
      <c r="L489" s="41"/>
      <c r="M489" s="42"/>
      <c r="N489" s="19"/>
    </row>
    <row r="490" spans="1:14" ht="20" customHeight="1" x14ac:dyDescent="0.3">
      <c r="A490" s="16"/>
      <c r="B490" s="52" t="str">
        <f>C1525</f>
        <v xml:space="preserve">We provide this helpful feedback to you, Tanner, to improve your cultural competency. </v>
      </c>
      <c r="C490" s="53"/>
      <c r="D490" s="53"/>
      <c r="E490" s="53"/>
      <c r="F490" s="53"/>
      <c r="G490" s="53"/>
      <c r="H490" s="53"/>
      <c r="I490" s="53"/>
      <c r="J490" s="53"/>
      <c r="K490" s="53"/>
      <c r="L490" s="53"/>
      <c r="M490" s="54"/>
      <c r="N490" s="19"/>
    </row>
    <row r="491" spans="1:14" ht="20" customHeight="1" x14ac:dyDescent="0.3">
      <c r="A491" s="16"/>
      <c r="B491" s="156" t="s">
        <v>15</v>
      </c>
      <c r="C491" s="157"/>
      <c r="D491" s="157"/>
      <c r="E491" s="157"/>
      <c r="F491" s="157"/>
      <c r="G491" s="157"/>
      <c r="H491" s="157"/>
      <c r="I491" s="157"/>
      <c r="J491" s="157"/>
      <c r="K491" s="157"/>
      <c r="L491" s="157"/>
      <c r="M491" s="158"/>
      <c r="N491" s="19"/>
    </row>
    <row r="492" spans="1:14" ht="20" customHeight="1" thickBot="1" x14ac:dyDescent="0.35">
      <c r="A492" s="16"/>
      <c r="B492" s="156" t="s">
        <v>16</v>
      </c>
      <c r="C492" s="157"/>
      <c r="D492" s="157"/>
      <c r="E492" s="157"/>
      <c r="F492" s="157"/>
      <c r="G492" s="157"/>
      <c r="H492" s="157"/>
      <c r="I492" s="157"/>
      <c r="J492" s="157"/>
      <c r="K492" s="157"/>
      <c r="L492" s="157"/>
      <c r="M492" s="158"/>
      <c r="N492" s="19"/>
    </row>
    <row r="493" spans="1:14" ht="30" customHeight="1" thickTop="1" x14ac:dyDescent="0.3">
      <c r="A493" s="16"/>
      <c r="B493" s="159" t="s">
        <v>17</v>
      </c>
      <c r="C493" s="160"/>
      <c r="D493" s="160"/>
      <c r="E493" s="162" t="s">
        <v>18</v>
      </c>
      <c r="F493" s="163"/>
      <c r="G493" s="163"/>
      <c r="H493" s="164"/>
      <c r="I493" s="165" t="s">
        <v>19</v>
      </c>
      <c r="J493" s="166"/>
      <c r="K493" s="166"/>
      <c r="L493" s="166"/>
      <c r="M493" s="167"/>
      <c r="N493" s="19"/>
    </row>
    <row r="494" spans="1:14" ht="55" customHeight="1" thickBot="1" x14ac:dyDescent="0.35">
      <c r="A494" s="16"/>
      <c r="B494" s="55"/>
      <c r="C494" s="17"/>
      <c r="D494" s="17"/>
      <c r="E494" s="168" t="s">
        <v>20</v>
      </c>
      <c r="F494" s="169"/>
      <c r="G494" s="169"/>
      <c r="H494" s="170"/>
      <c r="I494" s="171" t="s">
        <v>21</v>
      </c>
      <c r="J494" s="172"/>
      <c r="K494" s="172"/>
      <c r="L494" s="172"/>
      <c r="M494" s="173"/>
      <c r="N494" s="19"/>
    </row>
    <row r="495" spans="1:14" ht="10" customHeight="1" thickTop="1" x14ac:dyDescent="0.3">
      <c r="A495" s="16"/>
      <c r="B495" s="55"/>
      <c r="C495" s="17"/>
      <c r="D495" s="17"/>
      <c r="E495" s="17"/>
      <c r="F495" s="17"/>
      <c r="G495" s="17"/>
      <c r="H495" s="17"/>
      <c r="I495" s="17"/>
      <c r="J495" s="17"/>
      <c r="K495" s="17"/>
      <c r="L495" s="17"/>
      <c r="M495" s="56"/>
      <c r="N495" s="19"/>
    </row>
    <row r="496" spans="1:14" ht="20.149999999999999" customHeight="1" x14ac:dyDescent="0.3">
      <c r="A496" s="16"/>
      <c r="B496" s="46"/>
      <c r="C496" s="39"/>
      <c r="D496" s="39"/>
      <c r="E496" s="153"/>
      <c r="F496" s="154"/>
      <c r="G496" s="154"/>
      <c r="H496" s="154"/>
      <c r="I496" s="154"/>
      <c r="J496" s="154"/>
      <c r="K496" s="154"/>
      <c r="L496" s="155"/>
      <c r="M496" s="48"/>
      <c r="N496" s="19"/>
    </row>
    <row r="497" spans="1:54" ht="10" customHeight="1" x14ac:dyDescent="0.3">
      <c r="A497" s="16"/>
      <c r="B497" s="46"/>
      <c r="C497" s="39"/>
      <c r="D497" s="39"/>
      <c r="E497" s="39"/>
      <c r="F497" s="39"/>
      <c r="G497" s="39"/>
      <c r="H497" s="39"/>
      <c r="I497" s="39"/>
      <c r="J497" s="39"/>
      <c r="K497" s="39"/>
      <c r="L497" s="39"/>
      <c r="M497" s="48"/>
      <c r="N497" s="19"/>
    </row>
    <row r="498" spans="1:54" ht="65.150000000000006" customHeight="1" x14ac:dyDescent="0.3">
      <c r="A498" s="16"/>
      <c r="B498" s="156" t="str">
        <f>C1535</f>
        <v>Select one of these two services, Standard or Competitive Competence, to best improve your efficacy serving diverse patients. We can then offer a testimonial of your improved responsiveness to diverse clients.</v>
      </c>
      <c r="C498" s="157"/>
      <c r="D498" s="157"/>
      <c r="E498" s="157"/>
      <c r="F498" s="157"/>
      <c r="G498" s="157"/>
      <c r="H498" s="157"/>
      <c r="I498" s="157"/>
      <c r="J498" s="157"/>
      <c r="K498" s="157"/>
      <c r="L498" s="157"/>
      <c r="M498" s="158"/>
      <c r="N498" s="19"/>
    </row>
    <row r="499" spans="1:54" ht="45" customHeight="1" x14ac:dyDescent="0.3">
      <c r="A499" s="16"/>
      <c r="B499" s="150"/>
      <c r="C499" s="151"/>
      <c r="D499" s="151"/>
      <c r="E499" s="151"/>
      <c r="F499" s="151"/>
      <c r="G499" s="151"/>
      <c r="H499" s="151"/>
      <c r="I499" s="151"/>
      <c r="J499" s="151"/>
      <c r="K499" s="151"/>
      <c r="L499" s="151"/>
      <c r="M499" s="152"/>
      <c r="N499" s="19"/>
    </row>
    <row r="500" spans="1:54" ht="5.15" customHeight="1" x14ac:dyDescent="0.3">
      <c r="A500" s="16"/>
      <c r="B500" s="39"/>
      <c r="C500" s="39"/>
      <c r="D500" s="39"/>
      <c r="E500" s="39"/>
      <c r="F500" s="39"/>
      <c r="G500" s="39"/>
      <c r="H500" s="39"/>
      <c r="I500" s="39"/>
      <c r="J500" s="39"/>
      <c r="K500" s="39"/>
      <c r="L500" s="39"/>
      <c r="M500" s="39"/>
      <c r="N500" s="19"/>
    </row>
    <row r="501" spans="1:54" ht="5.15" customHeight="1" x14ac:dyDescent="0.3">
      <c r="A501" s="27"/>
      <c r="B501" s="28"/>
      <c r="C501" s="28"/>
      <c r="D501" s="28"/>
      <c r="E501" s="28"/>
      <c r="F501" s="28"/>
      <c r="G501" s="28"/>
      <c r="H501" s="28"/>
      <c r="I501" s="28"/>
      <c r="J501" s="28"/>
      <c r="K501" s="28"/>
      <c r="L501" s="28"/>
      <c r="M501" s="28"/>
      <c r="N501" s="29"/>
    </row>
    <row r="502" spans="1:54" ht="55" customHeight="1" x14ac:dyDescent="0.3">
      <c r="A502" s="30" t="s">
        <v>5</v>
      </c>
      <c r="B502" s="185" t="s">
        <v>34</v>
      </c>
      <c r="C502" s="185"/>
      <c r="D502" s="185"/>
      <c r="E502" s="185"/>
      <c r="F502" s="186"/>
      <c r="G502" s="186"/>
      <c r="H502" s="186"/>
      <c r="I502" s="186"/>
      <c r="J502" s="187"/>
      <c r="K502" s="187"/>
      <c r="L502" s="187"/>
      <c r="M502" s="187"/>
      <c r="N502" s="31" t="s">
        <v>7</v>
      </c>
    </row>
    <row r="503" spans="1:54" ht="5.15" customHeight="1" x14ac:dyDescent="0.3">
      <c r="A503" s="11"/>
      <c r="B503" s="12"/>
      <c r="C503" s="12"/>
      <c r="D503" s="12"/>
      <c r="E503" s="12"/>
      <c r="F503" s="12"/>
      <c r="G503" s="12"/>
      <c r="H503" s="13"/>
      <c r="I503" s="12"/>
      <c r="J503" s="12"/>
      <c r="K503" s="12"/>
      <c r="L503" s="12"/>
      <c r="M503" s="12"/>
      <c r="N503" s="14"/>
    </row>
    <row r="504" spans="1:54" ht="5.15" customHeight="1" x14ac:dyDescent="0.3">
      <c r="A504" s="16"/>
      <c r="B504" s="17"/>
      <c r="C504" s="17"/>
      <c r="D504" s="17"/>
      <c r="E504" s="17"/>
      <c r="F504" s="17"/>
      <c r="G504" s="17"/>
      <c r="H504" s="18"/>
      <c r="I504" s="17"/>
      <c r="J504" s="17"/>
      <c r="K504" s="17"/>
      <c r="L504" s="17"/>
      <c r="M504" s="17"/>
      <c r="N504" s="19"/>
    </row>
    <row r="505" spans="1:54" ht="5.15" customHeight="1" thickBot="1" x14ac:dyDescent="0.35">
      <c r="A505" s="16"/>
      <c r="B505" s="32"/>
      <c r="C505" s="32"/>
      <c r="D505" s="32"/>
      <c r="E505" s="32"/>
      <c r="F505" s="32"/>
      <c r="G505" s="32"/>
      <c r="H505" s="32"/>
      <c r="I505" s="32"/>
      <c r="J505" s="32"/>
      <c r="K505" s="32"/>
      <c r="L505" s="32"/>
      <c r="M505" s="32"/>
      <c r="N505" s="19"/>
    </row>
    <row r="506" spans="1:54" ht="20.149999999999999" customHeight="1" thickTop="1" x14ac:dyDescent="0.3">
      <c r="A506" s="16"/>
      <c r="B506" s="33" t="s">
        <v>11</v>
      </c>
      <c r="C506" s="32"/>
      <c r="D506" s="32"/>
      <c r="E506" s="32"/>
      <c r="F506" s="179" t="str">
        <f>F465</f>
        <v>Zuri</v>
      </c>
      <c r="G506" s="180"/>
      <c r="H506" s="180"/>
      <c r="I506" s="181"/>
      <c r="J506" s="34"/>
      <c r="K506" s="35" t="s">
        <v>12</v>
      </c>
      <c r="L506" s="36"/>
      <c r="M506" s="37"/>
      <c r="N506" s="19"/>
    </row>
    <row r="507" spans="1:54" ht="20.149999999999999" customHeight="1" thickBot="1" x14ac:dyDescent="0.35">
      <c r="A507" s="16"/>
      <c r="B507" s="33" t="s">
        <v>13</v>
      </c>
      <c r="C507" s="32"/>
      <c r="D507" s="32"/>
      <c r="E507" s="32"/>
      <c r="F507" s="179" t="str">
        <f>F466</f>
        <v>Tanner</v>
      </c>
      <c r="G507" s="180"/>
      <c r="H507" s="180"/>
      <c r="I507" s="181"/>
      <c r="J507" s="34"/>
      <c r="K507" s="182"/>
      <c r="L507" s="183"/>
      <c r="M507" s="184"/>
      <c r="N507" s="19"/>
    </row>
    <row r="508" spans="1:54" ht="10" customHeight="1" thickTop="1" x14ac:dyDescent="0.3">
      <c r="A508" s="16"/>
      <c r="B508" s="17"/>
      <c r="C508" s="17"/>
      <c r="D508" s="17"/>
      <c r="E508" s="17"/>
      <c r="F508" s="17"/>
      <c r="G508" s="17"/>
      <c r="H508" s="18"/>
      <c r="I508" s="17"/>
      <c r="J508" s="17"/>
      <c r="K508" s="17"/>
      <c r="L508" s="17"/>
      <c r="M508" s="17"/>
      <c r="N508" s="19"/>
    </row>
    <row r="509" spans="1:54" ht="20.149999999999999" customHeight="1" x14ac:dyDescent="0.3">
      <c r="A509" s="16"/>
      <c r="B509" s="174" t="str">
        <f>F1545</f>
        <v>1. I felt fully seen and heard.</v>
      </c>
      <c r="C509" s="174"/>
      <c r="D509" s="174"/>
      <c r="E509" s="174"/>
      <c r="F509" s="174"/>
      <c r="G509" s="174"/>
      <c r="H509" s="174"/>
      <c r="I509" s="174"/>
      <c r="J509" s="174"/>
      <c r="K509" s="175"/>
      <c r="L509" s="176"/>
      <c r="M509" s="177"/>
      <c r="N509" s="19"/>
    </row>
    <row r="510" spans="1:54" ht="5.15" customHeight="1" x14ac:dyDescent="0.3">
      <c r="A510" s="16"/>
      <c r="B510" s="17"/>
      <c r="C510" s="17"/>
      <c r="D510" s="17"/>
      <c r="E510" s="17"/>
      <c r="F510" s="17"/>
      <c r="G510" s="17"/>
      <c r="H510" s="18"/>
      <c r="I510" s="17"/>
      <c r="J510" s="17"/>
      <c r="K510" s="17"/>
      <c r="L510" s="17"/>
      <c r="M510" s="17"/>
      <c r="N510" s="19"/>
      <c r="BB510" s="38"/>
    </row>
    <row r="511" spans="1:54" ht="20.149999999999999" customHeight="1" x14ac:dyDescent="0.3">
      <c r="A511" s="16"/>
      <c r="B511" s="174" t="str">
        <f>F1546</f>
        <v>2. They faithfully responded to all of my expressions of pain or discomfort.</v>
      </c>
      <c r="C511" s="174"/>
      <c r="D511" s="174"/>
      <c r="E511" s="174"/>
      <c r="F511" s="174"/>
      <c r="G511" s="174"/>
      <c r="H511" s="174"/>
      <c r="I511" s="174"/>
      <c r="J511" s="174"/>
      <c r="K511" s="175"/>
      <c r="L511" s="176"/>
      <c r="M511" s="177"/>
      <c r="N511" s="19"/>
      <c r="BB511" s="38"/>
    </row>
    <row r="512" spans="1:54" ht="5.15" customHeight="1" x14ac:dyDescent="0.3">
      <c r="A512" s="16"/>
      <c r="B512" s="17"/>
      <c r="C512" s="17"/>
      <c r="D512" s="17"/>
      <c r="E512" s="17"/>
      <c r="F512" s="17"/>
      <c r="G512" s="17"/>
      <c r="H512" s="18"/>
      <c r="I512" s="17"/>
      <c r="J512" s="17"/>
      <c r="K512" s="17"/>
      <c r="L512" s="17"/>
      <c r="M512" s="17"/>
      <c r="N512" s="19"/>
      <c r="BB512" s="38"/>
    </row>
    <row r="513" spans="1:54" ht="20.149999999999999" customHeight="1" x14ac:dyDescent="0.3">
      <c r="A513" s="16"/>
      <c r="B513" s="174" t="str">
        <f>F1547</f>
        <v>3. They put my personal wellbeing ahead of their institutional processes.</v>
      </c>
      <c r="C513" s="174"/>
      <c r="D513" s="174"/>
      <c r="E513" s="174"/>
      <c r="F513" s="174"/>
      <c r="G513" s="174"/>
      <c r="H513" s="174"/>
      <c r="I513" s="174"/>
      <c r="J513" s="174"/>
      <c r="K513" s="175"/>
      <c r="L513" s="176"/>
      <c r="M513" s="177"/>
      <c r="N513" s="19"/>
      <c r="BB513" s="38"/>
    </row>
    <row r="514" spans="1:54" ht="5.15" customHeight="1" x14ac:dyDescent="0.3">
      <c r="A514" s="16"/>
      <c r="B514" s="17"/>
      <c r="C514" s="17"/>
      <c r="D514" s="17"/>
      <c r="E514" s="17"/>
      <c r="F514" s="17"/>
      <c r="G514" s="17"/>
      <c r="H514" s="18"/>
      <c r="I514" s="17"/>
      <c r="J514" s="17"/>
      <c r="K514" s="17"/>
      <c r="L514" s="17"/>
      <c r="M514" s="17"/>
      <c r="N514" s="19"/>
      <c r="BB514" s="38"/>
    </row>
    <row r="515" spans="1:54" ht="20.149999999999999" customHeight="1" x14ac:dyDescent="0.3">
      <c r="A515" s="16"/>
      <c r="B515" s="174" t="str">
        <f>F1548</f>
        <v>4. Their actions and expressions were devoid of any microaggressions.</v>
      </c>
      <c r="C515" s="174"/>
      <c r="D515" s="174"/>
      <c r="E515" s="174"/>
      <c r="F515" s="174"/>
      <c r="G515" s="174"/>
      <c r="H515" s="174"/>
      <c r="I515" s="174"/>
      <c r="J515" s="174"/>
      <c r="K515" s="175"/>
      <c r="L515" s="176"/>
      <c r="M515" s="177"/>
      <c r="N515" s="19"/>
    </row>
    <row r="516" spans="1:54" ht="5.15" customHeight="1" x14ac:dyDescent="0.3">
      <c r="A516" s="16"/>
      <c r="B516" s="17"/>
      <c r="C516" s="17"/>
      <c r="D516" s="17"/>
      <c r="E516" s="17"/>
      <c r="F516" s="17"/>
      <c r="G516" s="17"/>
      <c r="H516" s="18"/>
      <c r="I516" s="17"/>
      <c r="J516" s="17"/>
      <c r="K516" s="17"/>
      <c r="L516" s="17"/>
      <c r="M516" s="17"/>
      <c r="N516" s="19"/>
    </row>
    <row r="517" spans="1:54" ht="20.149999999999999" customHeight="1" x14ac:dyDescent="0.3">
      <c r="A517" s="16"/>
      <c r="B517" s="174" t="str">
        <f>F1549</f>
        <v>5. They asked me how they could be more culturally sensitive.</v>
      </c>
      <c r="C517" s="174"/>
      <c r="D517" s="174"/>
      <c r="E517" s="174"/>
      <c r="F517" s="174"/>
      <c r="G517" s="174"/>
      <c r="H517" s="174"/>
      <c r="I517" s="174"/>
      <c r="J517" s="174"/>
      <c r="K517" s="175"/>
      <c r="L517" s="176"/>
      <c r="M517" s="177"/>
      <c r="N517" s="19"/>
    </row>
    <row r="518" spans="1:54" ht="5.15" customHeight="1" x14ac:dyDescent="0.3">
      <c r="A518" s="16"/>
      <c r="B518" s="17"/>
      <c r="C518" s="17"/>
      <c r="D518" s="17"/>
      <c r="E518" s="17"/>
      <c r="F518" s="17"/>
      <c r="G518" s="17"/>
      <c r="H518" s="18"/>
      <c r="I518" s="17"/>
      <c r="J518" s="17"/>
      <c r="K518" s="17"/>
      <c r="L518" s="17"/>
      <c r="M518" s="17"/>
      <c r="N518" s="19"/>
    </row>
    <row r="519" spans="1:54" ht="20.149999999999999" customHeight="1" x14ac:dyDescent="0.3">
      <c r="A519" s="16"/>
      <c r="B519" s="174" t="str">
        <f>F1550</f>
        <v>6. They did not exploit my vulnerability to their professional authority.</v>
      </c>
      <c r="C519" s="174"/>
      <c r="D519" s="174"/>
      <c r="E519" s="174"/>
      <c r="F519" s="174"/>
      <c r="G519" s="174"/>
      <c r="H519" s="174"/>
      <c r="I519" s="174"/>
      <c r="J519" s="174"/>
      <c r="K519" s="175"/>
      <c r="L519" s="176"/>
      <c r="M519" s="177"/>
      <c r="N519" s="19"/>
    </row>
    <row r="520" spans="1:54" ht="5.15" customHeight="1" x14ac:dyDescent="0.3">
      <c r="A520" s="16"/>
      <c r="B520" s="39"/>
      <c r="C520" s="39"/>
      <c r="D520" s="39"/>
      <c r="E520" s="39"/>
      <c r="F520" s="39"/>
      <c r="G520" s="39"/>
      <c r="H520" s="39"/>
      <c r="I520" s="39"/>
      <c r="J520" s="39"/>
      <c r="K520" s="39"/>
      <c r="L520" s="39"/>
      <c r="M520" s="39"/>
      <c r="N520" s="19"/>
    </row>
    <row r="521" spans="1:54" ht="20.149999999999999" customHeight="1" x14ac:dyDescent="0.3">
      <c r="A521" s="16"/>
      <c r="B521" s="174" t="str">
        <f>F1551</f>
        <v>7. I never had to give up my autonomy to fit their processes.</v>
      </c>
      <c r="C521" s="174"/>
      <c r="D521" s="174"/>
      <c r="E521" s="174"/>
      <c r="F521" s="174"/>
      <c r="G521" s="174"/>
      <c r="H521" s="174"/>
      <c r="I521" s="174"/>
      <c r="J521" s="174"/>
      <c r="K521" s="175"/>
      <c r="L521" s="176"/>
      <c r="M521" s="177"/>
      <c r="N521" s="19"/>
    </row>
    <row r="522" spans="1:54" ht="5.15" customHeight="1" x14ac:dyDescent="0.3">
      <c r="A522" s="16"/>
      <c r="B522" s="39"/>
      <c r="C522" s="39"/>
      <c r="D522" s="39"/>
      <c r="E522" s="39"/>
      <c r="F522" s="39"/>
      <c r="G522" s="39"/>
      <c r="H522" s="39"/>
      <c r="I522" s="39"/>
      <c r="J522" s="39"/>
      <c r="K522" s="39"/>
      <c r="L522" s="39"/>
      <c r="M522" s="39"/>
      <c r="N522" s="19"/>
    </row>
    <row r="523" spans="1:54" ht="20.149999999999999" customHeight="1" x14ac:dyDescent="0.3">
      <c r="A523" s="16"/>
      <c r="B523" s="174" t="str">
        <f>F1552</f>
        <v>8. Staff appeared to be culturally diverse.</v>
      </c>
      <c r="C523" s="174"/>
      <c r="D523" s="174"/>
      <c r="E523" s="174"/>
      <c r="F523" s="174"/>
      <c r="G523" s="174"/>
      <c r="H523" s="174"/>
      <c r="I523" s="174"/>
      <c r="J523" s="174"/>
      <c r="K523" s="175"/>
      <c r="L523" s="176"/>
      <c r="M523" s="177"/>
      <c r="N523" s="19"/>
    </row>
    <row r="524" spans="1:54" ht="5.15" customHeight="1" x14ac:dyDescent="0.3">
      <c r="A524" s="16"/>
      <c r="B524" s="39"/>
      <c r="C524" s="39"/>
      <c r="D524" s="39"/>
      <c r="E524" s="39"/>
      <c r="F524" s="39"/>
      <c r="G524" s="39"/>
      <c r="H524" s="39"/>
      <c r="I524" s="39"/>
      <c r="J524" s="39"/>
      <c r="K524" s="39"/>
      <c r="L524" s="39"/>
      <c r="M524" s="39"/>
      <c r="N524" s="19"/>
    </row>
    <row r="525" spans="1:54" ht="20.149999999999999" customHeight="1" x14ac:dyDescent="0.3">
      <c r="A525" s="16"/>
      <c r="B525" s="174" t="str">
        <f>F1553</f>
        <v>9. They effectively accommodated my linguistic barrier.</v>
      </c>
      <c r="C525" s="174"/>
      <c r="D525" s="174"/>
      <c r="E525" s="174"/>
      <c r="F525" s="174"/>
      <c r="G525" s="174"/>
      <c r="H525" s="174"/>
      <c r="I525" s="174"/>
      <c r="J525" s="174"/>
      <c r="K525" s="175"/>
      <c r="L525" s="176"/>
      <c r="M525" s="177"/>
      <c r="N525" s="19"/>
    </row>
    <row r="526" spans="1:54" ht="5.15" customHeight="1" x14ac:dyDescent="0.3">
      <c r="A526" s="16"/>
      <c r="B526" s="39"/>
      <c r="C526" s="39"/>
      <c r="D526" s="39"/>
      <c r="E526" s="39"/>
      <c r="F526" s="39"/>
      <c r="G526" s="39"/>
      <c r="H526" s="39"/>
      <c r="I526" s="39"/>
      <c r="J526" s="39"/>
      <c r="K526" s="39"/>
      <c r="L526" s="39"/>
      <c r="M526" s="39"/>
      <c r="N526" s="19"/>
    </row>
    <row r="527" spans="1:54" ht="20.149999999999999" customHeight="1" x14ac:dyDescent="0.3">
      <c r="A527" s="16"/>
      <c r="B527" s="174" t="str">
        <f>F1554</f>
        <v>10. I was offered billing options appropriate to my cultural values.</v>
      </c>
      <c r="C527" s="174"/>
      <c r="D527" s="174"/>
      <c r="E527" s="174"/>
      <c r="F527" s="174"/>
      <c r="G527" s="174"/>
      <c r="H527" s="174"/>
      <c r="I527" s="174"/>
      <c r="J527" s="174"/>
      <c r="K527" s="175"/>
      <c r="L527" s="176"/>
      <c r="M527" s="177"/>
      <c r="N527" s="19"/>
    </row>
    <row r="528" spans="1:54" ht="10" customHeight="1" x14ac:dyDescent="0.3">
      <c r="A528" s="16"/>
      <c r="B528" s="39"/>
      <c r="C528" s="39"/>
      <c r="D528" s="39"/>
      <c r="E528" s="39"/>
      <c r="F528" s="39"/>
      <c r="G528" s="39"/>
      <c r="H528" s="39"/>
      <c r="I528" s="39"/>
      <c r="J528" s="39"/>
      <c r="K528" s="39"/>
      <c r="L528" s="39"/>
      <c r="M528" s="39"/>
      <c r="N528" s="19"/>
    </row>
    <row r="529" spans="1:14" ht="15" customHeight="1" x14ac:dyDescent="0.3">
      <c r="A529" s="16"/>
      <c r="B529" s="178" t="str">
        <f>B1558</f>
        <v/>
      </c>
      <c r="C529" s="178"/>
      <c r="D529" s="178"/>
      <c r="E529" s="178"/>
      <c r="F529" s="178"/>
      <c r="G529" s="178"/>
      <c r="H529" s="178"/>
      <c r="I529" s="178"/>
      <c r="J529" s="178"/>
      <c r="K529" s="178"/>
      <c r="L529" s="178"/>
      <c r="M529" s="178"/>
      <c r="N529" s="19"/>
    </row>
    <row r="530" spans="1:14" ht="10" customHeight="1" x14ac:dyDescent="0.3">
      <c r="A530" s="16"/>
      <c r="B530" s="40"/>
      <c r="C530" s="41"/>
      <c r="D530" s="41"/>
      <c r="E530" s="41"/>
      <c r="F530" s="41"/>
      <c r="G530" s="41"/>
      <c r="H530" s="41"/>
      <c r="I530" s="41"/>
      <c r="J530" s="41"/>
      <c r="K530" s="41"/>
      <c r="L530" s="41"/>
      <c r="M530" s="42"/>
      <c r="N530" s="19"/>
    </row>
    <row r="531" spans="1:14" ht="20" customHeight="1" x14ac:dyDescent="0.3">
      <c r="A531" s="16"/>
      <c r="B531" s="52" t="str">
        <f>C1562</f>
        <v xml:space="preserve">We provide this helpful feedback to you, Tanner, to improve your cultural competency. </v>
      </c>
      <c r="C531" s="53"/>
      <c r="D531" s="53"/>
      <c r="E531" s="53"/>
      <c r="F531" s="53"/>
      <c r="G531" s="53"/>
      <c r="H531" s="53"/>
      <c r="I531" s="53"/>
      <c r="J531" s="53"/>
      <c r="K531" s="53"/>
      <c r="L531" s="53"/>
      <c r="M531" s="54"/>
      <c r="N531" s="19"/>
    </row>
    <row r="532" spans="1:14" ht="20" customHeight="1" x14ac:dyDescent="0.3">
      <c r="A532" s="16"/>
      <c r="B532" s="156" t="s">
        <v>15</v>
      </c>
      <c r="C532" s="157"/>
      <c r="D532" s="157"/>
      <c r="E532" s="157"/>
      <c r="F532" s="157"/>
      <c r="G532" s="157"/>
      <c r="H532" s="157"/>
      <c r="I532" s="157"/>
      <c r="J532" s="157"/>
      <c r="K532" s="157"/>
      <c r="L532" s="157"/>
      <c r="M532" s="158"/>
      <c r="N532" s="19"/>
    </row>
    <row r="533" spans="1:14" ht="20" customHeight="1" thickBot="1" x14ac:dyDescent="0.35">
      <c r="A533" s="16"/>
      <c r="B533" s="156" t="s">
        <v>16</v>
      </c>
      <c r="C533" s="157"/>
      <c r="D533" s="157"/>
      <c r="E533" s="157"/>
      <c r="F533" s="157"/>
      <c r="G533" s="157"/>
      <c r="H533" s="157"/>
      <c r="I533" s="157"/>
      <c r="J533" s="157"/>
      <c r="K533" s="157"/>
      <c r="L533" s="157"/>
      <c r="M533" s="158"/>
      <c r="N533" s="19"/>
    </row>
    <row r="534" spans="1:14" ht="30" customHeight="1" thickTop="1" x14ac:dyDescent="0.3">
      <c r="A534" s="16"/>
      <c r="B534" s="159" t="s">
        <v>17</v>
      </c>
      <c r="C534" s="160"/>
      <c r="D534" s="160"/>
      <c r="E534" s="162" t="s">
        <v>18</v>
      </c>
      <c r="F534" s="163"/>
      <c r="G534" s="163"/>
      <c r="H534" s="164"/>
      <c r="I534" s="165" t="s">
        <v>19</v>
      </c>
      <c r="J534" s="166"/>
      <c r="K534" s="166"/>
      <c r="L534" s="166"/>
      <c r="M534" s="167"/>
      <c r="N534" s="19"/>
    </row>
    <row r="535" spans="1:14" ht="55" customHeight="1" thickBot="1" x14ac:dyDescent="0.35">
      <c r="A535" s="16"/>
      <c r="B535" s="55"/>
      <c r="C535" s="17"/>
      <c r="D535" s="17"/>
      <c r="E535" s="168" t="s">
        <v>20</v>
      </c>
      <c r="F535" s="169"/>
      <c r="G535" s="169"/>
      <c r="H535" s="170"/>
      <c r="I535" s="171" t="s">
        <v>21</v>
      </c>
      <c r="J535" s="172"/>
      <c r="K535" s="172"/>
      <c r="L535" s="172"/>
      <c r="M535" s="173"/>
      <c r="N535" s="19"/>
    </row>
    <row r="536" spans="1:14" ht="10" customHeight="1" thickTop="1" x14ac:dyDescent="0.3">
      <c r="A536" s="16"/>
      <c r="B536" s="55"/>
      <c r="C536" s="17"/>
      <c r="D536" s="17"/>
      <c r="E536" s="17"/>
      <c r="F536" s="17"/>
      <c r="G536" s="17"/>
      <c r="H536" s="17"/>
      <c r="I536" s="17"/>
      <c r="J536" s="17"/>
      <c r="K536" s="17"/>
      <c r="L536" s="17"/>
      <c r="M536" s="56"/>
      <c r="N536" s="19"/>
    </row>
    <row r="537" spans="1:14" ht="20.149999999999999" customHeight="1" x14ac:dyDescent="0.3">
      <c r="A537" s="16"/>
      <c r="B537" s="46"/>
      <c r="C537" s="39"/>
      <c r="D537" s="39"/>
      <c r="E537" s="153"/>
      <c r="F537" s="154"/>
      <c r="G537" s="154"/>
      <c r="H537" s="154"/>
      <c r="I537" s="154"/>
      <c r="J537" s="154"/>
      <c r="K537" s="154"/>
      <c r="L537" s="155"/>
      <c r="M537" s="48"/>
      <c r="N537" s="19"/>
    </row>
    <row r="538" spans="1:14" ht="10" customHeight="1" x14ac:dyDescent="0.3">
      <c r="A538" s="16"/>
      <c r="B538" s="46"/>
      <c r="C538" s="39"/>
      <c r="D538" s="39"/>
      <c r="E538" s="39"/>
      <c r="F538" s="39"/>
      <c r="G538" s="39"/>
      <c r="H538" s="39"/>
      <c r="I538" s="39"/>
      <c r="J538" s="39"/>
      <c r="K538" s="39"/>
      <c r="L538" s="39"/>
      <c r="M538" s="48"/>
      <c r="N538" s="19"/>
    </row>
    <row r="539" spans="1:14" ht="65.150000000000006" customHeight="1" x14ac:dyDescent="0.3">
      <c r="A539" s="16"/>
      <c r="B539" s="156" t="str">
        <f>C1572</f>
        <v>Select one of these two services, Standard or Competitive Competence, to best improve your efficacy serving diverse patients. We can then offer a testimonial of your improved responsiveness to diverse clients.</v>
      </c>
      <c r="C539" s="157"/>
      <c r="D539" s="157"/>
      <c r="E539" s="157"/>
      <c r="F539" s="157"/>
      <c r="G539" s="157"/>
      <c r="H539" s="157"/>
      <c r="I539" s="157"/>
      <c r="J539" s="157"/>
      <c r="K539" s="157"/>
      <c r="L539" s="157"/>
      <c r="M539" s="158"/>
      <c r="N539" s="19"/>
    </row>
    <row r="540" spans="1:14" ht="45" customHeight="1" x14ac:dyDescent="0.3">
      <c r="A540" s="16"/>
      <c r="B540" s="150"/>
      <c r="C540" s="151"/>
      <c r="D540" s="151"/>
      <c r="E540" s="151"/>
      <c r="F540" s="151"/>
      <c r="G540" s="151"/>
      <c r="H540" s="151"/>
      <c r="I540" s="151"/>
      <c r="J540" s="151"/>
      <c r="K540" s="151"/>
      <c r="L540" s="151"/>
      <c r="M540" s="152"/>
      <c r="N540" s="19"/>
    </row>
    <row r="541" spans="1:14" ht="5.15" customHeight="1" x14ac:dyDescent="0.3">
      <c r="A541" s="16"/>
      <c r="B541" s="39"/>
      <c r="C541" s="39"/>
      <c r="D541" s="39"/>
      <c r="E541" s="39"/>
      <c r="F541" s="39"/>
      <c r="G541" s="39"/>
      <c r="H541" s="39"/>
      <c r="I541" s="39"/>
      <c r="J541" s="39"/>
      <c r="K541" s="39"/>
      <c r="L541" s="39"/>
      <c r="M541" s="39"/>
      <c r="N541" s="19"/>
    </row>
    <row r="542" spans="1:14" ht="5.15" customHeight="1" x14ac:dyDescent="0.3">
      <c r="A542" s="27"/>
      <c r="B542" s="28"/>
      <c r="C542" s="28"/>
      <c r="D542" s="28"/>
      <c r="E542" s="28"/>
      <c r="F542" s="28"/>
      <c r="G542" s="28"/>
      <c r="H542" s="28"/>
      <c r="I542" s="28"/>
      <c r="J542" s="28"/>
      <c r="K542" s="28"/>
      <c r="L542" s="28"/>
      <c r="M542" s="28"/>
      <c r="N542" s="29"/>
    </row>
    <row r="543" spans="1:14" ht="55" customHeight="1" x14ac:dyDescent="0.3">
      <c r="A543" s="30" t="s">
        <v>5</v>
      </c>
      <c r="B543" s="185" t="s">
        <v>35</v>
      </c>
      <c r="C543" s="185"/>
      <c r="D543" s="185"/>
      <c r="E543" s="185"/>
      <c r="F543" s="186"/>
      <c r="G543" s="186"/>
      <c r="H543" s="186"/>
      <c r="I543" s="186"/>
      <c r="J543" s="187"/>
      <c r="K543" s="187"/>
      <c r="L543" s="187"/>
      <c r="M543" s="187"/>
      <c r="N543" s="31" t="s">
        <v>7</v>
      </c>
    </row>
    <row r="544" spans="1:14" ht="5.15" customHeight="1" x14ac:dyDescent="0.3">
      <c r="A544" s="11"/>
      <c r="B544" s="12"/>
      <c r="C544" s="12"/>
      <c r="D544" s="12"/>
      <c r="E544" s="12"/>
      <c r="F544" s="12"/>
      <c r="G544" s="12"/>
      <c r="H544" s="13"/>
      <c r="I544" s="12"/>
      <c r="J544" s="12"/>
      <c r="K544" s="12"/>
      <c r="L544" s="12"/>
      <c r="M544" s="12"/>
      <c r="N544" s="14"/>
    </row>
    <row r="545" spans="1:54" ht="5.15" customHeight="1" x14ac:dyDescent="0.3">
      <c r="A545" s="16"/>
      <c r="B545" s="17"/>
      <c r="C545" s="17"/>
      <c r="D545" s="17"/>
      <c r="E545" s="17"/>
      <c r="F545" s="17"/>
      <c r="G545" s="17"/>
      <c r="H545" s="18"/>
      <c r="I545" s="17"/>
      <c r="J545" s="17"/>
      <c r="K545" s="17"/>
      <c r="L545" s="17"/>
      <c r="M545" s="17"/>
      <c r="N545" s="19"/>
    </row>
    <row r="546" spans="1:54" ht="5.15" customHeight="1" thickBot="1" x14ac:dyDescent="0.35">
      <c r="A546" s="16"/>
      <c r="B546" s="32"/>
      <c r="C546" s="32"/>
      <c r="D546" s="32"/>
      <c r="E546" s="32"/>
      <c r="F546" s="32"/>
      <c r="G546" s="32"/>
      <c r="H546" s="32"/>
      <c r="I546" s="32"/>
      <c r="J546" s="32"/>
      <c r="K546" s="32"/>
      <c r="L546" s="32"/>
      <c r="M546" s="32"/>
      <c r="N546" s="19"/>
    </row>
    <row r="547" spans="1:54" ht="20.149999999999999" customHeight="1" thickTop="1" x14ac:dyDescent="0.3">
      <c r="A547" s="16"/>
      <c r="B547" s="33" t="s">
        <v>11</v>
      </c>
      <c r="C547" s="32"/>
      <c r="D547" s="32"/>
      <c r="E547" s="32"/>
      <c r="F547" s="179" t="str">
        <f>F506</f>
        <v>Zuri</v>
      </c>
      <c r="G547" s="180"/>
      <c r="H547" s="180"/>
      <c r="I547" s="181"/>
      <c r="J547" s="34"/>
      <c r="K547" s="35" t="s">
        <v>12</v>
      </c>
      <c r="L547" s="36"/>
      <c r="M547" s="37"/>
      <c r="N547" s="19"/>
    </row>
    <row r="548" spans="1:54" ht="20.149999999999999" customHeight="1" thickBot="1" x14ac:dyDescent="0.35">
      <c r="A548" s="16"/>
      <c r="B548" s="33" t="s">
        <v>13</v>
      </c>
      <c r="C548" s="32"/>
      <c r="D548" s="32"/>
      <c r="E548" s="32"/>
      <c r="F548" s="179" t="str">
        <f>F507</f>
        <v>Tanner</v>
      </c>
      <c r="G548" s="180"/>
      <c r="H548" s="180"/>
      <c r="I548" s="181"/>
      <c r="J548" s="34"/>
      <c r="K548" s="182"/>
      <c r="L548" s="183"/>
      <c r="M548" s="184"/>
      <c r="N548" s="19"/>
    </row>
    <row r="549" spans="1:54" ht="10" customHeight="1" thickTop="1" x14ac:dyDescent="0.3">
      <c r="A549" s="16"/>
      <c r="B549" s="17"/>
      <c r="C549" s="17"/>
      <c r="D549" s="17"/>
      <c r="E549" s="17"/>
      <c r="F549" s="17"/>
      <c r="G549" s="17"/>
      <c r="H549" s="18"/>
      <c r="I549" s="17"/>
      <c r="J549" s="17"/>
      <c r="K549" s="17"/>
      <c r="L549" s="17"/>
      <c r="M549" s="17"/>
      <c r="N549" s="19"/>
    </row>
    <row r="550" spans="1:54" ht="20.149999999999999" customHeight="1" x14ac:dyDescent="0.3">
      <c r="A550" s="16"/>
      <c r="B550" s="174" t="str">
        <f>F1582</f>
        <v>1. I felt fully seen and heard.</v>
      </c>
      <c r="C550" s="174"/>
      <c r="D550" s="174"/>
      <c r="E550" s="174"/>
      <c r="F550" s="174"/>
      <c r="G550" s="174"/>
      <c r="H550" s="174"/>
      <c r="I550" s="174"/>
      <c r="J550" s="174"/>
      <c r="K550" s="175"/>
      <c r="L550" s="176"/>
      <c r="M550" s="177"/>
      <c r="N550" s="19"/>
    </row>
    <row r="551" spans="1:54" ht="5.15" customHeight="1" x14ac:dyDescent="0.3">
      <c r="A551" s="16"/>
      <c r="B551" s="17"/>
      <c r="C551" s="17"/>
      <c r="D551" s="17"/>
      <c r="E551" s="17"/>
      <c r="F551" s="17"/>
      <c r="G551" s="17"/>
      <c r="H551" s="18"/>
      <c r="I551" s="17"/>
      <c r="J551" s="17"/>
      <c r="K551" s="17"/>
      <c r="L551" s="17"/>
      <c r="M551" s="17"/>
      <c r="N551" s="19"/>
      <c r="BB551" s="38"/>
    </row>
    <row r="552" spans="1:54" ht="20.149999999999999" customHeight="1" x14ac:dyDescent="0.3">
      <c r="A552" s="16"/>
      <c r="B552" s="174" t="str">
        <f>F1583</f>
        <v>2. They faithfully responded to all of my expressions of pain or discomfort.</v>
      </c>
      <c r="C552" s="174"/>
      <c r="D552" s="174"/>
      <c r="E552" s="174"/>
      <c r="F552" s="174"/>
      <c r="G552" s="174"/>
      <c r="H552" s="174"/>
      <c r="I552" s="174"/>
      <c r="J552" s="174"/>
      <c r="K552" s="175"/>
      <c r="L552" s="176"/>
      <c r="M552" s="177"/>
      <c r="N552" s="19"/>
      <c r="BB552" s="38"/>
    </row>
    <row r="553" spans="1:54" ht="5.15" customHeight="1" x14ac:dyDescent="0.3">
      <c r="A553" s="16"/>
      <c r="B553" s="17"/>
      <c r="C553" s="17"/>
      <c r="D553" s="17"/>
      <c r="E553" s="17"/>
      <c r="F553" s="17"/>
      <c r="G553" s="17"/>
      <c r="H553" s="18"/>
      <c r="I553" s="17"/>
      <c r="J553" s="17"/>
      <c r="K553" s="17"/>
      <c r="L553" s="17"/>
      <c r="M553" s="17"/>
      <c r="N553" s="19"/>
      <c r="BB553" s="38"/>
    </row>
    <row r="554" spans="1:54" ht="20.149999999999999" customHeight="1" x14ac:dyDescent="0.3">
      <c r="A554" s="16"/>
      <c r="B554" s="174" t="str">
        <f>F1584</f>
        <v>3. They put my personal wellbeing ahead of their institutional processes.</v>
      </c>
      <c r="C554" s="174"/>
      <c r="D554" s="174"/>
      <c r="E554" s="174"/>
      <c r="F554" s="174"/>
      <c r="G554" s="174"/>
      <c r="H554" s="174"/>
      <c r="I554" s="174"/>
      <c r="J554" s="174"/>
      <c r="K554" s="175"/>
      <c r="L554" s="176"/>
      <c r="M554" s="177"/>
      <c r="N554" s="19"/>
      <c r="BB554" s="38"/>
    </row>
    <row r="555" spans="1:54" ht="5.15" customHeight="1" x14ac:dyDescent="0.3">
      <c r="A555" s="16"/>
      <c r="B555" s="17"/>
      <c r="C555" s="17"/>
      <c r="D555" s="17"/>
      <c r="E555" s="17"/>
      <c r="F555" s="17"/>
      <c r="G555" s="17"/>
      <c r="H555" s="18"/>
      <c r="I555" s="17"/>
      <c r="J555" s="17"/>
      <c r="K555" s="17"/>
      <c r="L555" s="17"/>
      <c r="M555" s="17"/>
      <c r="N555" s="19"/>
      <c r="BB555" s="38"/>
    </row>
    <row r="556" spans="1:54" ht="20.149999999999999" customHeight="1" x14ac:dyDescent="0.3">
      <c r="A556" s="16"/>
      <c r="B556" s="174" t="str">
        <f>F1585</f>
        <v>4. Their actions and expressions were devoid of any microaggressions.</v>
      </c>
      <c r="C556" s="174"/>
      <c r="D556" s="174"/>
      <c r="E556" s="174"/>
      <c r="F556" s="174"/>
      <c r="G556" s="174"/>
      <c r="H556" s="174"/>
      <c r="I556" s="174"/>
      <c r="J556" s="174"/>
      <c r="K556" s="175"/>
      <c r="L556" s="176"/>
      <c r="M556" s="177"/>
      <c r="N556" s="19"/>
    </row>
    <row r="557" spans="1:54" ht="5.15" customHeight="1" x14ac:dyDescent="0.3">
      <c r="A557" s="16"/>
      <c r="B557" s="17"/>
      <c r="C557" s="17"/>
      <c r="D557" s="17"/>
      <c r="E557" s="17"/>
      <c r="F557" s="17"/>
      <c r="G557" s="17"/>
      <c r="H557" s="18"/>
      <c r="I557" s="17"/>
      <c r="J557" s="17"/>
      <c r="K557" s="17"/>
      <c r="L557" s="17"/>
      <c r="M557" s="17"/>
      <c r="N557" s="19"/>
    </row>
    <row r="558" spans="1:54" ht="20.149999999999999" customHeight="1" x14ac:dyDescent="0.3">
      <c r="A558" s="16"/>
      <c r="B558" s="174" t="str">
        <f>F1586</f>
        <v>5. They asked me how they could be more culturally sensitive.</v>
      </c>
      <c r="C558" s="174"/>
      <c r="D558" s="174"/>
      <c r="E558" s="174"/>
      <c r="F558" s="174"/>
      <c r="G558" s="174"/>
      <c r="H558" s="174"/>
      <c r="I558" s="174"/>
      <c r="J558" s="174"/>
      <c r="K558" s="175"/>
      <c r="L558" s="176"/>
      <c r="M558" s="177"/>
      <c r="N558" s="19"/>
    </row>
    <row r="559" spans="1:54" ht="5.15" customHeight="1" x14ac:dyDescent="0.3">
      <c r="A559" s="16"/>
      <c r="B559" s="17"/>
      <c r="C559" s="17"/>
      <c r="D559" s="17"/>
      <c r="E559" s="17"/>
      <c r="F559" s="17"/>
      <c r="G559" s="17"/>
      <c r="H559" s="18"/>
      <c r="I559" s="17"/>
      <c r="J559" s="17"/>
      <c r="K559" s="17"/>
      <c r="L559" s="17"/>
      <c r="M559" s="17"/>
      <c r="N559" s="19"/>
    </row>
    <row r="560" spans="1:54" ht="20.149999999999999" customHeight="1" x14ac:dyDescent="0.3">
      <c r="A560" s="16"/>
      <c r="B560" s="174" t="str">
        <f>F1587</f>
        <v>6. They did not exploit my vulnerability to their professional authority.</v>
      </c>
      <c r="C560" s="174"/>
      <c r="D560" s="174"/>
      <c r="E560" s="174"/>
      <c r="F560" s="174"/>
      <c r="G560" s="174"/>
      <c r="H560" s="174"/>
      <c r="I560" s="174"/>
      <c r="J560" s="174"/>
      <c r="K560" s="175"/>
      <c r="L560" s="176"/>
      <c r="M560" s="177"/>
      <c r="N560" s="19"/>
    </row>
    <row r="561" spans="1:14" ht="5.15" customHeight="1" x14ac:dyDescent="0.3">
      <c r="A561" s="16"/>
      <c r="B561" s="39"/>
      <c r="C561" s="39"/>
      <c r="D561" s="39"/>
      <c r="E561" s="39"/>
      <c r="F561" s="39"/>
      <c r="G561" s="39"/>
      <c r="H561" s="39"/>
      <c r="I561" s="39"/>
      <c r="J561" s="39"/>
      <c r="K561" s="39"/>
      <c r="L561" s="39"/>
      <c r="M561" s="39"/>
      <c r="N561" s="19"/>
    </row>
    <row r="562" spans="1:14" ht="20.149999999999999" customHeight="1" x14ac:dyDescent="0.3">
      <c r="A562" s="16"/>
      <c r="B562" s="174" t="str">
        <f>F1588</f>
        <v>7. I never had to give up my autonomy to fit their processes.</v>
      </c>
      <c r="C562" s="174"/>
      <c r="D562" s="174"/>
      <c r="E562" s="174"/>
      <c r="F562" s="174"/>
      <c r="G562" s="174"/>
      <c r="H562" s="174"/>
      <c r="I562" s="174"/>
      <c r="J562" s="174"/>
      <c r="K562" s="175"/>
      <c r="L562" s="176"/>
      <c r="M562" s="177"/>
      <c r="N562" s="19"/>
    </row>
    <row r="563" spans="1:14" ht="5.15" customHeight="1" x14ac:dyDescent="0.3">
      <c r="A563" s="16"/>
      <c r="B563" s="39"/>
      <c r="C563" s="39"/>
      <c r="D563" s="39"/>
      <c r="E563" s="39"/>
      <c r="F563" s="39"/>
      <c r="G563" s="39"/>
      <c r="H563" s="39"/>
      <c r="I563" s="39"/>
      <c r="J563" s="39"/>
      <c r="K563" s="39"/>
      <c r="L563" s="39"/>
      <c r="M563" s="39"/>
      <c r="N563" s="19"/>
    </row>
    <row r="564" spans="1:14" ht="20.149999999999999" customHeight="1" x14ac:dyDescent="0.3">
      <c r="A564" s="16"/>
      <c r="B564" s="174" t="str">
        <f>F1589</f>
        <v>8. Staff appeared to be culturally diverse.</v>
      </c>
      <c r="C564" s="174"/>
      <c r="D564" s="174"/>
      <c r="E564" s="174"/>
      <c r="F564" s="174"/>
      <c r="G564" s="174"/>
      <c r="H564" s="174"/>
      <c r="I564" s="174"/>
      <c r="J564" s="174"/>
      <c r="K564" s="175"/>
      <c r="L564" s="176"/>
      <c r="M564" s="177"/>
      <c r="N564" s="19"/>
    </row>
    <row r="565" spans="1:14" ht="5.15" customHeight="1" x14ac:dyDescent="0.3">
      <c r="A565" s="16"/>
      <c r="B565" s="39"/>
      <c r="C565" s="39"/>
      <c r="D565" s="39"/>
      <c r="E565" s="39"/>
      <c r="F565" s="39"/>
      <c r="G565" s="39"/>
      <c r="H565" s="39"/>
      <c r="I565" s="39"/>
      <c r="J565" s="39"/>
      <c r="K565" s="39"/>
      <c r="L565" s="39"/>
      <c r="M565" s="39"/>
      <c r="N565" s="19"/>
    </row>
    <row r="566" spans="1:14" ht="20.149999999999999" customHeight="1" x14ac:dyDescent="0.3">
      <c r="A566" s="16"/>
      <c r="B566" s="174" t="str">
        <f>F1590</f>
        <v>9. They effectively accommodated my linguistic barrier.</v>
      </c>
      <c r="C566" s="174"/>
      <c r="D566" s="174"/>
      <c r="E566" s="174"/>
      <c r="F566" s="174"/>
      <c r="G566" s="174"/>
      <c r="H566" s="174"/>
      <c r="I566" s="174"/>
      <c r="J566" s="174"/>
      <c r="K566" s="175"/>
      <c r="L566" s="176"/>
      <c r="M566" s="177"/>
      <c r="N566" s="19"/>
    </row>
    <row r="567" spans="1:14" ht="5.15" customHeight="1" x14ac:dyDescent="0.3">
      <c r="A567" s="16"/>
      <c r="B567" s="39"/>
      <c r="C567" s="39"/>
      <c r="D567" s="39"/>
      <c r="E567" s="39"/>
      <c r="F567" s="39"/>
      <c r="G567" s="39"/>
      <c r="H567" s="39"/>
      <c r="I567" s="39"/>
      <c r="J567" s="39"/>
      <c r="K567" s="39"/>
      <c r="L567" s="39"/>
      <c r="M567" s="39"/>
      <c r="N567" s="19"/>
    </row>
    <row r="568" spans="1:14" ht="20.149999999999999" customHeight="1" x14ac:dyDescent="0.3">
      <c r="A568" s="16"/>
      <c r="B568" s="174" t="str">
        <f>F1591</f>
        <v>10. I was offered billing options appropriate to my cultural values.</v>
      </c>
      <c r="C568" s="174"/>
      <c r="D568" s="174"/>
      <c r="E568" s="174"/>
      <c r="F568" s="174"/>
      <c r="G568" s="174"/>
      <c r="H568" s="174"/>
      <c r="I568" s="174"/>
      <c r="J568" s="174"/>
      <c r="K568" s="175"/>
      <c r="L568" s="176"/>
      <c r="M568" s="177"/>
      <c r="N568" s="19"/>
    </row>
    <row r="569" spans="1:14" ht="10" customHeight="1" x14ac:dyDescent="0.3">
      <c r="A569" s="16"/>
      <c r="B569" s="39"/>
      <c r="C569" s="39"/>
      <c r="D569" s="39"/>
      <c r="E569" s="39"/>
      <c r="F569" s="39"/>
      <c r="G569" s="39"/>
      <c r="H569" s="39"/>
      <c r="I569" s="39"/>
      <c r="J569" s="39"/>
      <c r="K569" s="39"/>
      <c r="L569" s="39"/>
      <c r="M569" s="39"/>
      <c r="N569" s="19"/>
    </row>
    <row r="570" spans="1:14" ht="15" customHeight="1" x14ac:dyDescent="0.3">
      <c r="A570" s="16"/>
      <c r="B570" s="178" t="str">
        <f>B1595</f>
        <v/>
      </c>
      <c r="C570" s="178"/>
      <c r="D570" s="178"/>
      <c r="E570" s="178"/>
      <c r="F570" s="178"/>
      <c r="G570" s="178"/>
      <c r="H570" s="178"/>
      <c r="I570" s="178"/>
      <c r="J570" s="178"/>
      <c r="K570" s="178"/>
      <c r="L570" s="178"/>
      <c r="M570" s="178"/>
      <c r="N570" s="19"/>
    </row>
    <row r="571" spans="1:14" ht="10" customHeight="1" x14ac:dyDescent="0.3">
      <c r="A571" s="16"/>
      <c r="B571" s="40"/>
      <c r="C571" s="41"/>
      <c r="D571" s="41"/>
      <c r="E571" s="41"/>
      <c r="F571" s="41"/>
      <c r="G571" s="41"/>
      <c r="H571" s="41"/>
      <c r="I571" s="41"/>
      <c r="J571" s="41"/>
      <c r="K571" s="41"/>
      <c r="L571" s="41"/>
      <c r="M571" s="42"/>
      <c r="N571" s="19"/>
    </row>
    <row r="572" spans="1:14" ht="20" customHeight="1" x14ac:dyDescent="0.3">
      <c r="A572" s="16"/>
      <c r="B572" s="52" t="str">
        <f>C1599</f>
        <v xml:space="preserve">We provide this helpful feedback to you, Tanner, to improve your cultural competency. </v>
      </c>
      <c r="C572" s="53"/>
      <c r="D572" s="53"/>
      <c r="E572" s="53"/>
      <c r="F572" s="53"/>
      <c r="G572" s="53"/>
      <c r="H572" s="53"/>
      <c r="I572" s="53"/>
      <c r="J572" s="53"/>
      <c r="K572" s="53"/>
      <c r="L572" s="53"/>
      <c r="M572" s="54"/>
      <c r="N572" s="19"/>
    </row>
    <row r="573" spans="1:14" ht="20" customHeight="1" x14ac:dyDescent="0.3">
      <c r="A573" s="16"/>
      <c r="B573" s="156" t="s">
        <v>15</v>
      </c>
      <c r="C573" s="157"/>
      <c r="D573" s="157"/>
      <c r="E573" s="157"/>
      <c r="F573" s="157"/>
      <c r="G573" s="157"/>
      <c r="H573" s="157"/>
      <c r="I573" s="157"/>
      <c r="J573" s="157"/>
      <c r="K573" s="157"/>
      <c r="L573" s="157"/>
      <c r="M573" s="158"/>
      <c r="N573" s="19"/>
    </row>
    <row r="574" spans="1:14" ht="20" customHeight="1" thickBot="1" x14ac:dyDescent="0.35">
      <c r="A574" s="16"/>
      <c r="B574" s="156" t="s">
        <v>16</v>
      </c>
      <c r="C574" s="157"/>
      <c r="D574" s="157"/>
      <c r="E574" s="157"/>
      <c r="F574" s="157"/>
      <c r="G574" s="157"/>
      <c r="H574" s="157"/>
      <c r="I574" s="157"/>
      <c r="J574" s="157"/>
      <c r="K574" s="157"/>
      <c r="L574" s="157"/>
      <c r="M574" s="158"/>
      <c r="N574" s="19"/>
    </row>
    <row r="575" spans="1:14" ht="30" customHeight="1" thickTop="1" x14ac:dyDescent="0.3">
      <c r="A575" s="16"/>
      <c r="B575" s="159" t="s">
        <v>17</v>
      </c>
      <c r="C575" s="160"/>
      <c r="D575" s="160"/>
      <c r="E575" s="162" t="s">
        <v>18</v>
      </c>
      <c r="F575" s="163"/>
      <c r="G575" s="163"/>
      <c r="H575" s="164"/>
      <c r="I575" s="165" t="s">
        <v>19</v>
      </c>
      <c r="J575" s="166"/>
      <c r="K575" s="166"/>
      <c r="L575" s="166"/>
      <c r="M575" s="167"/>
      <c r="N575" s="19"/>
    </row>
    <row r="576" spans="1:14" ht="55" customHeight="1" thickBot="1" x14ac:dyDescent="0.35">
      <c r="A576" s="16"/>
      <c r="B576" s="55"/>
      <c r="C576" s="17"/>
      <c r="D576" s="17"/>
      <c r="E576" s="168" t="s">
        <v>20</v>
      </c>
      <c r="F576" s="169"/>
      <c r="G576" s="169"/>
      <c r="H576" s="170"/>
      <c r="I576" s="171" t="s">
        <v>21</v>
      </c>
      <c r="J576" s="172"/>
      <c r="K576" s="172"/>
      <c r="L576" s="172"/>
      <c r="M576" s="173"/>
      <c r="N576" s="19"/>
    </row>
    <row r="577" spans="1:54" ht="10" customHeight="1" thickTop="1" x14ac:dyDescent="0.3">
      <c r="A577" s="16"/>
      <c r="B577" s="55"/>
      <c r="C577" s="17"/>
      <c r="D577" s="17"/>
      <c r="E577" s="17"/>
      <c r="F577" s="17"/>
      <c r="G577" s="17"/>
      <c r="H577" s="17"/>
      <c r="I577" s="17"/>
      <c r="J577" s="17"/>
      <c r="K577" s="17"/>
      <c r="L577" s="17"/>
      <c r="M577" s="56"/>
      <c r="N577" s="19"/>
    </row>
    <row r="578" spans="1:54" ht="20.149999999999999" customHeight="1" x14ac:dyDescent="0.3">
      <c r="A578" s="16"/>
      <c r="B578" s="46"/>
      <c r="C578" s="39"/>
      <c r="D578" s="39"/>
      <c r="E578" s="153"/>
      <c r="F578" s="154"/>
      <c r="G578" s="154"/>
      <c r="H578" s="154"/>
      <c r="I578" s="154"/>
      <c r="J578" s="154"/>
      <c r="K578" s="154"/>
      <c r="L578" s="155"/>
      <c r="M578" s="48"/>
      <c r="N578" s="19"/>
    </row>
    <row r="579" spans="1:54" ht="10" customHeight="1" x14ac:dyDescent="0.3">
      <c r="A579" s="16"/>
      <c r="B579" s="46"/>
      <c r="C579" s="39"/>
      <c r="D579" s="39"/>
      <c r="E579" s="39"/>
      <c r="F579" s="39"/>
      <c r="G579" s="39"/>
      <c r="H579" s="39"/>
      <c r="I579" s="39"/>
      <c r="J579" s="39"/>
      <c r="K579" s="39"/>
      <c r="L579" s="39"/>
      <c r="M579" s="48"/>
      <c r="N579" s="19"/>
    </row>
    <row r="580" spans="1:54" ht="65.150000000000006" customHeight="1" x14ac:dyDescent="0.3">
      <c r="A580" s="16"/>
      <c r="B580" s="156" t="str">
        <f>C1609</f>
        <v>Select one of these two services, Standard or Competitive Competence, to best improve your efficacy serving diverse patients. We can then offer a testimonial of your improved responsiveness to diverse clients.</v>
      </c>
      <c r="C580" s="157"/>
      <c r="D580" s="157"/>
      <c r="E580" s="157"/>
      <c r="F580" s="157"/>
      <c r="G580" s="157"/>
      <c r="H580" s="157"/>
      <c r="I580" s="157"/>
      <c r="J580" s="157"/>
      <c r="K580" s="157"/>
      <c r="L580" s="157"/>
      <c r="M580" s="158"/>
      <c r="N580" s="19"/>
    </row>
    <row r="581" spans="1:54" ht="45" customHeight="1" x14ac:dyDescent="0.3">
      <c r="A581" s="16"/>
      <c r="B581" s="150"/>
      <c r="C581" s="151"/>
      <c r="D581" s="151"/>
      <c r="E581" s="151"/>
      <c r="F581" s="151"/>
      <c r="G581" s="151"/>
      <c r="H581" s="151"/>
      <c r="I581" s="151"/>
      <c r="J581" s="151"/>
      <c r="K581" s="151"/>
      <c r="L581" s="151"/>
      <c r="M581" s="152"/>
      <c r="N581" s="19"/>
    </row>
    <row r="582" spans="1:54" ht="5.15" customHeight="1" x14ac:dyDescent="0.3">
      <c r="A582" s="16"/>
      <c r="B582" s="39"/>
      <c r="C582" s="39"/>
      <c r="D582" s="39"/>
      <c r="E582" s="39"/>
      <c r="F582" s="39"/>
      <c r="G582" s="39"/>
      <c r="H582" s="39"/>
      <c r="I582" s="39"/>
      <c r="J582" s="39"/>
      <c r="K582" s="39"/>
      <c r="L582" s="39"/>
      <c r="M582" s="39"/>
      <c r="N582" s="19"/>
    </row>
    <row r="583" spans="1:54" ht="5.15" customHeight="1" x14ac:dyDescent="0.3">
      <c r="A583" s="27"/>
      <c r="B583" s="28"/>
      <c r="C583" s="28"/>
      <c r="D583" s="28"/>
      <c r="E583" s="28"/>
      <c r="F583" s="28"/>
      <c r="G583" s="28"/>
      <c r="H583" s="28"/>
      <c r="I583" s="28"/>
      <c r="J583" s="28"/>
      <c r="K583" s="28"/>
      <c r="L583" s="28"/>
      <c r="M583" s="28"/>
      <c r="N583" s="29"/>
    </row>
    <row r="584" spans="1:54" ht="55" customHeight="1" x14ac:dyDescent="0.3">
      <c r="A584" s="30" t="s">
        <v>5</v>
      </c>
      <c r="B584" s="185" t="s">
        <v>36</v>
      </c>
      <c r="C584" s="185"/>
      <c r="D584" s="185"/>
      <c r="E584" s="185"/>
      <c r="F584" s="186"/>
      <c r="G584" s="186"/>
      <c r="H584" s="186"/>
      <c r="I584" s="186"/>
      <c r="J584" s="187"/>
      <c r="K584" s="187"/>
      <c r="L584" s="187"/>
      <c r="M584" s="187"/>
      <c r="N584" s="31" t="s">
        <v>7</v>
      </c>
    </row>
    <row r="585" spans="1:54" ht="5.15" customHeight="1" x14ac:dyDescent="0.3">
      <c r="A585" s="11"/>
      <c r="B585" s="12"/>
      <c r="C585" s="12"/>
      <c r="D585" s="12"/>
      <c r="E585" s="12"/>
      <c r="F585" s="12"/>
      <c r="G585" s="12"/>
      <c r="H585" s="13"/>
      <c r="I585" s="12"/>
      <c r="J585" s="12"/>
      <c r="K585" s="12"/>
      <c r="L585" s="12"/>
      <c r="M585" s="12"/>
      <c r="N585" s="14"/>
    </row>
    <row r="586" spans="1:54" ht="5.15" customHeight="1" x14ac:dyDescent="0.3">
      <c r="A586" s="16"/>
      <c r="B586" s="17"/>
      <c r="C586" s="17"/>
      <c r="D586" s="17"/>
      <c r="E586" s="17"/>
      <c r="F586" s="17"/>
      <c r="G586" s="17"/>
      <c r="H586" s="18"/>
      <c r="I586" s="17"/>
      <c r="J586" s="17"/>
      <c r="K586" s="17"/>
      <c r="L586" s="17"/>
      <c r="M586" s="17"/>
      <c r="N586" s="19"/>
    </row>
    <row r="587" spans="1:54" ht="5.15" customHeight="1" thickBot="1" x14ac:dyDescent="0.35">
      <c r="A587" s="16"/>
      <c r="B587" s="32"/>
      <c r="C587" s="32"/>
      <c r="D587" s="32"/>
      <c r="E587" s="32"/>
      <c r="F587" s="32"/>
      <c r="G587" s="32"/>
      <c r="H587" s="32"/>
      <c r="I587" s="32"/>
      <c r="J587" s="32"/>
      <c r="K587" s="32"/>
      <c r="L587" s="32"/>
      <c r="M587" s="32"/>
      <c r="N587" s="19"/>
    </row>
    <row r="588" spans="1:54" ht="20.149999999999999" customHeight="1" thickTop="1" x14ac:dyDescent="0.3">
      <c r="A588" s="16"/>
      <c r="B588" s="33" t="s">
        <v>11</v>
      </c>
      <c r="C588" s="32"/>
      <c r="D588" s="32"/>
      <c r="E588" s="32"/>
      <c r="F588" s="179" t="str">
        <f>F547</f>
        <v>Zuri</v>
      </c>
      <c r="G588" s="180"/>
      <c r="H588" s="180"/>
      <c r="I588" s="181"/>
      <c r="J588" s="34"/>
      <c r="K588" s="35" t="s">
        <v>12</v>
      </c>
      <c r="L588" s="36"/>
      <c r="M588" s="37"/>
      <c r="N588" s="19"/>
    </row>
    <row r="589" spans="1:54" ht="20.149999999999999" customHeight="1" thickBot="1" x14ac:dyDescent="0.35">
      <c r="A589" s="16"/>
      <c r="B589" s="33" t="s">
        <v>13</v>
      </c>
      <c r="C589" s="32"/>
      <c r="D589" s="32"/>
      <c r="E589" s="32"/>
      <c r="F589" s="179" t="str">
        <f>F548</f>
        <v>Tanner</v>
      </c>
      <c r="G589" s="180"/>
      <c r="H589" s="180"/>
      <c r="I589" s="181"/>
      <c r="J589" s="34"/>
      <c r="K589" s="182"/>
      <c r="L589" s="183"/>
      <c r="M589" s="184"/>
      <c r="N589" s="19"/>
    </row>
    <row r="590" spans="1:54" ht="10" customHeight="1" thickTop="1" x14ac:dyDescent="0.3">
      <c r="A590" s="16"/>
      <c r="B590" s="17"/>
      <c r="C590" s="17"/>
      <c r="D590" s="17"/>
      <c r="E590" s="17"/>
      <c r="F590" s="17"/>
      <c r="G590" s="17"/>
      <c r="H590" s="18"/>
      <c r="I590" s="17"/>
      <c r="J590" s="17"/>
      <c r="K590" s="17"/>
      <c r="L590" s="17"/>
      <c r="M590" s="17"/>
      <c r="N590" s="19"/>
    </row>
    <row r="591" spans="1:54" ht="20.149999999999999" customHeight="1" x14ac:dyDescent="0.3">
      <c r="A591" s="16"/>
      <c r="B591" s="174" t="str">
        <f>F1619</f>
        <v>1. I felt fully seen and heard.</v>
      </c>
      <c r="C591" s="174"/>
      <c r="D591" s="174"/>
      <c r="E591" s="174"/>
      <c r="F591" s="174"/>
      <c r="G591" s="174"/>
      <c r="H591" s="174"/>
      <c r="I591" s="174"/>
      <c r="J591" s="174"/>
      <c r="K591" s="175"/>
      <c r="L591" s="176"/>
      <c r="M591" s="177"/>
      <c r="N591" s="19"/>
    </row>
    <row r="592" spans="1:54" ht="5.15" customHeight="1" x14ac:dyDescent="0.3">
      <c r="A592" s="16"/>
      <c r="B592" s="17"/>
      <c r="C592" s="17"/>
      <c r="D592" s="17"/>
      <c r="E592" s="17"/>
      <c r="F592" s="17"/>
      <c r="G592" s="17"/>
      <c r="H592" s="18"/>
      <c r="I592" s="17"/>
      <c r="J592" s="17"/>
      <c r="K592" s="17"/>
      <c r="L592" s="17"/>
      <c r="M592" s="17"/>
      <c r="N592" s="19"/>
      <c r="BB592" s="38"/>
    </row>
    <row r="593" spans="1:54" ht="20.149999999999999" customHeight="1" x14ac:dyDescent="0.3">
      <c r="A593" s="16"/>
      <c r="B593" s="174" t="str">
        <f>F1620</f>
        <v>2. They faithfully responded to all of my expressions of pain or discomfort.</v>
      </c>
      <c r="C593" s="174"/>
      <c r="D593" s="174"/>
      <c r="E593" s="174"/>
      <c r="F593" s="174"/>
      <c r="G593" s="174"/>
      <c r="H593" s="174"/>
      <c r="I593" s="174"/>
      <c r="J593" s="174"/>
      <c r="K593" s="175"/>
      <c r="L593" s="176"/>
      <c r="M593" s="177"/>
      <c r="N593" s="19"/>
      <c r="BB593" s="38"/>
    </row>
    <row r="594" spans="1:54" ht="5.15" customHeight="1" x14ac:dyDescent="0.3">
      <c r="A594" s="16"/>
      <c r="B594" s="17"/>
      <c r="C594" s="17"/>
      <c r="D594" s="17"/>
      <c r="E594" s="17"/>
      <c r="F594" s="17"/>
      <c r="G594" s="17"/>
      <c r="H594" s="18"/>
      <c r="I594" s="17"/>
      <c r="J594" s="17"/>
      <c r="K594" s="17"/>
      <c r="L594" s="17"/>
      <c r="M594" s="17"/>
      <c r="N594" s="19"/>
      <c r="BB594" s="38"/>
    </row>
    <row r="595" spans="1:54" ht="20.149999999999999" customHeight="1" x14ac:dyDescent="0.3">
      <c r="A595" s="16"/>
      <c r="B595" s="174" t="str">
        <f>F1621</f>
        <v>3. They put my personal wellbeing ahead of their institutional processes.</v>
      </c>
      <c r="C595" s="174"/>
      <c r="D595" s="174"/>
      <c r="E595" s="174"/>
      <c r="F595" s="174"/>
      <c r="G595" s="174"/>
      <c r="H595" s="174"/>
      <c r="I595" s="174"/>
      <c r="J595" s="174"/>
      <c r="K595" s="175"/>
      <c r="L595" s="176"/>
      <c r="M595" s="177"/>
      <c r="N595" s="19"/>
      <c r="BB595" s="38"/>
    </row>
    <row r="596" spans="1:54" ht="5.15" customHeight="1" x14ac:dyDescent="0.3">
      <c r="A596" s="16"/>
      <c r="B596" s="17"/>
      <c r="C596" s="17"/>
      <c r="D596" s="17"/>
      <c r="E596" s="17"/>
      <c r="F596" s="17"/>
      <c r="G596" s="17"/>
      <c r="H596" s="18"/>
      <c r="I596" s="17"/>
      <c r="J596" s="17"/>
      <c r="K596" s="17"/>
      <c r="L596" s="17"/>
      <c r="M596" s="17"/>
      <c r="N596" s="19"/>
      <c r="BB596" s="38"/>
    </row>
    <row r="597" spans="1:54" ht="20.149999999999999" customHeight="1" x14ac:dyDescent="0.3">
      <c r="A597" s="16"/>
      <c r="B597" s="174" t="str">
        <f>F1622</f>
        <v>4. Their actions and expressions were devoid of any microaggressions.</v>
      </c>
      <c r="C597" s="174"/>
      <c r="D597" s="174"/>
      <c r="E597" s="174"/>
      <c r="F597" s="174"/>
      <c r="G597" s="174"/>
      <c r="H597" s="174"/>
      <c r="I597" s="174"/>
      <c r="J597" s="174"/>
      <c r="K597" s="175"/>
      <c r="L597" s="176"/>
      <c r="M597" s="177"/>
      <c r="N597" s="19"/>
    </row>
    <row r="598" spans="1:54" ht="5.15" customHeight="1" x14ac:dyDescent="0.3">
      <c r="A598" s="16"/>
      <c r="B598" s="17"/>
      <c r="C598" s="17"/>
      <c r="D598" s="17"/>
      <c r="E598" s="17"/>
      <c r="F598" s="17"/>
      <c r="G598" s="17"/>
      <c r="H598" s="18"/>
      <c r="I598" s="17"/>
      <c r="J598" s="17"/>
      <c r="K598" s="17"/>
      <c r="L598" s="17"/>
      <c r="M598" s="17"/>
      <c r="N598" s="19"/>
    </row>
    <row r="599" spans="1:54" ht="20.149999999999999" customHeight="1" x14ac:dyDescent="0.3">
      <c r="A599" s="16"/>
      <c r="B599" s="174" t="str">
        <f>F1623</f>
        <v>5. They asked me how they could be more culturally sensitive.</v>
      </c>
      <c r="C599" s="174"/>
      <c r="D599" s="174"/>
      <c r="E599" s="174"/>
      <c r="F599" s="174"/>
      <c r="G599" s="174"/>
      <c r="H599" s="174"/>
      <c r="I599" s="174"/>
      <c r="J599" s="174"/>
      <c r="K599" s="175"/>
      <c r="L599" s="176"/>
      <c r="M599" s="177"/>
      <c r="N599" s="19"/>
    </row>
    <row r="600" spans="1:54" ht="5.15" customHeight="1" x14ac:dyDescent="0.3">
      <c r="A600" s="16"/>
      <c r="B600" s="17"/>
      <c r="C600" s="17"/>
      <c r="D600" s="17"/>
      <c r="E600" s="17"/>
      <c r="F600" s="17"/>
      <c r="G600" s="17"/>
      <c r="H600" s="18"/>
      <c r="I600" s="17"/>
      <c r="J600" s="17"/>
      <c r="K600" s="17"/>
      <c r="L600" s="17"/>
      <c r="M600" s="17"/>
      <c r="N600" s="19"/>
    </row>
    <row r="601" spans="1:54" ht="20.149999999999999" customHeight="1" x14ac:dyDescent="0.3">
      <c r="A601" s="16"/>
      <c r="B601" s="174" t="str">
        <f>F1624</f>
        <v>6. They did not exploit my vulnerability to their professional authority.</v>
      </c>
      <c r="C601" s="174"/>
      <c r="D601" s="174"/>
      <c r="E601" s="174"/>
      <c r="F601" s="174"/>
      <c r="G601" s="174"/>
      <c r="H601" s="174"/>
      <c r="I601" s="174"/>
      <c r="J601" s="174"/>
      <c r="K601" s="175"/>
      <c r="L601" s="176"/>
      <c r="M601" s="177"/>
      <c r="N601" s="19"/>
    </row>
    <row r="602" spans="1:54" ht="5.15" customHeight="1" x14ac:dyDescent="0.3">
      <c r="A602" s="16"/>
      <c r="B602" s="39"/>
      <c r="C602" s="39"/>
      <c r="D602" s="39"/>
      <c r="E602" s="39"/>
      <c r="F602" s="39"/>
      <c r="G602" s="39"/>
      <c r="H602" s="39"/>
      <c r="I602" s="39"/>
      <c r="J602" s="39"/>
      <c r="K602" s="39"/>
      <c r="L602" s="39"/>
      <c r="M602" s="39"/>
      <c r="N602" s="19"/>
    </row>
    <row r="603" spans="1:54" ht="20.149999999999999" customHeight="1" x14ac:dyDescent="0.3">
      <c r="A603" s="16"/>
      <c r="B603" s="174" t="str">
        <f>F1625</f>
        <v>7. I never had to give up my autonomy to fit their processes.</v>
      </c>
      <c r="C603" s="174"/>
      <c r="D603" s="174"/>
      <c r="E603" s="174"/>
      <c r="F603" s="174"/>
      <c r="G603" s="174"/>
      <c r="H603" s="174"/>
      <c r="I603" s="174"/>
      <c r="J603" s="174"/>
      <c r="K603" s="175"/>
      <c r="L603" s="176"/>
      <c r="M603" s="177"/>
      <c r="N603" s="19"/>
    </row>
    <row r="604" spans="1:54" ht="5.15" customHeight="1" x14ac:dyDescent="0.3">
      <c r="A604" s="16"/>
      <c r="B604" s="39"/>
      <c r="C604" s="39"/>
      <c r="D604" s="39"/>
      <c r="E604" s="39"/>
      <c r="F604" s="39"/>
      <c r="G604" s="39"/>
      <c r="H604" s="39"/>
      <c r="I604" s="39"/>
      <c r="J604" s="39"/>
      <c r="K604" s="39"/>
      <c r="L604" s="39"/>
      <c r="M604" s="39"/>
      <c r="N604" s="19"/>
    </row>
    <row r="605" spans="1:54" ht="20.149999999999999" customHeight="1" x14ac:dyDescent="0.3">
      <c r="A605" s="16"/>
      <c r="B605" s="174" t="str">
        <f>F1626</f>
        <v>8. Staff appeared to be culturally diverse.</v>
      </c>
      <c r="C605" s="174"/>
      <c r="D605" s="174"/>
      <c r="E605" s="174"/>
      <c r="F605" s="174"/>
      <c r="G605" s="174"/>
      <c r="H605" s="174"/>
      <c r="I605" s="174"/>
      <c r="J605" s="174"/>
      <c r="K605" s="175"/>
      <c r="L605" s="176"/>
      <c r="M605" s="177"/>
      <c r="N605" s="19"/>
    </row>
    <row r="606" spans="1:54" ht="5.15" customHeight="1" x14ac:dyDescent="0.3">
      <c r="A606" s="16"/>
      <c r="B606" s="39"/>
      <c r="C606" s="39"/>
      <c r="D606" s="39"/>
      <c r="E606" s="39"/>
      <c r="F606" s="39"/>
      <c r="G606" s="39"/>
      <c r="H606" s="39"/>
      <c r="I606" s="39"/>
      <c r="J606" s="39"/>
      <c r="K606" s="39"/>
      <c r="L606" s="39"/>
      <c r="M606" s="39"/>
      <c r="N606" s="19"/>
    </row>
    <row r="607" spans="1:54" ht="20.149999999999999" customHeight="1" x14ac:dyDescent="0.3">
      <c r="A607" s="16"/>
      <c r="B607" s="174" t="str">
        <f>F1627</f>
        <v>9. They effectively accommodated my linguistic barrier.</v>
      </c>
      <c r="C607" s="174"/>
      <c r="D607" s="174"/>
      <c r="E607" s="174"/>
      <c r="F607" s="174"/>
      <c r="G607" s="174"/>
      <c r="H607" s="174"/>
      <c r="I607" s="174"/>
      <c r="J607" s="174"/>
      <c r="K607" s="175"/>
      <c r="L607" s="176"/>
      <c r="M607" s="177"/>
      <c r="N607" s="19"/>
    </row>
    <row r="608" spans="1:54" ht="5.15" customHeight="1" x14ac:dyDescent="0.3">
      <c r="A608" s="16"/>
      <c r="B608" s="39"/>
      <c r="C608" s="39"/>
      <c r="D608" s="39"/>
      <c r="E608" s="39"/>
      <c r="F608" s="39"/>
      <c r="G608" s="39"/>
      <c r="H608" s="39"/>
      <c r="I608" s="39"/>
      <c r="J608" s="39"/>
      <c r="K608" s="39"/>
      <c r="L608" s="39"/>
      <c r="M608" s="39"/>
      <c r="N608" s="19"/>
    </row>
    <row r="609" spans="1:14" ht="20.149999999999999" customHeight="1" x14ac:dyDescent="0.3">
      <c r="A609" s="16"/>
      <c r="B609" s="174" t="str">
        <f>F1628</f>
        <v>10. I was offered billing options appropriate to my cultural values.</v>
      </c>
      <c r="C609" s="174"/>
      <c r="D609" s="174"/>
      <c r="E609" s="174"/>
      <c r="F609" s="174"/>
      <c r="G609" s="174"/>
      <c r="H609" s="174"/>
      <c r="I609" s="174"/>
      <c r="J609" s="174"/>
      <c r="K609" s="175"/>
      <c r="L609" s="176"/>
      <c r="M609" s="177"/>
      <c r="N609" s="19"/>
    </row>
    <row r="610" spans="1:14" ht="10" customHeight="1" x14ac:dyDescent="0.3">
      <c r="A610" s="16"/>
      <c r="B610" s="39"/>
      <c r="C610" s="39"/>
      <c r="D610" s="39"/>
      <c r="E610" s="39"/>
      <c r="F610" s="39"/>
      <c r="G610" s="39"/>
      <c r="H610" s="39"/>
      <c r="I610" s="39"/>
      <c r="J610" s="39"/>
      <c r="K610" s="39"/>
      <c r="L610" s="39"/>
      <c r="M610" s="39"/>
      <c r="N610" s="19"/>
    </row>
    <row r="611" spans="1:14" ht="15" customHeight="1" x14ac:dyDescent="0.3">
      <c r="A611" s="16"/>
      <c r="B611" s="178" t="str">
        <f>B1632</f>
        <v/>
      </c>
      <c r="C611" s="178"/>
      <c r="D611" s="178"/>
      <c r="E611" s="178"/>
      <c r="F611" s="178"/>
      <c r="G611" s="178"/>
      <c r="H611" s="178"/>
      <c r="I611" s="178"/>
      <c r="J611" s="178"/>
      <c r="K611" s="178"/>
      <c r="L611" s="178"/>
      <c r="M611" s="178"/>
      <c r="N611" s="19"/>
    </row>
    <row r="612" spans="1:14" ht="10" customHeight="1" x14ac:dyDescent="0.3">
      <c r="A612" s="16"/>
      <c r="B612" s="40"/>
      <c r="C612" s="41"/>
      <c r="D612" s="41"/>
      <c r="E612" s="41"/>
      <c r="F612" s="41"/>
      <c r="G612" s="41"/>
      <c r="H612" s="41"/>
      <c r="I612" s="41"/>
      <c r="J612" s="41"/>
      <c r="K612" s="41"/>
      <c r="L612" s="41"/>
      <c r="M612" s="42"/>
      <c r="N612" s="19"/>
    </row>
    <row r="613" spans="1:14" ht="20" customHeight="1" x14ac:dyDescent="0.3">
      <c r="A613" s="16"/>
      <c r="B613" s="52" t="str">
        <f>C1636</f>
        <v xml:space="preserve">We provide this helpful feedback to you, Tanner, to improve your cultural competency. </v>
      </c>
      <c r="C613" s="53"/>
      <c r="D613" s="53"/>
      <c r="E613" s="53"/>
      <c r="F613" s="53"/>
      <c r="G613" s="53"/>
      <c r="H613" s="53"/>
      <c r="I613" s="53"/>
      <c r="J613" s="53"/>
      <c r="K613" s="53"/>
      <c r="L613" s="53"/>
      <c r="M613" s="54"/>
      <c r="N613" s="19"/>
    </row>
    <row r="614" spans="1:14" ht="20" customHeight="1" x14ac:dyDescent="0.3">
      <c r="A614" s="16"/>
      <c r="B614" s="156" t="s">
        <v>15</v>
      </c>
      <c r="C614" s="157"/>
      <c r="D614" s="157"/>
      <c r="E614" s="157"/>
      <c r="F614" s="157"/>
      <c r="G614" s="157"/>
      <c r="H614" s="157"/>
      <c r="I614" s="157"/>
      <c r="J614" s="157"/>
      <c r="K614" s="157"/>
      <c r="L614" s="157"/>
      <c r="M614" s="158"/>
      <c r="N614" s="19"/>
    </row>
    <row r="615" spans="1:14" ht="20" customHeight="1" thickBot="1" x14ac:dyDescent="0.35">
      <c r="A615" s="16"/>
      <c r="B615" s="156" t="s">
        <v>16</v>
      </c>
      <c r="C615" s="157"/>
      <c r="D615" s="157"/>
      <c r="E615" s="157"/>
      <c r="F615" s="157"/>
      <c r="G615" s="157"/>
      <c r="H615" s="157"/>
      <c r="I615" s="157"/>
      <c r="J615" s="157"/>
      <c r="K615" s="157"/>
      <c r="L615" s="157"/>
      <c r="M615" s="158"/>
      <c r="N615" s="19"/>
    </row>
    <row r="616" spans="1:14" ht="30" customHeight="1" thickTop="1" x14ac:dyDescent="0.3">
      <c r="A616" s="16"/>
      <c r="B616" s="159" t="s">
        <v>17</v>
      </c>
      <c r="C616" s="160"/>
      <c r="D616" s="160"/>
      <c r="E616" s="162" t="s">
        <v>18</v>
      </c>
      <c r="F616" s="163"/>
      <c r="G616" s="163"/>
      <c r="H616" s="164"/>
      <c r="I616" s="165" t="s">
        <v>19</v>
      </c>
      <c r="J616" s="166"/>
      <c r="K616" s="166"/>
      <c r="L616" s="166"/>
      <c r="M616" s="167"/>
      <c r="N616" s="19"/>
    </row>
    <row r="617" spans="1:14" ht="55" customHeight="1" thickBot="1" x14ac:dyDescent="0.35">
      <c r="A617" s="16"/>
      <c r="B617" s="55"/>
      <c r="C617" s="17"/>
      <c r="D617" s="17"/>
      <c r="E617" s="168" t="s">
        <v>20</v>
      </c>
      <c r="F617" s="169"/>
      <c r="G617" s="169"/>
      <c r="H617" s="170"/>
      <c r="I617" s="171" t="s">
        <v>21</v>
      </c>
      <c r="J617" s="172"/>
      <c r="K617" s="172"/>
      <c r="L617" s="172"/>
      <c r="M617" s="173"/>
      <c r="N617" s="19"/>
    </row>
    <row r="618" spans="1:14" ht="10" customHeight="1" thickTop="1" x14ac:dyDescent="0.3">
      <c r="A618" s="16"/>
      <c r="B618" s="55"/>
      <c r="C618" s="17"/>
      <c r="D618" s="17"/>
      <c r="E618" s="17"/>
      <c r="F618" s="17"/>
      <c r="G618" s="17"/>
      <c r="H618" s="17"/>
      <c r="I618" s="17"/>
      <c r="J618" s="17"/>
      <c r="K618" s="17"/>
      <c r="L618" s="17"/>
      <c r="M618" s="56"/>
      <c r="N618" s="19"/>
    </row>
    <row r="619" spans="1:14" ht="20.149999999999999" customHeight="1" x14ac:dyDescent="0.3">
      <c r="A619" s="16"/>
      <c r="B619" s="46"/>
      <c r="C619" s="39"/>
      <c r="D619" s="39"/>
      <c r="E619" s="153"/>
      <c r="F619" s="154"/>
      <c r="G619" s="154"/>
      <c r="H619" s="154"/>
      <c r="I619" s="154"/>
      <c r="J619" s="154"/>
      <c r="K619" s="154"/>
      <c r="L619" s="155"/>
      <c r="M619" s="48"/>
      <c r="N619" s="19"/>
    </row>
    <row r="620" spans="1:14" ht="10" customHeight="1" x14ac:dyDescent="0.3">
      <c r="A620" s="16"/>
      <c r="B620" s="46"/>
      <c r="C620" s="39"/>
      <c r="D620" s="39"/>
      <c r="E620" s="39"/>
      <c r="F620" s="39"/>
      <c r="G620" s="39"/>
      <c r="H620" s="39"/>
      <c r="I620" s="39"/>
      <c r="J620" s="39"/>
      <c r="K620" s="39"/>
      <c r="L620" s="39"/>
      <c r="M620" s="48"/>
      <c r="N620" s="19"/>
    </row>
    <row r="621" spans="1:14" ht="65.150000000000006" customHeight="1" x14ac:dyDescent="0.3">
      <c r="A621" s="16"/>
      <c r="B621" s="156" t="str">
        <f>C1646</f>
        <v>Select one of these two services, Standard or Competitive Competence, to best improve your efficacy serving diverse patients. We can then offer a testimonial of your improved responsiveness to diverse clients.</v>
      </c>
      <c r="C621" s="157"/>
      <c r="D621" s="157"/>
      <c r="E621" s="157"/>
      <c r="F621" s="157"/>
      <c r="G621" s="157"/>
      <c r="H621" s="157"/>
      <c r="I621" s="157"/>
      <c r="J621" s="157"/>
      <c r="K621" s="157"/>
      <c r="L621" s="157"/>
      <c r="M621" s="158"/>
      <c r="N621" s="19"/>
    </row>
    <row r="622" spans="1:14" ht="45" customHeight="1" x14ac:dyDescent="0.3">
      <c r="A622" s="16"/>
      <c r="B622" s="150"/>
      <c r="C622" s="151"/>
      <c r="D622" s="151"/>
      <c r="E622" s="151"/>
      <c r="F622" s="151"/>
      <c r="G622" s="151"/>
      <c r="H622" s="151"/>
      <c r="I622" s="151"/>
      <c r="J622" s="151"/>
      <c r="K622" s="151"/>
      <c r="L622" s="151"/>
      <c r="M622" s="152"/>
      <c r="N622" s="19"/>
    </row>
    <row r="623" spans="1:14" ht="5.15" customHeight="1" x14ac:dyDescent="0.3">
      <c r="A623" s="16"/>
      <c r="B623" s="39"/>
      <c r="C623" s="39"/>
      <c r="D623" s="39"/>
      <c r="E623" s="39"/>
      <c r="F623" s="39"/>
      <c r="G623" s="39"/>
      <c r="H623" s="39"/>
      <c r="I623" s="39"/>
      <c r="J623" s="39"/>
      <c r="K623" s="39"/>
      <c r="L623" s="39"/>
      <c r="M623" s="39"/>
      <c r="N623" s="19"/>
    </row>
    <row r="624" spans="1:14" ht="5.15" customHeight="1" x14ac:dyDescent="0.3">
      <c r="A624" s="27"/>
      <c r="B624" s="28"/>
      <c r="C624" s="28"/>
      <c r="D624" s="28"/>
      <c r="E624" s="28"/>
      <c r="F624" s="28"/>
      <c r="G624" s="28"/>
      <c r="H624" s="28"/>
      <c r="I624" s="28"/>
      <c r="J624" s="28"/>
      <c r="K624" s="28"/>
      <c r="L624" s="28"/>
      <c r="M624" s="28"/>
      <c r="N624" s="29"/>
    </row>
    <row r="625" spans="1:54" ht="55" customHeight="1" x14ac:dyDescent="0.3">
      <c r="A625" s="30" t="s">
        <v>5</v>
      </c>
      <c r="B625" s="185" t="s">
        <v>37</v>
      </c>
      <c r="C625" s="185"/>
      <c r="D625" s="185"/>
      <c r="E625" s="185"/>
      <c r="F625" s="186"/>
      <c r="G625" s="186"/>
      <c r="H625" s="186"/>
      <c r="I625" s="186"/>
      <c r="J625" s="187"/>
      <c r="K625" s="187"/>
      <c r="L625" s="187"/>
      <c r="M625" s="187"/>
      <c r="N625" s="31" t="s">
        <v>7</v>
      </c>
    </row>
    <row r="626" spans="1:54" ht="5.15" customHeight="1" x14ac:dyDescent="0.3">
      <c r="A626" s="11"/>
      <c r="B626" s="12"/>
      <c r="C626" s="12"/>
      <c r="D626" s="12"/>
      <c r="E626" s="12"/>
      <c r="F626" s="12"/>
      <c r="G626" s="12"/>
      <c r="H626" s="13"/>
      <c r="I626" s="12"/>
      <c r="J626" s="12"/>
      <c r="K626" s="12"/>
      <c r="L626" s="12"/>
      <c r="M626" s="12"/>
      <c r="N626" s="14"/>
    </row>
    <row r="627" spans="1:54" ht="5.15" customHeight="1" x14ac:dyDescent="0.3">
      <c r="A627" s="16"/>
      <c r="B627" s="17"/>
      <c r="C627" s="17"/>
      <c r="D627" s="17"/>
      <c r="E627" s="17"/>
      <c r="F627" s="17"/>
      <c r="G627" s="17"/>
      <c r="H627" s="18"/>
      <c r="I627" s="17"/>
      <c r="J627" s="17"/>
      <c r="K627" s="17"/>
      <c r="L627" s="17"/>
      <c r="M627" s="17"/>
      <c r="N627" s="19"/>
    </row>
    <row r="628" spans="1:54" ht="5.15" customHeight="1" thickBot="1" x14ac:dyDescent="0.35">
      <c r="A628" s="16"/>
      <c r="B628" s="32"/>
      <c r="C628" s="32"/>
      <c r="D628" s="32"/>
      <c r="E628" s="32"/>
      <c r="F628" s="32"/>
      <c r="G628" s="32"/>
      <c r="H628" s="32"/>
      <c r="I628" s="32"/>
      <c r="J628" s="32"/>
      <c r="K628" s="32"/>
      <c r="L628" s="32"/>
      <c r="M628" s="32"/>
      <c r="N628" s="19"/>
    </row>
    <row r="629" spans="1:54" ht="20.149999999999999" customHeight="1" thickTop="1" x14ac:dyDescent="0.3">
      <c r="A629" s="16"/>
      <c r="B629" s="33" t="s">
        <v>11</v>
      </c>
      <c r="C629" s="32"/>
      <c r="D629" s="32"/>
      <c r="E629" s="32"/>
      <c r="F629" s="179" t="str">
        <f>F588</f>
        <v>Zuri</v>
      </c>
      <c r="G629" s="180"/>
      <c r="H629" s="180"/>
      <c r="I629" s="181"/>
      <c r="J629" s="34"/>
      <c r="K629" s="35" t="s">
        <v>12</v>
      </c>
      <c r="L629" s="36"/>
      <c r="M629" s="37"/>
      <c r="N629" s="19"/>
    </row>
    <row r="630" spans="1:54" ht="20.149999999999999" customHeight="1" thickBot="1" x14ac:dyDescent="0.35">
      <c r="A630" s="16"/>
      <c r="B630" s="33" t="s">
        <v>13</v>
      </c>
      <c r="C630" s="32"/>
      <c r="D630" s="32"/>
      <c r="E630" s="32"/>
      <c r="F630" s="179" t="str">
        <f>F589</f>
        <v>Tanner</v>
      </c>
      <c r="G630" s="180"/>
      <c r="H630" s="180"/>
      <c r="I630" s="181"/>
      <c r="J630" s="34"/>
      <c r="K630" s="182"/>
      <c r="L630" s="183"/>
      <c r="M630" s="184"/>
      <c r="N630" s="19"/>
    </row>
    <row r="631" spans="1:54" ht="10" customHeight="1" thickTop="1" x14ac:dyDescent="0.3">
      <c r="A631" s="16"/>
      <c r="B631" s="17"/>
      <c r="C631" s="17"/>
      <c r="D631" s="17"/>
      <c r="E631" s="17"/>
      <c r="F631" s="17"/>
      <c r="G631" s="17"/>
      <c r="H631" s="18"/>
      <c r="I631" s="17"/>
      <c r="J631" s="17"/>
      <c r="K631" s="17"/>
      <c r="L631" s="17"/>
      <c r="M631" s="17"/>
      <c r="N631" s="19"/>
    </row>
    <row r="632" spans="1:54" ht="20.149999999999999" customHeight="1" x14ac:dyDescent="0.3">
      <c r="A632" s="16"/>
      <c r="B632" s="174" t="str">
        <f>F1656</f>
        <v>1. I felt fully seen and heard.</v>
      </c>
      <c r="C632" s="174"/>
      <c r="D632" s="174"/>
      <c r="E632" s="174"/>
      <c r="F632" s="174"/>
      <c r="G632" s="174"/>
      <c r="H632" s="174"/>
      <c r="I632" s="174"/>
      <c r="J632" s="174"/>
      <c r="K632" s="175"/>
      <c r="L632" s="176"/>
      <c r="M632" s="177"/>
      <c r="N632" s="19"/>
    </row>
    <row r="633" spans="1:54" ht="5.15" customHeight="1" x14ac:dyDescent="0.3">
      <c r="A633" s="16"/>
      <c r="B633" s="17"/>
      <c r="C633" s="17"/>
      <c r="D633" s="17"/>
      <c r="E633" s="17"/>
      <c r="F633" s="17"/>
      <c r="G633" s="17"/>
      <c r="H633" s="18"/>
      <c r="I633" s="17"/>
      <c r="J633" s="17"/>
      <c r="K633" s="17"/>
      <c r="L633" s="17"/>
      <c r="M633" s="17"/>
      <c r="N633" s="19"/>
      <c r="BB633" s="38"/>
    </row>
    <row r="634" spans="1:54" ht="20.149999999999999" customHeight="1" x14ac:dyDescent="0.3">
      <c r="A634" s="16"/>
      <c r="B634" s="174" t="str">
        <f>F1657</f>
        <v>2. They faithfully responded to all of my expressions of pain or discomfort.</v>
      </c>
      <c r="C634" s="174"/>
      <c r="D634" s="174"/>
      <c r="E634" s="174"/>
      <c r="F634" s="174"/>
      <c r="G634" s="174"/>
      <c r="H634" s="174"/>
      <c r="I634" s="174"/>
      <c r="J634" s="174"/>
      <c r="K634" s="175"/>
      <c r="L634" s="176"/>
      <c r="M634" s="177"/>
      <c r="N634" s="19"/>
      <c r="BB634" s="38"/>
    </row>
    <row r="635" spans="1:54" ht="5.15" customHeight="1" x14ac:dyDescent="0.3">
      <c r="A635" s="16"/>
      <c r="B635" s="17"/>
      <c r="C635" s="17"/>
      <c r="D635" s="17"/>
      <c r="E635" s="17"/>
      <c r="F635" s="17"/>
      <c r="G635" s="17"/>
      <c r="H635" s="18"/>
      <c r="I635" s="17"/>
      <c r="J635" s="17"/>
      <c r="K635" s="17"/>
      <c r="L635" s="17"/>
      <c r="M635" s="17"/>
      <c r="N635" s="19"/>
      <c r="BB635" s="38"/>
    </row>
    <row r="636" spans="1:54" ht="20.149999999999999" customHeight="1" x14ac:dyDescent="0.3">
      <c r="A636" s="16"/>
      <c r="B636" s="174" t="str">
        <f>F1658</f>
        <v>3. They put my personal wellbeing ahead of their institutional processes.</v>
      </c>
      <c r="C636" s="174"/>
      <c r="D636" s="174"/>
      <c r="E636" s="174"/>
      <c r="F636" s="174"/>
      <c r="G636" s="174"/>
      <c r="H636" s="174"/>
      <c r="I636" s="174"/>
      <c r="J636" s="174"/>
      <c r="K636" s="175"/>
      <c r="L636" s="176"/>
      <c r="M636" s="177"/>
      <c r="N636" s="19"/>
      <c r="BB636" s="38"/>
    </row>
    <row r="637" spans="1:54" ht="5.15" customHeight="1" x14ac:dyDescent="0.3">
      <c r="A637" s="16"/>
      <c r="B637" s="17"/>
      <c r="C637" s="17"/>
      <c r="D637" s="17"/>
      <c r="E637" s="17"/>
      <c r="F637" s="17"/>
      <c r="G637" s="17"/>
      <c r="H637" s="18"/>
      <c r="I637" s="17"/>
      <c r="J637" s="17"/>
      <c r="K637" s="17"/>
      <c r="L637" s="17"/>
      <c r="M637" s="17"/>
      <c r="N637" s="19"/>
      <c r="BB637" s="38"/>
    </row>
    <row r="638" spans="1:54" ht="20.149999999999999" customHeight="1" x14ac:dyDescent="0.3">
      <c r="A638" s="16"/>
      <c r="B638" s="174" t="str">
        <f>F1659</f>
        <v>4. Their actions and expressions were devoid of any microaggressions.</v>
      </c>
      <c r="C638" s="174"/>
      <c r="D638" s="174"/>
      <c r="E638" s="174"/>
      <c r="F638" s="174"/>
      <c r="G638" s="174"/>
      <c r="H638" s="174"/>
      <c r="I638" s="174"/>
      <c r="J638" s="174"/>
      <c r="K638" s="175"/>
      <c r="L638" s="176"/>
      <c r="M638" s="177"/>
      <c r="N638" s="19"/>
    </row>
    <row r="639" spans="1:54" ht="5.15" customHeight="1" x14ac:dyDescent="0.3">
      <c r="A639" s="16"/>
      <c r="B639" s="17"/>
      <c r="C639" s="17"/>
      <c r="D639" s="17"/>
      <c r="E639" s="17"/>
      <c r="F639" s="17"/>
      <c r="G639" s="17"/>
      <c r="H639" s="18"/>
      <c r="I639" s="17"/>
      <c r="J639" s="17"/>
      <c r="K639" s="17"/>
      <c r="L639" s="17"/>
      <c r="M639" s="17"/>
      <c r="N639" s="19"/>
    </row>
    <row r="640" spans="1:54" ht="20.149999999999999" customHeight="1" x14ac:dyDescent="0.3">
      <c r="A640" s="16"/>
      <c r="B640" s="174" t="str">
        <f>F1660</f>
        <v>5. They asked me how they could be more culturally sensitive.</v>
      </c>
      <c r="C640" s="174"/>
      <c r="D640" s="174"/>
      <c r="E640" s="174"/>
      <c r="F640" s="174"/>
      <c r="G640" s="174"/>
      <c r="H640" s="174"/>
      <c r="I640" s="174"/>
      <c r="J640" s="174"/>
      <c r="K640" s="175"/>
      <c r="L640" s="176"/>
      <c r="M640" s="177"/>
      <c r="N640" s="19"/>
    </row>
    <row r="641" spans="1:14" ht="5.15" customHeight="1" x14ac:dyDescent="0.3">
      <c r="A641" s="16"/>
      <c r="B641" s="17"/>
      <c r="C641" s="17"/>
      <c r="D641" s="17"/>
      <c r="E641" s="17"/>
      <c r="F641" s="17"/>
      <c r="G641" s="17"/>
      <c r="H641" s="18"/>
      <c r="I641" s="17"/>
      <c r="J641" s="17"/>
      <c r="K641" s="17"/>
      <c r="L641" s="17"/>
      <c r="M641" s="17"/>
      <c r="N641" s="19"/>
    </row>
    <row r="642" spans="1:14" ht="20.149999999999999" customHeight="1" x14ac:dyDescent="0.3">
      <c r="A642" s="16"/>
      <c r="B642" s="174" t="str">
        <f>F1661</f>
        <v>6. They did not exploit my vulnerability to their professional authority.</v>
      </c>
      <c r="C642" s="174"/>
      <c r="D642" s="174"/>
      <c r="E642" s="174"/>
      <c r="F642" s="174"/>
      <c r="G642" s="174"/>
      <c r="H642" s="174"/>
      <c r="I642" s="174"/>
      <c r="J642" s="174"/>
      <c r="K642" s="175"/>
      <c r="L642" s="176"/>
      <c r="M642" s="177"/>
      <c r="N642" s="19"/>
    </row>
    <row r="643" spans="1:14" ht="5.15" customHeight="1" x14ac:dyDescent="0.3">
      <c r="A643" s="16"/>
      <c r="B643" s="39"/>
      <c r="C643" s="39"/>
      <c r="D643" s="39"/>
      <c r="E643" s="39"/>
      <c r="F643" s="39"/>
      <c r="G643" s="39"/>
      <c r="H643" s="39"/>
      <c r="I643" s="39"/>
      <c r="J643" s="39"/>
      <c r="K643" s="39"/>
      <c r="L643" s="39"/>
      <c r="M643" s="39"/>
      <c r="N643" s="19"/>
    </row>
    <row r="644" spans="1:14" ht="20.149999999999999" customHeight="1" x14ac:dyDescent="0.3">
      <c r="A644" s="16"/>
      <c r="B644" s="174" t="str">
        <f>F1662</f>
        <v>7. I never had to give up my autonomy to fit their processes.</v>
      </c>
      <c r="C644" s="174"/>
      <c r="D644" s="174"/>
      <c r="E644" s="174"/>
      <c r="F644" s="174"/>
      <c r="G644" s="174"/>
      <c r="H644" s="174"/>
      <c r="I644" s="174"/>
      <c r="J644" s="174"/>
      <c r="K644" s="175"/>
      <c r="L644" s="176"/>
      <c r="M644" s="177"/>
      <c r="N644" s="19"/>
    </row>
    <row r="645" spans="1:14" ht="5.15" customHeight="1" x14ac:dyDescent="0.3">
      <c r="A645" s="16"/>
      <c r="B645" s="39"/>
      <c r="C645" s="39"/>
      <c r="D645" s="39"/>
      <c r="E645" s="39"/>
      <c r="F645" s="39"/>
      <c r="G645" s="39"/>
      <c r="H645" s="39"/>
      <c r="I645" s="39"/>
      <c r="J645" s="39"/>
      <c r="K645" s="39"/>
      <c r="L645" s="39"/>
      <c r="M645" s="39"/>
      <c r="N645" s="19"/>
    </row>
    <row r="646" spans="1:14" ht="20.149999999999999" customHeight="1" x14ac:dyDescent="0.3">
      <c r="A646" s="16"/>
      <c r="B646" s="174" t="str">
        <f>F1663</f>
        <v>8. Staff appeared to be culturally diverse.</v>
      </c>
      <c r="C646" s="174"/>
      <c r="D646" s="174"/>
      <c r="E646" s="174"/>
      <c r="F646" s="174"/>
      <c r="G646" s="174"/>
      <c r="H646" s="174"/>
      <c r="I646" s="174"/>
      <c r="J646" s="174"/>
      <c r="K646" s="175"/>
      <c r="L646" s="176"/>
      <c r="M646" s="177"/>
      <c r="N646" s="19"/>
    </row>
    <row r="647" spans="1:14" ht="5.15" customHeight="1" x14ac:dyDescent="0.3">
      <c r="A647" s="16"/>
      <c r="B647" s="39"/>
      <c r="C647" s="39"/>
      <c r="D647" s="39"/>
      <c r="E647" s="39"/>
      <c r="F647" s="39"/>
      <c r="G647" s="39"/>
      <c r="H647" s="39"/>
      <c r="I647" s="39"/>
      <c r="J647" s="39"/>
      <c r="K647" s="39"/>
      <c r="L647" s="39"/>
      <c r="M647" s="39"/>
      <c r="N647" s="19"/>
    </row>
    <row r="648" spans="1:14" ht="20.149999999999999" customHeight="1" x14ac:dyDescent="0.3">
      <c r="A648" s="16"/>
      <c r="B648" s="174" t="str">
        <f>F1664</f>
        <v>9. They effectively accommodated my linguistic barrier.</v>
      </c>
      <c r="C648" s="174"/>
      <c r="D648" s="174"/>
      <c r="E648" s="174"/>
      <c r="F648" s="174"/>
      <c r="G648" s="174"/>
      <c r="H648" s="174"/>
      <c r="I648" s="174"/>
      <c r="J648" s="174"/>
      <c r="K648" s="175"/>
      <c r="L648" s="176"/>
      <c r="M648" s="177"/>
      <c r="N648" s="19"/>
    </row>
    <row r="649" spans="1:14" ht="5.15" customHeight="1" x14ac:dyDescent="0.3">
      <c r="A649" s="16"/>
      <c r="B649" s="39"/>
      <c r="C649" s="39"/>
      <c r="D649" s="39"/>
      <c r="E649" s="39"/>
      <c r="F649" s="39"/>
      <c r="G649" s="39"/>
      <c r="H649" s="39"/>
      <c r="I649" s="39"/>
      <c r="J649" s="39"/>
      <c r="K649" s="39"/>
      <c r="L649" s="39"/>
      <c r="M649" s="39"/>
      <c r="N649" s="19"/>
    </row>
    <row r="650" spans="1:14" ht="20.149999999999999" customHeight="1" x14ac:dyDescent="0.3">
      <c r="A650" s="16"/>
      <c r="B650" s="174" t="str">
        <f>F1665</f>
        <v>10. I was offered billing options appropriate to my cultural values.</v>
      </c>
      <c r="C650" s="174"/>
      <c r="D650" s="174"/>
      <c r="E650" s="174"/>
      <c r="F650" s="174"/>
      <c r="G650" s="174"/>
      <c r="H650" s="174"/>
      <c r="I650" s="174"/>
      <c r="J650" s="174"/>
      <c r="K650" s="175"/>
      <c r="L650" s="176"/>
      <c r="M650" s="177"/>
      <c r="N650" s="19"/>
    </row>
    <row r="651" spans="1:14" ht="10" customHeight="1" x14ac:dyDescent="0.3">
      <c r="A651" s="16"/>
      <c r="B651" s="39"/>
      <c r="C651" s="39"/>
      <c r="D651" s="39"/>
      <c r="E651" s="39"/>
      <c r="F651" s="39"/>
      <c r="G651" s="39"/>
      <c r="H651" s="39"/>
      <c r="I651" s="39"/>
      <c r="J651" s="39"/>
      <c r="K651" s="39"/>
      <c r="L651" s="39"/>
      <c r="M651" s="39"/>
      <c r="N651" s="19"/>
    </row>
    <row r="652" spans="1:14" ht="15" customHeight="1" x14ac:dyDescent="0.3">
      <c r="A652" s="16"/>
      <c r="B652" s="178" t="str">
        <f>B1669</f>
        <v/>
      </c>
      <c r="C652" s="178"/>
      <c r="D652" s="178"/>
      <c r="E652" s="178"/>
      <c r="F652" s="178"/>
      <c r="G652" s="178"/>
      <c r="H652" s="178"/>
      <c r="I652" s="178"/>
      <c r="J652" s="178"/>
      <c r="K652" s="178"/>
      <c r="L652" s="178"/>
      <c r="M652" s="178"/>
      <c r="N652" s="19"/>
    </row>
    <row r="653" spans="1:14" ht="10" customHeight="1" x14ac:dyDescent="0.3">
      <c r="A653" s="16"/>
      <c r="B653" s="40"/>
      <c r="C653" s="41"/>
      <c r="D653" s="41"/>
      <c r="E653" s="41"/>
      <c r="F653" s="41"/>
      <c r="G653" s="41"/>
      <c r="H653" s="41"/>
      <c r="I653" s="41"/>
      <c r="J653" s="41"/>
      <c r="K653" s="41"/>
      <c r="L653" s="41"/>
      <c r="M653" s="42"/>
      <c r="N653" s="19"/>
    </row>
    <row r="654" spans="1:14" ht="20" customHeight="1" x14ac:dyDescent="0.3">
      <c r="A654" s="16"/>
      <c r="B654" s="52" t="str">
        <f>C1673</f>
        <v xml:space="preserve">We provide this helpful feedback to you, Tanner, to improve your cultural competency. </v>
      </c>
      <c r="C654" s="53"/>
      <c r="D654" s="53"/>
      <c r="E654" s="53"/>
      <c r="F654" s="53"/>
      <c r="G654" s="53"/>
      <c r="H654" s="53"/>
      <c r="I654" s="53"/>
      <c r="J654" s="53"/>
      <c r="K654" s="53"/>
      <c r="L654" s="53"/>
      <c r="M654" s="54"/>
      <c r="N654" s="19"/>
    </row>
    <row r="655" spans="1:14" ht="20" customHeight="1" x14ac:dyDescent="0.3">
      <c r="A655" s="16"/>
      <c r="B655" s="156" t="s">
        <v>15</v>
      </c>
      <c r="C655" s="157"/>
      <c r="D655" s="157"/>
      <c r="E655" s="157"/>
      <c r="F655" s="157"/>
      <c r="G655" s="157"/>
      <c r="H655" s="157"/>
      <c r="I655" s="157"/>
      <c r="J655" s="157"/>
      <c r="K655" s="157"/>
      <c r="L655" s="157"/>
      <c r="M655" s="158"/>
      <c r="N655" s="19"/>
    </row>
    <row r="656" spans="1:14" ht="20" customHeight="1" thickBot="1" x14ac:dyDescent="0.35">
      <c r="A656" s="16"/>
      <c r="B656" s="156" t="s">
        <v>16</v>
      </c>
      <c r="C656" s="157"/>
      <c r="D656" s="157"/>
      <c r="E656" s="157"/>
      <c r="F656" s="157"/>
      <c r="G656" s="157"/>
      <c r="H656" s="157"/>
      <c r="I656" s="157"/>
      <c r="J656" s="157"/>
      <c r="K656" s="157"/>
      <c r="L656" s="157"/>
      <c r="M656" s="158"/>
      <c r="N656" s="19"/>
    </row>
    <row r="657" spans="1:14" ht="30" customHeight="1" thickTop="1" x14ac:dyDescent="0.3">
      <c r="A657" s="16"/>
      <c r="B657" s="159" t="s">
        <v>17</v>
      </c>
      <c r="C657" s="160"/>
      <c r="D657" s="160"/>
      <c r="E657" s="162" t="s">
        <v>18</v>
      </c>
      <c r="F657" s="163"/>
      <c r="G657" s="163"/>
      <c r="H657" s="164"/>
      <c r="I657" s="165" t="s">
        <v>19</v>
      </c>
      <c r="J657" s="166"/>
      <c r="K657" s="166"/>
      <c r="L657" s="166"/>
      <c r="M657" s="167"/>
      <c r="N657" s="19"/>
    </row>
    <row r="658" spans="1:14" ht="55" customHeight="1" thickBot="1" x14ac:dyDescent="0.35">
      <c r="A658" s="16"/>
      <c r="B658" s="55"/>
      <c r="C658" s="17"/>
      <c r="D658" s="17"/>
      <c r="E658" s="168" t="s">
        <v>20</v>
      </c>
      <c r="F658" s="169"/>
      <c r="G658" s="169"/>
      <c r="H658" s="170"/>
      <c r="I658" s="171" t="s">
        <v>21</v>
      </c>
      <c r="J658" s="172"/>
      <c r="K658" s="172"/>
      <c r="L658" s="172"/>
      <c r="M658" s="173"/>
      <c r="N658" s="19"/>
    </row>
    <row r="659" spans="1:14" ht="10" customHeight="1" thickTop="1" x14ac:dyDescent="0.3">
      <c r="A659" s="16"/>
      <c r="B659" s="55"/>
      <c r="C659" s="17"/>
      <c r="D659" s="17"/>
      <c r="E659" s="17"/>
      <c r="F659" s="17"/>
      <c r="G659" s="17"/>
      <c r="H659" s="17"/>
      <c r="I659" s="17"/>
      <c r="J659" s="17"/>
      <c r="K659" s="17"/>
      <c r="L659" s="17"/>
      <c r="M659" s="56"/>
      <c r="N659" s="19"/>
    </row>
    <row r="660" spans="1:14" ht="20.149999999999999" customHeight="1" x14ac:dyDescent="0.3">
      <c r="A660" s="16"/>
      <c r="B660" s="46"/>
      <c r="C660" s="39"/>
      <c r="D660" s="39"/>
      <c r="E660" s="153"/>
      <c r="F660" s="154"/>
      <c r="G660" s="154"/>
      <c r="H660" s="154"/>
      <c r="I660" s="154"/>
      <c r="J660" s="154"/>
      <c r="K660" s="154"/>
      <c r="L660" s="155"/>
      <c r="M660" s="48"/>
      <c r="N660" s="19"/>
    </row>
    <row r="661" spans="1:14" ht="10" customHeight="1" x14ac:dyDescent="0.3">
      <c r="A661" s="16"/>
      <c r="B661" s="46"/>
      <c r="C661" s="39"/>
      <c r="D661" s="39"/>
      <c r="E661" s="39"/>
      <c r="F661" s="39"/>
      <c r="G661" s="39"/>
      <c r="H661" s="39"/>
      <c r="I661" s="39"/>
      <c r="J661" s="39"/>
      <c r="K661" s="39"/>
      <c r="L661" s="39"/>
      <c r="M661" s="48"/>
      <c r="N661" s="19"/>
    </row>
    <row r="662" spans="1:14" ht="65.150000000000006" customHeight="1" x14ac:dyDescent="0.3">
      <c r="A662" s="16"/>
      <c r="B662" s="156" t="str">
        <f>C1683</f>
        <v>Select one of these two services, Standard or Competitive Competence, to best improve your efficacy serving diverse patients. We can then offer a testimonial of your improved responsiveness to diverse clients.</v>
      </c>
      <c r="C662" s="157"/>
      <c r="D662" s="157"/>
      <c r="E662" s="157"/>
      <c r="F662" s="157"/>
      <c r="G662" s="157"/>
      <c r="H662" s="157"/>
      <c r="I662" s="157"/>
      <c r="J662" s="157"/>
      <c r="K662" s="157"/>
      <c r="L662" s="157"/>
      <c r="M662" s="158"/>
      <c r="N662" s="19"/>
    </row>
    <row r="663" spans="1:14" ht="45" customHeight="1" x14ac:dyDescent="0.3">
      <c r="A663" s="16"/>
      <c r="B663" s="150"/>
      <c r="C663" s="151"/>
      <c r="D663" s="151"/>
      <c r="E663" s="151"/>
      <c r="F663" s="151"/>
      <c r="G663" s="151"/>
      <c r="H663" s="151"/>
      <c r="I663" s="151"/>
      <c r="J663" s="151"/>
      <c r="K663" s="151"/>
      <c r="L663" s="151"/>
      <c r="M663" s="152"/>
      <c r="N663" s="19"/>
    </row>
    <row r="664" spans="1:14" ht="5.15" customHeight="1" x14ac:dyDescent="0.3">
      <c r="A664" s="16"/>
      <c r="B664" s="39"/>
      <c r="C664" s="39"/>
      <c r="D664" s="39"/>
      <c r="E664" s="39"/>
      <c r="F664" s="39"/>
      <c r="G664" s="39"/>
      <c r="H664" s="39"/>
      <c r="I664" s="39"/>
      <c r="J664" s="39"/>
      <c r="K664" s="39"/>
      <c r="L664" s="39"/>
      <c r="M664" s="39"/>
      <c r="N664" s="19"/>
    </row>
    <row r="665" spans="1:14" ht="5.15" customHeight="1" x14ac:dyDescent="0.3">
      <c r="A665" s="27"/>
      <c r="B665" s="28"/>
      <c r="C665" s="28"/>
      <c r="D665" s="28"/>
      <c r="E665" s="28"/>
      <c r="F665" s="28"/>
      <c r="G665" s="28"/>
      <c r="H665" s="28"/>
      <c r="I665" s="28"/>
      <c r="J665" s="28"/>
      <c r="K665" s="28"/>
      <c r="L665" s="28"/>
      <c r="M665" s="28"/>
      <c r="N665" s="29"/>
    </row>
    <row r="666" spans="1:14" ht="55" customHeight="1" x14ac:dyDescent="0.3">
      <c r="A666" s="30" t="s">
        <v>5</v>
      </c>
      <c r="B666" s="185" t="s">
        <v>38</v>
      </c>
      <c r="C666" s="185"/>
      <c r="D666" s="185"/>
      <c r="E666" s="185"/>
      <c r="F666" s="186"/>
      <c r="G666" s="186"/>
      <c r="H666" s="186"/>
      <c r="I666" s="186"/>
      <c r="J666" s="187"/>
      <c r="K666" s="187"/>
      <c r="L666" s="187"/>
      <c r="M666" s="187"/>
      <c r="N666" s="31" t="s">
        <v>7</v>
      </c>
    </row>
    <row r="667" spans="1:14" ht="5.15" customHeight="1" x14ac:dyDescent="0.3">
      <c r="A667" s="11"/>
      <c r="B667" s="12"/>
      <c r="C667" s="12"/>
      <c r="D667" s="12"/>
      <c r="E667" s="12"/>
      <c r="F667" s="12"/>
      <c r="G667" s="12"/>
      <c r="H667" s="13"/>
      <c r="I667" s="12"/>
      <c r="J667" s="12"/>
      <c r="K667" s="12"/>
      <c r="L667" s="12"/>
      <c r="M667" s="12"/>
      <c r="N667" s="14"/>
    </row>
    <row r="668" spans="1:14" ht="5.15" customHeight="1" x14ac:dyDescent="0.3">
      <c r="A668" s="16"/>
      <c r="B668" s="17"/>
      <c r="C668" s="17"/>
      <c r="D668" s="17"/>
      <c r="E668" s="17"/>
      <c r="F668" s="17"/>
      <c r="G668" s="17"/>
      <c r="H668" s="18"/>
      <c r="I668" s="17"/>
      <c r="J668" s="17"/>
      <c r="K668" s="17"/>
      <c r="L668" s="17"/>
      <c r="M668" s="17"/>
      <c r="N668" s="19"/>
    </row>
    <row r="669" spans="1:14" ht="5.15" customHeight="1" thickBot="1" x14ac:dyDescent="0.35">
      <c r="A669" s="16"/>
      <c r="B669" s="32"/>
      <c r="C669" s="32"/>
      <c r="D669" s="32"/>
      <c r="E669" s="32"/>
      <c r="F669" s="32"/>
      <c r="G669" s="32"/>
      <c r="H669" s="32"/>
      <c r="I669" s="32"/>
      <c r="J669" s="32"/>
      <c r="K669" s="32"/>
      <c r="L669" s="32"/>
      <c r="M669" s="32"/>
      <c r="N669" s="19"/>
    </row>
    <row r="670" spans="1:14" ht="20.149999999999999" customHeight="1" thickTop="1" x14ac:dyDescent="0.3">
      <c r="A670" s="16"/>
      <c r="B670" s="33" t="s">
        <v>11</v>
      </c>
      <c r="C670" s="32"/>
      <c r="D670" s="32"/>
      <c r="E670" s="32"/>
      <c r="F670" s="179" t="str">
        <f>F629</f>
        <v>Zuri</v>
      </c>
      <c r="G670" s="180"/>
      <c r="H670" s="180"/>
      <c r="I670" s="181"/>
      <c r="J670" s="34"/>
      <c r="K670" s="35" t="s">
        <v>12</v>
      </c>
      <c r="L670" s="36"/>
      <c r="M670" s="37"/>
      <c r="N670" s="19"/>
    </row>
    <row r="671" spans="1:14" ht="20.149999999999999" customHeight="1" thickBot="1" x14ac:dyDescent="0.35">
      <c r="A671" s="16"/>
      <c r="B671" s="33" t="s">
        <v>13</v>
      </c>
      <c r="C671" s="32"/>
      <c r="D671" s="32"/>
      <c r="E671" s="32"/>
      <c r="F671" s="179" t="str">
        <f>F630</f>
        <v>Tanner</v>
      </c>
      <c r="G671" s="180"/>
      <c r="H671" s="180"/>
      <c r="I671" s="181"/>
      <c r="J671" s="34"/>
      <c r="K671" s="182"/>
      <c r="L671" s="183"/>
      <c r="M671" s="184"/>
      <c r="N671" s="19"/>
    </row>
    <row r="672" spans="1:14" ht="10" customHeight="1" thickTop="1" x14ac:dyDescent="0.3">
      <c r="A672" s="16"/>
      <c r="B672" s="17"/>
      <c r="C672" s="17"/>
      <c r="D672" s="17"/>
      <c r="E672" s="17"/>
      <c r="F672" s="17"/>
      <c r="G672" s="17"/>
      <c r="H672" s="18"/>
      <c r="I672" s="17"/>
      <c r="J672" s="17"/>
      <c r="K672" s="17"/>
      <c r="L672" s="17"/>
      <c r="M672" s="17"/>
      <c r="N672" s="19"/>
    </row>
    <row r="673" spans="1:54" ht="20.149999999999999" customHeight="1" x14ac:dyDescent="0.3">
      <c r="A673" s="16"/>
      <c r="B673" s="174" t="str">
        <f>F1693</f>
        <v>1. I felt fully seen and heard.</v>
      </c>
      <c r="C673" s="174"/>
      <c r="D673" s="174"/>
      <c r="E673" s="174"/>
      <c r="F673" s="174"/>
      <c r="G673" s="174"/>
      <c r="H673" s="174"/>
      <c r="I673" s="174"/>
      <c r="J673" s="174"/>
      <c r="K673" s="175"/>
      <c r="L673" s="176"/>
      <c r="M673" s="177"/>
      <c r="N673" s="19"/>
    </row>
    <row r="674" spans="1:54" ht="5.15" customHeight="1" x14ac:dyDescent="0.3">
      <c r="A674" s="16"/>
      <c r="B674" s="17"/>
      <c r="C674" s="17"/>
      <c r="D674" s="17"/>
      <c r="E674" s="17"/>
      <c r="F674" s="17"/>
      <c r="G674" s="17"/>
      <c r="H674" s="18"/>
      <c r="I674" s="17"/>
      <c r="J674" s="17"/>
      <c r="K674" s="17"/>
      <c r="L674" s="17"/>
      <c r="M674" s="17"/>
      <c r="N674" s="19"/>
      <c r="BB674" s="38"/>
    </row>
    <row r="675" spans="1:54" ht="20.149999999999999" customHeight="1" x14ac:dyDescent="0.3">
      <c r="A675" s="16"/>
      <c r="B675" s="174" t="str">
        <f>F1694</f>
        <v>2. They faithfully responded to all of my expressions of pain or discomfort.</v>
      </c>
      <c r="C675" s="174"/>
      <c r="D675" s="174"/>
      <c r="E675" s="174"/>
      <c r="F675" s="174"/>
      <c r="G675" s="174"/>
      <c r="H675" s="174"/>
      <c r="I675" s="174"/>
      <c r="J675" s="174"/>
      <c r="K675" s="175"/>
      <c r="L675" s="176"/>
      <c r="M675" s="177"/>
      <c r="N675" s="19"/>
      <c r="BB675" s="38"/>
    </row>
    <row r="676" spans="1:54" ht="5.15" customHeight="1" x14ac:dyDescent="0.3">
      <c r="A676" s="16"/>
      <c r="B676" s="17"/>
      <c r="C676" s="17"/>
      <c r="D676" s="17"/>
      <c r="E676" s="17"/>
      <c r="F676" s="17"/>
      <c r="G676" s="17"/>
      <c r="H676" s="18"/>
      <c r="I676" s="17"/>
      <c r="J676" s="17"/>
      <c r="K676" s="17"/>
      <c r="L676" s="17"/>
      <c r="M676" s="17"/>
      <c r="N676" s="19"/>
      <c r="BB676" s="38"/>
    </row>
    <row r="677" spans="1:54" ht="20.149999999999999" customHeight="1" x14ac:dyDescent="0.3">
      <c r="A677" s="16"/>
      <c r="B677" s="174" t="str">
        <f>F1695</f>
        <v>3. They put my personal wellbeing ahead of their institutional processes.</v>
      </c>
      <c r="C677" s="174"/>
      <c r="D677" s="174"/>
      <c r="E677" s="174"/>
      <c r="F677" s="174"/>
      <c r="G677" s="174"/>
      <c r="H677" s="174"/>
      <c r="I677" s="174"/>
      <c r="J677" s="174"/>
      <c r="K677" s="175"/>
      <c r="L677" s="176"/>
      <c r="M677" s="177"/>
      <c r="N677" s="19"/>
      <c r="BB677" s="38"/>
    </row>
    <row r="678" spans="1:54" ht="5.15" customHeight="1" x14ac:dyDescent="0.3">
      <c r="A678" s="16"/>
      <c r="B678" s="17"/>
      <c r="C678" s="17"/>
      <c r="D678" s="17"/>
      <c r="E678" s="17"/>
      <c r="F678" s="17"/>
      <c r="G678" s="17"/>
      <c r="H678" s="18"/>
      <c r="I678" s="17"/>
      <c r="J678" s="17"/>
      <c r="K678" s="17"/>
      <c r="L678" s="17"/>
      <c r="M678" s="17"/>
      <c r="N678" s="19"/>
      <c r="BB678" s="38"/>
    </row>
    <row r="679" spans="1:54" ht="20.149999999999999" customHeight="1" x14ac:dyDescent="0.3">
      <c r="A679" s="16"/>
      <c r="B679" s="174" t="str">
        <f>F1696</f>
        <v>4. Their actions and expressions were devoid of any microaggressions.</v>
      </c>
      <c r="C679" s="174"/>
      <c r="D679" s="174"/>
      <c r="E679" s="174"/>
      <c r="F679" s="174"/>
      <c r="G679" s="174"/>
      <c r="H679" s="174"/>
      <c r="I679" s="174"/>
      <c r="J679" s="174"/>
      <c r="K679" s="175"/>
      <c r="L679" s="176"/>
      <c r="M679" s="177"/>
      <c r="N679" s="19"/>
    </row>
    <row r="680" spans="1:54" ht="5.15" customHeight="1" x14ac:dyDescent="0.3">
      <c r="A680" s="16"/>
      <c r="B680" s="17"/>
      <c r="C680" s="17"/>
      <c r="D680" s="17"/>
      <c r="E680" s="17"/>
      <c r="F680" s="17"/>
      <c r="G680" s="17"/>
      <c r="H680" s="18"/>
      <c r="I680" s="17"/>
      <c r="J680" s="17"/>
      <c r="K680" s="17"/>
      <c r="L680" s="17"/>
      <c r="M680" s="17"/>
      <c r="N680" s="19"/>
    </row>
    <row r="681" spans="1:54" ht="20.149999999999999" customHeight="1" x14ac:dyDescent="0.3">
      <c r="A681" s="16"/>
      <c r="B681" s="174" t="str">
        <f>F1697</f>
        <v>5. They asked me how they could be more culturally sensitive.</v>
      </c>
      <c r="C681" s="174"/>
      <c r="D681" s="174"/>
      <c r="E681" s="174"/>
      <c r="F681" s="174"/>
      <c r="G681" s="174"/>
      <c r="H681" s="174"/>
      <c r="I681" s="174"/>
      <c r="J681" s="174"/>
      <c r="K681" s="175"/>
      <c r="L681" s="176"/>
      <c r="M681" s="177"/>
      <c r="N681" s="19"/>
    </row>
    <row r="682" spans="1:54" ht="5.15" customHeight="1" x14ac:dyDescent="0.3">
      <c r="A682" s="16"/>
      <c r="B682" s="17"/>
      <c r="C682" s="17"/>
      <c r="D682" s="17"/>
      <c r="E682" s="17"/>
      <c r="F682" s="17"/>
      <c r="G682" s="17"/>
      <c r="H682" s="18"/>
      <c r="I682" s="17"/>
      <c r="J682" s="17"/>
      <c r="K682" s="17"/>
      <c r="L682" s="17"/>
      <c r="M682" s="17"/>
      <c r="N682" s="19"/>
    </row>
    <row r="683" spans="1:54" ht="20.149999999999999" customHeight="1" x14ac:dyDescent="0.3">
      <c r="A683" s="16"/>
      <c r="B683" s="174" t="str">
        <f>F1698</f>
        <v>6. They did not exploit my vulnerability to their professional authority.</v>
      </c>
      <c r="C683" s="174"/>
      <c r="D683" s="174"/>
      <c r="E683" s="174"/>
      <c r="F683" s="174"/>
      <c r="G683" s="174"/>
      <c r="H683" s="174"/>
      <c r="I683" s="174"/>
      <c r="J683" s="174"/>
      <c r="K683" s="175"/>
      <c r="L683" s="176"/>
      <c r="M683" s="177"/>
      <c r="N683" s="19"/>
    </row>
    <row r="684" spans="1:54" ht="5.15" customHeight="1" x14ac:dyDescent="0.3">
      <c r="A684" s="16"/>
      <c r="B684" s="39"/>
      <c r="C684" s="39"/>
      <c r="D684" s="39"/>
      <c r="E684" s="39"/>
      <c r="F684" s="39"/>
      <c r="G684" s="39"/>
      <c r="H684" s="39"/>
      <c r="I684" s="39"/>
      <c r="J684" s="39"/>
      <c r="K684" s="39"/>
      <c r="L684" s="39"/>
      <c r="M684" s="39"/>
      <c r="N684" s="19"/>
    </row>
    <row r="685" spans="1:54" ht="20.149999999999999" customHeight="1" x14ac:dyDescent="0.3">
      <c r="A685" s="16"/>
      <c r="B685" s="174" t="str">
        <f>F1699</f>
        <v>7. I never had to give up my autonomy to fit their processes.</v>
      </c>
      <c r="C685" s="174"/>
      <c r="D685" s="174"/>
      <c r="E685" s="174"/>
      <c r="F685" s="174"/>
      <c r="G685" s="174"/>
      <c r="H685" s="174"/>
      <c r="I685" s="174"/>
      <c r="J685" s="174"/>
      <c r="K685" s="175"/>
      <c r="L685" s="176"/>
      <c r="M685" s="177"/>
      <c r="N685" s="19"/>
    </row>
    <row r="686" spans="1:54" ht="5.15" customHeight="1" x14ac:dyDescent="0.3">
      <c r="A686" s="16"/>
      <c r="B686" s="39"/>
      <c r="C686" s="39"/>
      <c r="D686" s="39"/>
      <c r="E686" s="39"/>
      <c r="F686" s="39"/>
      <c r="G686" s="39"/>
      <c r="H686" s="39"/>
      <c r="I686" s="39"/>
      <c r="J686" s="39"/>
      <c r="K686" s="39"/>
      <c r="L686" s="39"/>
      <c r="M686" s="39"/>
      <c r="N686" s="19"/>
    </row>
    <row r="687" spans="1:54" ht="20.149999999999999" customHeight="1" x14ac:dyDescent="0.3">
      <c r="A687" s="16"/>
      <c r="B687" s="174" t="str">
        <f>F1700</f>
        <v>8. Staff appeared to be culturally diverse.</v>
      </c>
      <c r="C687" s="174"/>
      <c r="D687" s="174"/>
      <c r="E687" s="174"/>
      <c r="F687" s="174"/>
      <c r="G687" s="174"/>
      <c r="H687" s="174"/>
      <c r="I687" s="174"/>
      <c r="J687" s="174"/>
      <c r="K687" s="175"/>
      <c r="L687" s="176"/>
      <c r="M687" s="177"/>
      <c r="N687" s="19"/>
    </row>
    <row r="688" spans="1:54" ht="5.15" customHeight="1" x14ac:dyDescent="0.3">
      <c r="A688" s="16"/>
      <c r="B688" s="39"/>
      <c r="C688" s="39"/>
      <c r="D688" s="39"/>
      <c r="E688" s="39"/>
      <c r="F688" s="39"/>
      <c r="G688" s="39"/>
      <c r="H688" s="39"/>
      <c r="I688" s="39"/>
      <c r="J688" s="39"/>
      <c r="K688" s="39"/>
      <c r="L688" s="39"/>
      <c r="M688" s="39"/>
      <c r="N688" s="19"/>
    </row>
    <row r="689" spans="1:14" ht="20.149999999999999" customHeight="1" x14ac:dyDescent="0.3">
      <c r="A689" s="16"/>
      <c r="B689" s="174" t="str">
        <f>F1701</f>
        <v>9. They effectively accommodated my linguistic barrier.</v>
      </c>
      <c r="C689" s="174"/>
      <c r="D689" s="174"/>
      <c r="E689" s="174"/>
      <c r="F689" s="174"/>
      <c r="G689" s="174"/>
      <c r="H689" s="174"/>
      <c r="I689" s="174"/>
      <c r="J689" s="174"/>
      <c r="K689" s="175"/>
      <c r="L689" s="176"/>
      <c r="M689" s="177"/>
      <c r="N689" s="19"/>
    </row>
    <row r="690" spans="1:14" ht="5.15" customHeight="1" x14ac:dyDescent="0.3">
      <c r="A690" s="16"/>
      <c r="B690" s="39"/>
      <c r="C690" s="39"/>
      <c r="D690" s="39"/>
      <c r="E690" s="39"/>
      <c r="F690" s="39"/>
      <c r="G690" s="39"/>
      <c r="H690" s="39"/>
      <c r="I690" s="39"/>
      <c r="J690" s="39"/>
      <c r="K690" s="39"/>
      <c r="L690" s="39"/>
      <c r="M690" s="39"/>
      <c r="N690" s="19"/>
    </row>
    <row r="691" spans="1:14" ht="20.149999999999999" customHeight="1" x14ac:dyDescent="0.3">
      <c r="A691" s="16"/>
      <c r="B691" s="174" t="str">
        <f>F1702</f>
        <v>10. I was offered billing options appropriate to my cultural values.</v>
      </c>
      <c r="C691" s="174"/>
      <c r="D691" s="174"/>
      <c r="E691" s="174"/>
      <c r="F691" s="174"/>
      <c r="G691" s="174"/>
      <c r="H691" s="174"/>
      <c r="I691" s="174"/>
      <c r="J691" s="174"/>
      <c r="K691" s="175"/>
      <c r="L691" s="176"/>
      <c r="M691" s="177"/>
      <c r="N691" s="19"/>
    </row>
    <row r="692" spans="1:14" ht="10" customHeight="1" x14ac:dyDescent="0.3">
      <c r="A692" s="16"/>
      <c r="B692" s="39"/>
      <c r="C692" s="39"/>
      <c r="D692" s="39"/>
      <c r="E692" s="39"/>
      <c r="F692" s="39"/>
      <c r="G692" s="39"/>
      <c r="H692" s="39"/>
      <c r="I692" s="39"/>
      <c r="J692" s="39"/>
      <c r="K692" s="39"/>
      <c r="L692" s="39"/>
      <c r="M692" s="39"/>
      <c r="N692" s="19"/>
    </row>
    <row r="693" spans="1:14" ht="15" customHeight="1" x14ac:dyDescent="0.3">
      <c r="A693" s="16"/>
      <c r="B693" s="178" t="str">
        <f>B1706</f>
        <v/>
      </c>
      <c r="C693" s="178"/>
      <c r="D693" s="178"/>
      <c r="E693" s="178"/>
      <c r="F693" s="178"/>
      <c r="G693" s="178"/>
      <c r="H693" s="178"/>
      <c r="I693" s="178"/>
      <c r="J693" s="178"/>
      <c r="K693" s="178"/>
      <c r="L693" s="178"/>
      <c r="M693" s="178"/>
      <c r="N693" s="19"/>
    </row>
    <row r="694" spans="1:14" ht="10" customHeight="1" x14ac:dyDescent="0.3">
      <c r="A694" s="16"/>
      <c r="B694" s="40"/>
      <c r="C694" s="41"/>
      <c r="D694" s="41"/>
      <c r="E694" s="41"/>
      <c r="F694" s="41"/>
      <c r="G694" s="41"/>
      <c r="H694" s="41"/>
      <c r="I694" s="41"/>
      <c r="J694" s="41"/>
      <c r="K694" s="41"/>
      <c r="L694" s="41"/>
      <c r="M694" s="42"/>
      <c r="N694" s="19"/>
    </row>
    <row r="695" spans="1:14" ht="20" customHeight="1" x14ac:dyDescent="0.3">
      <c r="A695" s="16"/>
      <c r="B695" s="52" t="str">
        <f>C1710</f>
        <v xml:space="preserve">We provide this helpful feedback to you, Tanner, to improve your cultural competency. </v>
      </c>
      <c r="C695" s="53"/>
      <c r="D695" s="53"/>
      <c r="E695" s="53"/>
      <c r="F695" s="53"/>
      <c r="G695" s="53"/>
      <c r="H695" s="53"/>
      <c r="I695" s="53"/>
      <c r="J695" s="53"/>
      <c r="K695" s="53"/>
      <c r="L695" s="53"/>
      <c r="M695" s="54"/>
      <c r="N695" s="19"/>
    </row>
    <row r="696" spans="1:14" ht="20" customHeight="1" x14ac:dyDescent="0.3">
      <c r="A696" s="16"/>
      <c r="B696" s="156" t="s">
        <v>15</v>
      </c>
      <c r="C696" s="157"/>
      <c r="D696" s="157"/>
      <c r="E696" s="157"/>
      <c r="F696" s="157"/>
      <c r="G696" s="157"/>
      <c r="H696" s="157"/>
      <c r="I696" s="157"/>
      <c r="J696" s="157"/>
      <c r="K696" s="157"/>
      <c r="L696" s="157"/>
      <c r="M696" s="158"/>
      <c r="N696" s="19"/>
    </row>
    <row r="697" spans="1:14" ht="20" customHeight="1" thickBot="1" x14ac:dyDescent="0.35">
      <c r="A697" s="16"/>
      <c r="B697" s="156" t="s">
        <v>16</v>
      </c>
      <c r="C697" s="157"/>
      <c r="D697" s="157"/>
      <c r="E697" s="157"/>
      <c r="F697" s="157"/>
      <c r="G697" s="157"/>
      <c r="H697" s="157"/>
      <c r="I697" s="157"/>
      <c r="J697" s="157"/>
      <c r="K697" s="157"/>
      <c r="L697" s="157"/>
      <c r="M697" s="158"/>
      <c r="N697" s="19"/>
    </row>
    <row r="698" spans="1:14" ht="30" customHeight="1" thickTop="1" x14ac:dyDescent="0.3">
      <c r="A698" s="16"/>
      <c r="B698" s="159" t="s">
        <v>17</v>
      </c>
      <c r="C698" s="160"/>
      <c r="D698" s="161"/>
      <c r="E698" s="162" t="s">
        <v>18</v>
      </c>
      <c r="F698" s="163"/>
      <c r="G698" s="163"/>
      <c r="H698" s="164"/>
      <c r="I698" s="165" t="s">
        <v>19</v>
      </c>
      <c r="J698" s="166"/>
      <c r="K698" s="166"/>
      <c r="L698" s="166"/>
      <c r="M698" s="167"/>
      <c r="N698" s="19"/>
    </row>
    <row r="699" spans="1:14" ht="55" customHeight="1" thickBot="1" x14ac:dyDescent="0.35">
      <c r="A699" s="16"/>
      <c r="B699" s="55"/>
      <c r="C699" s="17"/>
      <c r="D699" s="17"/>
      <c r="E699" s="168" t="s">
        <v>20</v>
      </c>
      <c r="F699" s="169"/>
      <c r="G699" s="169"/>
      <c r="H699" s="170"/>
      <c r="I699" s="171" t="s">
        <v>21</v>
      </c>
      <c r="J699" s="172"/>
      <c r="K699" s="172"/>
      <c r="L699" s="172"/>
      <c r="M699" s="173"/>
      <c r="N699" s="19"/>
    </row>
    <row r="700" spans="1:14" ht="10" customHeight="1" thickTop="1" x14ac:dyDescent="0.3">
      <c r="A700" s="16"/>
      <c r="B700" s="55"/>
      <c r="C700" s="17"/>
      <c r="D700" s="17"/>
      <c r="E700" s="17"/>
      <c r="F700" s="17"/>
      <c r="G700" s="17"/>
      <c r="H700" s="17"/>
      <c r="I700" s="17"/>
      <c r="J700" s="17"/>
      <c r="K700" s="17"/>
      <c r="L700" s="17"/>
      <c r="M700" s="56"/>
      <c r="N700" s="19"/>
    </row>
    <row r="701" spans="1:14" ht="20.149999999999999" customHeight="1" x14ac:dyDescent="0.3">
      <c r="A701" s="16"/>
      <c r="B701" s="46"/>
      <c r="C701" s="39"/>
      <c r="D701" s="39"/>
      <c r="E701" s="153"/>
      <c r="F701" s="154"/>
      <c r="G701" s="154"/>
      <c r="H701" s="154"/>
      <c r="I701" s="154"/>
      <c r="J701" s="154"/>
      <c r="K701" s="154"/>
      <c r="L701" s="155"/>
      <c r="M701" s="48"/>
      <c r="N701" s="19"/>
    </row>
    <row r="702" spans="1:14" ht="10" customHeight="1" x14ac:dyDescent="0.3">
      <c r="A702" s="16"/>
      <c r="B702" s="46"/>
      <c r="C702" s="39"/>
      <c r="D702" s="39"/>
      <c r="E702" s="39"/>
      <c r="F702" s="39"/>
      <c r="G702" s="39"/>
      <c r="H702" s="39"/>
      <c r="I702" s="39"/>
      <c r="J702" s="39"/>
      <c r="K702" s="39"/>
      <c r="L702" s="39"/>
      <c r="M702" s="48"/>
      <c r="N702" s="19"/>
    </row>
    <row r="703" spans="1:14" ht="65.150000000000006" customHeight="1" x14ac:dyDescent="0.3">
      <c r="A703" s="16"/>
      <c r="B703" s="156" t="str">
        <f>C1720</f>
        <v>Select one of these two services, Standard or Competitive Competence, to best improve your efficacy serving diverse patients. We can then offer a testimonial of your improved responsiveness to diverse clients.</v>
      </c>
      <c r="C703" s="157"/>
      <c r="D703" s="157"/>
      <c r="E703" s="157"/>
      <c r="F703" s="157"/>
      <c r="G703" s="157"/>
      <c r="H703" s="157"/>
      <c r="I703" s="157"/>
      <c r="J703" s="157"/>
      <c r="K703" s="157"/>
      <c r="L703" s="157"/>
      <c r="M703" s="158"/>
      <c r="N703" s="19"/>
    </row>
    <row r="704" spans="1:14" ht="45" customHeight="1" x14ac:dyDescent="0.3">
      <c r="A704" s="16"/>
      <c r="B704" s="49"/>
      <c r="C704" s="50"/>
      <c r="D704" s="50"/>
      <c r="E704" s="50"/>
      <c r="F704" s="50"/>
      <c r="G704" s="50"/>
      <c r="H704" s="50"/>
      <c r="I704" s="50"/>
      <c r="J704" s="50"/>
      <c r="K704" s="50"/>
      <c r="L704" s="50"/>
      <c r="M704" s="51"/>
      <c r="N704" s="19"/>
    </row>
    <row r="705" spans="1:14" ht="5.15" customHeight="1" x14ac:dyDescent="0.3">
      <c r="A705" s="16"/>
      <c r="B705" s="39"/>
      <c r="C705" s="39"/>
      <c r="D705" s="39"/>
      <c r="E705" s="39"/>
      <c r="F705" s="39"/>
      <c r="G705" s="39"/>
      <c r="H705" s="39"/>
      <c r="I705" s="39"/>
      <c r="J705" s="39"/>
      <c r="K705" s="39"/>
      <c r="L705" s="39"/>
      <c r="M705" s="39"/>
      <c r="N705" s="19"/>
    </row>
    <row r="1100" spans="2:54" ht="16" hidden="1" thickTop="1" x14ac:dyDescent="0.45">
      <c r="B1100" s="57" t="s">
        <v>39</v>
      </c>
      <c r="C1100" s="58"/>
      <c r="D1100" s="58"/>
      <c r="E1100" s="58"/>
      <c r="F1100" s="58"/>
      <c r="G1100" s="58"/>
      <c r="H1100" s="59"/>
      <c r="I1100" s="58"/>
      <c r="J1100" s="58"/>
      <c r="K1100" s="58"/>
      <c r="L1100" s="58"/>
      <c r="M1100" s="58"/>
    </row>
    <row r="1101" spans="2:54" s="60" customFormat="1" hidden="1" x14ac:dyDescent="0.3">
      <c r="B1101" s="4"/>
      <c r="C1101" s="4"/>
      <c r="D1101" s="4"/>
      <c r="E1101" s="4"/>
      <c r="F1101" s="4"/>
      <c r="G1101" s="4"/>
      <c r="H1101" s="61"/>
      <c r="I1101" s="4"/>
      <c r="J1101" s="4"/>
      <c r="K1101" s="4"/>
      <c r="L1101" s="4"/>
      <c r="M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2:54" s="60" customFormat="1" hidden="1" x14ac:dyDescent="0.3">
      <c r="C1102" s="4" t="s">
        <v>40</v>
      </c>
      <c r="D1102" s="4"/>
      <c r="I1102" s="4" t="s">
        <v>41</v>
      </c>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2:54" hidden="1" x14ac:dyDescent="0.3">
      <c r="C1103" s="62" t="s">
        <v>42</v>
      </c>
      <c r="I1103" s="62" t="s">
        <v>43</v>
      </c>
      <c r="L1103" s="132">
        <f>M1103/M1109</f>
        <v>0</v>
      </c>
      <c r="M1103" s="83">
        <v>0</v>
      </c>
    </row>
    <row r="1104" spans="2:54" hidden="1" x14ac:dyDescent="0.3">
      <c r="C1104" s="62" t="s">
        <v>44</v>
      </c>
      <c r="I1104" s="62" t="s">
        <v>45</v>
      </c>
      <c r="L1104" s="132">
        <f>M1104/M1109</f>
        <v>0.16666666666666666</v>
      </c>
      <c r="M1104" s="83">
        <v>1</v>
      </c>
    </row>
    <row r="1105" spans="2:15" hidden="1" x14ac:dyDescent="0.3">
      <c r="C1105" s="62" t="s">
        <v>46</v>
      </c>
      <c r="I1105" s="62" t="s">
        <v>47</v>
      </c>
      <c r="L1105" s="132">
        <f>M1105/M1109</f>
        <v>0.33333333333333331</v>
      </c>
      <c r="M1105" s="83">
        <v>2</v>
      </c>
    </row>
    <row r="1106" spans="2:15" hidden="1" x14ac:dyDescent="0.3">
      <c r="I1106" s="62" t="s">
        <v>48</v>
      </c>
      <c r="L1106" s="132">
        <f>M1106/M1109</f>
        <v>0.5</v>
      </c>
      <c r="M1106" s="83">
        <v>3</v>
      </c>
    </row>
    <row r="1107" spans="2:15" hidden="1" x14ac:dyDescent="0.3">
      <c r="E1107" s="4">
        <v>10</v>
      </c>
      <c r="F1107" s="63" t="s">
        <v>49</v>
      </c>
      <c r="I1107" s="62" t="s">
        <v>50</v>
      </c>
      <c r="L1107" s="132">
        <f>M1107/M1109</f>
        <v>0.66666666666666663</v>
      </c>
      <c r="M1107" s="83">
        <v>4</v>
      </c>
    </row>
    <row r="1108" spans="2:15" hidden="1" x14ac:dyDescent="0.3">
      <c r="E1108" s="4">
        <v>7.5</v>
      </c>
      <c r="F1108" s="63" t="s">
        <v>51</v>
      </c>
      <c r="I1108" s="62" t="s">
        <v>52</v>
      </c>
      <c r="L1108" s="132">
        <f>M1108/M1109</f>
        <v>0.83333333333333337</v>
      </c>
      <c r="M1108" s="83">
        <v>5</v>
      </c>
    </row>
    <row r="1109" spans="2:15" hidden="1" x14ac:dyDescent="0.3">
      <c r="E1109" s="4">
        <v>5</v>
      </c>
      <c r="F1109" s="63" t="s">
        <v>53</v>
      </c>
      <c r="I1109" s="62" t="s">
        <v>54</v>
      </c>
      <c r="L1109" s="132">
        <f>M1109/M1109</f>
        <v>1</v>
      </c>
      <c r="M1109" s="83">
        <v>6</v>
      </c>
    </row>
    <row r="1110" spans="2:15" hidden="1" x14ac:dyDescent="0.3">
      <c r="E1110" s="4">
        <v>2.5</v>
      </c>
      <c r="F1110" s="63" t="s">
        <v>55</v>
      </c>
    </row>
    <row r="1111" spans="2:15" hidden="1" x14ac:dyDescent="0.3">
      <c r="E1111" s="4">
        <v>0</v>
      </c>
      <c r="F1111" s="63" t="s">
        <v>56</v>
      </c>
    </row>
    <row r="1112" spans="2:15" hidden="1" x14ac:dyDescent="0.3">
      <c r="F1112" s="63"/>
    </row>
    <row r="1113" spans="2:15" hidden="1" x14ac:dyDescent="0.3">
      <c r="F1113" s="63"/>
    </row>
    <row r="1114" spans="2:15" hidden="1" x14ac:dyDescent="0.3">
      <c r="B1114" s="4">
        <v>0</v>
      </c>
      <c r="C1114" s="4">
        <v>20</v>
      </c>
      <c r="D1114" s="64" t="s">
        <v>57</v>
      </c>
      <c r="E1114" s="4" t="s">
        <v>58</v>
      </c>
      <c r="H1114" s="4" t="s">
        <v>59</v>
      </c>
      <c r="K1114" s="4" t="str">
        <f>CONCATENATE(M1114,N1114,O1114)</f>
        <v>dangerous risk to Zuri's wellbeing</v>
      </c>
      <c r="L1114" s="65" t="s">
        <v>60</v>
      </c>
      <c r="M1114" s="4" t="s">
        <v>61</v>
      </c>
      <c r="N1114" s="4" t="str">
        <f>IF(F$55="","the birthing person",F$55)</f>
        <v>Zuri</v>
      </c>
      <c r="O1114" s="65" t="s">
        <v>62</v>
      </c>
    </row>
    <row r="1115" spans="2:15" hidden="1" x14ac:dyDescent="0.3">
      <c r="B1115" s="4">
        <f>C1114</f>
        <v>20</v>
      </c>
      <c r="C1115" s="4">
        <v>40</v>
      </c>
      <c r="D1115" s="64" t="s">
        <v>63</v>
      </c>
      <c r="E1115" s="4" t="s">
        <v>64</v>
      </c>
      <c r="H1115" s="4" t="s">
        <v>65</v>
      </c>
      <c r="K1115" s="4" t="str">
        <f>CONCATENATE(M1115,N1115,O1115)</f>
        <v>significant risk to Zuri's wellbeing</v>
      </c>
      <c r="L1115" s="65" t="s">
        <v>60</v>
      </c>
      <c r="M1115" s="4" t="s">
        <v>66</v>
      </c>
      <c r="N1115" s="4" t="str">
        <f t="shared" ref="N1115:N1118" si="2">IF(F$55="","the birthing person",F$55)</f>
        <v>Zuri</v>
      </c>
      <c r="O1115" s="65" t="s">
        <v>62</v>
      </c>
    </row>
    <row r="1116" spans="2:15" hidden="1" x14ac:dyDescent="0.3">
      <c r="B1116" s="4">
        <f t="shared" ref="B1116:B1118" si="3">C1115</f>
        <v>40</v>
      </c>
      <c r="C1116" s="4">
        <v>60</v>
      </c>
      <c r="D1116" s="64" t="s">
        <v>67</v>
      </c>
      <c r="E1116" s="4" t="s">
        <v>68</v>
      </c>
      <c r="H1116" s="4" t="s">
        <v>69</v>
      </c>
      <c r="K1116" s="4" t="str">
        <f t="shared" ref="K1116:K1118" si="4">CONCATENATE(M1116,N1116,O1116)</f>
        <v>moderate risk to Zuri's wellbeing</v>
      </c>
      <c r="L1116" s="65" t="s">
        <v>60</v>
      </c>
      <c r="M1116" s="4" t="s">
        <v>70</v>
      </c>
      <c r="N1116" s="4" t="str">
        <f t="shared" si="2"/>
        <v>Zuri</v>
      </c>
      <c r="O1116" s="65" t="s">
        <v>62</v>
      </c>
    </row>
    <row r="1117" spans="2:15" hidden="1" x14ac:dyDescent="0.3">
      <c r="B1117" s="4">
        <f t="shared" si="3"/>
        <v>60</v>
      </c>
      <c r="C1117" s="4">
        <v>80</v>
      </c>
      <c r="D1117" s="64" t="s">
        <v>71</v>
      </c>
      <c r="E1117" s="4" t="s">
        <v>72</v>
      </c>
      <c r="H1117" s="4" t="s">
        <v>73</v>
      </c>
      <c r="K1117" s="4" t="str">
        <f t="shared" si="4"/>
        <v>tolerable risk to Zuri's wellbeing</v>
      </c>
      <c r="L1117" s="65" t="s">
        <v>60</v>
      </c>
      <c r="M1117" s="4" t="s">
        <v>74</v>
      </c>
      <c r="N1117" s="4" t="str">
        <f t="shared" si="2"/>
        <v>Zuri</v>
      </c>
      <c r="O1117" s="65" t="s">
        <v>62</v>
      </c>
    </row>
    <row r="1118" spans="2:15" hidden="1" x14ac:dyDescent="0.3">
      <c r="B1118" s="4">
        <f t="shared" si="3"/>
        <v>80</v>
      </c>
      <c r="C1118" s="4">
        <v>100</v>
      </c>
      <c r="D1118" s="64" t="s">
        <v>75</v>
      </c>
      <c r="E1118" s="4" t="s">
        <v>76</v>
      </c>
      <c r="H1118" s="4" t="s">
        <v>77</v>
      </c>
      <c r="K1118" s="4" t="str">
        <f t="shared" si="4"/>
        <v>ideal for Zuri's wellbeing</v>
      </c>
      <c r="L1118" s="65" t="s">
        <v>60</v>
      </c>
      <c r="M1118" s="4" t="s">
        <v>78</v>
      </c>
      <c r="N1118" s="4" t="str">
        <f t="shared" si="2"/>
        <v>Zuri</v>
      </c>
      <c r="O1118" s="65" t="s">
        <v>62</v>
      </c>
    </row>
    <row r="1119" spans="2:15" hidden="1" x14ac:dyDescent="0.3"/>
    <row r="1120" spans="2:15" hidden="1" x14ac:dyDescent="0.3"/>
    <row r="1121" spans="2:16" hidden="1" x14ac:dyDescent="0.3"/>
    <row r="1122" spans="2:16" hidden="1" x14ac:dyDescent="0.3">
      <c r="F1122" s="63"/>
    </row>
    <row r="1123" spans="2:16" hidden="1" x14ac:dyDescent="0.3">
      <c r="F1123" s="63"/>
    </row>
    <row r="1124" spans="2:16" hidden="1" x14ac:dyDescent="0.3">
      <c r="F1124" s="63"/>
    </row>
    <row r="1125" spans="2:16" hidden="1" x14ac:dyDescent="0.3">
      <c r="F1125" s="63"/>
    </row>
    <row r="1126" spans="2:16" hidden="1" x14ac:dyDescent="0.3">
      <c r="F1126" s="63"/>
    </row>
    <row r="1127" spans="2:16" hidden="1" x14ac:dyDescent="0.3">
      <c r="F1127" s="63"/>
    </row>
    <row r="1128" spans="2:16" hidden="1" x14ac:dyDescent="0.3">
      <c r="F1128" s="63"/>
    </row>
    <row r="1129" spans="2:16" hidden="1" x14ac:dyDescent="0.3">
      <c r="F1129" s="63"/>
    </row>
    <row r="1130" spans="2:16" hidden="1" x14ac:dyDescent="0.3">
      <c r="F1130" s="63"/>
    </row>
    <row r="1131" spans="2:16" ht="16" hidden="1" x14ac:dyDescent="0.4">
      <c r="B1131" s="66" t="str">
        <f>IF(OR(F51="",J51=""),B51,CONCATENATE(B51,": ",F51,", ",J51))</f>
        <v>1st visit: prenatal, provider pre-enrollment</v>
      </c>
      <c r="C1131" s="67"/>
      <c r="D1131" s="67"/>
      <c r="E1131" s="67"/>
      <c r="F1131" s="68"/>
      <c r="G1131" s="67"/>
      <c r="H1131" s="69"/>
      <c r="I1131" s="67"/>
      <c r="J1131" s="67"/>
      <c r="K1131" s="67"/>
      <c r="L1131" s="67"/>
      <c r="M1131" s="111">
        <f>IF(J51=I$1103,L$1103,IF(J51=I$1104,L$1104,IF(J51=I$1105,L$1105,IF(J51=I$1106,L$1106,IF(J51=I$1107,L$1107,IF(J51=I$1108,L$1108,IF(J51=I$1109,L$1109,IF(J51="",0))))))))</f>
        <v>0</v>
      </c>
    </row>
    <row r="1132" spans="2:16" hidden="1" x14ac:dyDescent="0.3">
      <c r="F1132" s="63"/>
    </row>
    <row r="1133" spans="2:16" hidden="1" x14ac:dyDescent="0.3">
      <c r="F1133" s="70" t="str">
        <f>F55</f>
        <v>Zuri</v>
      </c>
      <c r="J1133" s="70" t="str">
        <f>F56</f>
        <v>Tanner</v>
      </c>
    </row>
    <row r="1134" spans="2:16" hidden="1" x14ac:dyDescent="0.3"/>
    <row r="1135" spans="2:16" hidden="1" x14ac:dyDescent="0.3">
      <c r="B1135" s="64">
        <f>IF(C1135=F$1107,E$1107,IF(C1135=F$1108,E$1108,IF(C1135=F$1109,E$1109,IF(C1135=F$1110,E$1110,IF(C1135=F$1111,E$1111,IF(C1135=0,0))))))</f>
        <v>2.5</v>
      </c>
      <c r="C1135" s="4" t="str">
        <f>K58</f>
        <v>I somewhat disagree</v>
      </c>
      <c r="F1135" s="4" t="s">
        <v>79</v>
      </c>
      <c r="M1135" s="4">
        <f>IF(K58="",0,1)</f>
        <v>1</v>
      </c>
    </row>
    <row r="1136" spans="2:16" hidden="1" x14ac:dyDescent="0.3">
      <c r="B1136" s="64">
        <f t="shared" ref="B1136:B1144" si="5">IF(C1136=F$1107,E$1107,IF(C1136=F$1108,E$1108,IF(C1136=F$1109,E$1109,IF(C1136=F$1110,E$1110,IF(C1136=F$1111,E$1111,IF(C1136=0,0))))))</f>
        <v>0</v>
      </c>
      <c r="C1136" s="4" t="str">
        <f>K60</f>
        <v>I strongly disagree</v>
      </c>
      <c r="F1136" s="4" t="s">
        <v>80</v>
      </c>
      <c r="M1136" s="4">
        <f>IF(K60="",0,1)</f>
        <v>1</v>
      </c>
      <c r="P1136" s="4" t="s">
        <v>81</v>
      </c>
    </row>
    <row r="1137" spans="2:16" hidden="1" x14ac:dyDescent="0.3">
      <c r="B1137" s="64">
        <f t="shared" si="5"/>
        <v>0</v>
      </c>
      <c r="C1137" s="4" t="str">
        <f>K62</f>
        <v>I strongly disagree</v>
      </c>
      <c r="F1137" s="4" t="s">
        <v>82</v>
      </c>
      <c r="M1137" s="4">
        <f>IF(K62="",0,1)</f>
        <v>1</v>
      </c>
    </row>
    <row r="1138" spans="2:16" hidden="1" x14ac:dyDescent="0.3">
      <c r="B1138" s="64">
        <f t="shared" si="5"/>
        <v>2.5</v>
      </c>
      <c r="C1138" s="4" t="str">
        <f>K64</f>
        <v>I somewhat disagree</v>
      </c>
      <c r="F1138" s="4" t="s">
        <v>83</v>
      </c>
      <c r="M1138" s="4">
        <f>IF(K64="",0,1)</f>
        <v>1</v>
      </c>
    </row>
    <row r="1139" spans="2:16" hidden="1" x14ac:dyDescent="0.3">
      <c r="B1139" s="64">
        <f t="shared" si="5"/>
        <v>0</v>
      </c>
      <c r="C1139" s="4" t="str">
        <f>K66</f>
        <v>I strongly disagree</v>
      </c>
      <c r="F1139" s="4" t="s">
        <v>84</v>
      </c>
      <c r="M1139" s="4">
        <f>IF(K66="",0,1)</f>
        <v>1</v>
      </c>
    </row>
    <row r="1140" spans="2:16" hidden="1" x14ac:dyDescent="0.3">
      <c r="B1140" s="64">
        <f t="shared" si="5"/>
        <v>5</v>
      </c>
      <c r="C1140" s="4" t="str">
        <f>K68</f>
        <v>I neither agree nor disagree</v>
      </c>
      <c r="F1140" s="4" t="s">
        <v>85</v>
      </c>
      <c r="M1140" s="4">
        <f>IF(K68="",0,1)</f>
        <v>1</v>
      </c>
    </row>
    <row r="1141" spans="2:16" hidden="1" x14ac:dyDescent="0.3">
      <c r="B1141" s="64">
        <f t="shared" si="5"/>
        <v>0</v>
      </c>
      <c r="C1141" s="4" t="str">
        <f>K70</f>
        <v>I strongly disagree</v>
      </c>
      <c r="F1141" s="4" t="s">
        <v>86</v>
      </c>
      <c r="M1141" s="4">
        <f>IF(K70="",0,1)</f>
        <v>1</v>
      </c>
    </row>
    <row r="1142" spans="2:16" hidden="1" x14ac:dyDescent="0.3">
      <c r="B1142" s="64">
        <f t="shared" si="5"/>
        <v>7.5</v>
      </c>
      <c r="C1142" s="4" t="str">
        <f>K72</f>
        <v>I somewhat agree</v>
      </c>
      <c r="F1142" s="4" t="s">
        <v>87</v>
      </c>
      <c r="M1142" s="4">
        <f>IF(K72="",0,1)</f>
        <v>1</v>
      </c>
    </row>
    <row r="1143" spans="2:16" hidden="1" x14ac:dyDescent="0.3">
      <c r="B1143" s="64">
        <f t="shared" si="5"/>
        <v>5</v>
      </c>
      <c r="C1143" s="4" t="str">
        <f>K74</f>
        <v>I neither agree nor disagree</v>
      </c>
      <c r="F1143" s="4" t="s">
        <v>88</v>
      </c>
      <c r="M1143" s="4">
        <f>IF(K74="",0,1)</f>
        <v>1</v>
      </c>
      <c r="P1143" s="4" t="s">
        <v>89</v>
      </c>
    </row>
    <row r="1144" spans="2:16" hidden="1" x14ac:dyDescent="0.3">
      <c r="B1144" s="64">
        <f t="shared" si="5"/>
        <v>5</v>
      </c>
      <c r="C1144" s="4" t="str">
        <f>K76</f>
        <v>I neither agree nor disagree</v>
      </c>
      <c r="F1144" s="4" t="s">
        <v>90</v>
      </c>
      <c r="M1144" s="4">
        <f>IF(K76="",0,1)</f>
        <v>1</v>
      </c>
      <c r="P1144" s="4" t="s">
        <v>91</v>
      </c>
    </row>
    <row r="1145" spans="2:16" hidden="1" x14ac:dyDescent="0.3">
      <c r="M1145" s="71">
        <f>SUM(M1135:M1144)</f>
        <v>10</v>
      </c>
    </row>
    <row r="1146" spans="2:16" ht="15.5" hidden="1" x14ac:dyDescent="0.45">
      <c r="B1146" s="72">
        <f>ROUND(SUM(B1135:B1144),0)</f>
        <v>28</v>
      </c>
      <c r="C1146" s="73" t="str">
        <f>IF(AND($B1146&gt;=$B$1114,$B1146&lt;$C$1114),E$1114,IF(AND($B1146&gt;=$B$1115,$B1146&lt;$C$1115),E$1115,IF(AND($B1146&gt;=$B$1116,$B1146&lt;$C$1116),E$1116,IF(AND($B1146&gt;=$B$1117,$B1146&lt;$C$1117),E$1117,IF(AND($B1146&gt;=$B$1118,$B1146&lt;=$C$1118),E$1118)))))</f>
        <v>Significantly incompetent</v>
      </c>
      <c r="F1146" s="73" t="str">
        <f>IF(AND($B1146&gt;=$B$1114,$B1146&lt;$C$1114),H$1114,IF(AND($B1146&gt;=$B$1115,$B1146&lt;$C$1115),H$1115,IF(AND($B1146&gt;=$B$1116,$B1146&lt;$C$1116),H$1116,IF(AND($B1146&gt;=$B$1117,$B1146&lt;$C$1117),H$1117,IF(AND($B1146&gt;=$B$1118,$B1146&lt;=$C$1118),H$1118)))))</f>
        <v>significant incompetence</v>
      </c>
      <c r="I1146" s="73" t="str">
        <f>IF(AND($B1146&gt;=$B$1114,$B1146&lt;$C$1114),K$1114,IF(AND($B1146&gt;=$B$1115,$B1146&lt;$C$1115),K$1115,IF(AND($B1146&gt;=$B$1116,$B1146&lt;$C$1116),K$1116,IF(AND($B1146&gt;=$B$1117,$B1146&lt;$C$1117),K$1117,IF(AND($B1146&gt;=$B$1118,$B1146&lt;=$C$1118),K$1118)))))</f>
        <v>significant risk to Zuri's wellbeing</v>
      </c>
      <c r="M1146" s="74">
        <f>IF(M1145=10,B1146,"")</f>
        <v>28</v>
      </c>
      <c r="P1146" s="127">
        <f>IF(M1146="","",M1146*0.01)</f>
        <v>0.28000000000000003</v>
      </c>
    </row>
    <row r="1147" spans="2:16" ht="15.5" hidden="1" x14ac:dyDescent="0.45">
      <c r="L1147" s="75" t="s">
        <v>92</v>
      </c>
      <c r="M1147" s="76" t="str">
        <f>IF(K56="","",K56)</f>
        <v/>
      </c>
      <c r="P1147" s="127" t="str">
        <f>IF(M1147="","",1-(M1147/12))</f>
        <v/>
      </c>
    </row>
    <row r="1148" spans="2:16" hidden="1" x14ac:dyDescent="0.3">
      <c r="B1148" s="73" t="str">
        <f>IF(M1145=10,CONCATENATE(E1148,F1148,G1148,H1148,I1148,J1148,K1148,L1148,M1148),"")</f>
        <v>The resulting score for cultural competence is 28 out of 100. This indicates a level of significant incompetence.</v>
      </c>
      <c r="D1148" s="65" t="s">
        <v>60</v>
      </c>
      <c r="E1148" s="4" t="s">
        <v>93</v>
      </c>
      <c r="F1148" s="4">
        <f>B1146</f>
        <v>28</v>
      </c>
      <c r="G1148" s="4" t="s">
        <v>94</v>
      </c>
      <c r="H1148" s="4" t="str">
        <f>F1146</f>
        <v>significant incompetence</v>
      </c>
      <c r="I1148" s="4" t="s">
        <v>95</v>
      </c>
    </row>
    <row r="1149" spans="2:16" hidden="1" x14ac:dyDescent="0.3">
      <c r="H1149" s="4"/>
    </row>
    <row r="1150" spans="2:16" hidden="1" x14ac:dyDescent="0.3"/>
    <row r="1151" spans="2:16" hidden="1" x14ac:dyDescent="0.3">
      <c r="B1151" s="4" t="s">
        <v>96</v>
      </c>
    </row>
    <row r="1152" spans="2:16" hidden="1" x14ac:dyDescent="0.3">
      <c r="B1152" s="77" t="s">
        <v>97</v>
      </c>
      <c r="C1152" s="73" t="str">
        <f>IF(M$1145=10,CONCATENATE(E1152,F1152,G1152,H1152,I1152,J1152,K1152,L1152,M1152),"")</f>
        <v xml:space="preserve">Thank you, Tanner, for your medical service to Zuri. </v>
      </c>
      <c r="D1152" s="65" t="s">
        <v>60</v>
      </c>
      <c r="E1152" s="4" t="s">
        <v>98</v>
      </c>
      <c r="F1152" s="4" t="str">
        <f>$F$56</f>
        <v>Tanner</v>
      </c>
      <c r="G1152" s="4" t="s">
        <v>99</v>
      </c>
      <c r="I1152" s="4" t="str">
        <f>IF(F55="","this culturally diverse patient",F55)</f>
        <v>Zuri</v>
      </c>
      <c r="J1152" s="4" t="s">
        <v>100</v>
      </c>
    </row>
    <row r="1153" spans="2:11" hidden="1" x14ac:dyDescent="0.3">
      <c r="B1153" s="78" t="s">
        <v>101</v>
      </c>
      <c r="C1153" s="73" t="str">
        <f t="shared" ref="C1153:C1154" si="6">IF(M$1145=10,CONCATENATE(E1153,F1153,G1153,H1153,I1153,J1153,K1153,L1153,M1153),"")</f>
        <v>You have been assessed by Zuri, one of your patients, as measurably presenting significant incompetence. This suggests that you present a significant risk to Zuri's wellbeing, and to other culturally diverse patients. Of course, it doesn't have to stay that way.</v>
      </c>
      <c r="D1153" s="65" t="s">
        <v>60</v>
      </c>
      <c r="E1153" s="4" t="s">
        <v>102</v>
      </c>
      <c r="F1153" s="4" t="str">
        <f>IF(F55=""," one of your patients,",CONCATENATE(F55,", one of your patients, "))</f>
        <v xml:space="preserve">Zuri, one of your patients, </v>
      </c>
      <c r="G1153" s="4" t="s">
        <v>103</v>
      </c>
      <c r="H1153" s="61" t="str">
        <f>F1146</f>
        <v>significant incompetence</v>
      </c>
      <c r="I1153" s="4" t="s">
        <v>104</v>
      </c>
      <c r="J1153" s="4" t="str">
        <f>I1146</f>
        <v>significant risk to Zuri's wellbeing</v>
      </c>
      <c r="K1153" s="4" t="s">
        <v>105</v>
      </c>
    </row>
    <row r="1154" spans="2:11" hidden="1" x14ac:dyDescent="0.3">
      <c r="B1154" s="77" t="s">
        <v>97</v>
      </c>
      <c r="C1154" s="73" t="str">
        <f t="shared" si="6"/>
        <v>We offer two programs to boost your cultural competence to reliably serve culturally diverse patients. The first one is free.</v>
      </c>
      <c r="D1154" s="65" t="s">
        <v>60</v>
      </c>
      <c r="E1154" s="4" t="s">
        <v>106</v>
      </c>
    </row>
    <row r="1155" spans="2:11" hidden="1" x14ac:dyDescent="0.3">
      <c r="C1155" s="73" t="str">
        <f>IF(M1145=10,B1159,"")</f>
        <v>Standard Competence</v>
      </c>
      <c r="D1155" s="4" t="str">
        <f>IF(M1145=10," for legitimacy","")</f>
        <v xml:space="preserve"> for legitimacy</v>
      </c>
      <c r="F1155" s="79" t="str">
        <f>IF(M1145=10,E1159,"")</f>
        <v>We offer you, Tanner,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row>
    <row r="1156" spans="2:11" hidden="1" x14ac:dyDescent="0.3">
      <c r="C1156" s="73" t="str">
        <f>IF(M1145=10,B1160,"")</f>
        <v>Competitive Competence</v>
      </c>
      <c r="D1156" s="4" t="str">
        <f>IF(M1145=10," for referrals","")</f>
        <v xml:space="preserve"> for referrals</v>
      </c>
      <c r="F1156" s="79" t="str">
        <f>IF(M1145=10,E1160,"")</f>
        <v>We offer you, Tanner,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row>
    <row r="1157" spans="2:11" hidden="1" x14ac:dyDescent="0.3">
      <c r="C1157" s="73" t="str">
        <f>IF(M1145=10,F1157,"")</f>
        <v>Let's work together to improve healthcare outcomes for all of your patients. Thank you.</v>
      </c>
      <c r="E1157" s="65" t="s">
        <v>60</v>
      </c>
      <c r="F1157" s="4" t="s">
        <v>107</v>
      </c>
    </row>
    <row r="1158" spans="2:11" hidden="1" x14ac:dyDescent="0.3"/>
    <row r="1159" spans="2:11" hidden="1" x14ac:dyDescent="0.3">
      <c r="B1159" s="4" t="s">
        <v>108</v>
      </c>
      <c r="E1159" s="73" t="str">
        <f>CONCATENATE(G1159,H1159,I1159)</f>
        <v>We offer you, Tanner,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F1159" s="65" t="s">
        <v>60</v>
      </c>
      <c r="G1159" s="4" t="s">
        <v>109</v>
      </c>
      <c r="H1159" s="4" t="str">
        <f>IF(F$56="","the medical provider",F$56)</f>
        <v>Tanner</v>
      </c>
      <c r="I1159" s="61" t="s">
        <v>110</v>
      </c>
    </row>
    <row r="1160" spans="2:11" hidden="1" x14ac:dyDescent="0.3">
      <c r="B1160" s="4" t="s">
        <v>111</v>
      </c>
      <c r="E1160" s="73" t="str">
        <f>CONCATENATE(G1160,H1160,I1160)</f>
        <v>We offer you, Tanner,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F1160" s="65" t="s">
        <v>60</v>
      </c>
      <c r="G1160" s="4" t="s">
        <v>109</v>
      </c>
      <c r="H1160" s="4" t="str">
        <f>IF(F$56="","the medical provider",F$56)</f>
        <v>Tanner</v>
      </c>
      <c r="I1160" s="61" t="s">
        <v>112</v>
      </c>
    </row>
    <row r="1161" spans="2:11" hidden="1" x14ac:dyDescent="0.3"/>
    <row r="1162" spans="2:11" hidden="1" x14ac:dyDescent="0.3"/>
    <row r="1163" spans="2:11" hidden="1" x14ac:dyDescent="0.3">
      <c r="B1163" s="80"/>
    </row>
    <row r="1164" spans="2:11" hidden="1" x14ac:dyDescent="0.3">
      <c r="B1164" s="81"/>
      <c r="C1164" s="4" t="s">
        <v>22</v>
      </c>
      <c r="H1164" s="4" t="s">
        <v>113</v>
      </c>
    </row>
    <row r="1165" spans="2:11" hidden="1" x14ac:dyDescent="0.3">
      <c r="B1165" s="81"/>
      <c r="C1165" s="4" t="s">
        <v>114</v>
      </c>
      <c r="H1165" s="4" t="s">
        <v>115</v>
      </c>
    </row>
    <row r="1166" spans="2:11" hidden="1" x14ac:dyDescent="0.3">
      <c r="B1166" s="82"/>
      <c r="C1166" s="4" t="s">
        <v>116</v>
      </c>
      <c r="H1166" s="4" t="s">
        <v>117</v>
      </c>
    </row>
    <row r="1167" spans="2:11" hidden="1" x14ac:dyDescent="0.3">
      <c r="B1167" s="82"/>
      <c r="C1167" s="4" t="s">
        <v>26</v>
      </c>
      <c r="H1167" s="4" t="s">
        <v>118</v>
      </c>
    </row>
    <row r="1168" spans="2:11" hidden="1" x14ac:dyDescent="0.3">
      <c r="B1168" s="83"/>
      <c r="C1168" s="4" t="s">
        <v>119</v>
      </c>
      <c r="H1168" s="4" t="s">
        <v>120</v>
      </c>
    </row>
    <row r="1169" spans="2:16" hidden="1" x14ac:dyDescent="0.3">
      <c r="B1169" s="83"/>
      <c r="C1169" s="4" t="s">
        <v>24</v>
      </c>
      <c r="H1169" s="4" t="s">
        <v>121</v>
      </c>
    </row>
    <row r="1170" spans="2:16" hidden="1" x14ac:dyDescent="0.3"/>
    <row r="1171" spans="2:16" ht="16" hidden="1" x14ac:dyDescent="0.4">
      <c r="B1171" s="66" t="str">
        <f>IF(OR(F91="",J91=""),B91,CONCATENATE(B91,": ",F91,", ",J91))</f>
        <v>2nd visit: delivery, provider enrolling in SC</v>
      </c>
      <c r="C1171" s="67"/>
      <c r="D1171" s="67"/>
      <c r="E1171" s="67"/>
      <c r="F1171" s="68"/>
      <c r="G1171" s="67"/>
      <c r="H1171" s="69"/>
      <c r="I1171" s="67"/>
      <c r="J1171" s="67"/>
      <c r="K1171" s="67"/>
      <c r="L1171" s="67"/>
      <c r="M1171" s="111">
        <f>IF(J91=I$1103,L$1103,IF(J91=I$1104,L$1104,IF(J91=I$1105,L$1105,IF(J91=I$1106,L$1106,IF(J91=I$1107,L$1107,IF(J91=I$1108,L$1108,IF(J91=I$1109,L$1109,IF(J91="",0))))))))</f>
        <v>0.16666666666666666</v>
      </c>
    </row>
    <row r="1172" spans="2:16" hidden="1" x14ac:dyDescent="0.3">
      <c r="F1172" s="63"/>
    </row>
    <row r="1173" spans="2:16" hidden="1" x14ac:dyDescent="0.3">
      <c r="F1173" s="70" t="str">
        <f>F95</f>
        <v>Zuri</v>
      </c>
      <c r="J1173" s="70" t="str">
        <f>F96</f>
        <v>Tanner</v>
      </c>
    </row>
    <row r="1174" spans="2:16" hidden="1" x14ac:dyDescent="0.3"/>
    <row r="1175" spans="2:16" hidden="1" x14ac:dyDescent="0.3">
      <c r="B1175" s="64">
        <f>IF(C1175=F$1107,E$1107,IF(C1175=F$1108,E$1108,IF(C1175=F$1109,E$1109,IF(C1175=F$1110,E$1110,IF(C1175=F$1111,E$1111,IF(C1175=0,0))))))</f>
        <v>2.5</v>
      </c>
      <c r="C1175" s="4" t="str">
        <f>K98</f>
        <v>I somewhat disagree</v>
      </c>
      <c r="F1175" s="4" t="str">
        <f t="shared" ref="F1175:F1184" si="7">F1135</f>
        <v>1. I felt fully seen and heard.</v>
      </c>
      <c r="M1175" s="4">
        <f>IF(K98="",0,1)</f>
        <v>1</v>
      </c>
    </row>
    <row r="1176" spans="2:16" hidden="1" x14ac:dyDescent="0.3">
      <c r="B1176" s="64">
        <f t="shared" ref="B1176:B1184" si="8">IF(C1176=F$1107,E$1107,IF(C1176=F$1108,E$1108,IF(C1176=F$1109,E$1109,IF(C1176=F$1110,E$1110,IF(C1176=F$1111,E$1111,IF(C1176=0,0))))))</f>
        <v>2.5</v>
      </c>
      <c r="C1176" s="4" t="str">
        <f>K100</f>
        <v>I somewhat disagree</v>
      </c>
      <c r="F1176" s="4" t="str">
        <f t="shared" si="7"/>
        <v>2. They faithfully responded to all of my expressions of pain or discomfort.</v>
      </c>
      <c r="M1176" s="4">
        <f>IF(K100="",0,1)</f>
        <v>1</v>
      </c>
      <c r="P1176" s="4" t="s">
        <v>81</v>
      </c>
    </row>
    <row r="1177" spans="2:16" hidden="1" x14ac:dyDescent="0.3">
      <c r="B1177" s="64">
        <f t="shared" si="8"/>
        <v>0</v>
      </c>
      <c r="C1177" s="4" t="str">
        <f>K102</f>
        <v>I strongly disagree</v>
      </c>
      <c r="F1177" s="4" t="str">
        <f t="shared" si="7"/>
        <v>3. They put my personal wellbeing ahead of their institutional processes.</v>
      </c>
      <c r="M1177" s="4">
        <f>IF(K102="",0,1)</f>
        <v>1</v>
      </c>
    </row>
    <row r="1178" spans="2:16" hidden="1" x14ac:dyDescent="0.3">
      <c r="B1178" s="64">
        <f t="shared" si="8"/>
        <v>2.5</v>
      </c>
      <c r="C1178" s="4" t="str">
        <f>K104</f>
        <v>I somewhat disagree</v>
      </c>
      <c r="F1178" s="4" t="str">
        <f t="shared" si="7"/>
        <v>4. Their actions and expressions were devoid of any microaggressions.</v>
      </c>
      <c r="M1178" s="4">
        <f>IF(K104="",0,1)</f>
        <v>1</v>
      </c>
    </row>
    <row r="1179" spans="2:16" hidden="1" x14ac:dyDescent="0.3">
      <c r="B1179" s="64">
        <f t="shared" si="8"/>
        <v>2.5</v>
      </c>
      <c r="C1179" s="4" t="str">
        <f>K106</f>
        <v>I somewhat disagree</v>
      </c>
      <c r="F1179" s="4" t="str">
        <f t="shared" si="7"/>
        <v>5. They asked me how they could be more culturally sensitive.</v>
      </c>
      <c r="M1179" s="4">
        <f>IF(K106="",0,1)</f>
        <v>1</v>
      </c>
    </row>
    <row r="1180" spans="2:16" hidden="1" x14ac:dyDescent="0.3">
      <c r="B1180" s="64">
        <f t="shared" si="8"/>
        <v>5</v>
      </c>
      <c r="C1180" s="4" t="str">
        <f>K108</f>
        <v>I neither agree nor disagree</v>
      </c>
      <c r="F1180" s="4" t="str">
        <f t="shared" si="7"/>
        <v>6. They did not exploit my vulnerability to their professional authority.</v>
      </c>
      <c r="M1180" s="4">
        <f>IF(K108="",0,1)</f>
        <v>1</v>
      </c>
    </row>
    <row r="1181" spans="2:16" hidden="1" x14ac:dyDescent="0.3">
      <c r="B1181" s="64">
        <f t="shared" si="8"/>
        <v>0</v>
      </c>
      <c r="C1181" s="4" t="str">
        <f>K110</f>
        <v>I strongly disagree</v>
      </c>
      <c r="F1181" s="4" t="str">
        <f t="shared" si="7"/>
        <v>7. I never had to give up my autonomy to fit their processes.</v>
      </c>
      <c r="M1181" s="4">
        <f>IF(K110="",0,1)</f>
        <v>1</v>
      </c>
    </row>
    <row r="1182" spans="2:16" hidden="1" x14ac:dyDescent="0.3">
      <c r="B1182" s="64">
        <f t="shared" si="8"/>
        <v>7.5</v>
      </c>
      <c r="C1182" s="4" t="str">
        <f>K112</f>
        <v>I somewhat agree</v>
      </c>
      <c r="F1182" s="4" t="str">
        <f t="shared" si="7"/>
        <v>8. Staff appeared to be culturally diverse.</v>
      </c>
      <c r="M1182" s="4">
        <f>IF(K112="",0,1)</f>
        <v>1</v>
      </c>
    </row>
    <row r="1183" spans="2:16" hidden="1" x14ac:dyDescent="0.3">
      <c r="B1183" s="64">
        <f t="shared" si="8"/>
        <v>5</v>
      </c>
      <c r="C1183" s="4" t="str">
        <f>K114</f>
        <v>I neither agree nor disagree</v>
      </c>
      <c r="F1183" s="4" t="str">
        <f t="shared" si="7"/>
        <v>9. They effectively accommodated my linguistic barrier.</v>
      </c>
      <c r="M1183" s="4">
        <f>IF(K114="",0,1)</f>
        <v>1</v>
      </c>
      <c r="P1183" s="4" t="s">
        <v>89</v>
      </c>
    </row>
    <row r="1184" spans="2:16" hidden="1" x14ac:dyDescent="0.3">
      <c r="B1184" s="64">
        <f t="shared" si="8"/>
        <v>5</v>
      </c>
      <c r="C1184" s="4" t="str">
        <f>K116</f>
        <v>I neither agree nor disagree</v>
      </c>
      <c r="F1184" s="4" t="str">
        <f t="shared" si="7"/>
        <v>10. I was offered billing options appropriate to my cultural values.</v>
      </c>
      <c r="M1184" s="4">
        <f>IF(K116="",0,1)</f>
        <v>1</v>
      </c>
      <c r="P1184" s="4" t="s">
        <v>91</v>
      </c>
    </row>
    <row r="1185" spans="2:22" hidden="1" x14ac:dyDescent="0.3">
      <c r="M1185" s="71">
        <f>SUM(M1175:M1184)</f>
        <v>10</v>
      </c>
    </row>
    <row r="1186" spans="2:22" ht="15.5" hidden="1" x14ac:dyDescent="0.45">
      <c r="B1186" s="72">
        <f>ROUND(SUM(B1175:B1184),0)</f>
        <v>33</v>
      </c>
      <c r="C1186" s="73" t="str">
        <f>IF(AND($B1186&gt;=$B$1114,$B1186&lt;$C$1114),E$1114,IF(AND($B1186&gt;=$B$1115,$B1186&lt;$C$1115),E$1115,IF(AND($B1186&gt;=$B$1116,$B1186&lt;$C$1116),E$1116,IF(AND($B1186&gt;=$B$1117,$B1186&lt;$C$1117),E$1117,IF(AND($B1186&gt;=$B$1118,$B1186&lt;=$C$1118),E$1118)))))</f>
        <v>Significantly incompetent</v>
      </c>
      <c r="F1186" s="73" t="str">
        <f>IF(AND($B1186&gt;=$B$1114,$B1186&lt;$C$1114),H$1114,IF(AND($B1186&gt;=$B$1115,$B1186&lt;$C$1115),H$1115,IF(AND($B1186&gt;=$B$1116,$B1186&lt;$C$1116),H$1116,IF(AND($B1186&gt;=$B$1117,$B1186&lt;$C$1117),H$1117,IF(AND($B1186&gt;=$B$1118,$B1186&lt;=$C$1118),H$1118)))))</f>
        <v>significant incompetence</v>
      </c>
      <c r="I1186" s="73" t="str">
        <f>IF(AND($B1186&gt;=$B$1114,$B1186&lt;$C$1114),K$1114,IF(AND($B1186&gt;=$B$1115,$B1186&lt;$C$1115),K$1115,IF(AND($B1186&gt;=$B$1116,$B1186&lt;$C$1116),K$1116,IF(AND($B1186&gt;=$B$1117,$B1186&lt;$C$1117),K$1117,IF(AND($B1186&gt;=$B$1118,$B1186&lt;=$C$1118),K$1118)))))</f>
        <v>significant risk to Zuri's wellbeing</v>
      </c>
      <c r="M1186" s="74">
        <f>IF(M1185=10,B1186,"")</f>
        <v>33</v>
      </c>
      <c r="P1186" s="127">
        <f>IF(M1186="","",M1186*0.01)</f>
        <v>0.33</v>
      </c>
    </row>
    <row r="1187" spans="2:22" ht="15.5" hidden="1" x14ac:dyDescent="0.45">
      <c r="L1187" s="75" t="s">
        <v>92</v>
      </c>
      <c r="M1187" s="76" t="str">
        <f>IF(K96="","",K96)</f>
        <v/>
      </c>
      <c r="P1187" s="127" t="str">
        <f>IF(M1187="","",1-(M1187/12))</f>
        <v/>
      </c>
    </row>
    <row r="1188" spans="2:22" hidden="1" x14ac:dyDescent="0.3">
      <c r="B1188" s="73" t="str">
        <f>IF(M1185=10,CONCATENATE(E1188,F1188,G1188,H1188,I1188,J1188,K1188,L1188,M1188),"")</f>
        <v>The resulting score for cultural competence is 33 out of 100. This indicates a level of significant incompetence.</v>
      </c>
      <c r="D1188" s="65" t="s">
        <v>60</v>
      </c>
      <c r="E1188" s="4" t="s">
        <v>93</v>
      </c>
      <c r="F1188" s="4">
        <f>B1186</f>
        <v>33</v>
      </c>
      <c r="G1188" s="4" t="s">
        <v>94</v>
      </c>
      <c r="H1188" s="4" t="str">
        <f>F1186</f>
        <v>significant incompetence</v>
      </c>
      <c r="I1188" s="4" t="s">
        <v>95</v>
      </c>
    </row>
    <row r="1189" spans="2:22" hidden="1" x14ac:dyDescent="0.3"/>
    <row r="1190" spans="2:22" ht="15.5" hidden="1" x14ac:dyDescent="0.45">
      <c r="C1190" s="147" t="str">
        <f>E126</f>
        <v>Standard Cultural Competence - begin</v>
      </c>
      <c r="D1190" s="148"/>
      <c r="E1190" s="148"/>
      <c r="F1190" s="148"/>
      <c r="G1190" s="148"/>
      <c r="H1190" s="149"/>
      <c r="V1190" s="84" t="s">
        <v>122</v>
      </c>
    </row>
    <row r="1191" spans="2:22" hidden="1" x14ac:dyDescent="0.3"/>
    <row r="1192" spans="2:22" hidden="1" x14ac:dyDescent="0.3">
      <c r="C1192" s="73" t="str">
        <f>CONCATENATE(E1192,F1192,G1192,H1192,I1192,J1192,K1192,,L1192,M1192)</f>
        <v xml:space="preserve">We provide this helpful feedback to you, Tanner, to improve your cultural competency. </v>
      </c>
      <c r="D1192" s="65" t="s">
        <v>60</v>
      </c>
      <c r="E1192" s="4" t="s">
        <v>123</v>
      </c>
      <c r="F1192" s="4" t="str">
        <f>IF($J1173=0,"the recipient",$J1173)</f>
        <v>Tanner</v>
      </c>
      <c r="G1192" s="4" t="s">
        <v>124</v>
      </c>
      <c r="H1192" s="4"/>
      <c r="U1192" s="4" t="s">
        <v>125</v>
      </c>
    </row>
    <row r="1193" spans="2:22" hidden="1" x14ac:dyDescent="0.3">
      <c r="C1193" s="73" t="str">
        <f>CONCATENATE(E1193,F1193,G1193,H1193,I1193,J1193,K1193,,L1193,M1193)</f>
        <v xml:space="preserve">We know medical providers like you rely upon referrals. Often from those you serve. </v>
      </c>
      <c r="D1193" s="65" t="s">
        <v>60</v>
      </c>
      <c r="E1193" s="4" t="s">
        <v>126</v>
      </c>
      <c r="G1193" s="4" t="s">
        <v>127</v>
      </c>
    </row>
    <row r="1194" spans="2:22" hidden="1" x14ac:dyDescent="0.3">
      <c r="C1194" s="73" t="str">
        <f>CONCATENATE(E1194,F1194,G1194,H1194,I1194,J1194,K1194,,L1194,M1194)</f>
        <v>Select a service that best fits your needs.</v>
      </c>
      <c r="D1194" s="65" t="s">
        <v>60</v>
      </c>
      <c r="E1194" s="4" t="s">
        <v>17</v>
      </c>
    </row>
    <row r="1195" spans="2:22" hidden="1" x14ac:dyDescent="0.3">
      <c r="C1195" s="62" t="str">
        <f>$C$1164</f>
        <v>Standard Cultural Competence - begin</v>
      </c>
      <c r="E1195" s="65" t="s">
        <v>60</v>
      </c>
      <c r="F1195" s="62" t="str">
        <f>$H$1164</f>
        <v>beginning the Standard Cultural Competence program</v>
      </c>
      <c r="G1195" s="65" t="s">
        <v>60</v>
      </c>
      <c r="H1195" s="73" t="str">
        <f>CONCATENATE($I1195,$J1195,$K1195,$L1195,$M1195,$N1195,$O1195,$P1195)</f>
        <v>Now that Tanner is beginning the Standard Cultural Competence program, we expect improved outcomes.And can provide a testimonial of their responsiveness to the needs of diverse clients.</v>
      </c>
      <c r="I1195" s="4" t="s">
        <v>128</v>
      </c>
      <c r="J1195" s="65" t="str">
        <f>F1192</f>
        <v>Tanner</v>
      </c>
      <c r="K1195" s="61" t="s">
        <v>129</v>
      </c>
      <c r="L1195" s="4" t="str">
        <f>F1195</f>
        <v>beginning the Standard Cultural Competence program</v>
      </c>
      <c r="M1195" s="4" t="s">
        <v>130</v>
      </c>
      <c r="N1195" s="60" t="s">
        <v>131</v>
      </c>
    </row>
    <row r="1196" spans="2:22" hidden="1" x14ac:dyDescent="0.3">
      <c r="C1196" s="62" t="str">
        <f>$C$1165</f>
        <v>Competitive Cultural Competence - begin</v>
      </c>
      <c r="E1196" s="65" t="s">
        <v>60</v>
      </c>
      <c r="F1196" s="62" t="str">
        <f>$H$1165</f>
        <v>beginning the Competetive Cultural Competence program</v>
      </c>
      <c r="G1196" s="65" t="s">
        <v>60</v>
      </c>
      <c r="H1196" s="73" t="str">
        <f t="shared" ref="H1196:H1201" si="9">CONCATENATE($I1196,$J1196,$K1196,$L1196,$M1196,$N1196,$O1196,$P1196)</f>
        <v>Now that Tanner is beginning the Competetive Cultural Competence program, we anticipate modestly improved wellness outcomes.And can provide a testimonial of their responsiveness to the needs of diverse clients.</v>
      </c>
      <c r="I1196" s="4" t="s">
        <v>128</v>
      </c>
      <c r="J1196" s="4" t="str">
        <f>J1195</f>
        <v>Tanner</v>
      </c>
      <c r="K1196" s="61" t="str">
        <f>K$1195</f>
        <v xml:space="preserve"> is </v>
      </c>
      <c r="L1196" s="4" t="str">
        <f t="shared" ref="L1196:L1200" si="10">F1196</f>
        <v>beginning the Competetive Cultural Competence program</v>
      </c>
      <c r="M1196" s="4" t="s">
        <v>132</v>
      </c>
      <c r="N1196" s="60" t="s">
        <v>131</v>
      </c>
      <c r="O1196" s="61"/>
    </row>
    <row r="1197" spans="2:22" hidden="1" x14ac:dyDescent="0.3">
      <c r="C1197" s="62" t="str">
        <f>$C$1166</f>
        <v>Standard Cultural Competence - enrolled</v>
      </c>
      <c r="E1197" s="65" t="s">
        <v>60</v>
      </c>
      <c r="F1197" s="62" t="str">
        <f>$H$1166</f>
        <v>participating in the Standard Cultural Competence program</v>
      </c>
      <c r="G1197" s="65" t="s">
        <v>60</v>
      </c>
      <c r="H1197" s="73" t="str">
        <f t="shared" si="9"/>
        <v>Now that Tanner is participating in the Standard Cultural Competence program, we expect better outcomes.And can provide a testimonial of their responsiveness to the needs of diverse clients.</v>
      </c>
      <c r="I1197" s="4" t="s">
        <v>128</v>
      </c>
      <c r="J1197" s="4" t="str">
        <f t="shared" ref="J1197:J1200" si="11">J1196</f>
        <v>Tanner</v>
      </c>
      <c r="K1197" s="61" t="str">
        <f>K$1195</f>
        <v xml:space="preserve"> is </v>
      </c>
      <c r="L1197" s="4" t="str">
        <f t="shared" si="10"/>
        <v>participating in the Standard Cultural Competence program</v>
      </c>
      <c r="M1197" s="4" t="s">
        <v>133</v>
      </c>
      <c r="N1197" s="60" t="s">
        <v>131</v>
      </c>
    </row>
    <row r="1198" spans="2:22" hidden="1" x14ac:dyDescent="0.3">
      <c r="C1198" s="62" t="str">
        <f>$C$1167</f>
        <v>Competitive Cultural Competence - enrolled</v>
      </c>
      <c r="E1198" s="65" t="s">
        <v>60</v>
      </c>
      <c r="F1198" s="62" t="str">
        <f>$H$1167</f>
        <v>participating in the Competetive Cultural Competence program</v>
      </c>
      <c r="G1198" s="65" t="s">
        <v>60</v>
      </c>
      <c r="H1198" s="73" t="str">
        <f t="shared" si="9"/>
        <v>Now that Tanner is participating in the Competetive Cultural Competence program, we anticipate significantly improved wellness outcomes.And can provide a testimonial of their responsiveness to the needs of diverse clients.</v>
      </c>
      <c r="I1198" s="4" t="s">
        <v>128</v>
      </c>
      <c r="J1198" s="4" t="str">
        <f t="shared" si="11"/>
        <v>Tanner</v>
      </c>
      <c r="K1198" s="61" t="str">
        <f>K$1195</f>
        <v xml:space="preserve"> is </v>
      </c>
      <c r="L1198" s="4" t="str">
        <f t="shared" si="10"/>
        <v>participating in the Competetive Cultural Competence program</v>
      </c>
      <c r="M1198" s="4" t="s">
        <v>134</v>
      </c>
      <c r="N1198" s="60" t="s">
        <v>131</v>
      </c>
    </row>
    <row r="1199" spans="2:22" hidden="1" x14ac:dyDescent="0.3">
      <c r="C1199" s="62" t="str">
        <f>$C$1168</f>
        <v>Standard Cultural Competence - completed</v>
      </c>
      <c r="E1199" s="65" t="s">
        <v>60</v>
      </c>
      <c r="F1199" s="62" t="str">
        <f>$H$1168</f>
        <v>completing the Standard Cultural Competence program</v>
      </c>
      <c r="G1199" s="65" t="s">
        <v>60</v>
      </c>
      <c r="H1199" s="73" t="str">
        <f t="shared" si="9"/>
        <v>Now that Tanner is completing the Standard Cultural Competence program, we expect stellar outcomes.And will soon provide a testimonial of their responsiveness to the needs of diverse clients.</v>
      </c>
      <c r="I1199" s="4" t="s">
        <v>128</v>
      </c>
      <c r="J1199" s="4" t="str">
        <f t="shared" si="11"/>
        <v>Tanner</v>
      </c>
      <c r="K1199" s="61" t="str">
        <f>K$1195</f>
        <v xml:space="preserve"> is </v>
      </c>
      <c r="L1199" s="4" t="str">
        <f t="shared" si="10"/>
        <v>completing the Standard Cultural Competence program</v>
      </c>
      <c r="M1199" s="4" t="s">
        <v>135</v>
      </c>
      <c r="N1199" s="60" t="s">
        <v>136</v>
      </c>
    </row>
    <row r="1200" spans="2:22" hidden="1" x14ac:dyDescent="0.3">
      <c r="C1200" s="62" t="str">
        <f>$C$1169</f>
        <v>Competitive Cultural Competence - completed</v>
      </c>
      <c r="E1200" s="65" t="s">
        <v>60</v>
      </c>
      <c r="F1200" s="62" t="str">
        <f>$H$1169</f>
        <v>completing the Competetive Cultural Competence program</v>
      </c>
      <c r="G1200" s="65" t="s">
        <v>60</v>
      </c>
      <c r="H1200" s="73" t="str">
        <f t="shared" si="9"/>
        <v>Now that Tanner is completing the Competetive Cultural Competence program, we anticipate greatly improved wellness outcomes.And will soon provide a testimonial of their responsiveness to the needs of diverse clients.</v>
      </c>
      <c r="I1200" s="4" t="s">
        <v>128</v>
      </c>
      <c r="J1200" s="4" t="str">
        <f t="shared" si="11"/>
        <v>Tanner</v>
      </c>
      <c r="K1200" s="61" t="str">
        <f>K$1195</f>
        <v xml:space="preserve"> is </v>
      </c>
      <c r="L1200" s="4" t="str">
        <f t="shared" si="10"/>
        <v>completing the Competetive Cultural Competence program</v>
      </c>
      <c r="M1200" s="4" t="s">
        <v>137</v>
      </c>
      <c r="N1200" s="60" t="s">
        <v>136</v>
      </c>
    </row>
    <row r="1201" spans="2:14" hidden="1" x14ac:dyDescent="0.3">
      <c r="G1201" s="65" t="s">
        <v>60</v>
      </c>
      <c r="H1201" s="73" t="str">
        <f t="shared" si="9"/>
        <v>Select one of these two services, Standard or Competitive Competence, to best improve your efficacy serving diverse patients.We can then offer a testimonial of your improved responsiveness to diverse clients.</v>
      </c>
      <c r="K1201" s="61" t="s">
        <v>138</v>
      </c>
      <c r="L1201" s="61" t="s">
        <v>139</v>
      </c>
      <c r="M1201" s="61" t="s">
        <v>140</v>
      </c>
      <c r="N1201" s="60" t="s">
        <v>141</v>
      </c>
    </row>
    <row r="1202" spans="2:14" hidden="1" x14ac:dyDescent="0.3">
      <c r="C1202" s="73" t="str">
        <f>IF($C1190=$C1195,H1195,IF($C1190=$C1196,H1196,IF($C1190=C1197,H1197,IF($C1190=C1198,H1198,IF($C1190=C1199,H1199,IF($C1190=C1200,H1200,IF($C1190=0,H1201)))))))</f>
        <v>Now that Tanner is beginning the Standard Cultural Competence program, we expect improved outcomes.And can provide a testimonial of their responsiveness to the needs of diverse clients.</v>
      </c>
      <c r="E1202" s="65" t="s">
        <v>60</v>
      </c>
      <c r="F1202" s="73" t="str">
        <f>IF($C1190=$C1195,F1195,IF($C1190=$C1196,F1196,IF($C1190=C1197,F1197,IF($C1190=C1198,F1198,IF($C1190=C1199,F1199,IF($C1190=C1200,F1200,IF($C1190=0,"")))))))</f>
        <v>beginning the Standard Cultural Competence program</v>
      </c>
      <c r="G1202" s="65" t="s">
        <v>60</v>
      </c>
    </row>
    <row r="1203" spans="2:14" hidden="1" x14ac:dyDescent="0.3"/>
    <row r="1204" spans="2:14" hidden="1" x14ac:dyDescent="0.3">
      <c r="C1204" s="4" t="s">
        <v>142</v>
      </c>
    </row>
    <row r="1205" spans="2:14" hidden="1" x14ac:dyDescent="0.3"/>
    <row r="1206" spans="2:14" hidden="1" x14ac:dyDescent="0.3"/>
    <row r="1207" spans="2:14" hidden="1" x14ac:dyDescent="0.3"/>
    <row r="1208" spans="2:14" ht="16" hidden="1" x14ac:dyDescent="0.4">
      <c r="B1208" s="66" t="str">
        <f>IF(OR(F133="",J133=""),B133,CONCATENATE(B133,": ",F133,", ",J133))</f>
        <v>3rd visit: postpartum, provider enrolling in SC</v>
      </c>
      <c r="C1208" s="67"/>
      <c r="D1208" s="67"/>
      <c r="E1208" s="67"/>
      <c r="F1208" s="68"/>
      <c r="G1208" s="67"/>
      <c r="H1208" s="69"/>
      <c r="I1208" s="67"/>
      <c r="J1208" s="67"/>
      <c r="K1208" s="67"/>
      <c r="L1208" s="67"/>
      <c r="M1208" s="111">
        <f>IF(J133=I$1103,L$1103,IF(J133=I$1104,L$1104,IF(J133=I$1105,L$1105,IF(J133=I$1106,L$1106,IF(J133=I$1107,L$1107,IF(J133=I$1108,L$1108,IF(J133=I$1109,L$1109,IF(J133="",0))))))))</f>
        <v>0.16666666666666666</v>
      </c>
    </row>
    <row r="1209" spans="2:14" hidden="1" x14ac:dyDescent="0.3">
      <c r="F1209" s="63"/>
    </row>
    <row r="1210" spans="2:14" hidden="1" x14ac:dyDescent="0.3">
      <c r="F1210" s="70" t="str">
        <f>F137</f>
        <v>Zuri</v>
      </c>
      <c r="J1210" s="70" t="str">
        <f>F138</f>
        <v>Tanner</v>
      </c>
    </row>
    <row r="1211" spans="2:14" hidden="1" x14ac:dyDescent="0.3"/>
    <row r="1212" spans="2:14" hidden="1" x14ac:dyDescent="0.3">
      <c r="B1212" s="64">
        <f>IF(C1212=F$1107,E$1107,IF(C1212=F$1108,E$1108,IF(C1212=F$1109,E$1109,IF(C1212=F$1110,E$1110,IF(C1212=F$1111,E$1111,IF(C1212=0,0))))))</f>
        <v>2.5</v>
      </c>
      <c r="C1212" s="4" t="str">
        <f>K140</f>
        <v>I somewhat disagree</v>
      </c>
      <c r="F1212" s="4" t="str">
        <f>F1175</f>
        <v>1. I felt fully seen and heard.</v>
      </c>
      <c r="M1212" s="4">
        <f>IF(K140="",0,1)</f>
        <v>1</v>
      </c>
    </row>
    <row r="1213" spans="2:14" hidden="1" x14ac:dyDescent="0.3">
      <c r="B1213" s="64">
        <f t="shared" ref="B1213:B1221" si="12">IF(C1213=F$1107,E$1107,IF(C1213=F$1108,E$1108,IF(C1213=F$1109,E$1109,IF(C1213=F$1110,E$1110,IF(C1213=F$1111,E$1111,IF(C1213=0,0))))))</f>
        <v>2.5</v>
      </c>
      <c r="C1213" s="4" t="str">
        <f>K142</f>
        <v>I somewhat disagree</v>
      </c>
      <c r="F1213" s="4" t="str">
        <f t="shared" ref="F1213:F1221" si="13">F1176</f>
        <v>2. They faithfully responded to all of my expressions of pain or discomfort.</v>
      </c>
      <c r="M1213" s="4">
        <f>IF(K142="",0,1)</f>
        <v>1</v>
      </c>
    </row>
    <row r="1214" spans="2:14" hidden="1" x14ac:dyDescent="0.3">
      <c r="B1214" s="64">
        <f t="shared" si="12"/>
        <v>0</v>
      </c>
      <c r="C1214" s="4" t="str">
        <f>K144</f>
        <v>I strongly disagree</v>
      </c>
      <c r="F1214" s="4" t="str">
        <f t="shared" si="13"/>
        <v>3. They put my personal wellbeing ahead of their institutional processes.</v>
      </c>
      <c r="M1214" s="4">
        <f>IF(K144="",0,1)</f>
        <v>1</v>
      </c>
    </row>
    <row r="1215" spans="2:14" hidden="1" x14ac:dyDescent="0.3">
      <c r="B1215" s="64">
        <f t="shared" si="12"/>
        <v>2.5</v>
      </c>
      <c r="C1215" s="4" t="str">
        <f>K146</f>
        <v>I somewhat disagree</v>
      </c>
      <c r="F1215" s="4" t="str">
        <f t="shared" si="13"/>
        <v>4. Their actions and expressions were devoid of any microaggressions.</v>
      </c>
      <c r="M1215" s="4">
        <f>IF(K146="",0,1)</f>
        <v>1</v>
      </c>
    </row>
    <row r="1216" spans="2:14" hidden="1" x14ac:dyDescent="0.3">
      <c r="B1216" s="64">
        <f t="shared" si="12"/>
        <v>2.5</v>
      </c>
      <c r="C1216" s="4" t="str">
        <f>K148</f>
        <v>I somewhat disagree</v>
      </c>
      <c r="F1216" s="4" t="str">
        <f t="shared" si="13"/>
        <v>5. They asked me how they could be more culturally sensitive.</v>
      </c>
      <c r="M1216" s="4">
        <f>IF(K148="",0,1)</f>
        <v>1</v>
      </c>
    </row>
    <row r="1217" spans="2:16" hidden="1" x14ac:dyDescent="0.3">
      <c r="B1217" s="64">
        <f t="shared" si="12"/>
        <v>5</v>
      </c>
      <c r="C1217" s="4" t="str">
        <f>K150</f>
        <v>I neither agree nor disagree</v>
      </c>
      <c r="F1217" s="4" t="str">
        <f t="shared" si="13"/>
        <v>6. They did not exploit my vulnerability to their professional authority.</v>
      </c>
      <c r="M1217" s="4">
        <f>IF(K150="",0,1)</f>
        <v>1</v>
      </c>
    </row>
    <row r="1218" spans="2:16" hidden="1" x14ac:dyDescent="0.3">
      <c r="B1218" s="64">
        <f t="shared" si="12"/>
        <v>0</v>
      </c>
      <c r="C1218" s="4" t="str">
        <f>K152</f>
        <v>I strongly disagree</v>
      </c>
      <c r="F1218" s="4" t="str">
        <f t="shared" si="13"/>
        <v>7. I never had to give up my autonomy to fit their processes.</v>
      </c>
      <c r="M1218" s="4">
        <f>IF(K152="",0,1)</f>
        <v>1</v>
      </c>
    </row>
    <row r="1219" spans="2:16" hidden="1" x14ac:dyDescent="0.3">
      <c r="B1219" s="64">
        <f t="shared" si="12"/>
        <v>7.5</v>
      </c>
      <c r="C1219" s="4" t="str">
        <f>K154</f>
        <v>I somewhat agree</v>
      </c>
      <c r="F1219" s="4" t="str">
        <f t="shared" si="13"/>
        <v>8. Staff appeared to be culturally diverse.</v>
      </c>
      <c r="M1219" s="4">
        <f>IF(K154="",0,1)</f>
        <v>1</v>
      </c>
    </row>
    <row r="1220" spans="2:16" hidden="1" x14ac:dyDescent="0.3">
      <c r="B1220" s="64">
        <f t="shared" si="12"/>
        <v>5</v>
      </c>
      <c r="C1220" s="4" t="str">
        <f>K156</f>
        <v>I neither agree nor disagree</v>
      </c>
      <c r="F1220" s="4" t="str">
        <f t="shared" si="13"/>
        <v>9. They effectively accommodated my linguistic barrier.</v>
      </c>
      <c r="M1220" s="4">
        <f>IF(K156="",0,1)</f>
        <v>1</v>
      </c>
    </row>
    <row r="1221" spans="2:16" hidden="1" x14ac:dyDescent="0.3">
      <c r="B1221" s="64">
        <f t="shared" si="12"/>
        <v>5</v>
      </c>
      <c r="C1221" s="4" t="str">
        <f>K158</f>
        <v>I neither agree nor disagree</v>
      </c>
      <c r="F1221" s="4" t="str">
        <f t="shared" si="13"/>
        <v>10. I was offered billing options appropriate to my cultural values.</v>
      </c>
      <c r="M1221" s="4">
        <f>IF(K158="",0,1)</f>
        <v>1</v>
      </c>
    </row>
    <row r="1222" spans="2:16" hidden="1" x14ac:dyDescent="0.3">
      <c r="M1222" s="71">
        <f t="shared" ref="M1222" si="14">SUM(M1212:M1221)</f>
        <v>10</v>
      </c>
    </row>
    <row r="1223" spans="2:16" ht="15.5" hidden="1" x14ac:dyDescent="0.45">
      <c r="B1223" s="72">
        <f t="shared" ref="B1223" si="15">ROUND(SUM(B1212:B1221),0)</f>
        <v>33</v>
      </c>
      <c r="C1223" s="73" t="str">
        <f>IF(AND($B1223&gt;=$B$1114,$B1223&lt;$C$1114),E$1114,IF(AND($B1223&gt;=$B$1115,$B1223&lt;$C$1115),E$1115,IF(AND($B1223&gt;=$B$1116,$B1223&lt;$C$1116),E$1116,IF(AND($B1223&gt;=$B$1117,$B1223&lt;$C$1117),E$1117,IF(AND($B1223&gt;=$B$1118,$B1223&lt;=$C$1118),E$1118)))))</f>
        <v>Significantly incompetent</v>
      </c>
      <c r="F1223" s="73" t="str">
        <f>IF(AND($B1223&gt;=$B$1114,$B1223&lt;$C$1114),H$1114,IF(AND($B1223&gt;=$B$1115,$B1223&lt;$C$1115),H$1115,IF(AND($B1223&gt;=$B$1116,$B1223&lt;$C$1116),H$1116,IF(AND($B1223&gt;=$B$1117,$B1223&lt;$C$1117),H$1117,IF(AND($B1223&gt;=$B$1118,$B1223&lt;=$C$1118),H$1118)))))</f>
        <v>significant incompetence</v>
      </c>
      <c r="I1223" s="73" t="str">
        <f>IF(AND($B1223&gt;=$B$1114,$B1223&lt;$C$1114),K$1114,IF(AND($B1223&gt;=$B$1115,$B1223&lt;$C$1115),K$1115,IF(AND($B1223&gt;=$B$1116,$B1223&lt;$C$1116),K$1116,IF(AND($B1223&gt;=$B$1117,$B1223&lt;$C$1117),K$1117,IF(AND($B1223&gt;=$B$1118,$B1223&lt;=$C$1118),K$1118)))))</f>
        <v>significant risk to Zuri's wellbeing</v>
      </c>
      <c r="M1223" s="74">
        <f>IF(M1222=10,B1223,"")</f>
        <v>33</v>
      </c>
      <c r="P1223" s="127">
        <f>IF(M1223="","",M1223*0.01)</f>
        <v>0.33</v>
      </c>
    </row>
    <row r="1224" spans="2:16" ht="15.5" hidden="1" x14ac:dyDescent="0.45">
      <c r="L1224" s="75" t="s">
        <v>92</v>
      </c>
      <c r="M1224" s="76" t="str">
        <f>IF(K138="","",K138)</f>
        <v/>
      </c>
      <c r="P1224" s="127" t="str">
        <f>IF(M1224="","",1-(M1224/12))</f>
        <v/>
      </c>
    </row>
    <row r="1225" spans="2:16" hidden="1" x14ac:dyDescent="0.3">
      <c r="B1225" s="73" t="str">
        <f t="shared" ref="B1225" si="16">IF(M1222=10,CONCATENATE(E1225,F1225,G1225,H1225,I1225,J1225,K1225,L1225,M1225),"")</f>
        <v>The resulting score for cultural competence is 33 out of 100. This indicates a level of significant incompetence.</v>
      </c>
      <c r="D1225" s="65" t="s">
        <v>60</v>
      </c>
      <c r="E1225" s="4" t="s">
        <v>93</v>
      </c>
      <c r="F1225" s="4">
        <f t="shared" ref="F1225" si="17">B1223</f>
        <v>33</v>
      </c>
      <c r="G1225" s="4" t="s">
        <v>94</v>
      </c>
      <c r="H1225" s="4" t="str">
        <f t="shared" ref="H1225" si="18">F1223</f>
        <v>significant incompetence</v>
      </c>
      <c r="I1225" s="4" t="s">
        <v>95</v>
      </c>
    </row>
    <row r="1226" spans="2:16" hidden="1" x14ac:dyDescent="0.3"/>
    <row r="1227" spans="2:16" ht="14.5" hidden="1" x14ac:dyDescent="0.45">
      <c r="C1227" s="147" t="str">
        <f>E168</f>
        <v>Standard Cultural Competence - begin</v>
      </c>
      <c r="D1227" s="148"/>
      <c r="E1227" s="148"/>
      <c r="F1227" s="148"/>
      <c r="G1227" s="148"/>
      <c r="H1227" s="149"/>
    </row>
    <row r="1228" spans="2:16" hidden="1" x14ac:dyDescent="0.3"/>
    <row r="1229" spans="2:16" hidden="1" x14ac:dyDescent="0.3">
      <c r="C1229" s="73" t="str">
        <f>CONCATENATE(E1229,F1229,G1229,H1229,I1229,J1229,K1229,,L1229,M1229)</f>
        <v xml:space="preserve">We provide this helpful feedback to you, Tanner, to improve your cultural competency. </v>
      </c>
      <c r="D1229" s="65" t="s">
        <v>60</v>
      </c>
      <c r="E1229" s="4" t="s">
        <v>123</v>
      </c>
      <c r="F1229" s="4" t="str">
        <f>IF($J1210=0,"the recipient",$J1210)</f>
        <v>Tanner</v>
      </c>
      <c r="G1229" s="4" t="s">
        <v>124</v>
      </c>
      <c r="H1229" s="4"/>
    </row>
    <row r="1230" spans="2:16" hidden="1" x14ac:dyDescent="0.3">
      <c r="C1230" s="73" t="str">
        <f>CONCATENATE(E1230,F1230,G1230,H1230,I1230,J1230,K1230,,L1230,M1230)</f>
        <v xml:space="preserve">We know medical providers like you rely upon referrals. Often from those you serve. </v>
      </c>
      <c r="D1230" s="65" t="s">
        <v>60</v>
      </c>
      <c r="E1230" s="4" t="s">
        <v>126</v>
      </c>
      <c r="G1230" s="4" t="s">
        <v>127</v>
      </c>
    </row>
    <row r="1231" spans="2:16" hidden="1" x14ac:dyDescent="0.3">
      <c r="C1231" s="73" t="str">
        <f>CONCATENATE(E1231,F1231,G1231,H1231,I1231,J1231,K1231,,L1231,M1231)</f>
        <v>Select a service that best fits your needs.</v>
      </c>
      <c r="D1231" s="65" t="s">
        <v>60</v>
      </c>
      <c r="E1231" s="4" t="s">
        <v>17</v>
      </c>
    </row>
    <row r="1232" spans="2:16" hidden="1" x14ac:dyDescent="0.3">
      <c r="C1232" s="62" t="str">
        <f>$C$1164</f>
        <v>Standard Cultural Competence - begin</v>
      </c>
      <c r="E1232" s="65" t="s">
        <v>60</v>
      </c>
      <c r="F1232" s="62" t="str">
        <f>$H$1164</f>
        <v>beginning the Standard Cultural Competence program</v>
      </c>
      <c r="G1232" s="65" t="s">
        <v>60</v>
      </c>
      <c r="H1232" s="73" t="str">
        <f>CONCATENATE($I1232,$J1232,$K1232,$L1232,$M1232,$N1232,$O1232,$P1232)</f>
        <v>Now that Tanner is beginning the Standard Cultural Competence program, we expect improved outcomes.And can provide a testimonial of their responsiveness to the needs of diverse clients.</v>
      </c>
      <c r="I1232" s="4" t="s">
        <v>128</v>
      </c>
      <c r="J1232" s="65" t="str">
        <f>F1229</f>
        <v>Tanner</v>
      </c>
      <c r="K1232" s="61" t="s">
        <v>129</v>
      </c>
      <c r="L1232" s="4" t="str">
        <f>F1232</f>
        <v>beginning the Standard Cultural Competence program</v>
      </c>
      <c r="M1232" s="4" t="s">
        <v>130</v>
      </c>
      <c r="N1232" s="60" t="s">
        <v>131</v>
      </c>
    </row>
    <row r="1233" spans="2:14" hidden="1" x14ac:dyDescent="0.3">
      <c r="C1233" s="62" t="str">
        <f>$C$1165</f>
        <v>Competitive Cultural Competence - begin</v>
      </c>
      <c r="E1233" s="65" t="s">
        <v>60</v>
      </c>
      <c r="F1233" s="62" t="str">
        <f>$H$1165</f>
        <v>beginning the Competetive Cultural Competence program</v>
      </c>
      <c r="G1233" s="65" t="s">
        <v>60</v>
      </c>
      <c r="H1233" s="73" t="str">
        <f t="shared" ref="H1233:H1238" si="19">CONCATENATE($I1233,$J1233,$K1233,$L1233,$M1233,$N1233,$O1233,$P1233)</f>
        <v>Now that Tanner is beginning the Competetive Cultural Competence program, we anticipate modestly improved wellness outcomes.And can provide a testimonial of their responsiveness to the needs of diverse clients.</v>
      </c>
      <c r="I1233" s="4" t="s">
        <v>128</v>
      </c>
      <c r="J1233" s="4" t="str">
        <f>J1232</f>
        <v>Tanner</v>
      </c>
      <c r="K1233" s="61" t="str">
        <f>K$1195</f>
        <v xml:space="preserve"> is </v>
      </c>
      <c r="L1233" s="4" t="str">
        <f t="shared" ref="L1233:L1237" si="20">F1233</f>
        <v>beginning the Competetive Cultural Competence program</v>
      </c>
      <c r="M1233" s="4" t="s">
        <v>132</v>
      </c>
      <c r="N1233" s="60" t="s">
        <v>131</v>
      </c>
    </row>
    <row r="1234" spans="2:14" hidden="1" x14ac:dyDescent="0.3">
      <c r="C1234" s="62" t="str">
        <f>$C$1166</f>
        <v>Standard Cultural Competence - enrolled</v>
      </c>
      <c r="E1234" s="65" t="s">
        <v>60</v>
      </c>
      <c r="F1234" s="62" t="str">
        <f>$H$1166</f>
        <v>participating in the Standard Cultural Competence program</v>
      </c>
      <c r="G1234" s="65" t="s">
        <v>60</v>
      </c>
      <c r="H1234" s="73" t="str">
        <f t="shared" si="19"/>
        <v>Now that Tanner is participating in the Standard Cultural Competence program, we expect better outcomes.And can provide a testimonial of their responsiveness to the needs of diverse clients.</v>
      </c>
      <c r="I1234" s="4" t="s">
        <v>128</v>
      </c>
      <c r="J1234" s="4" t="str">
        <f t="shared" ref="J1234:J1237" si="21">J1233</f>
        <v>Tanner</v>
      </c>
      <c r="K1234" s="61" t="str">
        <f>K$1195</f>
        <v xml:space="preserve"> is </v>
      </c>
      <c r="L1234" s="4" t="str">
        <f t="shared" si="20"/>
        <v>participating in the Standard Cultural Competence program</v>
      </c>
      <c r="M1234" s="4" t="s">
        <v>133</v>
      </c>
      <c r="N1234" s="60" t="s">
        <v>131</v>
      </c>
    </row>
    <row r="1235" spans="2:14" hidden="1" x14ac:dyDescent="0.3">
      <c r="C1235" s="62" t="str">
        <f>$C$1167</f>
        <v>Competitive Cultural Competence - enrolled</v>
      </c>
      <c r="E1235" s="65" t="s">
        <v>60</v>
      </c>
      <c r="F1235" s="62" t="str">
        <f>$H$1167</f>
        <v>participating in the Competetive Cultural Competence program</v>
      </c>
      <c r="G1235" s="65" t="s">
        <v>60</v>
      </c>
      <c r="H1235" s="73" t="str">
        <f t="shared" si="19"/>
        <v>Now that Tanner is participating in the Competetive Cultural Competence program, we anticipate significantly improved wellness outcomes.And can provide a testimonial of their responsiveness to the needs of diverse clients.</v>
      </c>
      <c r="I1235" s="4" t="s">
        <v>128</v>
      </c>
      <c r="J1235" s="4" t="str">
        <f t="shared" si="21"/>
        <v>Tanner</v>
      </c>
      <c r="K1235" s="61" t="str">
        <f>K$1195</f>
        <v xml:space="preserve"> is </v>
      </c>
      <c r="L1235" s="4" t="str">
        <f t="shared" si="20"/>
        <v>participating in the Competetive Cultural Competence program</v>
      </c>
      <c r="M1235" s="4" t="s">
        <v>134</v>
      </c>
      <c r="N1235" s="60" t="s">
        <v>131</v>
      </c>
    </row>
    <row r="1236" spans="2:14" hidden="1" x14ac:dyDescent="0.3">
      <c r="C1236" s="62" t="str">
        <f>$C$1168</f>
        <v>Standard Cultural Competence - completed</v>
      </c>
      <c r="E1236" s="65" t="s">
        <v>60</v>
      </c>
      <c r="F1236" s="62" t="str">
        <f>$H$1168</f>
        <v>completing the Standard Cultural Competence program</v>
      </c>
      <c r="G1236" s="65" t="s">
        <v>60</v>
      </c>
      <c r="H1236" s="73" t="str">
        <f t="shared" si="19"/>
        <v>Now that Tanner is completing the Standard Cultural Competence program, we expect stellar outcomes.And will soon provide a testimonial of their responsiveness to the needs of diverse clients.</v>
      </c>
      <c r="I1236" s="4" t="s">
        <v>128</v>
      </c>
      <c r="J1236" s="4" t="str">
        <f t="shared" si="21"/>
        <v>Tanner</v>
      </c>
      <c r="K1236" s="61" t="str">
        <f>K$1195</f>
        <v xml:space="preserve"> is </v>
      </c>
      <c r="L1236" s="4" t="str">
        <f t="shared" si="20"/>
        <v>completing the Standard Cultural Competence program</v>
      </c>
      <c r="M1236" s="4" t="s">
        <v>135</v>
      </c>
      <c r="N1236" s="60" t="s">
        <v>136</v>
      </c>
    </row>
    <row r="1237" spans="2:14" hidden="1" x14ac:dyDescent="0.3">
      <c r="C1237" s="62" t="str">
        <f>$C$1169</f>
        <v>Competitive Cultural Competence - completed</v>
      </c>
      <c r="E1237" s="65" t="s">
        <v>60</v>
      </c>
      <c r="F1237" s="62" t="str">
        <f>$H$1169</f>
        <v>completing the Competetive Cultural Competence program</v>
      </c>
      <c r="G1237" s="65" t="s">
        <v>60</v>
      </c>
      <c r="H1237" s="73" t="str">
        <f t="shared" si="19"/>
        <v>Now that Tanner is completing the Competetive Cultural Competence program, we anticipate greatly improved wellness outcomes.And will soon provide a testimonial of their responsiveness to the needs of diverse clients.</v>
      </c>
      <c r="I1237" s="4" t="s">
        <v>128</v>
      </c>
      <c r="J1237" s="4" t="str">
        <f t="shared" si="21"/>
        <v>Tanner</v>
      </c>
      <c r="K1237" s="61" t="str">
        <f>K$1195</f>
        <v xml:space="preserve"> is </v>
      </c>
      <c r="L1237" s="4" t="str">
        <f t="shared" si="20"/>
        <v>completing the Competetive Cultural Competence program</v>
      </c>
      <c r="M1237" s="4" t="s">
        <v>137</v>
      </c>
      <c r="N1237" s="60" t="s">
        <v>136</v>
      </c>
    </row>
    <row r="1238" spans="2:14" hidden="1" x14ac:dyDescent="0.3">
      <c r="G1238" s="65" t="s">
        <v>60</v>
      </c>
      <c r="H1238" s="73" t="str">
        <f t="shared" si="19"/>
        <v>Select one of these two services, Standard or Competitive Competence, to best improve your efficacy serving diverse patients.We can then offer a testimonial of your improved responsiveness to diverse clients.</v>
      </c>
      <c r="K1238" s="61" t="s">
        <v>138</v>
      </c>
      <c r="L1238" s="61" t="s">
        <v>139</v>
      </c>
      <c r="M1238" s="61" t="s">
        <v>140</v>
      </c>
      <c r="N1238" s="60" t="s">
        <v>141</v>
      </c>
    </row>
    <row r="1239" spans="2:14" hidden="1" x14ac:dyDescent="0.3">
      <c r="C1239" s="73" t="str">
        <f>IF($C1227=$C1232,H1232,IF($C1227=$C1233,H1233,IF($C1227=C1234,H1234,IF($C1227=C1235,H1235,IF($C1227=C1236,H1236,IF($C1227=C1237,H1237,IF($C1227=0,H1238)))))))</f>
        <v>Now that Tanner is beginning the Standard Cultural Competence program, we expect improved outcomes.And can provide a testimonial of their responsiveness to the needs of diverse clients.</v>
      </c>
      <c r="E1239" s="65" t="s">
        <v>60</v>
      </c>
      <c r="F1239" s="73" t="str">
        <f>IF($C1227=$C1232,F1232,IF($C1227=$C1233,F1233,IF($C1227=C1234,F1234,IF($C1227=C1235,F1235,IF($C1227=C1236,F1236,IF($C1227=C1237,F1237,IF($C1227=0,"")))))))</f>
        <v>beginning the Standard Cultural Competence program</v>
      </c>
      <c r="G1239" s="65"/>
    </row>
    <row r="1240" spans="2:14" hidden="1" x14ac:dyDescent="0.3"/>
    <row r="1241" spans="2:14" hidden="1" x14ac:dyDescent="0.3">
      <c r="C1241" s="4" t="s">
        <v>142</v>
      </c>
    </row>
    <row r="1242" spans="2:14" hidden="1" x14ac:dyDescent="0.3"/>
    <row r="1243" spans="2:14" hidden="1" x14ac:dyDescent="0.3"/>
    <row r="1244" spans="2:14" hidden="1" x14ac:dyDescent="0.3"/>
    <row r="1245" spans="2:14" ht="16" hidden="1" x14ac:dyDescent="0.4">
      <c r="B1245" s="66" t="str">
        <f>IF(OR(F174="",J174=""),B174,CONCATENATE(B174,": ",F174,", ",J174))</f>
        <v>4th visit: postpartum, provider enrolling in SC</v>
      </c>
      <c r="C1245" s="67"/>
      <c r="D1245" s="67"/>
      <c r="E1245" s="67"/>
      <c r="F1245" s="68"/>
      <c r="G1245" s="67"/>
      <c r="H1245" s="69"/>
      <c r="I1245" s="67"/>
      <c r="J1245" s="67"/>
      <c r="K1245" s="67"/>
      <c r="L1245" s="67"/>
      <c r="M1245" s="111">
        <f>IF(J174=I$1103,L$1103,IF(J174=I$1104,L$1104,IF(J174=I$1105,L$1105,IF(J174=I$1106,L$1106,IF(J174=I$1107,L$1107,IF(J174=I$1108,L$1108,IF(J174=I$1109,L$1109,IF(J174="",0))))))))</f>
        <v>0.16666666666666666</v>
      </c>
    </row>
    <row r="1246" spans="2:14" hidden="1" x14ac:dyDescent="0.3">
      <c r="F1246" s="63"/>
    </row>
    <row r="1247" spans="2:14" hidden="1" x14ac:dyDescent="0.3">
      <c r="F1247" s="70" t="str">
        <f>F178</f>
        <v>Zuri</v>
      </c>
      <c r="J1247" s="70" t="str">
        <f>F179</f>
        <v>Tanner</v>
      </c>
    </row>
    <row r="1248" spans="2:14" hidden="1" x14ac:dyDescent="0.3"/>
    <row r="1249" spans="2:16" hidden="1" x14ac:dyDescent="0.3">
      <c r="B1249" s="64">
        <f>IF(C1249=F$1107,E$1107,IF(C1249=F$1108,E$1108,IF(C1249=F$1109,E$1109,IF(C1249=F$1110,E$1110,IF(C1249=F$1111,E$1111,IF(C1249=0,0))))))</f>
        <v>7.5</v>
      </c>
      <c r="C1249" s="4" t="str">
        <f>K181</f>
        <v>I somewhat agree</v>
      </c>
      <c r="F1249" s="4" t="str">
        <f>F1212</f>
        <v>1. I felt fully seen and heard.</v>
      </c>
      <c r="M1249" s="4">
        <f>IF(K181="",0,1)</f>
        <v>1</v>
      </c>
    </row>
    <row r="1250" spans="2:16" hidden="1" x14ac:dyDescent="0.3">
      <c r="B1250" s="64">
        <f t="shared" ref="B1250:B1258" si="22">IF(C1250=F$1107,E$1107,IF(C1250=F$1108,E$1108,IF(C1250=F$1109,E$1109,IF(C1250=F$1110,E$1110,IF(C1250=F$1111,E$1111,IF(C1250=0,0))))))</f>
        <v>5</v>
      </c>
      <c r="C1250" s="4" t="str">
        <f>K183</f>
        <v>I neither agree nor disagree</v>
      </c>
      <c r="F1250" s="4" t="str">
        <f t="shared" ref="F1250:F1258" si="23">F1213</f>
        <v>2. They faithfully responded to all of my expressions of pain or discomfort.</v>
      </c>
      <c r="M1250" s="4">
        <f>IF(K183="",0,1)</f>
        <v>1</v>
      </c>
    </row>
    <row r="1251" spans="2:16" hidden="1" x14ac:dyDescent="0.3">
      <c r="B1251" s="64">
        <f t="shared" si="22"/>
        <v>7.5</v>
      </c>
      <c r="C1251" s="4" t="str">
        <f>K185</f>
        <v>I somewhat agree</v>
      </c>
      <c r="F1251" s="4" t="str">
        <f t="shared" si="23"/>
        <v>3. They put my personal wellbeing ahead of their institutional processes.</v>
      </c>
      <c r="M1251" s="4">
        <f>IF(K185="",0,1)</f>
        <v>1</v>
      </c>
    </row>
    <row r="1252" spans="2:16" hidden="1" x14ac:dyDescent="0.3">
      <c r="B1252" s="64">
        <f t="shared" si="22"/>
        <v>7.5</v>
      </c>
      <c r="C1252" s="4" t="str">
        <f>K187</f>
        <v>I somewhat agree</v>
      </c>
      <c r="F1252" s="4" t="str">
        <f t="shared" si="23"/>
        <v>4. Their actions and expressions were devoid of any microaggressions.</v>
      </c>
      <c r="M1252" s="4">
        <f>IF(K187="",0,1)</f>
        <v>1</v>
      </c>
    </row>
    <row r="1253" spans="2:16" hidden="1" x14ac:dyDescent="0.3">
      <c r="B1253" s="64">
        <f t="shared" si="22"/>
        <v>0</v>
      </c>
      <c r="C1253" s="4" t="str">
        <f>K189</f>
        <v>I strongly disagree</v>
      </c>
      <c r="F1253" s="4" t="str">
        <f t="shared" si="23"/>
        <v>5. They asked me how they could be more culturally sensitive.</v>
      </c>
      <c r="M1253" s="4">
        <f>IF(K189="",0,1)</f>
        <v>1</v>
      </c>
    </row>
    <row r="1254" spans="2:16" hidden="1" x14ac:dyDescent="0.3">
      <c r="B1254" s="64">
        <f t="shared" si="22"/>
        <v>5</v>
      </c>
      <c r="C1254" s="4" t="str">
        <f>K191</f>
        <v>I neither agree nor disagree</v>
      </c>
      <c r="F1254" s="4" t="str">
        <f t="shared" si="23"/>
        <v>6. They did not exploit my vulnerability to their professional authority.</v>
      </c>
      <c r="M1254" s="4">
        <f>IF(K191="",0,1)</f>
        <v>1</v>
      </c>
    </row>
    <row r="1255" spans="2:16" hidden="1" x14ac:dyDescent="0.3">
      <c r="B1255" s="64">
        <f t="shared" si="22"/>
        <v>10</v>
      </c>
      <c r="C1255" s="4" t="str">
        <f>K193</f>
        <v>I strongly agree</v>
      </c>
      <c r="F1255" s="4" t="str">
        <f t="shared" si="23"/>
        <v>7. I never had to give up my autonomy to fit their processes.</v>
      </c>
      <c r="M1255" s="4">
        <f>IF(K193="",0,1)</f>
        <v>1</v>
      </c>
    </row>
    <row r="1256" spans="2:16" hidden="1" x14ac:dyDescent="0.3">
      <c r="B1256" s="64">
        <f t="shared" si="22"/>
        <v>7.5</v>
      </c>
      <c r="C1256" s="4" t="str">
        <f>K195</f>
        <v>I somewhat agree</v>
      </c>
      <c r="F1256" s="4" t="str">
        <f t="shared" si="23"/>
        <v>8. Staff appeared to be culturally diverse.</v>
      </c>
      <c r="M1256" s="4">
        <f>IF(K195="",0,1)</f>
        <v>1</v>
      </c>
    </row>
    <row r="1257" spans="2:16" hidden="1" x14ac:dyDescent="0.3">
      <c r="B1257" s="64">
        <f t="shared" si="22"/>
        <v>5</v>
      </c>
      <c r="C1257" s="4" t="str">
        <f>K197</f>
        <v>I neither agree nor disagree</v>
      </c>
      <c r="F1257" s="4" t="str">
        <f t="shared" si="23"/>
        <v>9. They effectively accommodated my linguistic barrier.</v>
      </c>
      <c r="M1257" s="4">
        <f>IF(K197="",0,1)</f>
        <v>1</v>
      </c>
    </row>
    <row r="1258" spans="2:16" hidden="1" x14ac:dyDescent="0.3">
      <c r="B1258" s="64">
        <f t="shared" si="22"/>
        <v>5</v>
      </c>
      <c r="C1258" s="4" t="str">
        <f>K199</f>
        <v>I neither agree nor disagree</v>
      </c>
      <c r="F1258" s="4" t="str">
        <f t="shared" si="23"/>
        <v>10. I was offered billing options appropriate to my cultural values.</v>
      </c>
      <c r="M1258" s="4">
        <f>IF(K199="",0,1)</f>
        <v>1</v>
      </c>
    </row>
    <row r="1259" spans="2:16" hidden="1" x14ac:dyDescent="0.3">
      <c r="M1259" s="71">
        <f t="shared" ref="M1259" si="24">SUM(M1249:M1258)</f>
        <v>10</v>
      </c>
    </row>
    <row r="1260" spans="2:16" ht="15.5" hidden="1" x14ac:dyDescent="0.45">
      <c r="B1260" s="72">
        <f t="shared" ref="B1260" si="25">ROUND(SUM(B1249:B1258),0)</f>
        <v>60</v>
      </c>
      <c r="C1260" s="73" t="str">
        <f>IF(AND($B1260&gt;=$B$1114,$B1260&lt;$C$1114),E$1114,IF(AND($B1260&gt;=$B$1115,$B1260&lt;$C$1115),E$1115,IF(AND($B1260&gt;=$B$1116,$B1260&lt;$C$1116),E$1116,IF(AND($B1260&gt;=$B$1117,$B1260&lt;$C$1117),E$1117,IF(AND($B1260&gt;=$B$1118,$B1260&lt;=$C$1118),E$1118)))))</f>
        <v>Adequately competent</v>
      </c>
      <c r="F1260" s="73" t="str">
        <f>IF(AND($B1260&gt;=$B$1114,$B1260&lt;$C$1114),H$1114,IF(AND($B1260&gt;=$B$1115,$B1260&lt;$C$1115),H$1115,IF(AND($B1260&gt;=$B$1116,$B1260&lt;$C$1116),H$1116,IF(AND($B1260&gt;=$B$1117,$B1260&lt;$C$1117),H$1117,IF(AND($B1260&gt;=$B$1118,$B1260&lt;=$C$1118),H$1118)))))</f>
        <v>adequate competence</v>
      </c>
      <c r="I1260" s="73" t="str">
        <f>IF(AND($B1260&gt;=$B$1114,$B1260&lt;$C$1114),K$1114,IF(AND($B1260&gt;=$B$1115,$B1260&lt;$C$1115),K$1115,IF(AND($B1260&gt;=$B$1116,$B1260&lt;$C$1116),K$1116,IF(AND($B1260&gt;=$B$1117,$B1260&lt;$C$1117),K$1117,IF(AND($B1260&gt;=$B$1118,$B1260&lt;=$C$1118),K$1118)))))</f>
        <v>tolerable risk to Zuri's wellbeing</v>
      </c>
      <c r="M1260" s="74">
        <f>IF(M1259=10,B1260,"")</f>
        <v>60</v>
      </c>
      <c r="P1260" s="127">
        <f>IF(M1260="","",M1260*0.01)</f>
        <v>0.6</v>
      </c>
    </row>
    <row r="1261" spans="2:16" ht="15.5" hidden="1" x14ac:dyDescent="0.45">
      <c r="L1261" s="75" t="s">
        <v>92</v>
      </c>
      <c r="M1261" s="76" t="str">
        <f>IF(K179="","",K179)</f>
        <v/>
      </c>
      <c r="P1261" s="127" t="str">
        <f>IF(M1261="","",1-(M1261/12))</f>
        <v/>
      </c>
    </row>
    <row r="1262" spans="2:16" hidden="1" x14ac:dyDescent="0.3">
      <c r="B1262" s="73" t="str">
        <f t="shared" ref="B1262" si="26">IF(M1259=10,CONCATENATE(E1262,F1262,G1262,H1262,I1262,J1262,K1262,L1262,M1262),"")</f>
        <v>The resulting score for cultural competence is 60 out of 100. This indicates a level of adequate competence.</v>
      </c>
      <c r="D1262" s="65" t="s">
        <v>60</v>
      </c>
      <c r="E1262" s="4" t="s">
        <v>93</v>
      </c>
      <c r="F1262" s="4">
        <f t="shared" ref="F1262" si="27">B1260</f>
        <v>60</v>
      </c>
      <c r="G1262" s="4" t="s">
        <v>94</v>
      </c>
      <c r="H1262" s="4" t="str">
        <f t="shared" ref="H1262" si="28">F1260</f>
        <v>adequate competence</v>
      </c>
      <c r="I1262" s="4" t="s">
        <v>95</v>
      </c>
    </row>
    <row r="1263" spans="2:16" hidden="1" x14ac:dyDescent="0.3"/>
    <row r="1264" spans="2:16" ht="14.5" hidden="1" x14ac:dyDescent="0.45">
      <c r="C1264" s="147" t="str">
        <f>E209</f>
        <v>Standard Cultural Competence - begin</v>
      </c>
      <c r="D1264" s="148"/>
      <c r="E1264" s="148"/>
      <c r="F1264" s="148"/>
      <c r="G1264" s="148"/>
      <c r="H1264" s="149"/>
    </row>
    <row r="1265" spans="3:14" hidden="1" x14ac:dyDescent="0.3"/>
    <row r="1266" spans="3:14" hidden="1" x14ac:dyDescent="0.3">
      <c r="C1266" s="73" t="str">
        <f>CONCATENATE(E1266,F1266,G1266,H1266,I1266,J1266,K1266,,L1266,M1266)</f>
        <v xml:space="preserve">We provide this helpful feedback to you, Tanner, to improve your cultural competency. </v>
      </c>
      <c r="D1266" s="65" t="s">
        <v>60</v>
      </c>
      <c r="E1266" s="4" t="s">
        <v>123</v>
      </c>
      <c r="F1266" s="4" t="str">
        <f>IF($J1247=0,"the recipient",$J1247)</f>
        <v>Tanner</v>
      </c>
      <c r="G1266" s="4" t="s">
        <v>124</v>
      </c>
      <c r="H1266" s="4"/>
    </row>
    <row r="1267" spans="3:14" hidden="1" x14ac:dyDescent="0.3">
      <c r="C1267" s="73" t="str">
        <f>CONCATENATE(E1267,F1267,G1267,H1267,I1267,J1267,K1267,,L1267,M1267)</f>
        <v xml:space="preserve">We know medical providers like you rely upon referrals. Often from those you serve. </v>
      </c>
      <c r="D1267" s="65" t="s">
        <v>60</v>
      </c>
      <c r="E1267" s="4" t="s">
        <v>126</v>
      </c>
      <c r="G1267" s="4" t="s">
        <v>127</v>
      </c>
    </row>
    <row r="1268" spans="3:14" hidden="1" x14ac:dyDescent="0.3">
      <c r="C1268" s="73" t="str">
        <f>CONCATENATE(E1268,F1268,G1268,H1268,I1268,J1268,K1268,,L1268,M1268)</f>
        <v>Select a service that best fits your needs.</v>
      </c>
      <c r="D1268" s="65" t="s">
        <v>60</v>
      </c>
      <c r="E1268" s="4" t="s">
        <v>17</v>
      </c>
    </row>
    <row r="1269" spans="3:14" hidden="1" x14ac:dyDescent="0.3">
      <c r="C1269" s="62" t="str">
        <f>$C$1164</f>
        <v>Standard Cultural Competence - begin</v>
      </c>
      <c r="E1269" s="65" t="s">
        <v>60</v>
      </c>
      <c r="F1269" s="62" t="str">
        <f>$H$1164</f>
        <v>beginning the Standard Cultural Competence program</v>
      </c>
      <c r="G1269" s="65" t="s">
        <v>60</v>
      </c>
      <c r="H1269" s="73" t="str">
        <f>CONCATENATE($I1269,$J1269,$K1269,$L1269,$M1269,$N1269,$O1269,$P1269)</f>
        <v>Now that Tanner is beginning the Standard Cultural Competence program, we expect improved outcomes. And can provide a testimonial of their responsiveness to the needs of diverse clients.</v>
      </c>
      <c r="I1269" s="4" t="s">
        <v>128</v>
      </c>
      <c r="J1269" s="65" t="str">
        <f>F1266</f>
        <v>Tanner</v>
      </c>
      <c r="K1269" s="61" t="s">
        <v>129</v>
      </c>
      <c r="L1269" s="4" t="str">
        <f>F1269</f>
        <v>beginning the Standard Cultural Competence program</v>
      </c>
      <c r="M1269" s="4" t="s">
        <v>143</v>
      </c>
      <c r="N1269" s="60" t="s">
        <v>131</v>
      </c>
    </row>
    <row r="1270" spans="3:14" hidden="1" x14ac:dyDescent="0.3">
      <c r="C1270" s="62" t="str">
        <f>$C$1165</f>
        <v>Competitive Cultural Competence - begin</v>
      </c>
      <c r="E1270" s="65" t="s">
        <v>60</v>
      </c>
      <c r="F1270" s="62" t="str">
        <f>$H$1165</f>
        <v>beginning the Competetive Cultural Competence program</v>
      </c>
      <c r="G1270" s="65" t="s">
        <v>60</v>
      </c>
      <c r="H1270" s="73" t="str">
        <f t="shared" ref="H1270:H1275" si="29">CONCATENATE($I1270,$J1270,$K1270,$L1270,$M1270,$N1270,$O1270,$P1270)</f>
        <v>Now that Tanner is beginning the Competetive Cultural Competence program, we anticipate modestly improved wellness outcomes. And can provide a testimonial of their responsiveness to the needs of diverse clients.</v>
      </c>
      <c r="I1270" s="4" t="s">
        <v>128</v>
      </c>
      <c r="J1270" s="4" t="str">
        <f>J1269</f>
        <v>Tanner</v>
      </c>
      <c r="K1270" s="61" t="str">
        <f>K$1195</f>
        <v xml:space="preserve"> is </v>
      </c>
      <c r="L1270" s="4" t="str">
        <f t="shared" ref="L1270:L1274" si="30">F1270</f>
        <v>beginning the Competetive Cultural Competence program</v>
      </c>
      <c r="M1270" s="4" t="s">
        <v>144</v>
      </c>
      <c r="N1270" s="60" t="s">
        <v>131</v>
      </c>
    </row>
    <row r="1271" spans="3:14" hidden="1" x14ac:dyDescent="0.3">
      <c r="C1271" s="62" t="str">
        <f>$C$1166</f>
        <v>Standard Cultural Competence - enrolled</v>
      </c>
      <c r="E1271" s="65" t="s">
        <v>60</v>
      </c>
      <c r="F1271" s="62" t="str">
        <f>$H$1166</f>
        <v>participating in the Standard Cultural Competence program</v>
      </c>
      <c r="G1271" s="65" t="s">
        <v>60</v>
      </c>
      <c r="H1271" s="73" t="str">
        <f t="shared" si="29"/>
        <v>Now that Tanner is participating in the Standard Cultural Competence program, we expect better outcomes. And can provide a testimonial of their responsiveness to the needs of diverse clients.</v>
      </c>
      <c r="I1271" s="4" t="s">
        <v>128</v>
      </c>
      <c r="J1271" s="4" t="str">
        <f t="shared" ref="J1271:J1274" si="31">J1270</f>
        <v>Tanner</v>
      </c>
      <c r="K1271" s="61" t="str">
        <f>K$1195</f>
        <v xml:space="preserve"> is </v>
      </c>
      <c r="L1271" s="4" t="str">
        <f t="shared" si="30"/>
        <v>participating in the Standard Cultural Competence program</v>
      </c>
      <c r="M1271" s="4" t="s">
        <v>145</v>
      </c>
      <c r="N1271" s="60" t="s">
        <v>131</v>
      </c>
    </row>
    <row r="1272" spans="3:14" hidden="1" x14ac:dyDescent="0.3">
      <c r="C1272" s="62" t="str">
        <f>$C$1167</f>
        <v>Competitive Cultural Competence - enrolled</v>
      </c>
      <c r="E1272" s="65" t="s">
        <v>60</v>
      </c>
      <c r="F1272" s="62" t="str">
        <f>$H$1167</f>
        <v>participating in the Competetive Cultural Competence program</v>
      </c>
      <c r="G1272" s="65" t="s">
        <v>60</v>
      </c>
      <c r="H1272" s="73" t="str">
        <f t="shared" si="29"/>
        <v>Now that Tanner is participating in the Competetive Cultural Competence program, we anticipate significantly improved wellness outcomes. And can provide a testimonial of their responsiveness to the needs of diverse clients.</v>
      </c>
      <c r="I1272" s="4" t="s">
        <v>128</v>
      </c>
      <c r="J1272" s="4" t="str">
        <f t="shared" si="31"/>
        <v>Tanner</v>
      </c>
      <c r="K1272" s="61" t="str">
        <f>K$1195</f>
        <v xml:space="preserve"> is </v>
      </c>
      <c r="L1272" s="4" t="str">
        <f t="shared" si="30"/>
        <v>participating in the Competetive Cultural Competence program</v>
      </c>
      <c r="M1272" s="4" t="s">
        <v>146</v>
      </c>
      <c r="N1272" s="60" t="s">
        <v>131</v>
      </c>
    </row>
    <row r="1273" spans="3:14" hidden="1" x14ac:dyDescent="0.3">
      <c r="C1273" s="62" t="str">
        <f>$C$1168</f>
        <v>Standard Cultural Competence - completed</v>
      </c>
      <c r="E1273" s="65" t="s">
        <v>60</v>
      </c>
      <c r="F1273" s="62" t="str">
        <f>$H$1168</f>
        <v>completing the Standard Cultural Competence program</v>
      </c>
      <c r="G1273" s="65" t="s">
        <v>60</v>
      </c>
      <c r="H1273" s="73" t="str">
        <f t="shared" si="29"/>
        <v>Now that Tanner is completing the Standard Cultural Competence program, we expect stellar outcomes. And will soon provide a testimonial of their responsiveness to the needs of diverse clients.</v>
      </c>
      <c r="I1273" s="4" t="s">
        <v>128</v>
      </c>
      <c r="J1273" s="4" t="str">
        <f t="shared" si="31"/>
        <v>Tanner</v>
      </c>
      <c r="K1273" s="61" t="str">
        <f>K$1195</f>
        <v xml:space="preserve"> is </v>
      </c>
      <c r="L1273" s="4" t="str">
        <f t="shared" si="30"/>
        <v>completing the Standard Cultural Competence program</v>
      </c>
      <c r="M1273" s="4" t="s">
        <v>147</v>
      </c>
      <c r="N1273" s="60" t="s">
        <v>136</v>
      </c>
    </row>
    <row r="1274" spans="3:14" hidden="1" x14ac:dyDescent="0.3">
      <c r="C1274" s="62" t="str">
        <f>$C$1169</f>
        <v>Competitive Cultural Competence - completed</v>
      </c>
      <c r="E1274" s="65" t="s">
        <v>60</v>
      </c>
      <c r="F1274" s="62" t="str">
        <f>$H$1169</f>
        <v>completing the Competetive Cultural Competence program</v>
      </c>
      <c r="G1274" s="65" t="s">
        <v>60</v>
      </c>
      <c r="H1274" s="73" t="str">
        <f t="shared" si="29"/>
        <v>Now that Tanner is completing the Competetive Cultural Competence program, we anticipate greatly improved wellness outcomes. And will soon provide a testimonial of their responsiveness to the needs of diverse clients.</v>
      </c>
      <c r="I1274" s="4" t="s">
        <v>128</v>
      </c>
      <c r="J1274" s="4" t="str">
        <f t="shared" si="31"/>
        <v>Tanner</v>
      </c>
      <c r="K1274" s="61" t="str">
        <f>K$1195</f>
        <v xml:space="preserve"> is </v>
      </c>
      <c r="L1274" s="4" t="str">
        <f t="shared" si="30"/>
        <v>completing the Competetive Cultural Competence program</v>
      </c>
      <c r="M1274" s="4" t="s">
        <v>148</v>
      </c>
      <c r="N1274" s="60" t="s">
        <v>136</v>
      </c>
    </row>
    <row r="1275" spans="3:14" hidden="1" x14ac:dyDescent="0.3">
      <c r="G1275" s="65" t="s">
        <v>60</v>
      </c>
      <c r="H1275" s="73" t="str">
        <f t="shared" si="29"/>
        <v>Select one of these two services, Standard or Competitive Competence, to best improve your efficacy serving diverse patients. We can then offer a testimonial of your improved responsiveness to diverse clients.</v>
      </c>
      <c r="K1275" s="61" t="s">
        <v>138</v>
      </c>
      <c r="L1275" s="61" t="s">
        <v>139</v>
      </c>
      <c r="M1275" s="61" t="s">
        <v>149</v>
      </c>
      <c r="N1275" s="60" t="s">
        <v>141</v>
      </c>
    </row>
    <row r="1276" spans="3:14" hidden="1" x14ac:dyDescent="0.3">
      <c r="C1276" s="73" t="str">
        <f>IF($C1264=$C1269,H1269,IF($C1264=$C1270,H1270,IF($C1264=C1271,H1271,IF($C1264=C1272,H1272,IF($C1264=C1273,H1273,IF($C1264=C1274,H1274,IF($C1264=0,H1275)))))))</f>
        <v>Now that Tanner is beginning the Standard Cultural Competence program, we expect improved outcomes. And can provide a testimonial of their responsiveness to the needs of diverse clients.</v>
      </c>
      <c r="E1276" s="65" t="s">
        <v>60</v>
      </c>
      <c r="F1276" s="73" t="str">
        <f>IF($C1264=$C1269,F1269,IF($C1264=$C1270,F1270,IF($C1264=C1271,F1271,IF($C1264=C1272,F1272,IF($C1264=C1273,F1273,IF($C1264=C1274,F1274,IF($C1264=0,"")))))))</f>
        <v>beginning the Standard Cultural Competence program</v>
      </c>
      <c r="G1276" s="65" t="s">
        <v>60</v>
      </c>
    </row>
    <row r="1277" spans="3:14" hidden="1" x14ac:dyDescent="0.3"/>
    <row r="1278" spans="3:14" hidden="1" x14ac:dyDescent="0.3">
      <c r="C1278" s="4" t="s">
        <v>142</v>
      </c>
    </row>
    <row r="1279" spans="3:14" hidden="1" x14ac:dyDescent="0.3"/>
    <row r="1280" spans="3:14" hidden="1" x14ac:dyDescent="0.3"/>
    <row r="1281" spans="2:13" hidden="1" x14ac:dyDescent="0.3"/>
    <row r="1282" spans="2:13" ht="16" hidden="1" x14ac:dyDescent="0.4">
      <c r="B1282" s="66" t="str">
        <f>IF(OR(F215="",J215=""),B215,CONCATENATE(B215,": ",F215,", ",J215))</f>
        <v>5th visit: postpartum, provider enrolling in SC</v>
      </c>
      <c r="C1282" s="67"/>
      <c r="D1282" s="67"/>
      <c r="E1282" s="67"/>
      <c r="F1282" s="68"/>
      <c r="G1282" s="67"/>
      <c r="H1282" s="69"/>
      <c r="I1282" s="67"/>
      <c r="J1282" s="67"/>
      <c r="K1282" s="67"/>
      <c r="L1282" s="67"/>
      <c r="M1282" s="133">
        <f>IF(J215=I$1103,L$1103,IF(J215=I$1104,L$1104,IF(J215=I$1105,L$1105,IF(J215=I$1106,L$1106,IF(J215=I$1107,L$1107,IF(J215=I$1108,L$1108,IF(J215=I$1109,L$1109,IF(J215="",0))))))))</f>
        <v>0.16666666666666666</v>
      </c>
    </row>
    <row r="1283" spans="2:13" hidden="1" x14ac:dyDescent="0.3">
      <c r="F1283" s="63"/>
    </row>
    <row r="1284" spans="2:13" hidden="1" x14ac:dyDescent="0.3">
      <c r="F1284" s="70" t="str">
        <f>F219</f>
        <v>Zuri</v>
      </c>
      <c r="J1284" s="70" t="str">
        <f>F220</f>
        <v>Tanner</v>
      </c>
    </row>
    <row r="1285" spans="2:13" hidden="1" x14ac:dyDescent="0.3"/>
    <row r="1286" spans="2:13" hidden="1" x14ac:dyDescent="0.3">
      <c r="B1286" s="64">
        <f>IF(C1286=F$1107,E$1107,IF(C1286=F$1108,E$1108,IF(C1286=F$1109,E$1109,IF(C1286=F$1110,E$1110,IF(C1286=F$1111,E$1111,IF(C1286=0,0))))))</f>
        <v>7.5</v>
      </c>
      <c r="C1286" s="4" t="str">
        <f>K222</f>
        <v>I somewhat agree</v>
      </c>
      <c r="F1286" s="4" t="str">
        <f>F1249</f>
        <v>1. I felt fully seen and heard.</v>
      </c>
      <c r="M1286" s="4">
        <f>IF(K222="",0,1)</f>
        <v>1</v>
      </c>
    </row>
    <row r="1287" spans="2:13" hidden="1" x14ac:dyDescent="0.3">
      <c r="B1287" s="64">
        <f t="shared" ref="B1287:B1295" si="32">IF(C1287=F$1107,E$1107,IF(C1287=F$1108,E$1108,IF(C1287=F$1109,E$1109,IF(C1287=F$1110,E$1110,IF(C1287=F$1111,E$1111,IF(C1287=0,0))))))</f>
        <v>5</v>
      </c>
      <c r="C1287" s="4" t="str">
        <f>K224</f>
        <v>I neither agree nor disagree</v>
      </c>
      <c r="F1287" s="4" t="str">
        <f t="shared" ref="F1287:F1295" si="33">F1250</f>
        <v>2. They faithfully responded to all of my expressions of pain or discomfort.</v>
      </c>
      <c r="M1287" s="4">
        <f>IF(K224="",0,1)</f>
        <v>1</v>
      </c>
    </row>
    <row r="1288" spans="2:13" hidden="1" x14ac:dyDescent="0.3">
      <c r="B1288" s="64">
        <f t="shared" si="32"/>
        <v>7.5</v>
      </c>
      <c r="C1288" s="4" t="str">
        <f>K226</f>
        <v>I somewhat agree</v>
      </c>
      <c r="F1288" s="4" t="str">
        <f t="shared" si="33"/>
        <v>3. They put my personal wellbeing ahead of their institutional processes.</v>
      </c>
      <c r="M1288" s="4">
        <f>IF(K226="",0,1)</f>
        <v>1</v>
      </c>
    </row>
    <row r="1289" spans="2:13" hidden="1" x14ac:dyDescent="0.3">
      <c r="B1289" s="64">
        <f t="shared" si="32"/>
        <v>7.5</v>
      </c>
      <c r="C1289" s="4" t="str">
        <f>K228</f>
        <v>I somewhat agree</v>
      </c>
      <c r="F1289" s="4" t="str">
        <f t="shared" si="33"/>
        <v>4. Their actions and expressions were devoid of any microaggressions.</v>
      </c>
      <c r="M1289" s="4">
        <f>IF(K228="",0,1)</f>
        <v>1</v>
      </c>
    </row>
    <row r="1290" spans="2:13" hidden="1" x14ac:dyDescent="0.3">
      <c r="B1290" s="64">
        <f t="shared" si="32"/>
        <v>0</v>
      </c>
      <c r="C1290" s="4" t="str">
        <f>K230</f>
        <v>I strongly disagree</v>
      </c>
      <c r="F1290" s="4" t="str">
        <f t="shared" si="33"/>
        <v>5. They asked me how they could be more culturally sensitive.</v>
      </c>
      <c r="M1290" s="4">
        <f>IF(K230="",0,1)</f>
        <v>1</v>
      </c>
    </row>
    <row r="1291" spans="2:13" hidden="1" x14ac:dyDescent="0.3">
      <c r="B1291" s="64">
        <f t="shared" si="32"/>
        <v>5</v>
      </c>
      <c r="C1291" s="4" t="str">
        <f>K232</f>
        <v>I neither agree nor disagree</v>
      </c>
      <c r="F1291" s="4" t="str">
        <f t="shared" si="33"/>
        <v>6. They did not exploit my vulnerability to their professional authority.</v>
      </c>
      <c r="M1291" s="4">
        <f>IF(K232="",0,1)</f>
        <v>1</v>
      </c>
    </row>
    <row r="1292" spans="2:13" hidden="1" x14ac:dyDescent="0.3">
      <c r="B1292" s="64">
        <f t="shared" si="32"/>
        <v>10</v>
      </c>
      <c r="C1292" s="4" t="str">
        <f>K234</f>
        <v>I strongly agree</v>
      </c>
      <c r="F1292" s="4" t="str">
        <f t="shared" si="33"/>
        <v>7. I never had to give up my autonomy to fit their processes.</v>
      </c>
      <c r="M1292" s="4">
        <f>IF(K234="",0,1)</f>
        <v>1</v>
      </c>
    </row>
    <row r="1293" spans="2:13" hidden="1" x14ac:dyDescent="0.3">
      <c r="B1293" s="64">
        <f t="shared" si="32"/>
        <v>7.5</v>
      </c>
      <c r="C1293" s="4" t="str">
        <f>K236</f>
        <v>I somewhat agree</v>
      </c>
      <c r="F1293" s="4" t="str">
        <f t="shared" si="33"/>
        <v>8. Staff appeared to be culturally diverse.</v>
      </c>
      <c r="M1293" s="4">
        <f>IF(K236="",0,1)</f>
        <v>1</v>
      </c>
    </row>
    <row r="1294" spans="2:13" hidden="1" x14ac:dyDescent="0.3">
      <c r="B1294" s="64">
        <f t="shared" si="32"/>
        <v>5</v>
      </c>
      <c r="C1294" s="4" t="str">
        <f>K238</f>
        <v>I neither agree nor disagree</v>
      </c>
      <c r="F1294" s="4" t="str">
        <f t="shared" si="33"/>
        <v>9. They effectively accommodated my linguistic barrier.</v>
      </c>
      <c r="M1294" s="4">
        <f>IF(K238="",0,1)</f>
        <v>1</v>
      </c>
    </row>
    <row r="1295" spans="2:13" hidden="1" x14ac:dyDescent="0.3">
      <c r="B1295" s="64">
        <f t="shared" si="32"/>
        <v>5</v>
      </c>
      <c r="C1295" s="4" t="str">
        <f>K240</f>
        <v>I neither agree nor disagree</v>
      </c>
      <c r="F1295" s="4" t="str">
        <f t="shared" si="33"/>
        <v>10. I was offered billing options appropriate to my cultural values.</v>
      </c>
      <c r="M1295" s="4">
        <f>IF(K240="",0,1)</f>
        <v>1</v>
      </c>
    </row>
    <row r="1296" spans="2:13" hidden="1" x14ac:dyDescent="0.3">
      <c r="M1296" s="71">
        <f t="shared" ref="M1296" si="34">SUM(M1286:M1295)</f>
        <v>10</v>
      </c>
    </row>
    <row r="1297" spans="2:16" ht="15.5" hidden="1" x14ac:dyDescent="0.45">
      <c r="B1297" s="72">
        <f t="shared" ref="B1297" si="35">ROUND(SUM(B1286:B1295),0)</f>
        <v>60</v>
      </c>
      <c r="C1297" s="73" t="str">
        <f>IF(AND($B1297&gt;=$B$1114,$B1297&lt;$C$1114),E$1114,IF(AND($B1297&gt;=$B$1115,$B1297&lt;$C$1115),E$1115,IF(AND($B1297&gt;=$B$1116,$B1297&lt;$C$1116),E$1116,IF(AND($B1297&gt;=$B$1117,$B1297&lt;$C$1117),E$1117,IF(AND($B1297&gt;=$B$1118,$B1297&lt;=$C$1118),E$1118)))))</f>
        <v>Adequately competent</v>
      </c>
      <c r="F1297" s="73" t="str">
        <f>IF(AND($B1297&gt;=$B$1114,$B1297&lt;$C$1114),H$1114,IF(AND($B1297&gt;=$B$1115,$B1297&lt;$C$1115),H$1115,IF(AND($B1297&gt;=$B$1116,$B1297&lt;$C$1116),H$1116,IF(AND($B1297&gt;=$B$1117,$B1297&lt;$C$1117),H$1117,IF(AND($B1297&gt;=$B$1118,$B1297&lt;=$C$1118),H$1118)))))</f>
        <v>adequate competence</v>
      </c>
      <c r="I1297" s="73" t="str">
        <f>IF(AND($B1297&gt;=$B$1114,$B1297&lt;$C$1114),K$1114,IF(AND($B1297&gt;=$B$1115,$B1297&lt;$C$1115),K$1115,IF(AND($B1297&gt;=$B$1116,$B1297&lt;$C$1116),K$1116,IF(AND($B1297&gt;=$B$1117,$B1297&lt;$C$1117),K$1117,IF(AND($B1297&gt;=$B$1118,$B1297&lt;=$C$1118),K$1118)))))</f>
        <v>tolerable risk to Zuri's wellbeing</v>
      </c>
      <c r="M1297" s="74">
        <f>IF(M1296=10,B1297,"")</f>
        <v>60</v>
      </c>
      <c r="P1297" s="127">
        <f>IF(M1297="","",M1297*0.01)</f>
        <v>0.6</v>
      </c>
    </row>
    <row r="1298" spans="2:16" ht="15.5" hidden="1" x14ac:dyDescent="0.45">
      <c r="L1298" s="75" t="s">
        <v>92</v>
      </c>
      <c r="M1298" s="76" t="str">
        <f>IF(K220="","",K220)</f>
        <v/>
      </c>
      <c r="P1298" s="127" t="str">
        <f>IF(M1298="","",1-(M1298/12))</f>
        <v/>
      </c>
    </row>
    <row r="1299" spans="2:16" hidden="1" x14ac:dyDescent="0.3">
      <c r="B1299" s="73" t="str">
        <f t="shared" ref="B1299" si="36">IF(M1296=10,CONCATENATE(E1299,F1299,G1299,H1299,I1299,J1299,K1299,L1299,M1299),"")</f>
        <v>The resulting score for cultural competence is 60 out of 100. This indicates a level of adequate competence.</v>
      </c>
      <c r="D1299" s="65" t="s">
        <v>60</v>
      </c>
      <c r="E1299" s="4" t="s">
        <v>93</v>
      </c>
      <c r="F1299" s="4">
        <f t="shared" ref="F1299" si="37">B1297</f>
        <v>60</v>
      </c>
      <c r="G1299" s="4" t="s">
        <v>94</v>
      </c>
      <c r="H1299" s="4" t="str">
        <f t="shared" ref="H1299" si="38">F1297</f>
        <v>adequate competence</v>
      </c>
      <c r="I1299" s="4" t="s">
        <v>95</v>
      </c>
    </row>
    <row r="1300" spans="2:16" hidden="1" x14ac:dyDescent="0.3"/>
    <row r="1301" spans="2:16" ht="14.5" hidden="1" x14ac:dyDescent="0.45">
      <c r="C1301" s="147" t="str">
        <f>E250</f>
        <v>Standard Cultural Competence - begin</v>
      </c>
      <c r="D1301" s="148"/>
      <c r="E1301" s="148"/>
      <c r="F1301" s="148"/>
      <c r="G1301" s="148"/>
      <c r="H1301" s="149"/>
    </row>
    <row r="1302" spans="2:16" hidden="1" x14ac:dyDescent="0.3"/>
    <row r="1303" spans="2:16" hidden="1" x14ac:dyDescent="0.3">
      <c r="C1303" s="73" t="str">
        <f>CONCATENATE(E1303,F1303,G1303,H1303,I1303,J1303,K1303,,L1303,M1303)</f>
        <v xml:space="preserve">We provide this helpful feedback to you, Tanner, to improve your cultural competency. </v>
      </c>
      <c r="D1303" s="65" t="s">
        <v>60</v>
      </c>
      <c r="E1303" s="4" t="s">
        <v>123</v>
      </c>
      <c r="F1303" s="4" t="str">
        <f>IF($J1284=0,"the recipient",$J1284)</f>
        <v>Tanner</v>
      </c>
      <c r="G1303" s="4" t="s">
        <v>124</v>
      </c>
      <c r="H1303" s="4"/>
    </row>
    <row r="1304" spans="2:16" hidden="1" x14ac:dyDescent="0.3">
      <c r="C1304" s="73" t="str">
        <f>CONCATENATE(E1304,F1304,G1304,H1304,I1304,J1304,K1304,,L1304,M1304)</f>
        <v xml:space="preserve">We know medical providers like you rely upon referrals. Often from those you serve. </v>
      </c>
      <c r="D1304" s="65" t="s">
        <v>60</v>
      </c>
      <c r="E1304" s="4" t="s">
        <v>126</v>
      </c>
      <c r="G1304" s="4" t="s">
        <v>127</v>
      </c>
    </row>
    <row r="1305" spans="2:16" hidden="1" x14ac:dyDescent="0.3">
      <c r="C1305" s="73" t="str">
        <f>CONCATENATE(E1305,F1305,G1305,H1305,I1305,J1305,K1305,,L1305,M1305)</f>
        <v>Select a service that best fits your needs.</v>
      </c>
      <c r="D1305" s="65" t="s">
        <v>60</v>
      </c>
      <c r="E1305" s="4" t="s">
        <v>17</v>
      </c>
    </row>
    <row r="1306" spans="2:16" hidden="1" x14ac:dyDescent="0.3">
      <c r="C1306" s="62" t="str">
        <f>$C$1164</f>
        <v>Standard Cultural Competence - begin</v>
      </c>
      <c r="E1306" s="65" t="s">
        <v>60</v>
      </c>
      <c r="F1306" s="62" t="str">
        <f>$H$1164</f>
        <v>beginning the Standard Cultural Competence program</v>
      </c>
      <c r="G1306" s="65" t="s">
        <v>60</v>
      </c>
      <c r="H1306" s="73" t="str">
        <f>CONCATENATE($I1306,$J1306,$K1306,$L1306,$M1306,$N1306,$O1306,$P1306)</f>
        <v>Now that Tanner is beginning the Standard Cultural Competence program, we expect improved outcomes. And can provide a testimonial of their responsiveness to the needs of diverse clients.</v>
      </c>
      <c r="I1306" s="4" t="s">
        <v>128</v>
      </c>
      <c r="J1306" s="65" t="str">
        <f>F1303</f>
        <v>Tanner</v>
      </c>
      <c r="K1306" s="61" t="s">
        <v>129</v>
      </c>
      <c r="L1306" s="4" t="str">
        <f>F1306</f>
        <v>beginning the Standard Cultural Competence program</v>
      </c>
      <c r="M1306" s="4" t="s">
        <v>143</v>
      </c>
      <c r="N1306" s="60" t="s">
        <v>131</v>
      </c>
    </row>
    <row r="1307" spans="2:16" hidden="1" x14ac:dyDescent="0.3">
      <c r="C1307" s="62" t="str">
        <f>$C$1165</f>
        <v>Competitive Cultural Competence - begin</v>
      </c>
      <c r="E1307" s="65" t="s">
        <v>60</v>
      </c>
      <c r="F1307" s="62" t="str">
        <f>$H$1165</f>
        <v>beginning the Competetive Cultural Competence program</v>
      </c>
      <c r="G1307" s="65" t="s">
        <v>60</v>
      </c>
      <c r="H1307" s="73" t="str">
        <f t="shared" ref="H1307:H1312" si="39">CONCATENATE($I1307,$J1307,$K1307,$L1307,$M1307,$N1307,$O1307,$P1307)</f>
        <v>Now that Tanner is beginning the Competetive Cultural Competence program, we anticipate modestly improved wellness outcomes. And can provide a testimonial of their responsiveness to the needs of diverse clients.</v>
      </c>
      <c r="I1307" s="4" t="s">
        <v>128</v>
      </c>
      <c r="J1307" s="4" t="str">
        <f>J1306</f>
        <v>Tanner</v>
      </c>
      <c r="K1307" s="61" t="str">
        <f>K$1195</f>
        <v xml:space="preserve"> is </v>
      </c>
      <c r="L1307" s="4" t="str">
        <f t="shared" ref="L1307:L1311" si="40">F1307</f>
        <v>beginning the Competetive Cultural Competence program</v>
      </c>
      <c r="M1307" s="4" t="s">
        <v>144</v>
      </c>
      <c r="N1307" s="60" t="s">
        <v>131</v>
      </c>
    </row>
    <row r="1308" spans="2:16" hidden="1" x14ac:dyDescent="0.3">
      <c r="C1308" s="62" t="str">
        <f>$C$1166</f>
        <v>Standard Cultural Competence - enrolled</v>
      </c>
      <c r="E1308" s="65" t="s">
        <v>60</v>
      </c>
      <c r="F1308" s="62" t="str">
        <f>$H$1166</f>
        <v>participating in the Standard Cultural Competence program</v>
      </c>
      <c r="G1308" s="65" t="s">
        <v>60</v>
      </c>
      <c r="H1308" s="73" t="str">
        <f t="shared" si="39"/>
        <v>Now that Tanner is participating in the Standard Cultural Competence program, we expect better outcomes. And can provide a testimonial of their responsiveness to the needs of diverse clients.</v>
      </c>
      <c r="I1308" s="4" t="s">
        <v>128</v>
      </c>
      <c r="J1308" s="4" t="str">
        <f t="shared" ref="J1308:J1311" si="41">J1307</f>
        <v>Tanner</v>
      </c>
      <c r="K1308" s="61" t="str">
        <f>K$1195</f>
        <v xml:space="preserve"> is </v>
      </c>
      <c r="L1308" s="4" t="str">
        <f t="shared" si="40"/>
        <v>participating in the Standard Cultural Competence program</v>
      </c>
      <c r="M1308" s="4" t="s">
        <v>145</v>
      </c>
      <c r="N1308" s="60" t="s">
        <v>131</v>
      </c>
    </row>
    <row r="1309" spans="2:16" hidden="1" x14ac:dyDescent="0.3">
      <c r="C1309" s="62" t="str">
        <f>$C$1167</f>
        <v>Competitive Cultural Competence - enrolled</v>
      </c>
      <c r="E1309" s="65" t="s">
        <v>60</v>
      </c>
      <c r="F1309" s="62" t="str">
        <f>$H$1167</f>
        <v>participating in the Competetive Cultural Competence program</v>
      </c>
      <c r="G1309" s="65" t="s">
        <v>60</v>
      </c>
      <c r="H1309" s="73" t="str">
        <f t="shared" si="39"/>
        <v>Now that Tanner is participating in the Competetive Cultural Competence program, we anticipate significantly improved wellness outcomes. And can provide a testimonial of their responsiveness to the needs of diverse clients.</v>
      </c>
      <c r="I1309" s="4" t="s">
        <v>128</v>
      </c>
      <c r="J1309" s="4" t="str">
        <f t="shared" si="41"/>
        <v>Tanner</v>
      </c>
      <c r="K1309" s="61" t="str">
        <f>K$1195</f>
        <v xml:space="preserve"> is </v>
      </c>
      <c r="L1309" s="4" t="str">
        <f t="shared" si="40"/>
        <v>participating in the Competetive Cultural Competence program</v>
      </c>
      <c r="M1309" s="4" t="s">
        <v>146</v>
      </c>
      <c r="N1309" s="60" t="s">
        <v>131</v>
      </c>
    </row>
    <row r="1310" spans="2:16" hidden="1" x14ac:dyDescent="0.3">
      <c r="C1310" s="62" t="str">
        <f>$C$1168</f>
        <v>Standard Cultural Competence - completed</v>
      </c>
      <c r="E1310" s="65" t="s">
        <v>60</v>
      </c>
      <c r="F1310" s="62" t="str">
        <f>$H$1168</f>
        <v>completing the Standard Cultural Competence program</v>
      </c>
      <c r="G1310" s="65" t="s">
        <v>60</v>
      </c>
      <c r="H1310" s="73" t="str">
        <f t="shared" si="39"/>
        <v>Now that Tanner is completing the Standard Cultural Competence program, we expect stellar outcomes. And will soon provide a testimonial of their responsiveness to the needs of diverse clients.</v>
      </c>
      <c r="I1310" s="4" t="s">
        <v>128</v>
      </c>
      <c r="J1310" s="4" t="str">
        <f t="shared" si="41"/>
        <v>Tanner</v>
      </c>
      <c r="K1310" s="61" t="str">
        <f>K$1195</f>
        <v xml:space="preserve"> is </v>
      </c>
      <c r="L1310" s="4" t="str">
        <f t="shared" si="40"/>
        <v>completing the Standard Cultural Competence program</v>
      </c>
      <c r="M1310" s="4" t="s">
        <v>147</v>
      </c>
      <c r="N1310" s="60" t="s">
        <v>136</v>
      </c>
    </row>
    <row r="1311" spans="2:16" hidden="1" x14ac:dyDescent="0.3">
      <c r="C1311" s="62" t="str">
        <f>$C$1169</f>
        <v>Competitive Cultural Competence - completed</v>
      </c>
      <c r="E1311" s="65" t="s">
        <v>60</v>
      </c>
      <c r="F1311" s="62" t="str">
        <f>$H$1169</f>
        <v>completing the Competetive Cultural Competence program</v>
      </c>
      <c r="G1311" s="65" t="s">
        <v>60</v>
      </c>
      <c r="H1311" s="73" t="str">
        <f t="shared" si="39"/>
        <v>Now that Tanner is completing the Competetive Cultural Competence program, we anticipate greatly improved wellness outcomes. And will soon provide a testimonial of their responsiveness to the needs of diverse clients.</v>
      </c>
      <c r="I1311" s="4" t="s">
        <v>128</v>
      </c>
      <c r="J1311" s="4" t="str">
        <f t="shared" si="41"/>
        <v>Tanner</v>
      </c>
      <c r="K1311" s="61" t="str">
        <f>K$1195</f>
        <v xml:space="preserve"> is </v>
      </c>
      <c r="L1311" s="4" t="str">
        <f t="shared" si="40"/>
        <v>completing the Competetive Cultural Competence program</v>
      </c>
      <c r="M1311" s="4" t="s">
        <v>148</v>
      </c>
      <c r="N1311" s="60" t="s">
        <v>136</v>
      </c>
    </row>
    <row r="1312" spans="2:16" hidden="1" x14ac:dyDescent="0.3">
      <c r="G1312" s="65" t="s">
        <v>60</v>
      </c>
      <c r="H1312" s="73" t="str">
        <f t="shared" si="39"/>
        <v>Select one of these two services, Standard or Competitive Competence, to best improve your efficacy serving diverse patients. We can then offer a testimonial of your improved responsiveness to diverse clients.</v>
      </c>
      <c r="K1312" s="61" t="s">
        <v>138</v>
      </c>
      <c r="L1312" s="61" t="s">
        <v>139</v>
      </c>
      <c r="M1312" s="61" t="s">
        <v>149</v>
      </c>
      <c r="N1312" s="60" t="s">
        <v>141</v>
      </c>
    </row>
    <row r="1313" spans="2:13" hidden="1" x14ac:dyDescent="0.3">
      <c r="C1313" s="73" t="str">
        <f>IF($C1301=$C1306,H1306,IF($C1301=$C1307,H1307,IF($C1301=C1308,H1308,IF($C1301=C1309,H1309,IF($C1301=C1310,H1310,IF($C1301=C1311,H1311,IF($C1301=0,H1312)))))))</f>
        <v>Now that Tanner is beginning the Standard Cultural Competence program, we expect improved outcomes. And can provide a testimonial of their responsiveness to the needs of diverse clients.</v>
      </c>
      <c r="E1313" s="65" t="s">
        <v>60</v>
      </c>
      <c r="F1313" s="73" t="str">
        <f>IF($C1301=$C1306,F1306,IF($C1301=$C1307,F1307,IF($C1301=C1308,F1308,IF($C1301=C1309,F1309,IF($C1301=C1310,F1310,IF($C1301=C1311,F1311,IF($C1301=0,"")))))))</f>
        <v>beginning the Standard Cultural Competence program</v>
      </c>
      <c r="G1313" s="65" t="s">
        <v>60</v>
      </c>
    </row>
    <row r="1314" spans="2:13" hidden="1" x14ac:dyDescent="0.3"/>
    <row r="1315" spans="2:13" hidden="1" x14ac:dyDescent="0.3">
      <c r="C1315" s="4" t="s">
        <v>142</v>
      </c>
    </row>
    <row r="1316" spans="2:13" hidden="1" x14ac:dyDescent="0.3"/>
    <row r="1317" spans="2:13" hidden="1" x14ac:dyDescent="0.3"/>
    <row r="1318" spans="2:13" hidden="1" x14ac:dyDescent="0.3"/>
    <row r="1319" spans="2:13" ht="16" hidden="1" x14ac:dyDescent="0.4">
      <c r="B1319" s="66" t="str">
        <f>IF(OR(F256="",J256=""),B256,CONCATENATE(B256,": ",F256,", ",J256))</f>
        <v>6th visit: postpartum, provider enrolling in SC</v>
      </c>
      <c r="C1319" s="67"/>
      <c r="D1319" s="67"/>
      <c r="E1319" s="67"/>
      <c r="F1319" s="68"/>
      <c r="G1319" s="67"/>
      <c r="H1319" s="69"/>
      <c r="I1319" s="67"/>
      <c r="J1319" s="67"/>
      <c r="K1319" s="67"/>
      <c r="L1319" s="67"/>
      <c r="M1319" s="133">
        <f>IF(J256=I$1103,L$1103,IF(J256=I$1104,L$1104,IF(J256=I$1105,L$1105,IF(J256=I$1106,L$1106,IF(J256=I$1107,L$1107,IF(J256=I$1108,L$1108,IF(J256=I$1109,L$1109,IF(J256="",0))))))))</f>
        <v>0.16666666666666666</v>
      </c>
    </row>
    <row r="1320" spans="2:13" hidden="1" x14ac:dyDescent="0.3">
      <c r="F1320" s="63"/>
    </row>
    <row r="1321" spans="2:13" hidden="1" x14ac:dyDescent="0.3">
      <c r="F1321" s="70" t="str">
        <f>F260</f>
        <v>Zuri</v>
      </c>
      <c r="J1321" s="70" t="str">
        <f>F261</f>
        <v>Tanner</v>
      </c>
    </row>
    <row r="1322" spans="2:13" hidden="1" x14ac:dyDescent="0.3"/>
    <row r="1323" spans="2:13" hidden="1" x14ac:dyDescent="0.3">
      <c r="B1323" s="64">
        <f>IF(C1323=F$1107,E$1107,IF(C1323=F$1108,E$1108,IF(C1323=F$1109,E$1109,IF(C1323=F$1110,E$1110,IF(C1323=F$1111,E$1111,IF(C1323=0,0))))))</f>
        <v>10</v>
      </c>
      <c r="C1323" s="4" t="str">
        <f>K263</f>
        <v>I strongly agree</v>
      </c>
      <c r="F1323" s="4" t="str">
        <f>F1286</f>
        <v>1. I felt fully seen and heard.</v>
      </c>
      <c r="M1323" s="4">
        <f>IF(K263="",0,1)</f>
        <v>1</v>
      </c>
    </row>
    <row r="1324" spans="2:13" hidden="1" x14ac:dyDescent="0.3">
      <c r="B1324" s="64">
        <f t="shared" ref="B1324:B1332" si="42">IF(C1324=F$1107,E$1107,IF(C1324=F$1108,E$1108,IF(C1324=F$1109,E$1109,IF(C1324=F$1110,E$1110,IF(C1324=F$1111,E$1111,IF(C1324=0,0))))))</f>
        <v>7.5</v>
      </c>
      <c r="C1324" s="4" t="str">
        <f>K265</f>
        <v>I somewhat agree</v>
      </c>
      <c r="F1324" s="4" t="str">
        <f t="shared" ref="F1324:F1332" si="43">F1287</f>
        <v>2. They faithfully responded to all of my expressions of pain or discomfort.</v>
      </c>
      <c r="M1324" s="4">
        <f>IF(K265="",0,1)</f>
        <v>1</v>
      </c>
    </row>
    <row r="1325" spans="2:13" hidden="1" x14ac:dyDescent="0.3">
      <c r="B1325" s="64">
        <f t="shared" si="42"/>
        <v>10</v>
      </c>
      <c r="C1325" s="4" t="str">
        <f>K267</f>
        <v>I strongly agree</v>
      </c>
      <c r="F1325" s="4" t="str">
        <f t="shared" si="43"/>
        <v>3. They put my personal wellbeing ahead of their institutional processes.</v>
      </c>
      <c r="M1325" s="4">
        <f>IF(K267="",0,1)</f>
        <v>1</v>
      </c>
    </row>
    <row r="1326" spans="2:13" hidden="1" x14ac:dyDescent="0.3">
      <c r="B1326" s="64">
        <f t="shared" si="42"/>
        <v>7.5</v>
      </c>
      <c r="C1326" s="4" t="str">
        <f>K269</f>
        <v>I somewhat agree</v>
      </c>
      <c r="F1326" s="4" t="str">
        <f t="shared" si="43"/>
        <v>4. Their actions and expressions were devoid of any microaggressions.</v>
      </c>
      <c r="M1326" s="4">
        <f>IF(K269="",0,1)</f>
        <v>1</v>
      </c>
    </row>
    <row r="1327" spans="2:13" hidden="1" x14ac:dyDescent="0.3">
      <c r="B1327" s="64">
        <f t="shared" si="42"/>
        <v>10</v>
      </c>
      <c r="C1327" s="4" t="str">
        <f>K271</f>
        <v>I strongly agree</v>
      </c>
      <c r="F1327" s="4" t="str">
        <f t="shared" si="43"/>
        <v>5. They asked me how they could be more culturally sensitive.</v>
      </c>
      <c r="M1327" s="4">
        <f>IF(K271="",0,1)</f>
        <v>1</v>
      </c>
    </row>
    <row r="1328" spans="2:13" hidden="1" x14ac:dyDescent="0.3">
      <c r="B1328" s="64">
        <f t="shared" si="42"/>
        <v>5</v>
      </c>
      <c r="C1328" s="4" t="str">
        <f>K273</f>
        <v>I neither agree nor disagree</v>
      </c>
      <c r="F1328" s="4" t="str">
        <f t="shared" si="43"/>
        <v>6. They did not exploit my vulnerability to their professional authority.</v>
      </c>
      <c r="M1328" s="4">
        <f>IF(K273="",0,1)</f>
        <v>1</v>
      </c>
    </row>
    <row r="1329" spans="2:16" hidden="1" x14ac:dyDescent="0.3">
      <c r="B1329" s="64">
        <f t="shared" si="42"/>
        <v>10</v>
      </c>
      <c r="C1329" s="4" t="str">
        <f>K275</f>
        <v>I strongly agree</v>
      </c>
      <c r="F1329" s="4" t="str">
        <f t="shared" si="43"/>
        <v>7. I never had to give up my autonomy to fit their processes.</v>
      </c>
      <c r="M1329" s="4">
        <f>IF(K275="",0,1)</f>
        <v>1</v>
      </c>
    </row>
    <row r="1330" spans="2:16" hidden="1" x14ac:dyDescent="0.3">
      <c r="B1330" s="64">
        <f t="shared" si="42"/>
        <v>7.5</v>
      </c>
      <c r="C1330" s="4" t="str">
        <f>K277</f>
        <v>I somewhat agree</v>
      </c>
      <c r="F1330" s="4" t="str">
        <f t="shared" si="43"/>
        <v>8. Staff appeared to be culturally diverse.</v>
      </c>
      <c r="M1330" s="4">
        <f>IF(K277="",0,1)</f>
        <v>1</v>
      </c>
    </row>
    <row r="1331" spans="2:16" hidden="1" x14ac:dyDescent="0.3">
      <c r="B1331" s="64">
        <f t="shared" si="42"/>
        <v>5</v>
      </c>
      <c r="C1331" s="4" t="str">
        <f>K279</f>
        <v>I neither agree nor disagree</v>
      </c>
      <c r="F1331" s="4" t="str">
        <f t="shared" si="43"/>
        <v>9. They effectively accommodated my linguistic barrier.</v>
      </c>
      <c r="M1331" s="4">
        <f>IF(K279="",0,1)</f>
        <v>1</v>
      </c>
    </row>
    <row r="1332" spans="2:16" hidden="1" x14ac:dyDescent="0.3">
      <c r="B1332" s="64">
        <f t="shared" si="42"/>
        <v>5</v>
      </c>
      <c r="C1332" s="4" t="str">
        <f>K281</f>
        <v>I neither agree nor disagree</v>
      </c>
      <c r="F1332" s="4" t="str">
        <f t="shared" si="43"/>
        <v>10. I was offered billing options appropriate to my cultural values.</v>
      </c>
      <c r="M1332" s="4">
        <f>IF(K281="",0,1)</f>
        <v>1</v>
      </c>
    </row>
    <row r="1333" spans="2:16" hidden="1" x14ac:dyDescent="0.3">
      <c r="M1333" s="71">
        <f t="shared" ref="M1333" si="44">SUM(M1323:M1332)</f>
        <v>10</v>
      </c>
    </row>
    <row r="1334" spans="2:16" ht="15.5" hidden="1" x14ac:dyDescent="0.45">
      <c r="B1334" s="72">
        <f t="shared" ref="B1334" si="45">ROUND(SUM(B1323:B1332),0)</f>
        <v>78</v>
      </c>
      <c r="C1334" s="73" t="str">
        <f>IF(AND($B1334&gt;=$B$1114,$B1334&lt;$C$1114),E$1114,IF(AND($B1334&gt;=$B$1115,$B1334&lt;$C$1115),E$1115,IF(AND($B1334&gt;=$B$1116,$B1334&lt;$C$1116),E$1116,IF(AND($B1334&gt;=$B$1117,$B1334&lt;$C$1117),E$1117,IF(AND($B1334&gt;=$B$1118,$B1334&lt;=$C$1118),E$1118)))))</f>
        <v>Adequately competent</v>
      </c>
      <c r="F1334" s="73" t="str">
        <f>IF(AND($B1334&gt;=$B$1114,$B1334&lt;$C$1114),H$1114,IF(AND($B1334&gt;=$B$1115,$B1334&lt;$C$1115),H$1115,IF(AND($B1334&gt;=$B$1116,$B1334&lt;$C$1116),H$1116,IF(AND($B1334&gt;=$B$1117,$B1334&lt;$C$1117),H$1117,IF(AND($B1334&gt;=$B$1118,$B1334&lt;=$C$1118),H$1118)))))</f>
        <v>adequate competence</v>
      </c>
      <c r="I1334" s="73" t="str">
        <f>IF(AND($B1334&gt;=$B$1114,$B1334&lt;$C$1114),K$1114,IF(AND($B1334&gt;=$B$1115,$B1334&lt;$C$1115),K$1115,IF(AND($B1334&gt;=$B$1116,$B1334&lt;$C$1116),K$1116,IF(AND($B1334&gt;=$B$1117,$B1334&lt;$C$1117),K$1117,IF(AND($B1334&gt;=$B$1118,$B1334&lt;=$C$1118),K$1118)))))</f>
        <v>tolerable risk to Zuri's wellbeing</v>
      </c>
      <c r="M1334" s="74">
        <f>IF(M1333=10,B1334,"")</f>
        <v>78</v>
      </c>
      <c r="P1334" s="127">
        <f>IF(M1334="","",M1334*0.01)</f>
        <v>0.78</v>
      </c>
    </row>
    <row r="1335" spans="2:16" ht="15.5" hidden="1" x14ac:dyDescent="0.45">
      <c r="L1335" s="75" t="s">
        <v>92</v>
      </c>
      <c r="M1335" s="76" t="str">
        <f>IF(K261="","",K261)</f>
        <v/>
      </c>
      <c r="P1335" s="127" t="str">
        <f>IF(M1335="","",1-(M1335/12))</f>
        <v/>
      </c>
    </row>
    <row r="1336" spans="2:16" hidden="1" x14ac:dyDescent="0.3">
      <c r="B1336" s="73" t="str">
        <f t="shared" ref="B1336" si="46">IF(M1333=10,CONCATENATE(E1336,F1336,G1336,H1336,I1336,J1336,K1336,L1336,M1336),"")</f>
        <v>The resulting score for cultural competence is 78 out of 100. This indicates a level of adequate competence.</v>
      </c>
      <c r="D1336" s="65" t="s">
        <v>60</v>
      </c>
      <c r="E1336" s="4" t="s">
        <v>93</v>
      </c>
      <c r="F1336" s="4">
        <f t="shared" ref="F1336" si="47">B1334</f>
        <v>78</v>
      </c>
      <c r="G1336" s="4" t="s">
        <v>94</v>
      </c>
      <c r="H1336" s="4" t="str">
        <f t="shared" ref="H1336" si="48">F1334</f>
        <v>adequate competence</v>
      </c>
      <c r="I1336" s="4" t="s">
        <v>95</v>
      </c>
    </row>
    <row r="1337" spans="2:16" hidden="1" x14ac:dyDescent="0.3"/>
    <row r="1338" spans="2:16" ht="14.5" hidden="1" x14ac:dyDescent="0.45">
      <c r="C1338" s="147" t="str">
        <f>E291</f>
        <v>Standard Cultural Competence - begin</v>
      </c>
      <c r="D1338" s="148"/>
      <c r="E1338" s="148"/>
      <c r="F1338" s="148"/>
      <c r="G1338" s="148"/>
      <c r="H1338" s="149"/>
    </row>
    <row r="1339" spans="2:16" hidden="1" x14ac:dyDescent="0.3"/>
    <row r="1340" spans="2:16" hidden="1" x14ac:dyDescent="0.3">
      <c r="C1340" s="73" t="str">
        <f>CONCATENATE(E1340,F1340,G1340,H1340,I1340,J1340,K1340,,L1340,M1340)</f>
        <v xml:space="preserve">We provide this helpful feedback to you, Tanner, to improve your cultural competency. </v>
      </c>
      <c r="D1340" s="65" t="s">
        <v>60</v>
      </c>
      <c r="E1340" s="4" t="s">
        <v>123</v>
      </c>
      <c r="F1340" s="4" t="str">
        <f>IF($J1321=0,"the recipient",$J1321)</f>
        <v>Tanner</v>
      </c>
      <c r="G1340" s="4" t="s">
        <v>124</v>
      </c>
      <c r="H1340" s="4"/>
    </row>
    <row r="1341" spans="2:16" hidden="1" x14ac:dyDescent="0.3">
      <c r="C1341" s="73" t="str">
        <f>CONCATENATE(E1341,F1341,G1341,H1341,I1341,J1341,K1341,,L1341,M1341)</f>
        <v xml:space="preserve">We know medical providers like you rely upon referrals. Often from those you serve. </v>
      </c>
      <c r="D1341" s="65" t="s">
        <v>60</v>
      </c>
      <c r="E1341" s="4" t="s">
        <v>126</v>
      </c>
      <c r="G1341" s="4" t="s">
        <v>127</v>
      </c>
    </row>
    <row r="1342" spans="2:16" hidden="1" x14ac:dyDescent="0.3">
      <c r="C1342" s="73" t="str">
        <f>CONCATENATE(E1342,F1342,G1342,H1342,I1342,J1342,K1342,,L1342,M1342)</f>
        <v>Select a service that best fits your needs.</v>
      </c>
      <c r="D1342" s="65" t="s">
        <v>60</v>
      </c>
      <c r="E1342" s="4" t="s">
        <v>17</v>
      </c>
    </row>
    <row r="1343" spans="2:16" hidden="1" x14ac:dyDescent="0.3">
      <c r="C1343" s="62" t="str">
        <f>$C$1164</f>
        <v>Standard Cultural Competence - begin</v>
      </c>
      <c r="E1343" s="65" t="s">
        <v>60</v>
      </c>
      <c r="F1343" s="62" t="str">
        <f>$H$1164</f>
        <v>beginning the Standard Cultural Competence program</v>
      </c>
      <c r="G1343" s="65" t="s">
        <v>60</v>
      </c>
      <c r="H1343" s="73" t="str">
        <f>CONCATENATE($I1343,$J1343,$K1343,$L1343,$M1343,$N1343,$O1343,$P1343)</f>
        <v>Now that Tanner is beginning the Standard Cultural Competence program, we expect improved outcomes. And can provide a testimonial of their responsiveness to the needs of diverse clients.</v>
      </c>
      <c r="I1343" s="4" t="s">
        <v>128</v>
      </c>
      <c r="J1343" s="65" t="str">
        <f>F1340</f>
        <v>Tanner</v>
      </c>
      <c r="K1343" s="61" t="s">
        <v>129</v>
      </c>
      <c r="L1343" s="4" t="str">
        <f>F1343</f>
        <v>beginning the Standard Cultural Competence program</v>
      </c>
      <c r="M1343" s="4" t="s">
        <v>143</v>
      </c>
      <c r="N1343" s="60" t="s">
        <v>131</v>
      </c>
    </row>
    <row r="1344" spans="2:16" hidden="1" x14ac:dyDescent="0.3">
      <c r="C1344" s="62" t="str">
        <f>$C$1165</f>
        <v>Competitive Cultural Competence - begin</v>
      </c>
      <c r="E1344" s="65" t="s">
        <v>60</v>
      </c>
      <c r="F1344" s="62" t="str">
        <f>$H$1165</f>
        <v>beginning the Competetive Cultural Competence program</v>
      </c>
      <c r="G1344" s="65" t="s">
        <v>60</v>
      </c>
      <c r="H1344" s="73" t="str">
        <f t="shared" ref="H1344:H1349" si="49">CONCATENATE($I1344,$J1344,$K1344,$L1344,$M1344,$N1344,$O1344,$P1344)</f>
        <v>Now that Tanner is beginning the Competetive Cultural Competence program, we anticipate modestly improved wellness outcomes. And can provide a testimonial of their responsiveness to the needs of diverse clients.</v>
      </c>
      <c r="I1344" s="4" t="s">
        <v>128</v>
      </c>
      <c r="J1344" s="4" t="str">
        <f>J1343</f>
        <v>Tanner</v>
      </c>
      <c r="K1344" s="61" t="str">
        <f>K$1195</f>
        <v xml:space="preserve"> is </v>
      </c>
      <c r="L1344" s="4" t="str">
        <f t="shared" ref="L1344:L1348" si="50">F1344</f>
        <v>beginning the Competetive Cultural Competence program</v>
      </c>
      <c r="M1344" s="4" t="s">
        <v>144</v>
      </c>
      <c r="N1344" s="60" t="s">
        <v>131</v>
      </c>
    </row>
    <row r="1345" spans="2:14" hidden="1" x14ac:dyDescent="0.3">
      <c r="C1345" s="62" t="str">
        <f>$C$1166</f>
        <v>Standard Cultural Competence - enrolled</v>
      </c>
      <c r="E1345" s="65" t="s">
        <v>60</v>
      </c>
      <c r="F1345" s="62" t="str">
        <f>$H$1166</f>
        <v>participating in the Standard Cultural Competence program</v>
      </c>
      <c r="G1345" s="65" t="s">
        <v>60</v>
      </c>
      <c r="H1345" s="73" t="str">
        <f t="shared" si="49"/>
        <v>Now that Tanner is participating in the Standard Cultural Competence program, we expect better outcomes. And can provide a testimonial of their responsiveness to the needs of diverse clients.</v>
      </c>
      <c r="I1345" s="4" t="s">
        <v>128</v>
      </c>
      <c r="J1345" s="4" t="str">
        <f t="shared" ref="J1345:J1348" si="51">J1344</f>
        <v>Tanner</v>
      </c>
      <c r="K1345" s="61" t="str">
        <f>K$1195</f>
        <v xml:space="preserve"> is </v>
      </c>
      <c r="L1345" s="4" t="str">
        <f t="shared" si="50"/>
        <v>participating in the Standard Cultural Competence program</v>
      </c>
      <c r="M1345" s="4" t="s">
        <v>145</v>
      </c>
      <c r="N1345" s="60" t="s">
        <v>131</v>
      </c>
    </row>
    <row r="1346" spans="2:14" hidden="1" x14ac:dyDescent="0.3">
      <c r="C1346" s="62" t="str">
        <f>$C$1167</f>
        <v>Competitive Cultural Competence - enrolled</v>
      </c>
      <c r="E1346" s="65" t="s">
        <v>60</v>
      </c>
      <c r="F1346" s="62" t="str">
        <f>$H$1167</f>
        <v>participating in the Competetive Cultural Competence program</v>
      </c>
      <c r="G1346" s="65" t="s">
        <v>60</v>
      </c>
      <c r="H1346" s="73" t="str">
        <f t="shared" si="49"/>
        <v>Now that Tanner is participating in the Competetive Cultural Competence program, we anticipate significantly improved wellness outcomes. And can provide a testimonial of their responsiveness to the needs of diverse clients.</v>
      </c>
      <c r="I1346" s="4" t="s">
        <v>128</v>
      </c>
      <c r="J1346" s="4" t="str">
        <f t="shared" si="51"/>
        <v>Tanner</v>
      </c>
      <c r="K1346" s="61" t="str">
        <f>K$1195</f>
        <v xml:space="preserve"> is </v>
      </c>
      <c r="L1346" s="4" t="str">
        <f t="shared" si="50"/>
        <v>participating in the Competetive Cultural Competence program</v>
      </c>
      <c r="M1346" s="4" t="s">
        <v>146</v>
      </c>
      <c r="N1346" s="60" t="s">
        <v>131</v>
      </c>
    </row>
    <row r="1347" spans="2:14" hidden="1" x14ac:dyDescent="0.3">
      <c r="C1347" s="62" t="str">
        <f>$C$1168</f>
        <v>Standard Cultural Competence - completed</v>
      </c>
      <c r="E1347" s="65" t="s">
        <v>60</v>
      </c>
      <c r="F1347" s="62" t="str">
        <f>$H$1168</f>
        <v>completing the Standard Cultural Competence program</v>
      </c>
      <c r="G1347" s="65" t="s">
        <v>60</v>
      </c>
      <c r="H1347" s="73" t="str">
        <f t="shared" si="49"/>
        <v>Now that Tanner is completing the Standard Cultural Competence program, we expect stellar outcomes. And will soon provide a testimonial of their responsiveness to the needs of diverse clients.</v>
      </c>
      <c r="I1347" s="4" t="s">
        <v>128</v>
      </c>
      <c r="J1347" s="4" t="str">
        <f t="shared" si="51"/>
        <v>Tanner</v>
      </c>
      <c r="K1347" s="61" t="str">
        <f>K$1195</f>
        <v xml:space="preserve"> is </v>
      </c>
      <c r="L1347" s="4" t="str">
        <f t="shared" si="50"/>
        <v>completing the Standard Cultural Competence program</v>
      </c>
      <c r="M1347" s="4" t="s">
        <v>147</v>
      </c>
      <c r="N1347" s="60" t="s">
        <v>136</v>
      </c>
    </row>
    <row r="1348" spans="2:14" hidden="1" x14ac:dyDescent="0.3">
      <c r="C1348" s="62" t="str">
        <f>$C$1169</f>
        <v>Competitive Cultural Competence - completed</v>
      </c>
      <c r="E1348" s="65" t="s">
        <v>60</v>
      </c>
      <c r="F1348" s="62" t="str">
        <f>$H$1169</f>
        <v>completing the Competetive Cultural Competence program</v>
      </c>
      <c r="G1348" s="65" t="s">
        <v>60</v>
      </c>
      <c r="H1348" s="73" t="str">
        <f t="shared" si="49"/>
        <v>Now that Tanner is completing the Competetive Cultural Competence program, we anticipate greatly improved wellness outcomes. And will soon provide a testimonial of their responsiveness to the needs of diverse clients.</v>
      </c>
      <c r="I1348" s="4" t="s">
        <v>128</v>
      </c>
      <c r="J1348" s="4" t="str">
        <f t="shared" si="51"/>
        <v>Tanner</v>
      </c>
      <c r="K1348" s="61" t="str">
        <f>K$1195</f>
        <v xml:space="preserve"> is </v>
      </c>
      <c r="L1348" s="4" t="str">
        <f t="shared" si="50"/>
        <v>completing the Competetive Cultural Competence program</v>
      </c>
      <c r="M1348" s="4" t="s">
        <v>148</v>
      </c>
      <c r="N1348" s="60" t="s">
        <v>136</v>
      </c>
    </row>
    <row r="1349" spans="2:14" hidden="1" x14ac:dyDescent="0.3">
      <c r="G1349" s="65" t="s">
        <v>60</v>
      </c>
      <c r="H1349" s="73" t="str">
        <f t="shared" si="49"/>
        <v>Select one of these two services, Standard or Competitive Competence, to best improve your efficacy serving diverse patients. We can then offer a testimonial of your improved responsiveness to diverse clients.</v>
      </c>
      <c r="K1349" s="61" t="s">
        <v>138</v>
      </c>
      <c r="L1349" s="61" t="s">
        <v>139</v>
      </c>
      <c r="M1349" s="61" t="s">
        <v>149</v>
      </c>
      <c r="N1349" s="60" t="s">
        <v>141</v>
      </c>
    </row>
    <row r="1350" spans="2:14" hidden="1" x14ac:dyDescent="0.3">
      <c r="C1350" s="73" t="str">
        <f>IF($C1338=$C1343,H1343,IF($C1338=$C1344,H1344,IF($C1338=C1345,H1345,IF($C1338=C1346,H1346,IF($C1338=C1347,H1347,IF($C1338=C1348,H1348,IF($C1338=0,H1349)))))))</f>
        <v>Now that Tanner is beginning the Standard Cultural Competence program, we expect improved outcomes. And can provide a testimonial of their responsiveness to the needs of diverse clients.</v>
      </c>
      <c r="E1350" s="65" t="s">
        <v>60</v>
      </c>
      <c r="F1350" s="73" t="str">
        <f>IF($C1338=$C1343,F1343,IF($C1338=$C1344,F1344,IF($C1338=C1345,F1345,IF($C1338=C1346,F1346,IF($C1338=C1347,F1347,IF($C1338=C1348,F1348,IF($C1338=0,"")))))))</f>
        <v>beginning the Standard Cultural Competence program</v>
      </c>
      <c r="G1350" s="65" t="s">
        <v>60</v>
      </c>
    </row>
    <row r="1351" spans="2:14" hidden="1" x14ac:dyDescent="0.3"/>
    <row r="1352" spans="2:14" hidden="1" x14ac:dyDescent="0.3">
      <c r="C1352" s="4" t="s">
        <v>142</v>
      </c>
    </row>
    <row r="1353" spans="2:14" hidden="1" x14ac:dyDescent="0.3"/>
    <row r="1354" spans="2:14" hidden="1" x14ac:dyDescent="0.3"/>
    <row r="1355" spans="2:14" hidden="1" x14ac:dyDescent="0.3"/>
    <row r="1356" spans="2:14" ht="16" hidden="1" x14ac:dyDescent="0.4">
      <c r="B1356" s="66" t="str">
        <f>IF(OR(F297="",J297=""),B297,CONCATENATE(B297,": ",F297,", ",J297))</f>
        <v>7th visit</v>
      </c>
      <c r="C1356" s="67"/>
      <c r="D1356" s="67"/>
      <c r="E1356" s="67"/>
      <c r="F1356" s="68"/>
      <c r="G1356" s="67"/>
      <c r="H1356" s="69"/>
      <c r="I1356" s="67"/>
      <c r="J1356" s="67"/>
      <c r="K1356" s="67"/>
      <c r="L1356" s="67"/>
      <c r="M1356" s="133">
        <f>IF(J297=I$1103,L$1103,IF(J297=I$1104,L$1104,IF(J297=I$1105,L$1105,IF(J297=I$1106,L$1106,IF(J297=I$1107,L$1107,IF(J297=I$1108,L$1108,IF(J297=I$1109,L$1109,IF(J297="",0))))))))</f>
        <v>0</v>
      </c>
    </row>
    <row r="1357" spans="2:14" hidden="1" x14ac:dyDescent="0.3">
      <c r="F1357" s="63"/>
    </row>
    <row r="1358" spans="2:14" hidden="1" x14ac:dyDescent="0.3">
      <c r="F1358" s="70" t="str">
        <f>F301</f>
        <v>Zuri</v>
      </c>
      <c r="J1358" s="70" t="str">
        <f>F302</f>
        <v>Tanner</v>
      </c>
    </row>
    <row r="1359" spans="2:14" hidden="1" x14ac:dyDescent="0.3"/>
    <row r="1360" spans="2:14" hidden="1" x14ac:dyDescent="0.3">
      <c r="B1360" s="64">
        <f>IF(C1360=F$1107,E$1107,IF(C1360=F$1108,E$1108,IF(C1360=F$1109,E$1109,IF(C1360=F$1110,E$1110,IF(C1360=F$1111,E$1111,IF(C1360=0,0))))))</f>
        <v>0</v>
      </c>
      <c r="C1360" s="4">
        <f>K304</f>
        <v>0</v>
      </c>
      <c r="F1360" s="4" t="str">
        <f>F1323</f>
        <v>1. I felt fully seen and heard.</v>
      </c>
      <c r="M1360" s="4">
        <f>IF(K304="",0,1)</f>
        <v>0</v>
      </c>
    </row>
    <row r="1361" spans="2:16" hidden="1" x14ac:dyDescent="0.3">
      <c r="B1361" s="64">
        <f t="shared" ref="B1361:B1369" si="52">IF(C1361=F$1107,E$1107,IF(C1361=F$1108,E$1108,IF(C1361=F$1109,E$1109,IF(C1361=F$1110,E$1110,IF(C1361=F$1111,E$1111,IF(C1361=0,0))))))</f>
        <v>0</v>
      </c>
      <c r="C1361" s="4">
        <f>K306</f>
        <v>0</v>
      </c>
      <c r="F1361" s="4" t="str">
        <f t="shared" ref="F1361:F1369" si="53">F1324</f>
        <v>2. They faithfully responded to all of my expressions of pain or discomfort.</v>
      </c>
      <c r="M1361" s="4">
        <f>IF(K306="",0,1)</f>
        <v>0</v>
      </c>
    </row>
    <row r="1362" spans="2:16" hidden="1" x14ac:dyDescent="0.3">
      <c r="B1362" s="64">
        <f t="shared" si="52"/>
        <v>0</v>
      </c>
      <c r="C1362" s="4">
        <f>K308</f>
        <v>0</v>
      </c>
      <c r="F1362" s="4" t="str">
        <f t="shared" si="53"/>
        <v>3. They put my personal wellbeing ahead of their institutional processes.</v>
      </c>
      <c r="M1362" s="4">
        <f>IF(K308="",0,1)</f>
        <v>0</v>
      </c>
    </row>
    <row r="1363" spans="2:16" hidden="1" x14ac:dyDescent="0.3">
      <c r="B1363" s="64">
        <f t="shared" si="52"/>
        <v>0</v>
      </c>
      <c r="C1363" s="4">
        <f>K310</f>
        <v>0</v>
      </c>
      <c r="F1363" s="4" t="str">
        <f t="shared" si="53"/>
        <v>4. Their actions and expressions were devoid of any microaggressions.</v>
      </c>
      <c r="M1363" s="4">
        <f>IF(K310="",0,1)</f>
        <v>0</v>
      </c>
    </row>
    <row r="1364" spans="2:16" hidden="1" x14ac:dyDescent="0.3">
      <c r="B1364" s="64">
        <f t="shared" si="52"/>
        <v>0</v>
      </c>
      <c r="C1364" s="4">
        <f>K312</f>
        <v>0</v>
      </c>
      <c r="F1364" s="4" t="str">
        <f t="shared" si="53"/>
        <v>5. They asked me how they could be more culturally sensitive.</v>
      </c>
      <c r="M1364" s="4">
        <f>IF(K312="",0,1)</f>
        <v>0</v>
      </c>
    </row>
    <row r="1365" spans="2:16" hidden="1" x14ac:dyDescent="0.3">
      <c r="B1365" s="64">
        <f t="shared" si="52"/>
        <v>0</v>
      </c>
      <c r="C1365" s="4">
        <f>K314</f>
        <v>0</v>
      </c>
      <c r="F1365" s="4" t="str">
        <f t="shared" si="53"/>
        <v>6. They did not exploit my vulnerability to their professional authority.</v>
      </c>
      <c r="M1365" s="4">
        <f>IF(K314="",0,1)</f>
        <v>0</v>
      </c>
    </row>
    <row r="1366" spans="2:16" hidden="1" x14ac:dyDescent="0.3">
      <c r="B1366" s="64">
        <f t="shared" si="52"/>
        <v>0</v>
      </c>
      <c r="C1366" s="4">
        <f>K316</f>
        <v>0</v>
      </c>
      <c r="F1366" s="4" t="str">
        <f t="shared" si="53"/>
        <v>7. I never had to give up my autonomy to fit their processes.</v>
      </c>
      <c r="M1366" s="4">
        <f>IF(K316="",0,1)</f>
        <v>0</v>
      </c>
    </row>
    <row r="1367" spans="2:16" hidden="1" x14ac:dyDescent="0.3">
      <c r="B1367" s="64">
        <f t="shared" si="52"/>
        <v>0</v>
      </c>
      <c r="C1367" s="4">
        <f>K318</f>
        <v>0</v>
      </c>
      <c r="F1367" s="4" t="str">
        <f t="shared" si="53"/>
        <v>8. Staff appeared to be culturally diverse.</v>
      </c>
      <c r="M1367" s="4">
        <f>IF(K318="",0,1)</f>
        <v>0</v>
      </c>
    </row>
    <row r="1368" spans="2:16" hidden="1" x14ac:dyDescent="0.3">
      <c r="B1368" s="64">
        <f t="shared" si="52"/>
        <v>0</v>
      </c>
      <c r="C1368" s="4">
        <f>K320</f>
        <v>0</v>
      </c>
      <c r="F1368" s="4" t="str">
        <f t="shared" si="53"/>
        <v>9. They effectively accommodated my linguistic barrier.</v>
      </c>
      <c r="M1368" s="4">
        <f>IF(K320="",0,1)</f>
        <v>0</v>
      </c>
    </row>
    <row r="1369" spans="2:16" hidden="1" x14ac:dyDescent="0.3">
      <c r="B1369" s="64">
        <f t="shared" si="52"/>
        <v>0</v>
      </c>
      <c r="C1369" s="4">
        <f>K322</f>
        <v>0</v>
      </c>
      <c r="F1369" s="4" t="str">
        <f t="shared" si="53"/>
        <v>10. I was offered billing options appropriate to my cultural values.</v>
      </c>
      <c r="M1369" s="4">
        <f>IF(K322="",0,1)</f>
        <v>0</v>
      </c>
    </row>
    <row r="1370" spans="2:16" hidden="1" x14ac:dyDescent="0.3">
      <c r="M1370" s="71">
        <f t="shared" ref="M1370" si="54">SUM(M1360:M1369)</f>
        <v>0</v>
      </c>
    </row>
    <row r="1371" spans="2:16" ht="15.5" hidden="1" x14ac:dyDescent="0.45">
      <c r="B1371" s="72">
        <f t="shared" ref="B1371" si="55">ROUND(SUM(B1360:B1369),0)</f>
        <v>0</v>
      </c>
      <c r="C1371" s="73" t="str">
        <f>IF(AND($B1371&gt;=$B$1114,$B1371&lt;$C$1114),E$1114,IF(AND($B1371&gt;=$B$1115,$B1371&lt;$C$1115),E$1115,IF(AND($B1371&gt;=$B$1116,$B1371&lt;$C$1116),E$1116,IF(AND($B1371&gt;=$B$1117,$B1371&lt;$C$1117),E$1117,IF(AND($B1371&gt;=$B$1118,$B1371&lt;=$C$1118),E$1118)))))</f>
        <v>Dangerously incompetent</v>
      </c>
      <c r="F1371" s="73" t="str">
        <f>IF(AND($B1371&gt;=$B$1114,$B1371&lt;$C$1114),H$1114,IF(AND($B1371&gt;=$B$1115,$B1371&lt;$C$1115),H$1115,IF(AND($B1371&gt;=$B$1116,$B1371&lt;$C$1116),H$1116,IF(AND($B1371&gt;=$B$1117,$B1371&lt;$C$1117),H$1117,IF(AND($B1371&gt;=$B$1118,$B1371&lt;=$C$1118),H$1118)))))</f>
        <v>dangerous incompetence</v>
      </c>
      <c r="I1371" s="73" t="str">
        <f>IF(AND($B1371&gt;=$B$1114,$B1371&lt;$C$1114),K$1114,IF(AND($B1371&gt;=$B$1115,$B1371&lt;$C$1115),K$1115,IF(AND($B1371&gt;=$B$1116,$B1371&lt;$C$1116),K$1116,IF(AND($B1371&gt;=$B$1117,$B1371&lt;$C$1117),K$1117,IF(AND($B1371&gt;=$B$1118,$B1371&lt;=$C$1118),K$1118)))))</f>
        <v>dangerous risk to Zuri's wellbeing</v>
      </c>
      <c r="M1371" s="74" t="str">
        <f>IF(M1370=10,B1371,"")</f>
        <v/>
      </c>
      <c r="P1371" s="127" t="str">
        <f>IF(M1371="","",M1371*0.01)</f>
        <v/>
      </c>
    </row>
    <row r="1372" spans="2:16" ht="15.5" hidden="1" x14ac:dyDescent="0.45">
      <c r="L1372" s="75" t="s">
        <v>92</v>
      </c>
      <c r="M1372" s="76" t="str">
        <f>IF(K302="","",K302)</f>
        <v/>
      </c>
      <c r="P1372" s="127" t="str">
        <f>IF(M1372="","",1-(M1372/12))</f>
        <v/>
      </c>
    </row>
    <row r="1373" spans="2:16" hidden="1" x14ac:dyDescent="0.3">
      <c r="B1373" s="73" t="str">
        <f t="shared" ref="B1373" si="56">IF(M1370=10,CONCATENATE(E1373,F1373,G1373,H1373,I1373,J1373,K1373,L1373,M1373),"")</f>
        <v/>
      </c>
      <c r="D1373" s="65" t="s">
        <v>60</v>
      </c>
      <c r="E1373" s="4" t="s">
        <v>93</v>
      </c>
      <c r="F1373" s="4">
        <f t="shared" ref="F1373" si="57">B1371</f>
        <v>0</v>
      </c>
      <c r="G1373" s="4" t="s">
        <v>94</v>
      </c>
      <c r="H1373" s="4" t="str">
        <f t="shared" ref="H1373" si="58">F1371</f>
        <v>dangerous incompetence</v>
      </c>
      <c r="I1373" s="4" t="s">
        <v>95</v>
      </c>
    </row>
    <row r="1374" spans="2:16" hidden="1" x14ac:dyDescent="0.3"/>
    <row r="1375" spans="2:16" ht="14.5" hidden="1" x14ac:dyDescent="0.45">
      <c r="C1375" s="147">
        <f>E332</f>
        <v>0</v>
      </c>
      <c r="D1375" s="148"/>
      <c r="E1375" s="148"/>
      <c r="F1375" s="148"/>
      <c r="G1375" s="148"/>
      <c r="H1375" s="149"/>
    </row>
    <row r="1376" spans="2:16" hidden="1" x14ac:dyDescent="0.3"/>
    <row r="1377" spans="3:14" hidden="1" x14ac:dyDescent="0.3">
      <c r="C1377" s="73" t="str">
        <f>CONCATENATE(E1377,F1377,G1377,H1377,I1377,J1377,K1377,,L1377,M1377)</f>
        <v xml:space="preserve">We provide this helpful feedback to you, Tanner, to improve your cultural competency. </v>
      </c>
      <c r="D1377" s="65" t="s">
        <v>60</v>
      </c>
      <c r="E1377" s="4" t="s">
        <v>123</v>
      </c>
      <c r="F1377" s="4" t="str">
        <f>IF($J1358=0,"the recipient",$J1358)</f>
        <v>Tanner</v>
      </c>
      <c r="G1377" s="4" t="s">
        <v>124</v>
      </c>
      <c r="H1377" s="4"/>
    </row>
    <row r="1378" spans="3:14" hidden="1" x14ac:dyDescent="0.3">
      <c r="C1378" s="73" t="str">
        <f>CONCATENATE(E1378,F1378,G1378,H1378,I1378,J1378,K1378,,L1378,M1378)</f>
        <v xml:space="preserve">We know medical providers like you rely upon referrals. Often from those you serve. </v>
      </c>
      <c r="D1378" s="65" t="s">
        <v>60</v>
      </c>
      <c r="E1378" s="4" t="s">
        <v>126</v>
      </c>
      <c r="G1378" s="4" t="s">
        <v>127</v>
      </c>
    </row>
    <row r="1379" spans="3:14" hidden="1" x14ac:dyDescent="0.3">
      <c r="C1379" s="73" t="str">
        <f>CONCATENATE(E1379,F1379,G1379,H1379,I1379,J1379,K1379,,L1379,M1379)</f>
        <v>Select a service that best fits your needs.</v>
      </c>
      <c r="D1379" s="65" t="s">
        <v>60</v>
      </c>
      <c r="E1379" s="4" t="s">
        <v>17</v>
      </c>
    </row>
    <row r="1380" spans="3:14" hidden="1" x14ac:dyDescent="0.3">
      <c r="C1380" s="62" t="str">
        <f>$C$1164</f>
        <v>Standard Cultural Competence - begin</v>
      </c>
      <c r="E1380" s="65" t="s">
        <v>60</v>
      </c>
      <c r="F1380" s="62" t="str">
        <f>$H$1164</f>
        <v>beginning the Standard Cultural Competence program</v>
      </c>
      <c r="G1380" s="65" t="s">
        <v>60</v>
      </c>
      <c r="H1380" s="73" t="str">
        <f>CONCATENATE($I1380,$J1380,$K1380,$L1380,$M1380,$N1380,$O1380,$P1380)</f>
        <v>Now that Tanner is beginning the Standard Cultural Competence program, we expect improved outcomes. And can provide a testimonial of their responsiveness to the needs of diverse clients.</v>
      </c>
      <c r="I1380" s="4" t="s">
        <v>128</v>
      </c>
      <c r="J1380" s="65" t="str">
        <f>F1377</f>
        <v>Tanner</v>
      </c>
      <c r="K1380" s="61" t="s">
        <v>129</v>
      </c>
      <c r="L1380" s="4" t="str">
        <f>F1380</f>
        <v>beginning the Standard Cultural Competence program</v>
      </c>
      <c r="M1380" s="4" t="s">
        <v>143</v>
      </c>
      <c r="N1380" s="60" t="s">
        <v>131</v>
      </c>
    </row>
    <row r="1381" spans="3:14" hidden="1" x14ac:dyDescent="0.3">
      <c r="C1381" s="62" t="str">
        <f>$C$1165</f>
        <v>Competitive Cultural Competence - begin</v>
      </c>
      <c r="E1381" s="65" t="s">
        <v>60</v>
      </c>
      <c r="F1381" s="62" t="str">
        <f>$H$1165</f>
        <v>beginning the Competetive Cultural Competence program</v>
      </c>
      <c r="G1381" s="65" t="s">
        <v>60</v>
      </c>
      <c r="H1381" s="73" t="str">
        <f t="shared" ref="H1381:H1386" si="59">CONCATENATE($I1381,$J1381,$K1381,$L1381,$M1381,$N1381,$O1381,$P1381)</f>
        <v>Now that Tanner is beginning the Competetive Cultural Competence program, we anticipate modestly improved wellness outcomes. And can provide a testimonial of their responsiveness to the needs of diverse clients.</v>
      </c>
      <c r="I1381" s="4" t="s">
        <v>128</v>
      </c>
      <c r="J1381" s="4" t="str">
        <f>J1380</f>
        <v>Tanner</v>
      </c>
      <c r="K1381" s="61" t="str">
        <f>K$1195</f>
        <v xml:space="preserve"> is </v>
      </c>
      <c r="L1381" s="4" t="str">
        <f t="shared" ref="L1381:L1385" si="60">F1381</f>
        <v>beginning the Competetive Cultural Competence program</v>
      </c>
      <c r="M1381" s="4" t="s">
        <v>144</v>
      </c>
      <c r="N1381" s="60" t="s">
        <v>131</v>
      </c>
    </row>
    <row r="1382" spans="3:14" hidden="1" x14ac:dyDescent="0.3">
      <c r="C1382" s="62" t="str">
        <f>$C$1166</f>
        <v>Standard Cultural Competence - enrolled</v>
      </c>
      <c r="E1382" s="65" t="s">
        <v>60</v>
      </c>
      <c r="F1382" s="62" t="str">
        <f>$H$1166</f>
        <v>participating in the Standard Cultural Competence program</v>
      </c>
      <c r="G1382" s="65" t="s">
        <v>60</v>
      </c>
      <c r="H1382" s="73" t="str">
        <f t="shared" si="59"/>
        <v>Now that Tanner is participating in the Standard Cultural Competence program, we expect better outcomes. And can provide a testimonial of their responsiveness to the needs of diverse clients.</v>
      </c>
      <c r="I1382" s="4" t="s">
        <v>128</v>
      </c>
      <c r="J1382" s="4" t="str">
        <f t="shared" ref="J1382:J1385" si="61">J1381</f>
        <v>Tanner</v>
      </c>
      <c r="K1382" s="61" t="str">
        <f>K$1195</f>
        <v xml:space="preserve"> is </v>
      </c>
      <c r="L1382" s="4" t="str">
        <f t="shared" si="60"/>
        <v>participating in the Standard Cultural Competence program</v>
      </c>
      <c r="M1382" s="4" t="s">
        <v>145</v>
      </c>
      <c r="N1382" s="60" t="s">
        <v>131</v>
      </c>
    </row>
    <row r="1383" spans="3:14" hidden="1" x14ac:dyDescent="0.3">
      <c r="C1383" s="62" t="str">
        <f>$C$1167</f>
        <v>Competitive Cultural Competence - enrolled</v>
      </c>
      <c r="E1383" s="65" t="s">
        <v>60</v>
      </c>
      <c r="F1383" s="62" t="str">
        <f>$H$1167</f>
        <v>participating in the Competetive Cultural Competence program</v>
      </c>
      <c r="G1383" s="65" t="s">
        <v>60</v>
      </c>
      <c r="H1383" s="73" t="str">
        <f t="shared" si="59"/>
        <v>Now that Tanner is participating in the Competetive Cultural Competence program, we anticipate significantly improved wellness outcomes. And can provide a testimonial of their responsiveness to the needs of diverse clients.</v>
      </c>
      <c r="I1383" s="4" t="s">
        <v>128</v>
      </c>
      <c r="J1383" s="4" t="str">
        <f t="shared" si="61"/>
        <v>Tanner</v>
      </c>
      <c r="K1383" s="61" t="str">
        <f>K$1195</f>
        <v xml:space="preserve"> is </v>
      </c>
      <c r="L1383" s="4" t="str">
        <f t="shared" si="60"/>
        <v>participating in the Competetive Cultural Competence program</v>
      </c>
      <c r="M1383" s="4" t="s">
        <v>146</v>
      </c>
      <c r="N1383" s="60" t="s">
        <v>131</v>
      </c>
    </row>
    <row r="1384" spans="3:14" hidden="1" x14ac:dyDescent="0.3">
      <c r="C1384" s="62" t="str">
        <f>$C$1168</f>
        <v>Standard Cultural Competence - completed</v>
      </c>
      <c r="E1384" s="65" t="s">
        <v>60</v>
      </c>
      <c r="F1384" s="62" t="str">
        <f>$H$1168</f>
        <v>completing the Standard Cultural Competence program</v>
      </c>
      <c r="G1384" s="65" t="s">
        <v>60</v>
      </c>
      <c r="H1384" s="73" t="str">
        <f t="shared" si="59"/>
        <v>Now that Tanner is completing the Standard Cultural Competence program, we expect stellar outcomes. And will soon provide a testimonial of their responsiveness to the needs of diverse clients.</v>
      </c>
      <c r="I1384" s="4" t="s">
        <v>128</v>
      </c>
      <c r="J1384" s="4" t="str">
        <f t="shared" si="61"/>
        <v>Tanner</v>
      </c>
      <c r="K1384" s="61" t="str">
        <f>K$1195</f>
        <v xml:space="preserve"> is </v>
      </c>
      <c r="L1384" s="4" t="str">
        <f t="shared" si="60"/>
        <v>completing the Standard Cultural Competence program</v>
      </c>
      <c r="M1384" s="4" t="s">
        <v>147</v>
      </c>
      <c r="N1384" s="60" t="s">
        <v>136</v>
      </c>
    </row>
    <row r="1385" spans="3:14" hidden="1" x14ac:dyDescent="0.3">
      <c r="C1385" s="62" t="str">
        <f>$C$1169</f>
        <v>Competitive Cultural Competence - completed</v>
      </c>
      <c r="E1385" s="65" t="s">
        <v>60</v>
      </c>
      <c r="F1385" s="62" t="str">
        <f>$H$1169</f>
        <v>completing the Competetive Cultural Competence program</v>
      </c>
      <c r="G1385" s="65" t="s">
        <v>60</v>
      </c>
      <c r="H1385" s="73" t="str">
        <f t="shared" si="59"/>
        <v>Now that Tanner is completing the Competetive Cultural Competence program, we anticipate greatly improved wellness outcomes. And will soon provide a testimonial of their responsiveness to the needs of diverse clients.</v>
      </c>
      <c r="I1385" s="4" t="s">
        <v>128</v>
      </c>
      <c r="J1385" s="4" t="str">
        <f t="shared" si="61"/>
        <v>Tanner</v>
      </c>
      <c r="K1385" s="61" t="str">
        <f>K$1195</f>
        <v xml:space="preserve"> is </v>
      </c>
      <c r="L1385" s="4" t="str">
        <f t="shared" si="60"/>
        <v>completing the Competetive Cultural Competence program</v>
      </c>
      <c r="M1385" s="4" t="s">
        <v>148</v>
      </c>
      <c r="N1385" s="60" t="s">
        <v>136</v>
      </c>
    </row>
    <row r="1386" spans="3:14" hidden="1" x14ac:dyDescent="0.3">
      <c r="G1386" s="65" t="s">
        <v>60</v>
      </c>
      <c r="H1386" s="73" t="str">
        <f t="shared" si="59"/>
        <v>Select one of these two services, Standard or Competitive Competence, to best improve your efficacy serving diverse patients. We can then offer a testimonial of your improved responsiveness to diverse clients.</v>
      </c>
      <c r="K1386" s="61" t="s">
        <v>138</v>
      </c>
      <c r="L1386" s="61" t="s">
        <v>139</v>
      </c>
      <c r="M1386" s="61" t="s">
        <v>149</v>
      </c>
      <c r="N1386" s="60" t="s">
        <v>141</v>
      </c>
    </row>
    <row r="1387" spans="3:14" hidden="1" x14ac:dyDescent="0.3">
      <c r="C1387" s="73" t="str">
        <f>IF($C1375=$C1380,H1380,IF($C1375=$C1381,H1381,IF($C1375=C1382,H1382,IF($C1375=C1383,H1383,IF($C1375=C1384,H1384,IF($C1375=C1385,H1385,IF($C1375=0,H1386)))))))</f>
        <v>Select one of these two services, Standard or Competitive Competence, to best improve your efficacy serving diverse patients. We can then offer a testimonial of your improved responsiveness to diverse clients.</v>
      </c>
      <c r="E1387" s="65" t="s">
        <v>60</v>
      </c>
      <c r="F1387" s="73" t="str">
        <f>IF($C1375=$C1380,F1380,IF($C1375=$C1381,F1381,IF($C1375=C1382,F1382,IF($C1375=C1383,F1383,IF($C1375=C1384,F1384,IF($C1375=C1385,F1385,IF($C1375=0,"")))))))</f>
        <v/>
      </c>
      <c r="G1387" s="65" t="s">
        <v>60</v>
      </c>
    </row>
    <row r="1388" spans="3:14" hidden="1" x14ac:dyDescent="0.3"/>
    <row r="1389" spans="3:14" hidden="1" x14ac:dyDescent="0.3">
      <c r="C1389" s="4" t="s">
        <v>142</v>
      </c>
    </row>
    <row r="1390" spans="3:14" hidden="1" x14ac:dyDescent="0.3"/>
    <row r="1391" spans="3:14" hidden="1" x14ac:dyDescent="0.3"/>
    <row r="1392" spans="3:14" hidden="1" x14ac:dyDescent="0.3"/>
    <row r="1393" spans="2:16" ht="16" hidden="1" x14ac:dyDescent="0.4">
      <c r="B1393" s="66" t="str">
        <f>IF(OR(F338="",J338=""),B338,CONCATENATE(B338,": ",F338,", ",J338))</f>
        <v>8th visit</v>
      </c>
      <c r="C1393" s="67"/>
      <c r="D1393" s="67"/>
      <c r="E1393" s="67"/>
      <c r="F1393" s="68"/>
      <c r="G1393" s="67"/>
      <c r="H1393" s="69"/>
      <c r="I1393" s="67"/>
      <c r="J1393" s="67"/>
      <c r="K1393" s="67"/>
      <c r="L1393" s="67"/>
      <c r="M1393" s="133">
        <f>IF(J338=I$1103,L$1103,IF(J338=I$1104,L$1104,IF(J338=I$1105,L$1105,IF(J338=I$1106,L$1106,IF(J338=I$1107,L$1107,IF(J338=I$1108,L$1108,IF(J338=I$1109,L$1109,IF(J338="",0))))))))</f>
        <v>0</v>
      </c>
    </row>
    <row r="1394" spans="2:16" hidden="1" x14ac:dyDescent="0.3">
      <c r="F1394" s="63"/>
    </row>
    <row r="1395" spans="2:16" hidden="1" x14ac:dyDescent="0.3">
      <c r="F1395" s="70" t="str">
        <f>F342</f>
        <v>Zuri</v>
      </c>
      <c r="J1395" s="70" t="str">
        <f>F343</f>
        <v>Tanner</v>
      </c>
    </row>
    <row r="1396" spans="2:16" hidden="1" x14ac:dyDescent="0.3"/>
    <row r="1397" spans="2:16" hidden="1" x14ac:dyDescent="0.3">
      <c r="B1397" s="64">
        <f>IF(C1397=F$1107,E$1107,IF(C1397=F$1108,E$1108,IF(C1397=F$1109,E$1109,IF(C1397=F$1110,E$1110,IF(C1397=F$1111,E$1111,IF(C1397=0,0))))))</f>
        <v>0</v>
      </c>
      <c r="C1397" s="4">
        <f>K345</f>
        <v>0</v>
      </c>
      <c r="F1397" s="4" t="str">
        <f>F1360</f>
        <v>1. I felt fully seen and heard.</v>
      </c>
      <c r="M1397" s="4">
        <f>IF(K345="",0,1)</f>
        <v>0</v>
      </c>
    </row>
    <row r="1398" spans="2:16" hidden="1" x14ac:dyDescent="0.3">
      <c r="B1398" s="64">
        <f t="shared" ref="B1398:B1406" si="62">IF(C1398=F$1107,E$1107,IF(C1398=F$1108,E$1108,IF(C1398=F$1109,E$1109,IF(C1398=F$1110,E$1110,IF(C1398=F$1111,E$1111,IF(C1398=0,0))))))</f>
        <v>0</v>
      </c>
      <c r="C1398" s="4">
        <f>K347</f>
        <v>0</v>
      </c>
      <c r="F1398" s="4" t="str">
        <f t="shared" ref="F1398:F1406" si="63">F1361</f>
        <v>2. They faithfully responded to all of my expressions of pain or discomfort.</v>
      </c>
      <c r="M1398" s="4">
        <f>IF(K347="",0,1)</f>
        <v>0</v>
      </c>
    </row>
    <row r="1399" spans="2:16" hidden="1" x14ac:dyDescent="0.3">
      <c r="B1399" s="64">
        <f t="shared" si="62"/>
        <v>0</v>
      </c>
      <c r="C1399" s="4">
        <f>K349</f>
        <v>0</v>
      </c>
      <c r="F1399" s="4" t="str">
        <f t="shared" si="63"/>
        <v>3. They put my personal wellbeing ahead of their institutional processes.</v>
      </c>
      <c r="M1399" s="4">
        <f>IF(K349="",0,1)</f>
        <v>0</v>
      </c>
    </row>
    <row r="1400" spans="2:16" hidden="1" x14ac:dyDescent="0.3">
      <c r="B1400" s="64">
        <f t="shared" si="62"/>
        <v>0</v>
      </c>
      <c r="C1400" s="4">
        <f>K351</f>
        <v>0</v>
      </c>
      <c r="F1400" s="4" t="str">
        <f t="shared" si="63"/>
        <v>4. Their actions and expressions were devoid of any microaggressions.</v>
      </c>
      <c r="M1400" s="4">
        <f>IF(K351="",0,1)</f>
        <v>0</v>
      </c>
    </row>
    <row r="1401" spans="2:16" hidden="1" x14ac:dyDescent="0.3">
      <c r="B1401" s="64">
        <f t="shared" si="62"/>
        <v>0</v>
      </c>
      <c r="C1401" s="4">
        <f>K353</f>
        <v>0</v>
      </c>
      <c r="F1401" s="4" t="str">
        <f t="shared" si="63"/>
        <v>5. They asked me how they could be more culturally sensitive.</v>
      </c>
      <c r="M1401" s="4">
        <f>IF(K353="",0,1)</f>
        <v>0</v>
      </c>
    </row>
    <row r="1402" spans="2:16" hidden="1" x14ac:dyDescent="0.3">
      <c r="B1402" s="64">
        <f t="shared" si="62"/>
        <v>0</v>
      </c>
      <c r="C1402" s="4">
        <f>K355</f>
        <v>0</v>
      </c>
      <c r="F1402" s="4" t="str">
        <f t="shared" si="63"/>
        <v>6. They did not exploit my vulnerability to their professional authority.</v>
      </c>
      <c r="M1402" s="4">
        <f>IF(K355="",0,1)</f>
        <v>0</v>
      </c>
    </row>
    <row r="1403" spans="2:16" hidden="1" x14ac:dyDescent="0.3">
      <c r="B1403" s="64">
        <f t="shared" si="62"/>
        <v>0</v>
      </c>
      <c r="C1403" s="4">
        <f>K357</f>
        <v>0</v>
      </c>
      <c r="F1403" s="4" t="str">
        <f t="shared" si="63"/>
        <v>7. I never had to give up my autonomy to fit their processes.</v>
      </c>
      <c r="M1403" s="4">
        <f>IF(K357="",0,1)</f>
        <v>0</v>
      </c>
    </row>
    <row r="1404" spans="2:16" hidden="1" x14ac:dyDescent="0.3">
      <c r="B1404" s="64">
        <f t="shared" si="62"/>
        <v>0</v>
      </c>
      <c r="C1404" s="4">
        <f>K359</f>
        <v>0</v>
      </c>
      <c r="F1404" s="4" t="str">
        <f t="shared" si="63"/>
        <v>8. Staff appeared to be culturally diverse.</v>
      </c>
      <c r="M1404" s="4">
        <f>IF(K359="",0,1)</f>
        <v>0</v>
      </c>
    </row>
    <row r="1405" spans="2:16" hidden="1" x14ac:dyDescent="0.3">
      <c r="B1405" s="64">
        <f t="shared" si="62"/>
        <v>0</v>
      </c>
      <c r="C1405" s="4">
        <f>K361</f>
        <v>0</v>
      </c>
      <c r="F1405" s="4" t="str">
        <f t="shared" si="63"/>
        <v>9. They effectively accommodated my linguistic barrier.</v>
      </c>
      <c r="M1405" s="4">
        <f>IF(K361="",0,1)</f>
        <v>0</v>
      </c>
    </row>
    <row r="1406" spans="2:16" hidden="1" x14ac:dyDescent="0.3">
      <c r="B1406" s="64">
        <f t="shared" si="62"/>
        <v>0</v>
      </c>
      <c r="C1406" s="4">
        <f>K363</f>
        <v>0</v>
      </c>
      <c r="F1406" s="4" t="str">
        <f t="shared" si="63"/>
        <v>10. I was offered billing options appropriate to my cultural values.</v>
      </c>
      <c r="M1406" s="4">
        <f>IF(K363="",0,1)</f>
        <v>0</v>
      </c>
    </row>
    <row r="1407" spans="2:16" hidden="1" x14ac:dyDescent="0.3">
      <c r="M1407" s="71">
        <f t="shared" ref="M1407" si="64">SUM(M1397:M1406)</f>
        <v>0</v>
      </c>
    </row>
    <row r="1408" spans="2:16" ht="15.5" hidden="1" x14ac:dyDescent="0.45">
      <c r="B1408" s="72">
        <f t="shared" ref="B1408" si="65">ROUND(SUM(B1397:B1406),0)</f>
        <v>0</v>
      </c>
      <c r="C1408" s="73" t="str">
        <f>IF(AND($B1408&gt;=$B$1114,$B1408&lt;$C$1114),E$1114,IF(AND($B1408&gt;=$B$1115,$B1408&lt;$C$1115),E$1115,IF(AND($B1408&gt;=$B$1116,$B1408&lt;$C$1116),E$1116,IF(AND($B1408&gt;=$B$1117,$B1408&lt;$C$1117),E$1117,IF(AND($B1408&gt;=$B$1118,$B1408&lt;=$C$1118),E$1118)))))</f>
        <v>Dangerously incompetent</v>
      </c>
      <c r="F1408" s="73" t="str">
        <f>IF(AND($B1408&gt;=$B$1114,$B1408&lt;$C$1114),H$1114,IF(AND($B1408&gt;=$B$1115,$B1408&lt;$C$1115),H$1115,IF(AND($B1408&gt;=$B$1116,$B1408&lt;$C$1116),H$1116,IF(AND($B1408&gt;=$B$1117,$B1408&lt;$C$1117),H$1117,IF(AND($B1408&gt;=$B$1118,$B1408&lt;=$C$1118),H$1118)))))</f>
        <v>dangerous incompetence</v>
      </c>
      <c r="I1408" s="73" t="str">
        <f>IF(AND($B1408&gt;=$B$1114,$B1408&lt;$C$1114),K$1114,IF(AND($B1408&gt;=$B$1115,$B1408&lt;$C$1115),K$1115,IF(AND($B1408&gt;=$B$1116,$B1408&lt;$C$1116),K$1116,IF(AND($B1408&gt;=$B$1117,$B1408&lt;$C$1117),K$1117,IF(AND($B1408&gt;=$B$1118,$B1408&lt;=$C$1118),K$1118)))))</f>
        <v>dangerous risk to Zuri's wellbeing</v>
      </c>
      <c r="M1408" s="74" t="str">
        <f>IF(M1407=10,B1408,"")</f>
        <v/>
      </c>
      <c r="P1408" s="127" t="str">
        <f>IF(M1408="","",M1408*0.01)</f>
        <v/>
      </c>
    </row>
    <row r="1409" spans="2:16" ht="15.5" hidden="1" x14ac:dyDescent="0.45">
      <c r="L1409" s="75" t="s">
        <v>92</v>
      </c>
      <c r="M1409" s="76" t="str">
        <f>IF(K343="","",K343)</f>
        <v/>
      </c>
      <c r="P1409" s="127" t="str">
        <f>IF(M1409="","",1-(M1409/12))</f>
        <v/>
      </c>
    </row>
    <row r="1410" spans="2:16" hidden="1" x14ac:dyDescent="0.3">
      <c r="B1410" s="73" t="str">
        <f t="shared" ref="B1410" si="66">IF(M1407=10,CONCATENATE(E1410,F1410,G1410,H1410,I1410,J1410,K1410,L1410,M1410),"")</f>
        <v/>
      </c>
      <c r="D1410" s="65" t="s">
        <v>60</v>
      </c>
      <c r="E1410" s="4" t="s">
        <v>93</v>
      </c>
      <c r="F1410" s="4">
        <f t="shared" ref="F1410" si="67">B1408</f>
        <v>0</v>
      </c>
      <c r="G1410" s="4" t="s">
        <v>94</v>
      </c>
      <c r="H1410" s="4" t="str">
        <f t="shared" ref="H1410" si="68">F1408</f>
        <v>dangerous incompetence</v>
      </c>
      <c r="I1410" s="4" t="s">
        <v>95</v>
      </c>
    </row>
    <row r="1411" spans="2:16" hidden="1" x14ac:dyDescent="0.3"/>
    <row r="1412" spans="2:16" ht="14.5" hidden="1" x14ac:dyDescent="0.45">
      <c r="C1412" s="147">
        <f>E373</f>
        <v>0</v>
      </c>
      <c r="D1412" s="148"/>
      <c r="E1412" s="148"/>
      <c r="F1412" s="148"/>
      <c r="G1412" s="148"/>
      <c r="H1412" s="149"/>
    </row>
    <row r="1413" spans="2:16" hidden="1" x14ac:dyDescent="0.3"/>
    <row r="1414" spans="2:16" hidden="1" x14ac:dyDescent="0.3">
      <c r="C1414" s="73" t="str">
        <f>CONCATENATE(E1414,F1414,G1414,H1414,I1414,J1414,K1414,,L1414,M1414)</f>
        <v xml:space="preserve">We provide this helpful feedback to you, Tanner, to improve your cultural competency. </v>
      </c>
      <c r="D1414" s="65" t="s">
        <v>60</v>
      </c>
      <c r="E1414" s="4" t="s">
        <v>123</v>
      </c>
      <c r="F1414" s="4" t="str">
        <f>IF($J1395=0,"the recipient",$J1395)</f>
        <v>Tanner</v>
      </c>
      <c r="G1414" s="4" t="s">
        <v>124</v>
      </c>
      <c r="H1414" s="4"/>
    </row>
    <row r="1415" spans="2:16" hidden="1" x14ac:dyDescent="0.3">
      <c r="C1415" s="73" t="str">
        <f>CONCATENATE(E1415,F1415,G1415,H1415,I1415,J1415,K1415,,L1415,M1415)</f>
        <v xml:space="preserve">We know medical providers like you rely upon referrals. Often from those you serve. </v>
      </c>
      <c r="D1415" s="65" t="s">
        <v>60</v>
      </c>
      <c r="E1415" s="4" t="s">
        <v>126</v>
      </c>
      <c r="G1415" s="4" t="s">
        <v>127</v>
      </c>
    </row>
    <row r="1416" spans="2:16" hidden="1" x14ac:dyDescent="0.3">
      <c r="C1416" s="73" t="str">
        <f>CONCATENATE(E1416,F1416,G1416,H1416,I1416,J1416,K1416,,L1416,M1416)</f>
        <v>Select a service that best fits your needs.</v>
      </c>
      <c r="D1416" s="65" t="s">
        <v>60</v>
      </c>
      <c r="E1416" s="4" t="s">
        <v>17</v>
      </c>
    </row>
    <row r="1417" spans="2:16" hidden="1" x14ac:dyDescent="0.3">
      <c r="C1417" s="62" t="str">
        <f>$C$1164</f>
        <v>Standard Cultural Competence - begin</v>
      </c>
      <c r="E1417" s="65" t="s">
        <v>60</v>
      </c>
      <c r="F1417" s="62" t="str">
        <f>$H$1164</f>
        <v>beginning the Standard Cultural Competence program</v>
      </c>
      <c r="G1417" s="65" t="s">
        <v>60</v>
      </c>
      <c r="H1417" s="73" t="str">
        <f>CONCATENATE($I1417,$J1417,$K1417,$L1417,$M1417,$N1417,$O1417,$P1417)</f>
        <v>Now that Tanner is beginning the Standard Cultural Competence program, we expect improved outcomes. And can provide a testimonial of their responsiveness to the needs of diverse clients.</v>
      </c>
      <c r="I1417" s="4" t="s">
        <v>128</v>
      </c>
      <c r="J1417" s="65" t="str">
        <f>F1414</f>
        <v>Tanner</v>
      </c>
      <c r="K1417" s="61" t="s">
        <v>129</v>
      </c>
      <c r="L1417" s="4" t="str">
        <f>F1417</f>
        <v>beginning the Standard Cultural Competence program</v>
      </c>
      <c r="M1417" s="4" t="s">
        <v>143</v>
      </c>
      <c r="N1417" s="60" t="s">
        <v>131</v>
      </c>
    </row>
    <row r="1418" spans="2:16" hidden="1" x14ac:dyDescent="0.3">
      <c r="C1418" s="62" t="str">
        <f>$C$1165</f>
        <v>Competitive Cultural Competence - begin</v>
      </c>
      <c r="E1418" s="65" t="s">
        <v>60</v>
      </c>
      <c r="F1418" s="62" t="str">
        <f>$H$1165</f>
        <v>beginning the Competetive Cultural Competence program</v>
      </c>
      <c r="G1418" s="65" t="s">
        <v>60</v>
      </c>
      <c r="H1418" s="73" t="str">
        <f t="shared" ref="H1418:H1423" si="69">CONCATENATE($I1418,$J1418,$K1418,$L1418,$M1418,$N1418,$O1418,$P1418)</f>
        <v>Now that Tanner is beginning the Competetive Cultural Competence program, we anticipate modestly improved wellness outcomes. And can provide a testimonial of their responsiveness to the needs of diverse clients.</v>
      </c>
      <c r="I1418" s="4" t="s">
        <v>128</v>
      </c>
      <c r="J1418" s="4" t="str">
        <f>J1417</f>
        <v>Tanner</v>
      </c>
      <c r="K1418" s="61" t="str">
        <f>K$1195</f>
        <v xml:space="preserve"> is </v>
      </c>
      <c r="L1418" s="4" t="str">
        <f t="shared" ref="L1418:L1422" si="70">F1418</f>
        <v>beginning the Competetive Cultural Competence program</v>
      </c>
      <c r="M1418" s="4" t="s">
        <v>144</v>
      </c>
      <c r="N1418" s="60" t="s">
        <v>131</v>
      </c>
    </row>
    <row r="1419" spans="2:16" hidden="1" x14ac:dyDescent="0.3">
      <c r="C1419" s="62" t="str">
        <f>$C$1166</f>
        <v>Standard Cultural Competence - enrolled</v>
      </c>
      <c r="E1419" s="65" t="s">
        <v>60</v>
      </c>
      <c r="F1419" s="62" t="str">
        <f>$H$1166</f>
        <v>participating in the Standard Cultural Competence program</v>
      </c>
      <c r="G1419" s="65" t="s">
        <v>60</v>
      </c>
      <c r="H1419" s="73" t="str">
        <f t="shared" si="69"/>
        <v>Now that Tanner is participating in the Standard Cultural Competence program, we expect better outcomes. And can provide a testimonial of their responsiveness to the needs of diverse clients.</v>
      </c>
      <c r="I1419" s="4" t="s">
        <v>128</v>
      </c>
      <c r="J1419" s="4" t="str">
        <f t="shared" ref="J1419:J1422" si="71">J1418</f>
        <v>Tanner</v>
      </c>
      <c r="K1419" s="61" t="str">
        <f>K$1195</f>
        <v xml:space="preserve"> is </v>
      </c>
      <c r="L1419" s="4" t="str">
        <f t="shared" si="70"/>
        <v>participating in the Standard Cultural Competence program</v>
      </c>
      <c r="M1419" s="4" t="s">
        <v>145</v>
      </c>
      <c r="N1419" s="60" t="s">
        <v>131</v>
      </c>
    </row>
    <row r="1420" spans="2:16" hidden="1" x14ac:dyDescent="0.3">
      <c r="C1420" s="62" t="str">
        <f>$C$1167</f>
        <v>Competitive Cultural Competence - enrolled</v>
      </c>
      <c r="E1420" s="65" t="s">
        <v>60</v>
      </c>
      <c r="F1420" s="62" t="str">
        <f>$H$1167</f>
        <v>participating in the Competetive Cultural Competence program</v>
      </c>
      <c r="G1420" s="65" t="s">
        <v>60</v>
      </c>
      <c r="H1420" s="73" t="str">
        <f t="shared" si="69"/>
        <v>Now that Tanner is participating in the Competetive Cultural Competence program, we anticipate significantly improved wellness outcomes. And can provide a testimonial of their responsiveness to the needs of diverse clients.</v>
      </c>
      <c r="I1420" s="4" t="s">
        <v>128</v>
      </c>
      <c r="J1420" s="4" t="str">
        <f t="shared" si="71"/>
        <v>Tanner</v>
      </c>
      <c r="K1420" s="61" t="str">
        <f>K$1195</f>
        <v xml:space="preserve"> is </v>
      </c>
      <c r="L1420" s="4" t="str">
        <f t="shared" si="70"/>
        <v>participating in the Competetive Cultural Competence program</v>
      </c>
      <c r="M1420" s="4" t="s">
        <v>146</v>
      </c>
      <c r="N1420" s="60" t="s">
        <v>131</v>
      </c>
    </row>
    <row r="1421" spans="2:16" hidden="1" x14ac:dyDescent="0.3">
      <c r="C1421" s="62" t="str">
        <f>$C$1168</f>
        <v>Standard Cultural Competence - completed</v>
      </c>
      <c r="E1421" s="65" t="s">
        <v>60</v>
      </c>
      <c r="F1421" s="62" t="str">
        <f>$H$1168</f>
        <v>completing the Standard Cultural Competence program</v>
      </c>
      <c r="G1421" s="65" t="s">
        <v>60</v>
      </c>
      <c r="H1421" s="73" t="str">
        <f t="shared" si="69"/>
        <v>Now that Tanner is completing the Standard Cultural Competence program, we expect stellar outcomes. And will soon provide a testimonial of their responsiveness to the needs of diverse clients.</v>
      </c>
      <c r="I1421" s="4" t="s">
        <v>128</v>
      </c>
      <c r="J1421" s="4" t="str">
        <f t="shared" si="71"/>
        <v>Tanner</v>
      </c>
      <c r="K1421" s="61" t="str">
        <f>K$1195</f>
        <v xml:space="preserve"> is </v>
      </c>
      <c r="L1421" s="4" t="str">
        <f t="shared" si="70"/>
        <v>completing the Standard Cultural Competence program</v>
      </c>
      <c r="M1421" s="4" t="s">
        <v>147</v>
      </c>
      <c r="N1421" s="60" t="s">
        <v>136</v>
      </c>
    </row>
    <row r="1422" spans="2:16" hidden="1" x14ac:dyDescent="0.3">
      <c r="C1422" s="62" t="str">
        <f>$C$1169</f>
        <v>Competitive Cultural Competence - completed</v>
      </c>
      <c r="E1422" s="65" t="s">
        <v>60</v>
      </c>
      <c r="F1422" s="62" t="str">
        <f>$H$1169</f>
        <v>completing the Competetive Cultural Competence program</v>
      </c>
      <c r="G1422" s="65" t="s">
        <v>60</v>
      </c>
      <c r="H1422" s="73" t="str">
        <f t="shared" si="69"/>
        <v>Now that Tanner is completing the Competetive Cultural Competence program, we anticipate greatly improved wellness outcomes. And will soon provide a testimonial of their responsiveness to the needs of diverse clients.</v>
      </c>
      <c r="I1422" s="4" t="s">
        <v>128</v>
      </c>
      <c r="J1422" s="4" t="str">
        <f t="shared" si="71"/>
        <v>Tanner</v>
      </c>
      <c r="K1422" s="61" t="str">
        <f>K$1195</f>
        <v xml:space="preserve"> is </v>
      </c>
      <c r="L1422" s="4" t="str">
        <f t="shared" si="70"/>
        <v>completing the Competetive Cultural Competence program</v>
      </c>
      <c r="M1422" s="4" t="s">
        <v>148</v>
      </c>
      <c r="N1422" s="60" t="s">
        <v>136</v>
      </c>
    </row>
    <row r="1423" spans="2:16" hidden="1" x14ac:dyDescent="0.3">
      <c r="G1423" s="65" t="s">
        <v>60</v>
      </c>
      <c r="H1423" s="73" t="str">
        <f t="shared" si="69"/>
        <v>Select one of these two services, Standard or Competitive Competence, to best improve your efficacy serving diverse patients. We can then offer a testimonial of your improved responsiveness to diverse clients.</v>
      </c>
      <c r="K1423" s="61" t="s">
        <v>138</v>
      </c>
      <c r="L1423" s="61" t="s">
        <v>139</v>
      </c>
      <c r="M1423" s="61" t="s">
        <v>149</v>
      </c>
      <c r="N1423" s="60" t="s">
        <v>141</v>
      </c>
    </row>
    <row r="1424" spans="2:16" hidden="1" x14ac:dyDescent="0.3">
      <c r="C1424" s="73" t="str">
        <f>IF($C1412=$C1417,H1417,IF($C1412=$C1418,H1418,IF($C1412=C1419,H1419,IF($C1412=C1420,H1420,IF($C1412=C1421,H1421,IF($C1412=C1422,H1422,IF($C1412=0,H1423)))))))</f>
        <v>Select one of these two services, Standard or Competitive Competence, to best improve your efficacy serving diverse patients. We can then offer a testimonial of your improved responsiveness to diverse clients.</v>
      </c>
      <c r="E1424" s="65" t="s">
        <v>60</v>
      </c>
      <c r="F1424" s="73" t="str">
        <f>IF($C1412=$C1417,F1417,IF($C1412=$C1418,F1418,IF($C1412=C1419,F1419,IF($C1412=C1420,F1420,IF($C1412=C1421,F1421,IF($C1412=C1422,F1422,IF($C1412=0,"")))))))</f>
        <v/>
      </c>
      <c r="G1424" s="65" t="s">
        <v>60</v>
      </c>
    </row>
    <row r="1425" spans="2:13" hidden="1" x14ac:dyDescent="0.3"/>
    <row r="1426" spans="2:13" hidden="1" x14ac:dyDescent="0.3">
      <c r="C1426" s="4" t="s">
        <v>142</v>
      </c>
    </row>
    <row r="1427" spans="2:13" hidden="1" x14ac:dyDescent="0.3"/>
    <row r="1428" spans="2:13" hidden="1" x14ac:dyDescent="0.3"/>
    <row r="1429" spans="2:13" hidden="1" x14ac:dyDescent="0.3"/>
    <row r="1430" spans="2:13" ht="16" hidden="1" x14ac:dyDescent="0.4">
      <c r="B1430" s="66" t="str">
        <f>IF(OR(F379="",J379=""),B379,CONCATENATE(B379,": ",F379,", ",J379))</f>
        <v>9th visit</v>
      </c>
      <c r="C1430" s="67"/>
      <c r="D1430" s="67"/>
      <c r="E1430" s="67"/>
      <c r="F1430" s="67"/>
      <c r="G1430" s="67"/>
      <c r="H1430" s="67"/>
      <c r="I1430" s="67"/>
      <c r="J1430" s="67"/>
      <c r="K1430" s="67"/>
      <c r="L1430" s="67"/>
      <c r="M1430" s="133">
        <f>IF(J379=I$1103,L$1103,IF(J379=I$1104,L$1104,IF(J379=I$1105,L$1105,IF(J379=I$1106,L$1106,IF(J379=I$1107,L$1107,IF(J379=I$1108,L$1108,IF(J379=I$1109,L$1109,IF(J379="",0))))))))</f>
        <v>0</v>
      </c>
    </row>
    <row r="1431" spans="2:13" hidden="1" x14ac:dyDescent="0.3">
      <c r="F1431" s="63"/>
    </row>
    <row r="1432" spans="2:13" hidden="1" x14ac:dyDescent="0.3">
      <c r="F1432" s="70" t="str">
        <f>F383</f>
        <v>Zuri</v>
      </c>
      <c r="J1432" s="70" t="str">
        <f>F384</f>
        <v>Tanner</v>
      </c>
    </row>
    <row r="1433" spans="2:13" hidden="1" x14ac:dyDescent="0.3"/>
    <row r="1434" spans="2:13" hidden="1" x14ac:dyDescent="0.3">
      <c r="B1434" s="64">
        <f>IF(C1434=F$1107,E$1107,IF(C1434=F$1108,E$1108,IF(C1434=F$1109,E$1109,IF(C1434=F$1110,E$1110,IF(C1434=F$1111,E$1111,IF(C1434=0,0))))))</f>
        <v>0</v>
      </c>
      <c r="C1434" s="4">
        <f>K386</f>
        <v>0</v>
      </c>
      <c r="F1434" s="4" t="str">
        <f>F1397</f>
        <v>1. I felt fully seen and heard.</v>
      </c>
      <c r="M1434" s="4">
        <f>IF(K386="",0,1)</f>
        <v>0</v>
      </c>
    </row>
    <row r="1435" spans="2:13" hidden="1" x14ac:dyDescent="0.3">
      <c r="B1435" s="64">
        <f t="shared" ref="B1435:B1443" si="72">IF(C1435=F$1107,E$1107,IF(C1435=F$1108,E$1108,IF(C1435=F$1109,E$1109,IF(C1435=F$1110,E$1110,IF(C1435=F$1111,E$1111,IF(C1435=0,0))))))</f>
        <v>0</v>
      </c>
      <c r="C1435" s="4">
        <f>K388</f>
        <v>0</v>
      </c>
      <c r="F1435" s="4" t="str">
        <f t="shared" ref="F1435:F1443" si="73">F1398</f>
        <v>2. They faithfully responded to all of my expressions of pain or discomfort.</v>
      </c>
      <c r="M1435" s="4">
        <f>IF(K388="",0,1)</f>
        <v>0</v>
      </c>
    </row>
    <row r="1436" spans="2:13" hidden="1" x14ac:dyDescent="0.3">
      <c r="B1436" s="64">
        <f t="shared" si="72"/>
        <v>0</v>
      </c>
      <c r="C1436" s="4">
        <f>K390</f>
        <v>0</v>
      </c>
      <c r="F1436" s="4" t="str">
        <f t="shared" si="73"/>
        <v>3. They put my personal wellbeing ahead of their institutional processes.</v>
      </c>
      <c r="M1436" s="4">
        <f>IF(K390="",0,1)</f>
        <v>0</v>
      </c>
    </row>
    <row r="1437" spans="2:13" hidden="1" x14ac:dyDescent="0.3">
      <c r="B1437" s="64">
        <f t="shared" si="72"/>
        <v>0</v>
      </c>
      <c r="C1437" s="4">
        <f>K392</f>
        <v>0</v>
      </c>
      <c r="F1437" s="4" t="str">
        <f t="shared" si="73"/>
        <v>4. Their actions and expressions were devoid of any microaggressions.</v>
      </c>
      <c r="M1437" s="4">
        <f>IF(K392="",0,1)</f>
        <v>0</v>
      </c>
    </row>
    <row r="1438" spans="2:13" hidden="1" x14ac:dyDescent="0.3">
      <c r="B1438" s="64">
        <f t="shared" si="72"/>
        <v>0</v>
      </c>
      <c r="C1438" s="4">
        <f>K394</f>
        <v>0</v>
      </c>
      <c r="F1438" s="4" t="str">
        <f t="shared" si="73"/>
        <v>5. They asked me how they could be more culturally sensitive.</v>
      </c>
      <c r="M1438" s="4">
        <f>IF(K394="",0,1)</f>
        <v>0</v>
      </c>
    </row>
    <row r="1439" spans="2:13" hidden="1" x14ac:dyDescent="0.3">
      <c r="B1439" s="64">
        <f t="shared" si="72"/>
        <v>0</v>
      </c>
      <c r="C1439" s="4">
        <f>K396</f>
        <v>0</v>
      </c>
      <c r="F1439" s="4" t="str">
        <f t="shared" si="73"/>
        <v>6. They did not exploit my vulnerability to their professional authority.</v>
      </c>
      <c r="M1439" s="4">
        <f>IF(K396="",0,1)</f>
        <v>0</v>
      </c>
    </row>
    <row r="1440" spans="2:13" hidden="1" x14ac:dyDescent="0.3">
      <c r="B1440" s="64">
        <f t="shared" si="72"/>
        <v>0</v>
      </c>
      <c r="C1440" s="4">
        <f>K398</f>
        <v>0</v>
      </c>
      <c r="F1440" s="4" t="str">
        <f t="shared" si="73"/>
        <v>7. I never had to give up my autonomy to fit their processes.</v>
      </c>
      <c r="M1440" s="4">
        <f>IF(K398="",0,1)</f>
        <v>0</v>
      </c>
    </row>
    <row r="1441" spans="2:16" hidden="1" x14ac:dyDescent="0.3">
      <c r="B1441" s="64">
        <f t="shared" si="72"/>
        <v>0</v>
      </c>
      <c r="C1441" s="4">
        <f>K400</f>
        <v>0</v>
      </c>
      <c r="F1441" s="4" t="str">
        <f t="shared" si="73"/>
        <v>8. Staff appeared to be culturally diverse.</v>
      </c>
      <c r="M1441" s="4">
        <f>IF(K400="",0,1)</f>
        <v>0</v>
      </c>
    </row>
    <row r="1442" spans="2:16" hidden="1" x14ac:dyDescent="0.3">
      <c r="B1442" s="64">
        <f t="shared" si="72"/>
        <v>0</v>
      </c>
      <c r="C1442" s="4">
        <f>K402</f>
        <v>0</v>
      </c>
      <c r="F1442" s="4" t="str">
        <f t="shared" si="73"/>
        <v>9. They effectively accommodated my linguistic barrier.</v>
      </c>
      <c r="M1442" s="4">
        <f>IF(K402="",0,1)</f>
        <v>0</v>
      </c>
    </row>
    <row r="1443" spans="2:16" hidden="1" x14ac:dyDescent="0.3">
      <c r="B1443" s="64">
        <f t="shared" si="72"/>
        <v>0</v>
      </c>
      <c r="C1443" s="4">
        <f>K404</f>
        <v>0</v>
      </c>
      <c r="F1443" s="4" t="str">
        <f t="shared" si="73"/>
        <v>10. I was offered billing options appropriate to my cultural values.</v>
      </c>
      <c r="M1443" s="4">
        <f>IF(K404="",0,1)</f>
        <v>0</v>
      </c>
    </row>
    <row r="1444" spans="2:16" hidden="1" x14ac:dyDescent="0.3">
      <c r="M1444" s="71">
        <f t="shared" ref="M1444" si="74">SUM(M1434:M1443)</f>
        <v>0</v>
      </c>
    </row>
    <row r="1445" spans="2:16" ht="15.5" hidden="1" x14ac:dyDescent="0.45">
      <c r="B1445" s="72">
        <f t="shared" ref="B1445" si="75">ROUND(SUM(B1434:B1443),0)</f>
        <v>0</v>
      </c>
      <c r="C1445" s="73" t="str">
        <f>IF(AND($B1445&gt;=$B$1114,$B1445&lt;$C$1114),E$1114,IF(AND($B1445&gt;=$B$1115,$B1445&lt;$C$1115),E$1115,IF(AND($B1445&gt;=$B$1116,$B1445&lt;$C$1116),E$1116,IF(AND($B1445&gt;=$B$1117,$B1445&lt;$C$1117),E$1117,IF(AND($B1445&gt;=$B$1118,$B1445&lt;=$C$1118),E$1118)))))</f>
        <v>Dangerously incompetent</v>
      </c>
      <c r="F1445" s="73" t="str">
        <f>IF(AND($B1445&gt;=$B$1114,$B1445&lt;$C$1114),H$1114,IF(AND($B1445&gt;=$B$1115,$B1445&lt;$C$1115),H$1115,IF(AND($B1445&gt;=$B$1116,$B1445&lt;$C$1116),H$1116,IF(AND($B1445&gt;=$B$1117,$B1445&lt;$C$1117),H$1117,IF(AND($B1445&gt;=$B$1118,$B1445&lt;=$C$1118),H$1118)))))</f>
        <v>dangerous incompetence</v>
      </c>
      <c r="I1445" s="73" t="str">
        <f>IF(AND($B1445&gt;=$B$1114,$B1445&lt;$C$1114),K$1114,IF(AND($B1445&gt;=$B$1115,$B1445&lt;$C$1115),K$1115,IF(AND($B1445&gt;=$B$1116,$B1445&lt;$C$1116),K$1116,IF(AND($B1445&gt;=$B$1117,$B1445&lt;$C$1117),K$1117,IF(AND($B1445&gt;=$B$1118,$B1445&lt;=$C$1118),K$1118)))))</f>
        <v>dangerous risk to Zuri's wellbeing</v>
      </c>
      <c r="M1445" s="74" t="str">
        <f>IF(M1444=10,B1445,"")</f>
        <v/>
      </c>
      <c r="P1445" s="127" t="str">
        <f>IF(M1445="","",M1445*0.01)</f>
        <v/>
      </c>
    </row>
    <row r="1446" spans="2:16" ht="15.5" hidden="1" x14ac:dyDescent="0.45">
      <c r="L1446" s="75" t="s">
        <v>92</v>
      </c>
      <c r="M1446" s="76" t="str">
        <f>IF(K384="","",K384)</f>
        <v/>
      </c>
      <c r="P1446" s="127" t="str">
        <f>IF(M1446="","",1-(M1446/12))</f>
        <v/>
      </c>
    </row>
    <row r="1447" spans="2:16" hidden="1" x14ac:dyDescent="0.3">
      <c r="B1447" s="73" t="str">
        <f t="shared" ref="B1447" si="76">IF(M1444=10,CONCATENATE(E1447,F1447,G1447,H1447,I1447,J1447,K1447,L1447,M1447),"")</f>
        <v/>
      </c>
      <c r="D1447" s="65" t="s">
        <v>60</v>
      </c>
      <c r="E1447" s="4" t="s">
        <v>93</v>
      </c>
      <c r="F1447" s="4">
        <f t="shared" ref="F1447" si="77">B1445</f>
        <v>0</v>
      </c>
      <c r="G1447" s="4" t="s">
        <v>94</v>
      </c>
      <c r="H1447" s="4" t="str">
        <f t="shared" ref="H1447" si="78">F1445</f>
        <v>dangerous incompetence</v>
      </c>
      <c r="I1447" s="4" t="s">
        <v>95</v>
      </c>
    </row>
    <row r="1448" spans="2:16" hidden="1" x14ac:dyDescent="0.3"/>
    <row r="1449" spans="2:16" ht="14.5" hidden="1" x14ac:dyDescent="0.45">
      <c r="C1449" s="147">
        <f>E414</f>
        <v>0</v>
      </c>
      <c r="D1449" s="148"/>
      <c r="E1449" s="148"/>
      <c r="F1449" s="148"/>
      <c r="G1449" s="148"/>
      <c r="H1449" s="149"/>
    </row>
    <row r="1450" spans="2:16" hidden="1" x14ac:dyDescent="0.3"/>
    <row r="1451" spans="2:16" hidden="1" x14ac:dyDescent="0.3">
      <c r="C1451" s="73" t="str">
        <f>CONCATENATE(E1451,F1451,G1451,H1451,I1451,J1451,K1451,,L1451,M1451)</f>
        <v xml:space="preserve">We provide this helpful feedback to you, Tanner, to improve your cultural competency. </v>
      </c>
      <c r="D1451" s="65" t="s">
        <v>60</v>
      </c>
      <c r="E1451" s="4" t="s">
        <v>123</v>
      </c>
      <c r="F1451" s="4" t="str">
        <f>IF($J1432=0,"the recipient",$J1432)</f>
        <v>Tanner</v>
      </c>
      <c r="G1451" s="4" t="s">
        <v>124</v>
      </c>
      <c r="H1451" s="4"/>
    </row>
    <row r="1452" spans="2:16" hidden="1" x14ac:dyDescent="0.3">
      <c r="C1452" s="73" t="str">
        <f>CONCATENATE(E1452,F1452,G1452,H1452,I1452,J1452,K1452,,L1452,M1452)</f>
        <v xml:space="preserve">We know medical providers like you rely upon referrals. Often from those you serve. </v>
      </c>
      <c r="D1452" s="65" t="s">
        <v>60</v>
      </c>
      <c r="E1452" s="4" t="s">
        <v>126</v>
      </c>
      <c r="G1452" s="4" t="s">
        <v>127</v>
      </c>
    </row>
    <row r="1453" spans="2:16" hidden="1" x14ac:dyDescent="0.3">
      <c r="C1453" s="73" t="str">
        <f>CONCATENATE(E1453,F1453,G1453,H1453,I1453,J1453,K1453,,L1453,M1453)</f>
        <v>Select a service that best fits your needs.</v>
      </c>
      <c r="D1453" s="65" t="s">
        <v>60</v>
      </c>
      <c r="E1453" s="4" t="s">
        <v>17</v>
      </c>
    </row>
    <row r="1454" spans="2:16" hidden="1" x14ac:dyDescent="0.3">
      <c r="C1454" s="62" t="str">
        <f>$C$1164</f>
        <v>Standard Cultural Competence - begin</v>
      </c>
      <c r="E1454" s="65" t="s">
        <v>60</v>
      </c>
      <c r="F1454" s="62" t="str">
        <f>$H$1164</f>
        <v>beginning the Standard Cultural Competence program</v>
      </c>
      <c r="G1454" s="65" t="s">
        <v>60</v>
      </c>
      <c r="H1454" s="73" t="str">
        <f>CONCATENATE($I1454,$J1454,$K1454,$L1454,$M1454,$N1454,$O1454,$P1454)</f>
        <v>Now that Tanner is beginning the Standard Cultural Competence program, we expect improved outcomes. And can provide a testimonial of their responsiveness to the needs of diverse clients.</v>
      </c>
      <c r="I1454" s="4" t="s">
        <v>128</v>
      </c>
      <c r="J1454" s="65" t="str">
        <f>F1451</f>
        <v>Tanner</v>
      </c>
      <c r="K1454" s="61" t="s">
        <v>129</v>
      </c>
      <c r="L1454" s="4" t="str">
        <f>F1454</f>
        <v>beginning the Standard Cultural Competence program</v>
      </c>
      <c r="M1454" s="4" t="s">
        <v>143</v>
      </c>
      <c r="N1454" s="60" t="s">
        <v>131</v>
      </c>
    </row>
    <row r="1455" spans="2:16" hidden="1" x14ac:dyDescent="0.3">
      <c r="C1455" s="62" t="str">
        <f>$C$1165</f>
        <v>Competitive Cultural Competence - begin</v>
      </c>
      <c r="E1455" s="65" t="s">
        <v>60</v>
      </c>
      <c r="F1455" s="62" t="str">
        <f>$H$1165</f>
        <v>beginning the Competetive Cultural Competence program</v>
      </c>
      <c r="G1455" s="65" t="s">
        <v>60</v>
      </c>
      <c r="H1455" s="73" t="str">
        <f t="shared" ref="H1455:H1460" si="79">CONCATENATE($I1455,$J1455,$K1455,$L1455,$M1455,$N1455,$O1455,$P1455)</f>
        <v>Now that Tanner is beginning the Competetive Cultural Competence program, we anticipate modestly improved wellness outcomes. And can provide a testimonial of their responsiveness to the needs of diverse clients.</v>
      </c>
      <c r="I1455" s="4" t="s">
        <v>128</v>
      </c>
      <c r="J1455" s="4" t="str">
        <f>J1454</f>
        <v>Tanner</v>
      </c>
      <c r="K1455" s="61" t="str">
        <f>K$1195</f>
        <v xml:space="preserve"> is </v>
      </c>
      <c r="L1455" s="4" t="str">
        <f t="shared" ref="L1455:L1459" si="80">F1455</f>
        <v>beginning the Competetive Cultural Competence program</v>
      </c>
      <c r="M1455" s="4" t="s">
        <v>144</v>
      </c>
      <c r="N1455" s="60" t="s">
        <v>131</v>
      </c>
    </row>
    <row r="1456" spans="2:16" hidden="1" x14ac:dyDescent="0.3">
      <c r="C1456" s="62" t="str">
        <f>$C$1166</f>
        <v>Standard Cultural Competence - enrolled</v>
      </c>
      <c r="E1456" s="65" t="s">
        <v>60</v>
      </c>
      <c r="F1456" s="62" t="str">
        <f>$H$1166</f>
        <v>participating in the Standard Cultural Competence program</v>
      </c>
      <c r="G1456" s="65" t="s">
        <v>60</v>
      </c>
      <c r="H1456" s="73" t="str">
        <f t="shared" si="79"/>
        <v>Now that Tanner is participating in the Standard Cultural Competence program, we expect better outcomes. And can provide a testimonial of their responsiveness to the needs of diverse clients.</v>
      </c>
      <c r="I1456" s="4" t="s">
        <v>128</v>
      </c>
      <c r="J1456" s="4" t="str">
        <f t="shared" ref="J1456:J1459" si="81">J1455</f>
        <v>Tanner</v>
      </c>
      <c r="K1456" s="61" t="str">
        <f>K$1195</f>
        <v xml:space="preserve"> is </v>
      </c>
      <c r="L1456" s="4" t="str">
        <f t="shared" si="80"/>
        <v>participating in the Standard Cultural Competence program</v>
      </c>
      <c r="M1456" s="4" t="s">
        <v>145</v>
      </c>
      <c r="N1456" s="60" t="s">
        <v>131</v>
      </c>
    </row>
    <row r="1457" spans="2:14" hidden="1" x14ac:dyDescent="0.3">
      <c r="C1457" s="62" t="str">
        <f>$C$1167</f>
        <v>Competitive Cultural Competence - enrolled</v>
      </c>
      <c r="E1457" s="65" t="s">
        <v>60</v>
      </c>
      <c r="F1457" s="62" t="str">
        <f>$H$1167</f>
        <v>participating in the Competetive Cultural Competence program</v>
      </c>
      <c r="G1457" s="65" t="s">
        <v>60</v>
      </c>
      <c r="H1457" s="73" t="str">
        <f t="shared" si="79"/>
        <v>Now that Tanner is participating in the Competetive Cultural Competence program, we anticipate significantly improved wellness outcomes. And can provide a testimonial of their responsiveness to the needs of diverse clients.</v>
      </c>
      <c r="I1457" s="4" t="s">
        <v>128</v>
      </c>
      <c r="J1457" s="4" t="str">
        <f t="shared" si="81"/>
        <v>Tanner</v>
      </c>
      <c r="K1457" s="61" t="str">
        <f>K$1195</f>
        <v xml:space="preserve"> is </v>
      </c>
      <c r="L1457" s="4" t="str">
        <f t="shared" si="80"/>
        <v>participating in the Competetive Cultural Competence program</v>
      </c>
      <c r="M1457" s="4" t="s">
        <v>146</v>
      </c>
      <c r="N1457" s="60" t="s">
        <v>131</v>
      </c>
    </row>
    <row r="1458" spans="2:14" hidden="1" x14ac:dyDescent="0.3">
      <c r="C1458" s="62" t="str">
        <f>$C$1168</f>
        <v>Standard Cultural Competence - completed</v>
      </c>
      <c r="E1458" s="65" t="s">
        <v>60</v>
      </c>
      <c r="F1458" s="62" t="str">
        <f>$H$1168</f>
        <v>completing the Standard Cultural Competence program</v>
      </c>
      <c r="G1458" s="65" t="s">
        <v>60</v>
      </c>
      <c r="H1458" s="73" t="str">
        <f t="shared" si="79"/>
        <v>Now that Tanner is completing the Standard Cultural Competence program, we expect stellar outcomes. And will soon provide a testimonial of their responsiveness to the needs of diverse clients.</v>
      </c>
      <c r="I1458" s="4" t="s">
        <v>128</v>
      </c>
      <c r="J1458" s="4" t="str">
        <f t="shared" si="81"/>
        <v>Tanner</v>
      </c>
      <c r="K1458" s="61" t="str">
        <f>K$1195</f>
        <v xml:space="preserve"> is </v>
      </c>
      <c r="L1458" s="4" t="str">
        <f t="shared" si="80"/>
        <v>completing the Standard Cultural Competence program</v>
      </c>
      <c r="M1458" s="4" t="s">
        <v>147</v>
      </c>
      <c r="N1458" s="60" t="s">
        <v>136</v>
      </c>
    </row>
    <row r="1459" spans="2:14" hidden="1" x14ac:dyDescent="0.3">
      <c r="C1459" s="62" t="str">
        <f>$C$1169</f>
        <v>Competitive Cultural Competence - completed</v>
      </c>
      <c r="E1459" s="65" t="s">
        <v>60</v>
      </c>
      <c r="F1459" s="62" t="str">
        <f>$H$1169</f>
        <v>completing the Competetive Cultural Competence program</v>
      </c>
      <c r="G1459" s="65" t="s">
        <v>60</v>
      </c>
      <c r="H1459" s="73" t="str">
        <f t="shared" si="79"/>
        <v>Now that Tanner is completing the Competetive Cultural Competence program, we anticipate greatly improved wellness outcomes. And will soon provide a testimonial of their responsiveness to the needs of diverse clients.</v>
      </c>
      <c r="I1459" s="4" t="s">
        <v>128</v>
      </c>
      <c r="J1459" s="4" t="str">
        <f t="shared" si="81"/>
        <v>Tanner</v>
      </c>
      <c r="K1459" s="61" t="str">
        <f>K$1195</f>
        <v xml:space="preserve"> is </v>
      </c>
      <c r="L1459" s="4" t="str">
        <f t="shared" si="80"/>
        <v>completing the Competetive Cultural Competence program</v>
      </c>
      <c r="M1459" s="4" t="s">
        <v>148</v>
      </c>
      <c r="N1459" s="60" t="s">
        <v>136</v>
      </c>
    </row>
    <row r="1460" spans="2:14" hidden="1" x14ac:dyDescent="0.3">
      <c r="G1460" s="65" t="s">
        <v>60</v>
      </c>
      <c r="H1460" s="73" t="str">
        <f t="shared" si="79"/>
        <v>Select one of these two services, Standard or Competitive Competence, to best improve your efficacy serving diverse patients. We can then offer a testimonial of your improved responsiveness to diverse clients.</v>
      </c>
      <c r="K1460" s="61" t="s">
        <v>138</v>
      </c>
      <c r="L1460" s="61" t="s">
        <v>139</v>
      </c>
      <c r="M1460" s="61" t="s">
        <v>149</v>
      </c>
      <c r="N1460" s="60" t="s">
        <v>141</v>
      </c>
    </row>
    <row r="1461" spans="2:14" hidden="1" x14ac:dyDescent="0.3">
      <c r="C1461" s="73" t="str">
        <f>IF($C1449=$C1454,H1454,IF($C1449=$C1455,H1455,IF($C1449=C1456,H1456,IF($C1449=C1457,H1457,IF($C1449=C1458,H1458,IF($C1449=C1459,H1459,IF($C1449=0,H1460)))))))</f>
        <v>Select one of these two services, Standard or Competitive Competence, to best improve your efficacy serving diverse patients. We can then offer a testimonial of your improved responsiveness to diverse clients.</v>
      </c>
      <c r="E1461" s="65" t="s">
        <v>60</v>
      </c>
      <c r="F1461" s="73" t="str">
        <f>IF($C1449=$C1454,F1454,IF($C1449=$C1455,F1455,IF($C1449=C1456,F1456,IF($C1449=C1457,F1457,IF($C1449=C1458,F1458,IF($C1449=C1459,F1459,IF($C1449=0,"")))))))</f>
        <v/>
      </c>
      <c r="G1461" s="65" t="s">
        <v>60</v>
      </c>
    </row>
    <row r="1462" spans="2:14" hidden="1" x14ac:dyDescent="0.3"/>
    <row r="1463" spans="2:14" hidden="1" x14ac:dyDescent="0.3">
      <c r="C1463" s="4" t="s">
        <v>142</v>
      </c>
    </row>
    <row r="1464" spans="2:14" hidden="1" x14ac:dyDescent="0.3"/>
    <row r="1465" spans="2:14" hidden="1" x14ac:dyDescent="0.3"/>
    <row r="1466" spans="2:14" hidden="1" x14ac:dyDescent="0.3"/>
    <row r="1467" spans="2:14" ht="16" hidden="1" x14ac:dyDescent="0.4">
      <c r="B1467" s="66" t="str">
        <f>IF(OR(F420="",J420=""),B420,CONCATENATE(B420,": ",F420,", ",J420))</f>
        <v>10th visit</v>
      </c>
      <c r="C1467" s="67"/>
      <c r="D1467" s="67"/>
      <c r="E1467" s="67"/>
      <c r="F1467" s="68"/>
      <c r="G1467" s="67"/>
      <c r="H1467" s="69"/>
      <c r="I1467" s="67"/>
      <c r="J1467" s="67"/>
      <c r="K1467" s="67"/>
      <c r="L1467" s="67"/>
      <c r="M1467" s="133">
        <f>IF(J420=I$1103,L$1103,IF(J420=I$1104,L$1104,IF(J420=I$1105,L$1105,IF(J420=I$1106,L$1106,IF(J420=I$1107,L$1107,IF(J420=I$1108,L$1108,IF(J420=I$1109,L$1109,IF(J420="",0))))))))</f>
        <v>0</v>
      </c>
    </row>
    <row r="1468" spans="2:14" hidden="1" x14ac:dyDescent="0.3">
      <c r="F1468" s="63"/>
    </row>
    <row r="1469" spans="2:14" hidden="1" x14ac:dyDescent="0.3">
      <c r="F1469" s="70" t="str">
        <f>F424</f>
        <v>Zuri</v>
      </c>
      <c r="J1469" s="70" t="str">
        <f>F425</f>
        <v>Tanner</v>
      </c>
    </row>
    <row r="1470" spans="2:14" hidden="1" x14ac:dyDescent="0.3"/>
    <row r="1471" spans="2:14" hidden="1" x14ac:dyDescent="0.3">
      <c r="B1471" s="64">
        <f>IF(C1471=F$1107,E$1107,IF(C1471=F$1108,E$1108,IF(C1471=F$1109,E$1109,IF(C1471=F$1110,E$1110,IF(C1471=F$1111,E$1111,IF(C1471=0,0))))))</f>
        <v>0</v>
      </c>
      <c r="C1471" s="4">
        <f>K427</f>
        <v>0</v>
      </c>
      <c r="F1471" s="4" t="str">
        <f>F1434</f>
        <v>1. I felt fully seen and heard.</v>
      </c>
      <c r="M1471" s="4">
        <f>IF(K427="",0,1)</f>
        <v>0</v>
      </c>
    </row>
    <row r="1472" spans="2:14" hidden="1" x14ac:dyDescent="0.3">
      <c r="B1472" s="64">
        <f t="shared" ref="B1472:B1480" si="82">IF(C1472=F$1107,E$1107,IF(C1472=F$1108,E$1108,IF(C1472=F$1109,E$1109,IF(C1472=F$1110,E$1110,IF(C1472=F$1111,E$1111,IF(C1472=0,0))))))</f>
        <v>0</v>
      </c>
      <c r="C1472" s="4">
        <f>K429</f>
        <v>0</v>
      </c>
      <c r="F1472" s="4" t="str">
        <f t="shared" ref="F1472:F1480" si="83">F1435</f>
        <v>2. They faithfully responded to all of my expressions of pain or discomfort.</v>
      </c>
      <c r="M1472" s="4">
        <f>IF(K429="",0,1)</f>
        <v>0</v>
      </c>
    </row>
    <row r="1473" spans="2:16" hidden="1" x14ac:dyDescent="0.3">
      <c r="B1473" s="64">
        <f t="shared" si="82"/>
        <v>0</v>
      </c>
      <c r="C1473" s="4">
        <f>K431</f>
        <v>0</v>
      </c>
      <c r="F1473" s="4" t="str">
        <f t="shared" si="83"/>
        <v>3. They put my personal wellbeing ahead of their institutional processes.</v>
      </c>
      <c r="M1473" s="4">
        <f>IF(K431="",0,1)</f>
        <v>0</v>
      </c>
    </row>
    <row r="1474" spans="2:16" hidden="1" x14ac:dyDescent="0.3">
      <c r="B1474" s="64">
        <f t="shared" si="82"/>
        <v>0</v>
      </c>
      <c r="C1474" s="4">
        <f>K433</f>
        <v>0</v>
      </c>
      <c r="F1474" s="4" t="str">
        <f t="shared" si="83"/>
        <v>4. Their actions and expressions were devoid of any microaggressions.</v>
      </c>
      <c r="M1474" s="4">
        <f>IF(K433="",0,1)</f>
        <v>0</v>
      </c>
    </row>
    <row r="1475" spans="2:16" hidden="1" x14ac:dyDescent="0.3">
      <c r="B1475" s="64">
        <f t="shared" si="82"/>
        <v>0</v>
      </c>
      <c r="C1475" s="4">
        <f>K435</f>
        <v>0</v>
      </c>
      <c r="F1475" s="4" t="str">
        <f t="shared" si="83"/>
        <v>5. They asked me how they could be more culturally sensitive.</v>
      </c>
      <c r="M1475" s="4">
        <f>IF(K435="",0,1)</f>
        <v>0</v>
      </c>
    </row>
    <row r="1476" spans="2:16" hidden="1" x14ac:dyDescent="0.3">
      <c r="B1476" s="64">
        <f t="shared" si="82"/>
        <v>0</v>
      </c>
      <c r="C1476" s="4">
        <f>K437</f>
        <v>0</v>
      </c>
      <c r="F1476" s="4" t="str">
        <f t="shared" si="83"/>
        <v>6. They did not exploit my vulnerability to their professional authority.</v>
      </c>
      <c r="M1476" s="4">
        <f>IF(K437="",0,1)</f>
        <v>0</v>
      </c>
    </row>
    <row r="1477" spans="2:16" hidden="1" x14ac:dyDescent="0.3">
      <c r="B1477" s="64">
        <f t="shared" si="82"/>
        <v>0</v>
      </c>
      <c r="C1477" s="4">
        <f>K439</f>
        <v>0</v>
      </c>
      <c r="F1477" s="4" t="str">
        <f t="shared" si="83"/>
        <v>7. I never had to give up my autonomy to fit their processes.</v>
      </c>
      <c r="M1477" s="4">
        <f>IF(K439="",0,1)</f>
        <v>0</v>
      </c>
    </row>
    <row r="1478" spans="2:16" hidden="1" x14ac:dyDescent="0.3">
      <c r="B1478" s="64">
        <f t="shared" si="82"/>
        <v>0</v>
      </c>
      <c r="C1478" s="4">
        <f>K441</f>
        <v>0</v>
      </c>
      <c r="F1478" s="4" t="str">
        <f t="shared" si="83"/>
        <v>8. Staff appeared to be culturally diverse.</v>
      </c>
      <c r="M1478" s="4">
        <f>IF(K441="",0,1)</f>
        <v>0</v>
      </c>
    </row>
    <row r="1479" spans="2:16" hidden="1" x14ac:dyDescent="0.3">
      <c r="B1479" s="64">
        <f t="shared" si="82"/>
        <v>0</v>
      </c>
      <c r="C1479" s="4">
        <f>K443</f>
        <v>0</v>
      </c>
      <c r="F1479" s="4" t="str">
        <f t="shared" si="83"/>
        <v>9. They effectively accommodated my linguistic barrier.</v>
      </c>
      <c r="M1479" s="4">
        <f>IF(K443="",0,1)</f>
        <v>0</v>
      </c>
    </row>
    <row r="1480" spans="2:16" hidden="1" x14ac:dyDescent="0.3">
      <c r="B1480" s="64">
        <f t="shared" si="82"/>
        <v>0</v>
      </c>
      <c r="C1480" s="4">
        <f>K445</f>
        <v>0</v>
      </c>
      <c r="F1480" s="4" t="str">
        <f t="shared" si="83"/>
        <v>10. I was offered billing options appropriate to my cultural values.</v>
      </c>
      <c r="M1480" s="4">
        <f>IF(K445="",0,1)</f>
        <v>0</v>
      </c>
    </row>
    <row r="1481" spans="2:16" hidden="1" x14ac:dyDescent="0.3">
      <c r="M1481" s="71">
        <f t="shared" ref="M1481" si="84">SUM(M1471:M1480)</f>
        <v>0</v>
      </c>
    </row>
    <row r="1482" spans="2:16" ht="15.5" hidden="1" x14ac:dyDescent="0.45">
      <c r="B1482" s="72">
        <f t="shared" ref="B1482" si="85">ROUND(SUM(B1471:B1480),0)</f>
        <v>0</v>
      </c>
      <c r="C1482" s="73" t="str">
        <f>IF(AND($B1482&gt;=$B$1114,$B1482&lt;$C$1114),E$1114,IF(AND($B1482&gt;=$B$1115,$B1482&lt;$C$1115),E$1115,IF(AND($B1482&gt;=$B$1116,$B1482&lt;$C$1116),E$1116,IF(AND($B1482&gt;=$B$1117,$B1482&lt;$C$1117),E$1117,IF(AND($B1482&gt;=$B$1118,$B1482&lt;=$C$1118),E$1118)))))</f>
        <v>Dangerously incompetent</v>
      </c>
      <c r="F1482" s="73" t="str">
        <f>IF(AND($B1482&gt;=$B$1114,$B1482&lt;$C$1114),H$1114,IF(AND($B1482&gt;=$B$1115,$B1482&lt;$C$1115),H$1115,IF(AND($B1482&gt;=$B$1116,$B1482&lt;$C$1116),H$1116,IF(AND($B1482&gt;=$B$1117,$B1482&lt;$C$1117),H$1117,IF(AND($B1482&gt;=$B$1118,$B1482&lt;=$C$1118),H$1118)))))</f>
        <v>dangerous incompetence</v>
      </c>
      <c r="I1482" s="73" t="str">
        <f>IF(AND($B1482&gt;=$B$1114,$B1482&lt;$C$1114),K$1114,IF(AND($B1482&gt;=$B$1115,$B1482&lt;$C$1115),K$1115,IF(AND($B1482&gt;=$B$1116,$B1482&lt;$C$1116),K$1116,IF(AND($B1482&gt;=$B$1117,$B1482&lt;$C$1117),K$1117,IF(AND($B1482&gt;=$B$1118,$B1482&lt;=$C$1118),K$1118)))))</f>
        <v>dangerous risk to Zuri's wellbeing</v>
      </c>
      <c r="M1482" s="74" t="str">
        <f>IF(M1481=10,B1482,"")</f>
        <v/>
      </c>
      <c r="P1482" s="127" t="str">
        <f>IF(M1482="","",M1482*0.01)</f>
        <v/>
      </c>
    </row>
    <row r="1483" spans="2:16" ht="15.5" hidden="1" x14ac:dyDescent="0.45">
      <c r="L1483" s="75" t="s">
        <v>92</v>
      </c>
      <c r="M1483" s="76" t="str">
        <f>IF(K425="","",K425)</f>
        <v/>
      </c>
      <c r="P1483" s="127" t="str">
        <f>IF(M1483="","",1-(M1483/12))</f>
        <v/>
      </c>
    </row>
    <row r="1484" spans="2:16" hidden="1" x14ac:dyDescent="0.3">
      <c r="B1484" s="73" t="str">
        <f t="shared" ref="B1484" si="86">IF(M1481=10,CONCATENATE(E1484,F1484,G1484,H1484,I1484,J1484,K1484,L1484,M1484),"")</f>
        <v/>
      </c>
      <c r="D1484" s="65" t="s">
        <v>60</v>
      </c>
      <c r="E1484" s="4" t="s">
        <v>93</v>
      </c>
      <c r="F1484" s="4">
        <f t="shared" ref="F1484" si="87">B1482</f>
        <v>0</v>
      </c>
      <c r="G1484" s="4" t="s">
        <v>94</v>
      </c>
      <c r="H1484" s="4" t="str">
        <f t="shared" ref="H1484" si="88">F1482</f>
        <v>dangerous incompetence</v>
      </c>
      <c r="I1484" s="4" t="s">
        <v>95</v>
      </c>
    </row>
    <row r="1485" spans="2:16" hidden="1" x14ac:dyDescent="0.3"/>
    <row r="1486" spans="2:16" ht="14.5" hidden="1" x14ac:dyDescent="0.45">
      <c r="C1486" s="147">
        <f>E455</f>
        <v>0</v>
      </c>
      <c r="D1486" s="148"/>
      <c r="E1486" s="148"/>
      <c r="F1486" s="148"/>
      <c r="G1486" s="148"/>
      <c r="H1486" s="149"/>
    </row>
    <row r="1487" spans="2:16" hidden="1" x14ac:dyDescent="0.3"/>
    <row r="1488" spans="2:16" hidden="1" x14ac:dyDescent="0.3">
      <c r="C1488" s="73" t="str">
        <f>CONCATENATE(E1488,F1488,G1488,H1488,I1488,J1488,K1488,,L1488,M1488)</f>
        <v xml:space="preserve">We provide this helpful feedback to you, Tanner, to improve your cultural competency. </v>
      </c>
      <c r="D1488" s="65" t="s">
        <v>60</v>
      </c>
      <c r="E1488" s="4" t="s">
        <v>123</v>
      </c>
      <c r="F1488" s="4" t="str">
        <f>IF($J1469=0,"the recipient",$J1469)</f>
        <v>Tanner</v>
      </c>
      <c r="G1488" s="4" t="s">
        <v>124</v>
      </c>
      <c r="H1488" s="4"/>
    </row>
    <row r="1489" spans="2:14" hidden="1" x14ac:dyDescent="0.3">
      <c r="C1489" s="73" t="str">
        <f>CONCATENATE(E1489,F1489,G1489,H1489,I1489,J1489,K1489,,L1489,M1489)</f>
        <v xml:space="preserve">We know medical providers like you rely upon referrals. Often from those you serve. </v>
      </c>
      <c r="D1489" s="65" t="s">
        <v>60</v>
      </c>
      <c r="E1489" s="4" t="s">
        <v>126</v>
      </c>
      <c r="G1489" s="4" t="s">
        <v>127</v>
      </c>
    </row>
    <row r="1490" spans="2:14" hidden="1" x14ac:dyDescent="0.3">
      <c r="C1490" s="73" t="str">
        <f>CONCATENATE(E1490,F1490,G1490,H1490,I1490,J1490,K1490,,L1490,M1490)</f>
        <v>Select a service that best fits your needs.</v>
      </c>
      <c r="D1490" s="65" t="s">
        <v>60</v>
      </c>
      <c r="E1490" s="4" t="s">
        <v>17</v>
      </c>
    </row>
    <row r="1491" spans="2:14" hidden="1" x14ac:dyDescent="0.3">
      <c r="C1491" s="62" t="str">
        <f>$C$1164</f>
        <v>Standard Cultural Competence - begin</v>
      </c>
      <c r="E1491" s="65" t="s">
        <v>60</v>
      </c>
      <c r="F1491" s="62" t="str">
        <f>$H$1164</f>
        <v>beginning the Standard Cultural Competence program</v>
      </c>
      <c r="G1491" s="65" t="s">
        <v>60</v>
      </c>
      <c r="H1491" s="73" t="str">
        <f>CONCATENATE($I1491,$J1491,$K1491,$L1491,$M1491,$N1491,$O1491,$P1491)</f>
        <v>Now that Tanner is beginning the Standard Cultural Competence program, we expect improved outcomes. And can provide a testimonial of their responsiveness to the needs of diverse clients.</v>
      </c>
      <c r="I1491" s="4" t="s">
        <v>128</v>
      </c>
      <c r="J1491" s="65" t="str">
        <f>F1488</f>
        <v>Tanner</v>
      </c>
      <c r="K1491" s="61" t="s">
        <v>129</v>
      </c>
      <c r="L1491" s="4" t="str">
        <f>F1491</f>
        <v>beginning the Standard Cultural Competence program</v>
      </c>
      <c r="M1491" s="4" t="s">
        <v>143</v>
      </c>
      <c r="N1491" s="60" t="s">
        <v>131</v>
      </c>
    </row>
    <row r="1492" spans="2:14" hidden="1" x14ac:dyDescent="0.3">
      <c r="C1492" s="62" t="str">
        <f>$C$1165</f>
        <v>Competitive Cultural Competence - begin</v>
      </c>
      <c r="E1492" s="65" t="s">
        <v>60</v>
      </c>
      <c r="F1492" s="62" t="str">
        <f>$H$1165</f>
        <v>beginning the Competetive Cultural Competence program</v>
      </c>
      <c r="G1492" s="65" t="s">
        <v>60</v>
      </c>
      <c r="H1492" s="73" t="str">
        <f t="shared" ref="H1492:H1497" si="89">CONCATENATE($I1492,$J1492,$K1492,$L1492,$M1492,$N1492,$O1492,$P1492)</f>
        <v>Now that Tanner is beginning the Competetive Cultural Competence program, we anticipate modestly improved wellness outcomes. And can provide a testimonial of their responsiveness to the needs of diverse clients.</v>
      </c>
      <c r="I1492" s="4" t="s">
        <v>128</v>
      </c>
      <c r="J1492" s="4" t="str">
        <f>J1491</f>
        <v>Tanner</v>
      </c>
      <c r="K1492" s="61" t="str">
        <f>K$1195</f>
        <v xml:space="preserve"> is </v>
      </c>
      <c r="L1492" s="4" t="str">
        <f t="shared" ref="L1492:L1496" si="90">F1492</f>
        <v>beginning the Competetive Cultural Competence program</v>
      </c>
      <c r="M1492" s="4" t="s">
        <v>144</v>
      </c>
      <c r="N1492" s="60" t="s">
        <v>131</v>
      </c>
    </row>
    <row r="1493" spans="2:14" hidden="1" x14ac:dyDescent="0.3">
      <c r="C1493" s="62" t="str">
        <f>$C$1166</f>
        <v>Standard Cultural Competence - enrolled</v>
      </c>
      <c r="E1493" s="65" t="s">
        <v>60</v>
      </c>
      <c r="F1493" s="62" t="str">
        <f>$H$1166</f>
        <v>participating in the Standard Cultural Competence program</v>
      </c>
      <c r="G1493" s="65" t="s">
        <v>60</v>
      </c>
      <c r="H1493" s="73" t="str">
        <f t="shared" si="89"/>
        <v>Now that Tanner is participating in the Standard Cultural Competence program, we expect better outcomes. And can provide a testimonial of their responsiveness to the needs of diverse clients.</v>
      </c>
      <c r="I1493" s="4" t="s">
        <v>128</v>
      </c>
      <c r="J1493" s="4" t="str">
        <f t="shared" ref="J1493:J1496" si="91">J1492</f>
        <v>Tanner</v>
      </c>
      <c r="K1493" s="61" t="str">
        <f>K$1195</f>
        <v xml:space="preserve"> is </v>
      </c>
      <c r="L1493" s="4" t="str">
        <f t="shared" si="90"/>
        <v>participating in the Standard Cultural Competence program</v>
      </c>
      <c r="M1493" s="4" t="s">
        <v>145</v>
      </c>
      <c r="N1493" s="60" t="s">
        <v>131</v>
      </c>
    </row>
    <row r="1494" spans="2:14" hidden="1" x14ac:dyDescent="0.3">
      <c r="C1494" s="62" t="str">
        <f>$C$1167</f>
        <v>Competitive Cultural Competence - enrolled</v>
      </c>
      <c r="E1494" s="65" t="s">
        <v>60</v>
      </c>
      <c r="F1494" s="62" t="str">
        <f>$H$1167</f>
        <v>participating in the Competetive Cultural Competence program</v>
      </c>
      <c r="G1494" s="65" t="s">
        <v>60</v>
      </c>
      <c r="H1494" s="73" t="str">
        <f t="shared" si="89"/>
        <v>Now that Tanner is participating in the Competetive Cultural Competence program, we anticipate significantly improved wellness outcomes. And can provide a testimonial of their responsiveness to the needs of diverse clients.</v>
      </c>
      <c r="I1494" s="4" t="s">
        <v>128</v>
      </c>
      <c r="J1494" s="4" t="str">
        <f t="shared" si="91"/>
        <v>Tanner</v>
      </c>
      <c r="K1494" s="61" t="str">
        <f>K$1195</f>
        <v xml:space="preserve"> is </v>
      </c>
      <c r="L1494" s="4" t="str">
        <f t="shared" si="90"/>
        <v>participating in the Competetive Cultural Competence program</v>
      </c>
      <c r="M1494" s="4" t="s">
        <v>146</v>
      </c>
      <c r="N1494" s="60" t="s">
        <v>131</v>
      </c>
    </row>
    <row r="1495" spans="2:14" hidden="1" x14ac:dyDescent="0.3">
      <c r="C1495" s="62" t="str">
        <f>$C$1168</f>
        <v>Standard Cultural Competence - completed</v>
      </c>
      <c r="E1495" s="65" t="s">
        <v>60</v>
      </c>
      <c r="F1495" s="62" t="str">
        <f>$H$1168</f>
        <v>completing the Standard Cultural Competence program</v>
      </c>
      <c r="G1495" s="65" t="s">
        <v>60</v>
      </c>
      <c r="H1495" s="73" t="str">
        <f t="shared" si="89"/>
        <v>Now that Tanner is completing the Standard Cultural Competence program, we expect stellar outcomes. And will soon provide a testimonial of their responsiveness to the needs of diverse clients.</v>
      </c>
      <c r="I1495" s="4" t="s">
        <v>128</v>
      </c>
      <c r="J1495" s="4" t="str">
        <f t="shared" si="91"/>
        <v>Tanner</v>
      </c>
      <c r="K1495" s="61" t="str">
        <f>K$1195</f>
        <v xml:space="preserve"> is </v>
      </c>
      <c r="L1495" s="4" t="str">
        <f t="shared" si="90"/>
        <v>completing the Standard Cultural Competence program</v>
      </c>
      <c r="M1495" s="4" t="s">
        <v>147</v>
      </c>
      <c r="N1495" s="60" t="s">
        <v>136</v>
      </c>
    </row>
    <row r="1496" spans="2:14" hidden="1" x14ac:dyDescent="0.3">
      <c r="C1496" s="62" t="str">
        <f>$C$1169</f>
        <v>Competitive Cultural Competence - completed</v>
      </c>
      <c r="E1496" s="65" t="s">
        <v>60</v>
      </c>
      <c r="F1496" s="62" t="str">
        <f>$H$1169</f>
        <v>completing the Competetive Cultural Competence program</v>
      </c>
      <c r="G1496" s="65" t="s">
        <v>60</v>
      </c>
      <c r="H1496" s="73" t="str">
        <f t="shared" si="89"/>
        <v>Now that Tanner is completing the Competetive Cultural Competence program, we anticipate greatly improved wellness outcomes. And will soon provide a testimonial of their responsiveness to the needs of diverse clients.</v>
      </c>
      <c r="I1496" s="4" t="s">
        <v>128</v>
      </c>
      <c r="J1496" s="4" t="str">
        <f t="shared" si="91"/>
        <v>Tanner</v>
      </c>
      <c r="K1496" s="61" t="str">
        <f>K$1195</f>
        <v xml:space="preserve"> is </v>
      </c>
      <c r="L1496" s="4" t="str">
        <f t="shared" si="90"/>
        <v>completing the Competetive Cultural Competence program</v>
      </c>
      <c r="M1496" s="4" t="s">
        <v>148</v>
      </c>
      <c r="N1496" s="60" t="s">
        <v>136</v>
      </c>
    </row>
    <row r="1497" spans="2:14" hidden="1" x14ac:dyDescent="0.3">
      <c r="G1497" s="65" t="s">
        <v>60</v>
      </c>
      <c r="H1497" s="73" t="str">
        <f t="shared" si="89"/>
        <v>Select one of these two services, Standard or Competitive Competence, to best improve your efficacy serving diverse patients. We can then offer a testimonial of your improved responsiveness to diverse clients.</v>
      </c>
      <c r="K1497" s="61" t="s">
        <v>138</v>
      </c>
      <c r="L1497" s="61" t="s">
        <v>139</v>
      </c>
      <c r="M1497" s="61" t="s">
        <v>149</v>
      </c>
      <c r="N1497" s="60" t="s">
        <v>141</v>
      </c>
    </row>
    <row r="1498" spans="2:14" hidden="1" x14ac:dyDescent="0.3">
      <c r="C1498" s="73" t="str">
        <f>IF($C1486=$C1491,H1491,IF($C1486=$C1492,H1492,IF($C1486=C1493,H1493,IF($C1486=C1494,H1494,IF($C1486=C1495,H1495,IF($C1486=C1496,H1496,IF($C1486=0,H1497)))))))</f>
        <v>Select one of these two services, Standard or Competitive Competence, to best improve your efficacy serving diverse patients. We can then offer a testimonial of your improved responsiveness to diverse clients.</v>
      </c>
      <c r="E1498" s="65" t="s">
        <v>60</v>
      </c>
      <c r="F1498" s="73" t="str">
        <f>IF($C1486=$C1491,F1491,IF($C1486=$C1492,F1492,IF($C1486=C1493,F1493,IF($C1486=C1494,F1494,IF($C1486=C1495,F1495,IF($C1486=C1496,F1496,IF($C1486=0,"")))))))</f>
        <v/>
      </c>
      <c r="G1498" s="65" t="s">
        <v>60</v>
      </c>
    </row>
    <row r="1499" spans="2:14" hidden="1" x14ac:dyDescent="0.3"/>
    <row r="1500" spans="2:14" hidden="1" x14ac:dyDescent="0.3">
      <c r="C1500" s="4" t="s">
        <v>142</v>
      </c>
    </row>
    <row r="1501" spans="2:14" hidden="1" x14ac:dyDescent="0.3"/>
    <row r="1502" spans="2:14" hidden="1" x14ac:dyDescent="0.3"/>
    <row r="1503" spans="2:14" hidden="1" x14ac:dyDescent="0.3"/>
    <row r="1504" spans="2:14" ht="16" hidden="1" x14ac:dyDescent="0.4">
      <c r="B1504" s="66" t="str">
        <f>IF(OR(F461="",J461=""),B461,CONCATENATE(B461,": ",F461,", ",J461))</f>
        <v>11th visit</v>
      </c>
      <c r="C1504" s="67"/>
      <c r="D1504" s="67"/>
      <c r="E1504" s="67"/>
      <c r="F1504" s="68"/>
      <c r="G1504" s="67"/>
      <c r="H1504" s="69"/>
      <c r="I1504" s="67"/>
      <c r="J1504" s="67"/>
      <c r="K1504" s="67"/>
      <c r="L1504" s="67"/>
      <c r="M1504" s="133">
        <f>IF(J461=I$1103,L$1103,IF(J461=I$1104,L$1104,IF(J461=I$1105,L$1105,IF(J461=I$1106,L$1106,IF(J461=I$1107,L$1107,IF(J461=I$1108,L$1108,IF(J461=I$1109,L$1109,IF(J461="",0))))))))</f>
        <v>0</v>
      </c>
    </row>
    <row r="1505" spans="2:16" hidden="1" x14ac:dyDescent="0.3">
      <c r="F1505" s="63"/>
    </row>
    <row r="1506" spans="2:16" hidden="1" x14ac:dyDescent="0.3">
      <c r="F1506" s="70" t="str">
        <f>F465</f>
        <v>Zuri</v>
      </c>
      <c r="J1506" s="70" t="str">
        <f>F466</f>
        <v>Tanner</v>
      </c>
    </row>
    <row r="1507" spans="2:16" hidden="1" x14ac:dyDescent="0.3"/>
    <row r="1508" spans="2:16" hidden="1" x14ac:dyDescent="0.3">
      <c r="B1508" s="64">
        <f>IF(C1508=F$1107,E$1107,IF(C1508=F$1108,E$1108,IF(C1508=F$1109,E$1109,IF(C1508=F$1110,E$1110,IF(C1508=F$1111,E$1111,IF(C1508=0,0))))))</f>
        <v>0</v>
      </c>
      <c r="C1508" s="4">
        <f>K468</f>
        <v>0</v>
      </c>
      <c r="F1508" s="4" t="str">
        <f>F1471</f>
        <v>1. I felt fully seen and heard.</v>
      </c>
      <c r="M1508" s="4">
        <f>IF(K468="",0,1)</f>
        <v>0</v>
      </c>
    </row>
    <row r="1509" spans="2:16" hidden="1" x14ac:dyDescent="0.3">
      <c r="B1509" s="64">
        <f t="shared" ref="B1509:B1517" si="92">IF(C1509=F$1107,E$1107,IF(C1509=F$1108,E$1108,IF(C1509=F$1109,E$1109,IF(C1509=F$1110,E$1110,IF(C1509=F$1111,E$1111,IF(C1509=0,0))))))</f>
        <v>0</v>
      </c>
      <c r="C1509" s="4">
        <f>K470</f>
        <v>0</v>
      </c>
      <c r="F1509" s="4" t="str">
        <f t="shared" ref="F1509:F1517" si="93">F1472</f>
        <v>2. They faithfully responded to all of my expressions of pain or discomfort.</v>
      </c>
      <c r="M1509" s="4">
        <f>IF(K470="",0,1)</f>
        <v>0</v>
      </c>
    </row>
    <row r="1510" spans="2:16" hidden="1" x14ac:dyDescent="0.3">
      <c r="B1510" s="64">
        <f t="shared" si="92"/>
        <v>0</v>
      </c>
      <c r="C1510" s="4">
        <f>K472</f>
        <v>0</v>
      </c>
      <c r="F1510" s="4" t="str">
        <f t="shared" si="93"/>
        <v>3. They put my personal wellbeing ahead of their institutional processes.</v>
      </c>
      <c r="M1510" s="4">
        <f>IF(K472="",0,1)</f>
        <v>0</v>
      </c>
    </row>
    <row r="1511" spans="2:16" hidden="1" x14ac:dyDescent="0.3">
      <c r="B1511" s="64">
        <f t="shared" si="92"/>
        <v>0</v>
      </c>
      <c r="C1511" s="4">
        <f>K474</f>
        <v>0</v>
      </c>
      <c r="F1511" s="4" t="str">
        <f t="shared" si="93"/>
        <v>4. Their actions and expressions were devoid of any microaggressions.</v>
      </c>
      <c r="M1511" s="4">
        <f>IF(K474="",0,1)</f>
        <v>0</v>
      </c>
    </row>
    <row r="1512" spans="2:16" hidden="1" x14ac:dyDescent="0.3">
      <c r="B1512" s="64">
        <f t="shared" si="92"/>
        <v>0</v>
      </c>
      <c r="C1512" s="4">
        <f>K476</f>
        <v>0</v>
      </c>
      <c r="F1512" s="4" t="str">
        <f t="shared" si="93"/>
        <v>5. They asked me how they could be more culturally sensitive.</v>
      </c>
      <c r="M1512" s="4">
        <f>IF(K476="",0,1)</f>
        <v>0</v>
      </c>
    </row>
    <row r="1513" spans="2:16" hidden="1" x14ac:dyDescent="0.3">
      <c r="B1513" s="64">
        <f t="shared" si="92"/>
        <v>0</v>
      </c>
      <c r="C1513" s="4">
        <f>K478</f>
        <v>0</v>
      </c>
      <c r="F1513" s="4" t="str">
        <f t="shared" si="93"/>
        <v>6. They did not exploit my vulnerability to their professional authority.</v>
      </c>
      <c r="M1513" s="4">
        <f>IF(K478="",0,1)</f>
        <v>0</v>
      </c>
    </row>
    <row r="1514" spans="2:16" hidden="1" x14ac:dyDescent="0.3">
      <c r="B1514" s="64">
        <f t="shared" si="92"/>
        <v>0</v>
      </c>
      <c r="C1514" s="4">
        <f>K480</f>
        <v>0</v>
      </c>
      <c r="F1514" s="4" t="str">
        <f t="shared" si="93"/>
        <v>7. I never had to give up my autonomy to fit their processes.</v>
      </c>
      <c r="M1514" s="4">
        <f>IF(K480="",0,1)</f>
        <v>0</v>
      </c>
    </row>
    <row r="1515" spans="2:16" hidden="1" x14ac:dyDescent="0.3">
      <c r="B1515" s="64">
        <f t="shared" si="92"/>
        <v>0</v>
      </c>
      <c r="C1515" s="4">
        <f>K482</f>
        <v>0</v>
      </c>
      <c r="F1515" s="4" t="str">
        <f t="shared" si="93"/>
        <v>8. Staff appeared to be culturally diverse.</v>
      </c>
      <c r="M1515" s="4">
        <f>IF(K482="",0,1)</f>
        <v>0</v>
      </c>
    </row>
    <row r="1516" spans="2:16" hidden="1" x14ac:dyDescent="0.3">
      <c r="B1516" s="64">
        <f t="shared" si="92"/>
        <v>0</v>
      </c>
      <c r="C1516" s="4">
        <f>K484</f>
        <v>0</v>
      </c>
      <c r="F1516" s="4" t="str">
        <f t="shared" si="93"/>
        <v>9. They effectively accommodated my linguistic barrier.</v>
      </c>
      <c r="M1516" s="4">
        <f>IF(K484="",0,1)</f>
        <v>0</v>
      </c>
    </row>
    <row r="1517" spans="2:16" hidden="1" x14ac:dyDescent="0.3">
      <c r="B1517" s="64">
        <f t="shared" si="92"/>
        <v>0</v>
      </c>
      <c r="C1517" s="4">
        <f>K486</f>
        <v>0</v>
      </c>
      <c r="F1517" s="4" t="str">
        <f t="shared" si="93"/>
        <v>10. I was offered billing options appropriate to my cultural values.</v>
      </c>
      <c r="M1517" s="4">
        <f>IF(K486="",0,1)</f>
        <v>0</v>
      </c>
    </row>
    <row r="1518" spans="2:16" hidden="1" x14ac:dyDescent="0.3">
      <c r="M1518" s="71">
        <f t="shared" ref="M1518" si="94">SUM(M1508:M1517)</f>
        <v>0</v>
      </c>
    </row>
    <row r="1519" spans="2:16" ht="15.5" hidden="1" x14ac:dyDescent="0.45">
      <c r="B1519" s="72">
        <f t="shared" ref="B1519" si="95">ROUND(SUM(B1508:B1517),0)</f>
        <v>0</v>
      </c>
      <c r="C1519" s="73" t="str">
        <f>IF(AND($B1519&gt;=$B$1114,$B1519&lt;$C$1114),E$1114,IF(AND($B1519&gt;=$B$1115,$B1519&lt;$C$1115),E$1115,IF(AND($B1519&gt;=$B$1116,$B1519&lt;$C$1116),E$1116,IF(AND($B1519&gt;=$B$1117,$B1519&lt;$C$1117),E$1117,IF(AND($B1519&gt;=$B$1118,$B1519&lt;=$C$1118),E$1118)))))</f>
        <v>Dangerously incompetent</v>
      </c>
      <c r="F1519" s="73" t="str">
        <f>IF(AND($B1519&gt;=$B$1114,$B1519&lt;$C$1114),H$1114,IF(AND($B1519&gt;=$B$1115,$B1519&lt;$C$1115),H$1115,IF(AND($B1519&gt;=$B$1116,$B1519&lt;$C$1116),H$1116,IF(AND($B1519&gt;=$B$1117,$B1519&lt;$C$1117),H$1117,IF(AND($B1519&gt;=$B$1118,$B1519&lt;=$C$1118),H$1118)))))</f>
        <v>dangerous incompetence</v>
      </c>
      <c r="I1519" s="73" t="str">
        <f>IF(AND($B1519&gt;=$B$1114,$B1519&lt;$C$1114),K$1114,IF(AND($B1519&gt;=$B$1115,$B1519&lt;$C$1115),K$1115,IF(AND($B1519&gt;=$B$1116,$B1519&lt;$C$1116),K$1116,IF(AND($B1519&gt;=$B$1117,$B1519&lt;$C$1117),K$1117,IF(AND($B1519&gt;=$B$1118,$B1519&lt;=$C$1118),K$1118)))))</f>
        <v>dangerous risk to Zuri's wellbeing</v>
      </c>
      <c r="M1519" s="74" t="str">
        <f>IF(M1518=10,B1519,"")</f>
        <v/>
      </c>
      <c r="P1519" s="127" t="str">
        <f>IF(M1519="","",M1519*0.01)</f>
        <v/>
      </c>
    </row>
    <row r="1520" spans="2:16" ht="15.5" hidden="1" x14ac:dyDescent="0.45">
      <c r="L1520" s="75" t="s">
        <v>92</v>
      </c>
      <c r="M1520" s="76" t="str">
        <f>IF(K466="","",K466)</f>
        <v/>
      </c>
      <c r="P1520" s="127" t="str">
        <f>IF(M1520="","",1-(M1520/12))</f>
        <v/>
      </c>
    </row>
    <row r="1521" spans="2:14" hidden="1" x14ac:dyDescent="0.3">
      <c r="B1521" s="73" t="str">
        <f t="shared" ref="B1521" si="96">IF(M1518=10,CONCATENATE(E1521,F1521,G1521,H1521,I1521,J1521,K1521,L1521,M1521),"")</f>
        <v/>
      </c>
      <c r="D1521" s="65" t="s">
        <v>60</v>
      </c>
      <c r="E1521" s="4" t="s">
        <v>93</v>
      </c>
      <c r="F1521" s="4">
        <f t="shared" ref="F1521" si="97">B1519</f>
        <v>0</v>
      </c>
      <c r="G1521" s="4" t="s">
        <v>94</v>
      </c>
      <c r="H1521" s="4" t="str">
        <f t="shared" ref="H1521" si="98">F1519</f>
        <v>dangerous incompetence</v>
      </c>
      <c r="I1521" s="4" t="s">
        <v>95</v>
      </c>
    </row>
    <row r="1522" spans="2:14" hidden="1" x14ac:dyDescent="0.3"/>
    <row r="1523" spans="2:14" ht="14.5" hidden="1" x14ac:dyDescent="0.45">
      <c r="C1523" s="147">
        <f>E496</f>
        <v>0</v>
      </c>
      <c r="D1523" s="148"/>
      <c r="E1523" s="148"/>
      <c r="F1523" s="148"/>
      <c r="G1523" s="148"/>
      <c r="H1523" s="149"/>
    </row>
    <row r="1524" spans="2:14" hidden="1" x14ac:dyDescent="0.3"/>
    <row r="1525" spans="2:14" hidden="1" x14ac:dyDescent="0.3">
      <c r="C1525" s="73" t="str">
        <f>CONCATENATE(E1525,F1525,G1525,H1525,I1525,J1525,K1525,,L1525,M1525)</f>
        <v xml:space="preserve">We provide this helpful feedback to you, Tanner, to improve your cultural competency. </v>
      </c>
      <c r="D1525" s="65" t="s">
        <v>60</v>
      </c>
      <c r="E1525" s="4" t="s">
        <v>123</v>
      </c>
      <c r="F1525" s="4" t="str">
        <f>IF($J1506=0,"the recipient",$J1506)</f>
        <v>Tanner</v>
      </c>
      <c r="G1525" s="4" t="s">
        <v>124</v>
      </c>
      <c r="H1525" s="4"/>
    </row>
    <row r="1526" spans="2:14" hidden="1" x14ac:dyDescent="0.3">
      <c r="C1526" s="73" t="str">
        <f>CONCATENATE(E1526,F1526,G1526,H1526,I1526,J1526,K1526,,L1526,M1526)</f>
        <v xml:space="preserve">We know medical providers like you rely upon referrals. Often from those you serve. </v>
      </c>
      <c r="D1526" s="65" t="s">
        <v>60</v>
      </c>
      <c r="E1526" s="4" t="s">
        <v>126</v>
      </c>
      <c r="G1526" s="4" t="s">
        <v>127</v>
      </c>
    </row>
    <row r="1527" spans="2:14" hidden="1" x14ac:dyDescent="0.3">
      <c r="C1527" s="73" t="str">
        <f>CONCATENATE(E1527,F1527,G1527,H1527,I1527,J1527,K1527,,L1527,M1527)</f>
        <v>Select a service that best fits your needs.</v>
      </c>
      <c r="D1527" s="65" t="s">
        <v>60</v>
      </c>
      <c r="E1527" s="4" t="s">
        <v>17</v>
      </c>
    </row>
    <row r="1528" spans="2:14" hidden="1" x14ac:dyDescent="0.3">
      <c r="C1528" s="62" t="str">
        <f>$C$1164</f>
        <v>Standard Cultural Competence - begin</v>
      </c>
      <c r="E1528" s="65" t="s">
        <v>60</v>
      </c>
      <c r="F1528" s="62" t="str">
        <f>$H$1164</f>
        <v>beginning the Standard Cultural Competence program</v>
      </c>
      <c r="G1528" s="65" t="s">
        <v>60</v>
      </c>
      <c r="H1528" s="73" t="str">
        <f>CONCATENATE($I1528,$J1528,$K1528,$L1528,$M1528,$N1528,$O1528,$P1528)</f>
        <v>Now that Tanner is beginning the Standard Cultural Competence program, we expect improved outcomes. And can provide a testimonial of their responsiveness to the needs of diverse clients.</v>
      </c>
      <c r="I1528" s="4" t="s">
        <v>128</v>
      </c>
      <c r="J1528" s="65" t="str">
        <f>F1525</f>
        <v>Tanner</v>
      </c>
      <c r="K1528" s="61" t="s">
        <v>129</v>
      </c>
      <c r="L1528" s="4" t="str">
        <f>F1528</f>
        <v>beginning the Standard Cultural Competence program</v>
      </c>
      <c r="M1528" s="4" t="s">
        <v>143</v>
      </c>
      <c r="N1528" s="60" t="s">
        <v>131</v>
      </c>
    </row>
    <row r="1529" spans="2:14" hidden="1" x14ac:dyDescent="0.3">
      <c r="C1529" s="62" t="str">
        <f>$C$1165</f>
        <v>Competitive Cultural Competence - begin</v>
      </c>
      <c r="E1529" s="65" t="s">
        <v>60</v>
      </c>
      <c r="F1529" s="62" t="str">
        <f>$H$1165</f>
        <v>beginning the Competetive Cultural Competence program</v>
      </c>
      <c r="G1529" s="65" t="s">
        <v>60</v>
      </c>
      <c r="H1529" s="73" t="str">
        <f t="shared" ref="H1529:H1534" si="99">CONCATENATE($I1529,$J1529,$K1529,$L1529,$M1529,$N1529,$O1529,$P1529)</f>
        <v>Now that Tanner is beginning the Competetive Cultural Competence program, we anticipate modestly improved wellness outcomes. And can provide a testimonial of their responsiveness to the needs of diverse clients.</v>
      </c>
      <c r="I1529" s="4" t="s">
        <v>128</v>
      </c>
      <c r="J1529" s="4" t="str">
        <f>J1528</f>
        <v>Tanner</v>
      </c>
      <c r="K1529" s="61" t="str">
        <f>K$1195</f>
        <v xml:space="preserve"> is </v>
      </c>
      <c r="L1529" s="4" t="str">
        <f t="shared" ref="L1529:L1533" si="100">F1529</f>
        <v>beginning the Competetive Cultural Competence program</v>
      </c>
      <c r="M1529" s="4" t="s">
        <v>144</v>
      </c>
      <c r="N1529" s="60" t="s">
        <v>131</v>
      </c>
    </row>
    <row r="1530" spans="2:14" hidden="1" x14ac:dyDescent="0.3">
      <c r="C1530" s="62" t="str">
        <f>$C$1166</f>
        <v>Standard Cultural Competence - enrolled</v>
      </c>
      <c r="E1530" s="65" t="s">
        <v>60</v>
      </c>
      <c r="F1530" s="62" t="str">
        <f>$H$1166</f>
        <v>participating in the Standard Cultural Competence program</v>
      </c>
      <c r="G1530" s="65" t="s">
        <v>60</v>
      </c>
      <c r="H1530" s="73" t="str">
        <f t="shared" si="99"/>
        <v>Now that Tanner is participating in the Standard Cultural Competence program, we expect better outcomes. And can provide a testimonial of their responsiveness to the needs of diverse clients.</v>
      </c>
      <c r="I1530" s="4" t="s">
        <v>128</v>
      </c>
      <c r="J1530" s="4" t="str">
        <f t="shared" ref="J1530:J1533" si="101">J1529</f>
        <v>Tanner</v>
      </c>
      <c r="K1530" s="61" t="str">
        <f>K$1195</f>
        <v xml:space="preserve"> is </v>
      </c>
      <c r="L1530" s="4" t="str">
        <f t="shared" si="100"/>
        <v>participating in the Standard Cultural Competence program</v>
      </c>
      <c r="M1530" s="4" t="s">
        <v>145</v>
      </c>
      <c r="N1530" s="60" t="s">
        <v>131</v>
      </c>
    </row>
    <row r="1531" spans="2:14" hidden="1" x14ac:dyDescent="0.3">
      <c r="C1531" s="62" t="str">
        <f>$C$1167</f>
        <v>Competitive Cultural Competence - enrolled</v>
      </c>
      <c r="E1531" s="65" t="s">
        <v>60</v>
      </c>
      <c r="F1531" s="62" t="str">
        <f>$H$1167</f>
        <v>participating in the Competetive Cultural Competence program</v>
      </c>
      <c r="G1531" s="65" t="s">
        <v>60</v>
      </c>
      <c r="H1531" s="73" t="str">
        <f t="shared" si="99"/>
        <v>Now that Tanner is participating in the Competetive Cultural Competence program, we anticipate significantly improved wellness outcomes. And can provide a testimonial of their responsiveness to the needs of diverse clients.</v>
      </c>
      <c r="I1531" s="4" t="s">
        <v>128</v>
      </c>
      <c r="J1531" s="4" t="str">
        <f t="shared" si="101"/>
        <v>Tanner</v>
      </c>
      <c r="K1531" s="61" t="str">
        <f>K$1195</f>
        <v xml:space="preserve"> is </v>
      </c>
      <c r="L1531" s="4" t="str">
        <f t="shared" si="100"/>
        <v>participating in the Competetive Cultural Competence program</v>
      </c>
      <c r="M1531" s="4" t="s">
        <v>146</v>
      </c>
      <c r="N1531" s="60" t="s">
        <v>131</v>
      </c>
    </row>
    <row r="1532" spans="2:14" hidden="1" x14ac:dyDescent="0.3">
      <c r="C1532" s="62" t="str">
        <f>$C$1168</f>
        <v>Standard Cultural Competence - completed</v>
      </c>
      <c r="E1532" s="65" t="s">
        <v>60</v>
      </c>
      <c r="F1532" s="62" t="str">
        <f>$H$1168</f>
        <v>completing the Standard Cultural Competence program</v>
      </c>
      <c r="G1532" s="65" t="s">
        <v>60</v>
      </c>
      <c r="H1532" s="73" t="str">
        <f t="shared" si="99"/>
        <v>Now that Tanner is completing the Standard Cultural Competence program, we expect stellar outcomes. And will soon provide a testimonial of their responsiveness to the needs of diverse clients.</v>
      </c>
      <c r="I1532" s="4" t="s">
        <v>128</v>
      </c>
      <c r="J1532" s="4" t="str">
        <f t="shared" si="101"/>
        <v>Tanner</v>
      </c>
      <c r="K1532" s="61" t="str">
        <f>K$1195</f>
        <v xml:space="preserve"> is </v>
      </c>
      <c r="L1532" s="4" t="str">
        <f t="shared" si="100"/>
        <v>completing the Standard Cultural Competence program</v>
      </c>
      <c r="M1532" s="4" t="s">
        <v>147</v>
      </c>
      <c r="N1532" s="60" t="s">
        <v>136</v>
      </c>
    </row>
    <row r="1533" spans="2:14" hidden="1" x14ac:dyDescent="0.3">
      <c r="C1533" s="62" t="str">
        <f>$C$1169</f>
        <v>Competitive Cultural Competence - completed</v>
      </c>
      <c r="E1533" s="65" t="s">
        <v>60</v>
      </c>
      <c r="F1533" s="62" t="str">
        <f>$H$1169</f>
        <v>completing the Competetive Cultural Competence program</v>
      </c>
      <c r="G1533" s="65" t="s">
        <v>60</v>
      </c>
      <c r="H1533" s="73" t="str">
        <f t="shared" si="99"/>
        <v>Now that Tanner is completing the Competetive Cultural Competence program, we anticipate greatly improved wellness outcomes. And will soon provide a testimonial of their responsiveness to the needs of diverse clients.</v>
      </c>
      <c r="I1533" s="4" t="s">
        <v>128</v>
      </c>
      <c r="J1533" s="4" t="str">
        <f t="shared" si="101"/>
        <v>Tanner</v>
      </c>
      <c r="K1533" s="61" t="str">
        <f>K$1195</f>
        <v xml:space="preserve"> is </v>
      </c>
      <c r="L1533" s="4" t="str">
        <f t="shared" si="100"/>
        <v>completing the Competetive Cultural Competence program</v>
      </c>
      <c r="M1533" s="4" t="s">
        <v>148</v>
      </c>
      <c r="N1533" s="60" t="s">
        <v>136</v>
      </c>
    </row>
    <row r="1534" spans="2:14" hidden="1" x14ac:dyDescent="0.3">
      <c r="G1534" s="65" t="s">
        <v>60</v>
      </c>
      <c r="H1534" s="73" t="str">
        <f t="shared" si="99"/>
        <v>Select one of these two services, Standard or Competitive Competence, to best improve your efficacy serving diverse patients. We can then offer a testimonial of your improved responsiveness to diverse clients.</v>
      </c>
      <c r="K1534" s="61" t="s">
        <v>138</v>
      </c>
      <c r="L1534" s="61" t="s">
        <v>139</v>
      </c>
      <c r="M1534" s="61" t="s">
        <v>149</v>
      </c>
      <c r="N1534" s="60" t="s">
        <v>141</v>
      </c>
    </row>
    <row r="1535" spans="2:14" hidden="1" x14ac:dyDescent="0.3">
      <c r="C1535" s="73" t="str">
        <f>IF($C1523=$C1528,H1528,IF($C1523=$C1529,H1529,IF($C1523=C1530,H1530,IF($C1523=C1531,H1531,IF($C1523=C1532,H1532,IF($C1523=C1533,H1533,IF($C1523=0,H1534)))))))</f>
        <v>Select one of these two services, Standard or Competitive Competence, to best improve your efficacy serving diverse patients. We can then offer a testimonial of your improved responsiveness to diverse clients.</v>
      </c>
      <c r="E1535" s="65" t="s">
        <v>60</v>
      </c>
      <c r="F1535" s="73" t="str">
        <f>IF($C1523=$C1528,F1528,IF($C1523=$C1529,F1529,IF($C1523=C1530,F1530,IF($C1523=C1531,F1531,IF($C1523=C1532,F1532,IF($C1523=C1533,F1533,IF($C1523=0,"")))))))</f>
        <v/>
      </c>
      <c r="G1535" s="65" t="s">
        <v>60</v>
      </c>
    </row>
    <row r="1536" spans="2:14" hidden="1" x14ac:dyDescent="0.3"/>
    <row r="1537" spans="2:13" hidden="1" x14ac:dyDescent="0.3">
      <c r="C1537" s="4" t="s">
        <v>142</v>
      </c>
    </row>
    <row r="1538" spans="2:13" hidden="1" x14ac:dyDescent="0.3"/>
    <row r="1539" spans="2:13" hidden="1" x14ac:dyDescent="0.3"/>
    <row r="1540" spans="2:13" hidden="1" x14ac:dyDescent="0.3"/>
    <row r="1541" spans="2:13" ht="16" hidden="1" x14ac:dyDescent="0.4">
      <c r="B1541" s="66" t="str">
        <f>IF(OR(F502="",J502=""),B502,CONCATENATE(B502,": ",F502,", ",J502))</f>
        <v>12th visit</v>
      </c>
      <c r="C1541" s="67"/>
      <c r="D1541" s="67"/>
      <c r="E1541" s="67"/>
      <c r="F1541" s="68"/>
      <c r="G1541" s="67"/>
      <c r="H1541" s="69"/>
      <c r="I1541" s="67"/>
      <c r="J1541" s="67"/>
      <c r="K1541" s="67"/>
      <c r="L1541" s="67"/>
      <c r="M1541" s="133">
        <f>IF(J502=I$1103,L$1103,IF(J502=I$1104,L$1104,IF(J502=I$1105,L$1105,IF(J502=I$1106,L$1106,IF(J502=I$1107,L$1107,IF(J502=I$1108,L$1108,IF(J502=I$1109,L$1109,IF(J502="",0))))))))</f>
        <v>0</v>
      </c>
    </row>
    <row r="1542" spans="2:13" hidden="1" x14ac:dyDescent="0.3">
      <c r="F1542" s="63"/>
    </row>
    <row r="1543" spans="2:13" hidden="1" x14ac:dyDescent="0.3">
      <c r="F1543" s="70" t="str">
        <f>F506</f>
        <v>Zuri</v>
      </c>
      <c r="J1543" s="70" t="str">
        <f>F507</f>
        <v>Tanner</v>
      </c>
    </row>
    <row r="1544" spans="2:13" hidden="1" x14ac:dyDescent="0.3"/>
    <row r="1545" spans="2:13" hidden="1" x14ac:dyDescent="0.3">
      <c r="B1545" s="64">
        <f>IF(C1545=F$1107,E$1107,IF(C1545=F$1108,E$1108,IF(C1545=F$1109,E$1109,IF(C1545=F$1110,E$1110,IF(C1545=F$1111,E$1111,IF(C1545=0,0))))))</f>
        <v>0</v>
      </c>
      <c r="C1545" s="4">
        <f>K509</f>
        <v>0</v>
      </c>
      <c r="F1545" s="4" t="str">
        <f>F1508</f>
        <v>1. I felt fully seen and heard.</v>
      </c>
      <c r="M1545" s="4">
        <f>IF(K509="",0,1)</f>
        <v>0</v>
      </c>
    </row>
    <row r="1546" spans="2:13" hidden="1" x14ac:dyDescent="0.3">
      <c r="B1546" s="64">
        <f t="shared" ref="B1546:B1554" si="102">IF(C1546=F$1107,E$1107,IF(C1546=F$1108,E$1108,IF(C1546=F$1109,E$1109,IF(C1546=F$1110,E$1110,IF(C1546=F$1111,E$1111,IF(C1546=0,0))))))</f>
        <v>0</v>
      </c>
      <c r="C1546" s="4">
        <f>K511</f>
        <v>0</v>
      </c>
      <c r="F1546" s="4" t="str">
        <f t="shared" ref="F1546:F1554" si="103">F1509</f>
        <v>2. They faithfully responded to all of my expressions of pain or discomfort.</v>
      </c>
      <c r="M1546" s="4">
        <f>IF(K511="",0,1)</f>
        <v>0</v>
      </c>
    </row>
    <row r="1547" spans="2:13" hidden="1" x14ac:dyDescent="0.3">
      <c r="B1547" s="64">
        <f t="shared" si="102"/>
        <v>0</v>
      </c>
      <c r="C1547" s="4">
        <f>K513</f>
        <v>0</v>
      </c>
      <c r="F1547" s="4" t="str">
        <f t="shared" si="103"/>
        <v>3. They put my personal wellbeing ahead of their institutional processes.</v>
      </c>
      <c r="M1547" s="4">
        <f>IF(K513="",0,1)</f>
        <v>0</v>
      </c>
    </row>
    <row r="1548" spans="2:13" hidden="1" x14ac:dyDescent="0.3">
      <c r="B1548" s="64">
        <f t="shared" si="102"/>
        <v>0</v>
      </c>
      <c r="C1548" s="4">
        <f>K515</f>
        <v>0</v>
      </c>
      <c r="F1548" s="4" t="str">
        <f t="shared" si="103"/>
        <v>4. Their actions and expressions were devoid of any microaggressions.</v>
      </c>
      <c r="M1548" s="4">
        <f>IF(K515="",0,1)</f>
        <v>0</v>
      </c>
    </row>
    <row r="1549" spans="2:13" hidden="1" x14ac:dyDescent="0.3">
      <c r="B1549" s="64">
        <f t="shared" si="102"/>
        <v>0</v>
      </c>
      <c r="C1549" s="4">
        <f>K517</f>
        <v>0</v>
      </c>
      <c r="F1549" s="4" t="str">
        <f t="shared" si="103"/>
        <v>5. They asked me how they could be more culturally sensitive.</v>
      </c>
      <c r="M1549" s="4">
        <f>IF(K517="",0,1)</f>
        <v>0</v>
      </c>
    </row>
    <row r="1550" spans="2:13" hidden="1" x14ac:dyDescent="0.3">
      <c r="B1550" s="64">
        <f t="shared" si="102"/>
        <v>0</v>
      </c>
      <c r="C1550" s="4">
        <f>K519</f>
        <v>0</v>
      </c>
      <c r="F1550" s="4" t="str">
        <f t="shared" si="103"/>
        <v>6. They did not exploit my vulnerability to their professional authority.</v>
      </c>
      <c r="M1550" s="4">
        <f>IF(K519="",0,1)</f>
        <v>0</v>
      </c>
    </row>
    <row r="1551" spans="2:13" hidden="1" x14ac:dyDescent="0.3">
      <c r="B1551" s="64">
        <f t="shared" si="102"/>
        <v>0</v>
      </c>
      <c r="C1551" s="4">
        <f>K521</f>
        <v>0</v>
      </c>
      <c r="F1551" s="4" t="str">
        <f t="shared" si="103"/>
        <v>7. I never had to give up my autonomy to fit their processes.</v>
      </c>
      <c r="M1551" s="4">
        <f>IF(K521="",0,1)</f>
        <v>0</v>
      </c>
    </row>
    <row r="1552" spans="2:13" hidden="1" x14ac:dyDescent="0.3">
      <c r="B1552" s="64">
        <f t="shared" si="102"/>
        <v>0</v>
      </c>
      <c r="C1552" s="4">
        <f>K523</f>
        <v>0</v>
      </c>
      <c r="F1552" s="4" t="str">
        <f t="shared" si="103"/>
        <v>8. Staff appeared to be culturally diverse.</v>
      </c>
      <c r="M1552" s="4">
        <f>IF(K523="",0,1)</f>
        <v>0</v>
      </c>
    </row>
    <row r="1553" spans="2:16" hidden="1" x14ac:dyDescent="0.3">
      <c r="B1553" s="64">
        <f t="shared" si="102"/>
        <v>0</v>
      </c>
      <c r="C1553" s="4">
        <f>K525</f>
        <v>0</v>
      </c>
      <c r="F1553" s="4" t="str">
        <f t="shared" si="103"/>
        <v>9. They effectively accommodated my linguistic barrier.</v>
      </c>
      <c r="M1553" s="4">
        <f>IF(K525="",0,1)</f>
        <v>0</v>
      </c>
    </row>
    <row r="1554" spans="2:16" hidden="1" x14ac:dyDescent="0.3">
      <c r="B1554" s="64">
        <f t="shared" si="102"/>
        <v>0</v>
      </c>
      <c r="C1554" s="4">
        <f>K527</f>
        <v>0</v>
      </c>
      <c r="F1554" s="4" t="str">
        <f t="shared" si="103"/>
        <v>10. I was offered billing options appropriate to my cultural values.</v>
      </c>
      <c r="M1554" s="4">
        <f>IF(K527="",0,1)</f>
        <v>0</v>
      </c>
    </row>
    <row r="1555" spans="2:16" hidden="1" x14ac:dyDescent="0.3">
      <c r="M1555" s="71">
        <f t="shared" ref="M1555" si="104">SUM(M1545:M1554)</f>
        <v>0</v>
      </c>
    </row>
    <row r="1556" spans="2:16" ht="15.5" hidden="1" x14ac:dyDescent="0.45">
      <c r="B1556" s="72">
        <f t="shared" ref="B1556" si="105">ROUND(SUM(B1545:B1554),0)</f>
        <v>0</v>
      </c>
      <c r="C1556" s="73" t="str">
        <f>IF(AND($B1556&gt;=$B$1114,$B1556&lt;$C$1114),E$1114,IF(AND($B1556&gt;=$B$1115,$B1556&lt;$C$1115),E$1115,IF(AND($B1556&gt;=$B$1116,$B1556&lt;$C$1116),E$1116,IF(AND($B1556&gt;=$B$1117,$B1556&lt;$C$1117),E$1117,IF(AND($B1556&gt;=$B$1118,$B1556&lt;=$C$1118),E$1118)))))</f>
        <v>Dangerously incompetent</v>
      </c>
      <c r="F1556" s="73" t="str">
        <f>IF(AND($B1556&gt;=$B$1114,$B1556&lt;$C$1114),H$1114,IF(AND($B1556&gt;=$B$1115,$B1556&lt;$C$1115),H$1115,IF(AND($B1556&gt;=$B$1116,$B1556&lt;$C$1116),H$1116,IF(AND($B1556&gt;=$B$1117,$B1556&lt;$C$1117),H$1117,IF(AND($B1556&gt;=$B$1118,$B1556&lt;=$C$1118),H$1118)))))</f>
        <v>dangerous incompetence</v>
      </c>
      <c r="I1556" s="73" t="str">
        <f>IF(AND($B1556&gt;=$B$1114,$B1556&lt;$C$1114),K$1114,IF(AND($B1556&gt;=$B$1115,$B1556&lt;$C$1115),K$1115,IF(AND($B1556&gt;=$B$1116,$B1556&lt;$C$1116),K$1116,IF(AND($B1556&gt;=$B$1117,$B1556&lt;$C$1117),K$1117,IF(AND($B1556&gt;=$B$1118,$B1556&lt;=$C$1118),K$1118)))))</f>
        <v>dangerous risk to Zuri's wellbeing</v>
      </c>
      <c r="M1556" s="74" t="str">
        <f>IF(M1555=10,B1556,"")</f>
        <v/>
      </c>
      <c r="P1556" s="127" t="str">
        <f>IF(M1556="","",M1556*0.01)</f>
        <v/>
      </c>
    </row>
    <row r="1557" spans="2:16" ht="15.5" hidden="1" x14ac:dyDescent="0.45">
      <c r="L1557" s="75" t="s">
        <v>92</v>
      </c>
      <c r="M1557" s="76" t="str">
        <f>IF(K507="","",K507)</f>
        <v/>
      </c>
      <c r="P1557" s="127" t="str">
        <f>IF(M1557="","",1-(M1557/12))</f>
        <v/>
      </c>
    </row>
    <row r="1558" spans="2:16" hidden="1" x14ac:dyDescent="0.3">
      <c r="B1558" s="73" t="str">
        <f t="shared" ref="B1558" si="106">IF(M1555=10,CONCATENATE(E1558,F1558,G1558,H1558,I1558,J1558,K1558,L1558,M1558),"")</f>
        <v/>
      </c>
      <c r="D1558" s="65" t="s">
        <v>60</v>
      </c>
      <c r="E1558" s="4" t="s">
        <v>93</v>
      </c>
      <c r="F1558" s="4">
        <f t="shared" ref="F1558" si="107">B1556</f>
        <v>0</v>
      </c>
      <c r="G1558" s="4" t="s">
        <v>94</v>
      </c>
      <c r="H1558" s="4" t="str">
        <f t="shared" ref="H1558" si="108">F1556</f>
        <v>dangerous incompetence</v>
      </c>
      <c r="I1558" s="4" t="s">
        <v>95</v>
      </c>
    </row>
    <row r="1559" spans="2:16" hidden="1" x14ac:dyDescent="0.3"/>
    <row r="1560" spans="2:16" ht="14.5" hidden="1" x14ac:dyDescent="0.45">
      <c r="C1560" s="147">
        <f>E537</f>
        <v>0</v>
      </c>
      <c r="D1560" s="148"/>
      <c r="E1560" s="148"/>
      <c r="F1560" s="148"/>
      <c r="G1560" s="148"/>
      <c r="H1560" s="149"/>
    </row>
    <row r="1561" spans="2:16" hidden="1" x14ac:dyDescent="0.3"/>
    <row r="1562" spans="2:16" hidden="1" x14ac:dyDescent="0.3">
      <c r="C1562" s="73" t="str">
        <f>CONCATENATE(E1562,F1562,G1562,H1562,I1562,J1562,K1562,,L1562,M1562)</f>
        <v xml:space="preserve">We provide this helpful feedback to you, Tanner, to improve your cultural competency. </v>
      </c>
      <c r="D1562" s="65" t="s">
        <v>60</v>
      </c>
      <c r="E1562" s="4" t="s">
        <v>123</v>
      </c>
      <c r="F1562" s="4" t="str">
        <f>IF($J1543=0,"the recipient",$J1543)</f>
        <v>Tanner</v>
      </c>
      <c r="G1562" s="4" t="s">
        <v>124</v>
      </c>
      <c r="H1562" s="4"/>
    </row>
    <row r="1563" spans="2:16" hidden="1" x14ac:dyDescent="0.3">
      <c r="C1563" s="73" t="str">
        <f>CONCATENATE(E1563,F1563,G1563,H1563,I1563,J1563,K1563,,L1563,M1563)</f>
        <v xml:space="preserve">We know medical providers like you rely upon referrals. Often from those you serve. </v>
      </c>
      <c r="D1563" s="65" t="s">
        <v>60</v>
      </c>
      <c r="E1563" s="4" t="s">
        <v>126</v>
      </c>
      <c r="G1563" s="4" t="s">
        <v>127</v>
      </c>
    </row>
    <row r="1564" spans="2:16" hidden="1" x14ac:dyDescent="0.3">
      <c r="C1564" s="73" t="str">
        <f>CONCATENATE(E1564,F1564,G1564,H1564,I1564,J1564,K1564,,L1564,M1564)</f>
        <v>Select a service that best fits your needs.</v>
      </c>
      <c r="D1564" s="65" t="s">
        <v>60</v>
      </c>
      <c r="E1564" s="4" t="s">
        <v>17</v>
      </c>
    </row>
    <row r="1565" spans="2:16" hidden="1" x14ac:dyDescent="0.3">
      <c r="C1565" s="62" t="str">
        <f>$C$1164</f>
        <v>Standard Cultural Competence - begin</v>
      </c>
      <c r="E1565" s="65" t="s">
        <v>60</v>
      </c>
      <c r="F1565" s="62" t="str">
        <f>$H$1164</f>
        <v>beginning the Standard Cultural Competence program</v>
      </c>
      <c r="G1565" s="65" t="s">
        <v>60</v>
      </c>
      <c r="H1565" s="73" t="str">
        <f>CONCATENATE($I1565,$J1565,$K1565,$L1565,$M1565,$N1565,$O1565,$P1565)</f>
        <v>Now that Tanner is beginning the Standard Cultural Competence program, we expect improved outcomes. And can provide a testimonial of their responsiveness to the needs of diverse clients.</v>
      </c>
      <c r="I1565" s="4" t="s">
        <v>128</v>
      </c>
      <c r="J1565" s="65" t="str">
        <f>F1562</f>
        <v>Tanner</v>
      </c>
      <c r="K1565" s="61" t="s">
        <v>129</v>
      </c>
      <c r="L1565" s="4" t="str">
        <f>F1565</f>
        <v>beginning the Standard Cultural Competence program</v>
      </c>
      <c r="M1565" s="4" t="s">
        <v>143</v>
      </c>
      <c r="N1565" s="60" t="s">
        <v>131</v>
      </c>
    </row>
    <row r="1566" spans="2:16" hidden="1" x14ac:dyDescent="0.3">
      <c r="C1566" s="62" t="str">
        <f>$C$1165</f>
        <v>Competitive Cultural Competence - begin</v>
      </c>
      <c r="E1566" s="65" t="s">
        <v>60</v>
      </c>
      <c r="F1566" s="62" t="str">
        <f>$H$1165</f>
        <v>beginning the Competetive Cultural Competence program</v>
      </c>
      <c r="G1566" s="65" t="s">
        <v>60</v>
      </c>
      <c r="H1566" s="73" t="str">
        <f t="shared" ref="H1566:H1571" si="109">CONCATENATE($I1566,$J1566,$K1566,$L1566,$M1566,$N1566,$O1566,$P1566)</f>
        <v>Now that Tanner is beginning the Competetive Cultural Competence program, we anticipate modestly improved wellness outcomes. And can provide a testimonial of their responsiveness to the needs of diverse clients.</v>
      </c>
      <c r="I1566" s="4" t="s">
        <v>128</v>
      </c>
      <c r="J1566" s="4" t="str">
        <f>J1565</f>
        <v>Tanner</v>
      </c>
      <c r="K1566" s="61" t="str">
        <f>K$1195</f>
        <v xml:space="preserve"> is </v>
      </c>
      <c r="L1566" s="4" t="str">
        <f t="shared" ref="L1566:L1570" si="110">F1566</f>
        <v>beginning the Competetive Cultural Competence program</v>
      </c>
      <c r="M1566" s="4" t="s">
        <v>144</v>
      </c>
      <c r="N1566" s="60" t="s">
        <v>131</v>
      </c>
    </row>
    <row r="1567" spans="2:16" hidden="1" x14ac:dyDescent="0.3">
      <c r="C1567" s="62" t="str">
        <f>$C$1166</f>
        <v>Standard Cultural Competence - enrolled</v>
      </c>
      <c r="E1567" s="65" t="s">
        <v>60</v>
      </c>
      <c r="F1567" s="62" t="str">
        <f>$H$1166</f>
        <v>participating in the Standard Cultural Competence program</v>
      </c>
      <c r="G1567" s="65" t="s">
        <v>60</v>
      </c>
      <c r="H1567" s="73" t="str">
        <f t="shared" si="109"/>
        <v>Now that Tanner is participating in the Standard Cultural Competence program, we expect better outcomes. And can provide a testimonial of their responsiveness to the needs of diverse clients.</v>
      </c>
      <c r="I1567" s="4" t="s">
        <v>128</v>
      </c>
      <c r="J1567" s="4" t="str">
        <f t="shared" ref="J1567:J1570" si="111">J1566</f>
        <v>Tanner</v>
      </c>
      <c r="K1567" s="61" t="str">
        <f>K$1195</f>
        <v xml:space="preserve"> is </v>
      </c>
      <c r="L1567" s="4" t="str">
        <f t="shared" si="110"/>
        <v>participating in the Standard Cultural Competence program</v>
      </c>
      <c r="M1567" s="4" t="s">
        <v>145</v>
      </c>
      <c r="N1567" s="60" t="s">
        <v>131</v>
      </c>
    </row>
    <row r="1568" spans="2:16" hidden="1" x14ac:dyDescent="0.3">
      <c r="C1568" s="62" t="str">
        <f>$C$1167</f>
        <v>Competitive Cultural Competence - enrolled</v>
      </c>
      <c r="E1568" s="65" t="s">
        <v>60</v>
      </c>
      <c r="F1568" s="62" t="str">
        <f>$H$1167</f>
        <v>participating in the Competetive Cultural Competence program</v>
      </c>
      <c r="G1568" s="65" t="s">
        <v>60</v>
      </c>
      <c r="H1568" s="73" t="str">
        <f t="shared" si="109"/>
        <v>Now that Tanner is participating in the Competetive Cultural Competence program, we anticipate significantly improved wellness outcomes. And can provide a testimonial of their responsiveness to the needs of diverse clients.</v>
      </c>
      <c r="I1568" s="4" t="s">
        <v>128</v>
      </c>
      <c r="J1568" s="4" t="str">
        <f t="shared" si="111"/>
        <v>Tanner</v>
      </c>
      <c r="K1568" s="61" t="str">
        <f>K$1195</f>
        <v xml:space="preserve"> is </v>
      </c>
      <c r="L1568" s="4" t="str">
        <f t="shared" si="110"/>
        <v>participating in the Competetive Cultural Competence program</v>
      </c>
      <c r="M1568" s="4" t="s">
        <v>146</v>
      </c>
      <c r="N1568" s="60" t="s">
        <v>131</v>
      </c>
    </row>
    <row r="1569" spans="2:14" hidden="1" x14ac:dyDescent="0.3">
      <c r="C1569" s="62" t="str">
        <f>$C$1168</f>
        <v>Standard Cultural Competence - completed</v>
      </c>
      <c r="E1569" s="65" t="s">
        <v>60</v>
      </c>
      <c r="F1569" s="62" t="str">
        <f>$H$1168</f>
        <v>completing the Standard Cultural Competence program</v>
      </c>
      <c r="G1569" s="65" t="s">
        <v>60</v>
      </c>
      <c r="H1569" s="73" t="str">
        <f t="shared" si="109"/>
        <v>Now that Tanner is completing the Standard Cultural Competence program, we expect stellar outcomes. And will soon provide a testimonial of their responsiveness to the needs of diverse clients.</v>
      </c>
      <c r="I1569" s="4" t="s">
        <v>128</v>
      </c>
      <c r="J1569" s="4" t="str">
        <f t="shared" si="111"/>
        <v>Tanner</v>
      </c>
      <c r="K1569" s="61" t="str">
        <f>K$1195</f>
        <v xml:space="preserve"> is </v>
      </c>
      <c r="L1569" s="4" t="str">
        <f t="shared" si="110"/>
        <v>completing the Standard Cultural Competence program</v>
      </c>
      <c r="M1569" s="4" t="s">
        <v>147</v>
      </c>
      <c r="N1569" s="60" t="s">
        <v>136</v>
      </c>
    </row>
    <row r="1570" spans="2:14" hidden="1" x14ac:dyDescent="0.3">
      <c r="C1570" s="62" t="str">
        <f>$C$1169</f>
        <v>Competitive Cultural Competence - completed</v>
      </c>
      <c r="E1570" s="65" t="s">
        <v>60</v>
      </c>
      <c r="F1570" s="62" t="str">
        <f>$H$1169</f>
        <v>completing the Competetive Cultural Competence program</v>
      </c>
      <c r="G1570" s="65" t="s">
        <v>60</v>
      </c>
      <c r="H1570" s="73" t="str">
        <f t="shared" si="109"/>
        <v>Now that Tanner is completing the Competetive Cultural Competence program, we anticipate greatly improved wellness outcomes. And will soon provide a testimonial of their responsiveness to the needs of diverse clients.</v>
      </c>
      <c r="I1570" s="4" t="s">
        <v>128</v>
      </c>
      <c r="J1570" s="4" t="str">
        <f t="shared" si="111"/>
        <v>Tanner</v>
      </c>
      <c r="K1570" s="61" t="str">
        <f>K$1195</f>
        <v xml:space="preserve"> is </v>
      </c>
      <c r="L1570" s="4" t="str">
        <f t="shared" si="110"/>
        <v>completing the Competetive Cultural Competence program</v>
      </c>
      <c r="M1570" s="4" t="s">
        <v>148</v>
      </c>
      <c r="N1570" s="60" t="s">
        <v>136</v>
      </c>
    </row>
    <row r="1571" spans="2:14" hidden="1" x14ac:dyDescent="0.3">
      <c r="G1571" s="65" t="s">
        <v>60</v>
      </c>
      <c r="H1571" s="73" t="str">
        <f t="shared" si="109"/>
        <v>Select one of these two services, Standard or Competitive Competence, to best improve your efficacy serving diverse patients. We can then offer a testimonial of your improved responsiveness to diverse clients.</v>
      </c>
      <c r="K1571" s="61" t="s">
        <v>138</v>
      </c>
      <c r="L1571" s="61" t="s">
        <v>139</v>
      </c>
      <c r="M1571" s="61" t="s">
        <v>149</v>
      </c>
      <c r="N1571" s="60" t="s">
        <v>141</v>
      </c>
    </row>
    <row r="1572" spans="2:14" hidden="1" x14ac:dyDescent="0.3">
      <c r="C1572" s="73" t="str">
        <f>IF($C1560=$C1565,H1565,IF($C1560=$C1566,H1566,IF($C1560=C1567,H1567,IF($C1560=C1568,H1568,IF($C1560=C1569,H1569,IF($C1560=C1570,H1570,IF($C1560=0,H1571)))))))</f>
        <v>Select one of these two services, Standard or Competitive Competence, to best improve your efficacy serving diverse patients. We can then offer a testimonial of your improved responsiveness to diverse clients.</v>
      </c>
      <c r="E1572" s="65" t="s">
        <v>60</v>
      </c>
      <c r="F1572" s="73" t="str">
        <f>IF($C1560=$C1565,F1565,IF($C1560=$C1566,F1566,IF($C1560=C1567,F1567,IF($C1560=C1568,F1568,IF($C1560=C1569,F1569,IF($C1560=C1570,F1570,IF($C1560=0,"")))))))</f>
        <v/>
      </c>
      <c r="G1572" s="65" t="s">
        <v>60</v>
      </c>
    </row>
    <row r="1573" spans="2:14" hidden="1" x14ac:dyDescent="0.3"/>
    <row r="1574" spans="2:14" hidden="1" x14ac:dyDescent="0.3">
      <c r="C1574" s="4" t="s">
        <v>142</v>
      </c>
    </row>
    <row r="1575" spans="2:14" hidden="1" x14ac:dyDescent="0.3"/>
    <row r="1576" spans="2:14" hidden="1" x14ac:dyDescent="0.3"/>
    <row r="1577" spans="2:14" hidden="1" x14ac:dyDescent="0.3"/>
    <row r="1578" spans="2:14" ht="16" hidden="1" x14ac:dyDescent="0.4">
      <c r="B1578" s="66" t="str">
        <f>IF(OR(F543="",J543=""),B543,CONCATENATE(B543,": ",F543,", ",J543))</f>
        <v>13th visit</v>
      </c>
      <c r="C1578" s="67"/>
      <c r="D1578" s="67"/>
      <c r="E1578" s="67"/>
      <c r="F1578" s="68"/>
      <c r="G1578" s="67"/>
      <c r="H1578" s="69"/>
      <c r="I1578" s="67"/>
      <c r="J1578" s="67"/>
      <c r="K1578" s="67"/>
      <c r="L1578" s="67"/>
      <c r="M1578" s="133">
        <f>IF(J543=I$1103,L$1103,IF(J543=I$1104,L$1104,IF(J543=I$1105,L$1105,IF(J543=I$1106,L$1106,IF(J543=I$1107,L$1107,IF(J543=I$1108,L$1108,IF(J543=I$1109,L$1109,IF(J543="",0))))))))</f>
        <v>0</v>
      </c>
    </row>
    <row r="1579" spans="2:14" hidden="1" x14ac:dyDescent="0.3">
      <c r="F1579" s="63"/>
    </row>
    <row r="1580" spans="2:14" hidden="1" x14ac:dyDescent="0.3">
      <c r="F1580" s="70" t="str">
        <f>F547</f>
        <v>Zuri</v>
      </c>
      <c r="J1580" s="70" t="str">
        <f>F548</f>
        <v>Tanner</v>
      </c>
    </row>
    <row r="1581" spans="2:14" hidden="1" x14ac:dyDescent="0.3"/>
    <row r="1582" spans="2:14" hidden="1" x14ac:dyDescent="0.3">
      <c r="B1582" s="64">
        <f>IF(C1582=F$1107,E$1107,IF(C1582=F$1108,E$1108,IF(C1582=F$1109,E$1109,IF(C1582=F$1110,E$1110,IF(C1582=F$1111,E$1111,IF(C1582=0,0))))))</f>
        <v>0</v>
      </c>
      <c r="C1582" s="4">
        <f>K550</f>
        <v>0</v>
      </c>
      <c r="F1582" s="4" t="str">
        <f>F1545</f>
        <v>1. I felt fully seen and heard.</v>
      </c>
      <c r="M1582" s="4">
        <f>IF(K550="",0,1)</f>
        <v>0</v>
      </c>
    </row>
    <row r="1583" spans="2:14" hidden="1" x14ac:dyDescent="0.3">
      <c r="B1583" s="64">
        <f t="shared" ref="B1583:B1591" si="112">IF(C1583=F$1107,E$1107,IF(C1583=F$1108,E$1108,IF(C1583=F$1109,E$1109,IF(C1583=F$1110,E$1110,IF(C1583=F$1111,E$1111,IF(C1583=0,0))))))</f>
        <v>0</v>
      </c>
      <c r="C1583" s="4">
        <f>K552</f>
        <v>0</v>
      </c>
      <c r="F1583" s="4" t="str">
        <f t="shared" ref="F1583:F1591" si="113">F1546</f>
        <v>2. They faithfully responded to all of my expressions of pain or discomfort.</v>
      </c>
      <c r="M1583" s="4">
        <f>IF(K552="",0,1)</f>
        <v>0</v>
      </c>
    </row>
    <row r="1584" spans="2:14" hidden="1" x14ac:dyDescent="0.3">
      <c r="B1584" s="64">
        <f t="shared" si="112"/>
        <v>0</v>
      </c>
      <c r="C1584" s="4">
        <f>K554</f>
        <v>0</v>
      </c>
      <c r="F1584" s="4" t="str">
        <f t="shared" si="113"/>
        <v>3. They put my personal wellbeing ahead of their institutional processes.</v>
      </c>
      <c r="M1584" s="4">
        <f>IF(K554="",0,1)</f>
        <v>0</v>
      </c>
    </row>
    <row r="1585" spans="2:16" hidden="1" x14ac:dyDescent="0.3">
      <c r="B1585" s="64">
        <f t="shared" si="112"/>
        <v>0</v>
      </c>
      <c r="C1585" s="4">
        <f>K556</f>
        <v>0</v>
      </c>
      <c r="F1585" s="4" t="str">
        <f t="shared" si="113"/>
        <v>4. Their actions and expressions were devoid of any microaggressions.</v>
      </c>
      <c r="M1585" s="4">
        <f>IF(K556="",0,1)</f>
        <v>0</v>
      </c>
    </row>
    <row r="1586" spans="2:16" hidden="1" x14ac:dyDescent="0.3">
      <c r="B1586" s="64">
        <f t="shared" si="112"/>
        <v>0</v>
      </c>
      <c r="C1586" s="4">
        <f>K558</f>
        <v>0</v>
      </c>
      <c r="F1586" s="4" t="str">
        <f t="shared" si="113"/>
        <v>5. They asked me how they could be more culturally sensitive.</v>
      </c>
      <c r="M1586" s="4">
        <f>IF(K558="",0,1)</f>
        <v>0</v>
      </c>
    </row>
    <row r="1587" spans="2:16" hidden="1" x14ac:dyDescent="0.3">
      <c r="B1587" s="64">
        <f t="shared" si="112"/>
        <v>0</v>
      </c>
      <c r="C1587" s="4">
        <f>K560</f>
        <v>0</v>
      </c>
      <c r="F1587" s="4" t="str">
        <f t="shared" si="113"/>
        <v>6. They did not exploit my vulnerability to their professional authority.</v>
      </c>
      <c r="M1587" s="4">
        <f>IF(K560="",0,1)</f>
        <v>0</v>
      </c>
    </row>
    <row r="1588" spans="2:16" hidden="1" x14ac:dyDescent="0.3">
      <c r="B1588" s="64">
        <f t="shared" si="112"/>
        <v>0</v>
      </c>
      <c r="C1588" s="4">
        <f>K562</f>
        <v>0</v>
      </c>
      <c r="F1588" s="4" t="str">
        <f t="shared" si="113"/>
        <v>7. I never had to give up my autonomy to fit their processes.</v>
      </c>
      <c r="M1588" s="4">
        <f>IF(K562="",0,1)</f>
        <v>0</v>
      </c>
    </row>
    <row r="1589" spans="2:16" hidden="1" x14ac:dyDescent="0.3">
      <c r="B1589" s="64">
        <f t="shared" si="112"/>
        <v>0</v>
      </c>
      <c r="C1589" s="4">
        <f>K564</f>
        <v>0</v>
      </c>
      <c r="F1589" s="4" t="str">
        <f t="shared" si="113"/>
        <v>8. Staff appeared to be culturally diverse.</v>
      </c>
      <c r="M1589" s="4">
        <f>IF(K564="",0,1)</f>
        <v>0</v>
      </c>
    </row>
    <row r="1590" spans="2:16" hidden="1" x14ac:dyDescent="0.3">
      <c r="B1590" s="64">
        <f t="shared" si="112"/>
        <v>0</v>
      </c>
      <c r="C1590" s="4">
        <f>K566</f>
        <v>0</v>
      </c>
      <c r="F1590" s="4" t="str">
        <f t="shared" si="113"/>
        <v>9. They effectively accommodated my linguistic barrier.</v>
      </c>
      <c r="M1590" s="4">
        <f>IF(K566="",0,1)</f>
        <v>0</v>
      </c>
    </row>
    <row r="1591" spans="2:16" hidden="1" x14ac:dyDescent="0.3">
      <c r="B1591" s="64">
        <f t="shared" si="112"/>
        <v>0</v>
      </c>
      <c r="C1591" s="4">
        <f>K568</f>
        <v>0</v>
      </c>
      <c r="F1591" s="4" t="str">
        <f t="shared" si="113"/>
        <v>10. I was offered billing options appropriate to my cultural values.</v>
      </c>
      <c r="M1591" s="4">
        <f>IF(K568="",0,1)</f>
        <v>0</v>
      </c>
    </row>
    <row r="1592" spans="2:16" hidden="1" x14ac:dyDescent="0.3">
      <c r="M1592" s="71">
        <f t="shared" ref="M1592" si="114">SUM(M1582:M1591)</f>
        <v>0</v>
      </c>
    </row>
    <row r="1593" spans="2:16" ht="15.5" hidden="1" x14ac:dyDescent="0.45">
      <c r="B1593" s="72">
        <f t="shared" ref="B1593" si="115">ROUND(SUM(B1582:B1591),0)</f>
        <v>0</v>
      </c>
      <c r="C1593" s="73" t="str">
        <f>IF(AND($B1593&gt;=$B$1114,$B1593&lt;$C$1114),E$1114,IF(AND($B1593&gt;=$B$1115,$B1593&lt;$C$1115),E$1115,IF(AND($B1593&gt;=$B$1116,$B1593&lt;$C$1116),E$1116,IF(AND($B1593&gt;=$B$1117,$B1593&lt;$C$1117),E$1117,IF(AND($B1593&gt;=$B$1118,$B1593&lt;=$C$1118),E$1118)))))</f>
        <v>Dangerously incompetent</v>
      </c>
      <c r="F1593" s="73" t="str">
        <f>IF(AND($B1593&gt;=$B$1114,$B1593&lt;$C$1114),H$1114,IF(AND($B1593&gt;=$B$1115,$B1593&lt;$C$1115),H$1115,IF(AND($B1593&gt;=$B$1116,$B1593&lt;$C$1116),H$1116,IF(AND($B1593&gt;=$B$1117,$B1593&lt;$C$1117),H$1117,IF(AND($B1593&gt;=$B$1118,$B1593&lt;=$C$1118),H$1118)))))</f>
        <v>dangerous incompetence</v>
      </c>
      <c r="I1593" s="73" t="str">
        <f>IF(AND($B1593&gt;=$B$1114,$B1593&lt;$C$1114),K$1114,IF(AND($B1593&gt;=$B$1115,$B1593&lt;$C$1115),K$1115,IF(AND($B1593&gt;=$B$1116,$B1593&lt;$C$1116),K$1116,IF(AND($B1593&gt;=$B$1117,$B1593&lt;$C$1117),K$1117,IF(AND($B1593&gt;=$B$1118,$B1593&lt;=$C$1118),K$1118)))))</f>
        <v>dangerous risk to Zuri's wellbeing</v>
      </c>
      <c r="M1593" s="74" t="str">
        <f>IF(M1592=10,B1593,"")</f>
        <v/>
      </c>
      <c r="P1593" s="127" t="str">
        <f>IF(M1593="","",M1593*0.01)</f>
        <v/>
      </c>
    </row>
    <row r="1594" spans="2:16" ht="15.5" hidden="1" x14ac:dyDescent="0.45">
      <c r="L1594" s="75" t="s">
        <v>92</v>
      </c>
      <c r="M1594" s="76" t="str">
        <f>IF(K548="","",K548)</f>
        <v/>
      </c>
      <c r="P1594" s="127" t="str">
        <f>IF(M1594="","",1-(M1594/12))</f>
        <v/>
      </c>
    </row>
    <row r="1595" spans="2:16" hidden="1" x14ac:dyDescent="0.3">
      <c r="B1595" s="73" t="str">
        <f t="shared" ref="B1595" si="116">IF(M1592=10,CONCATENATE(E1595,F1595,G1595,H1595,I1595,J1595,K1595,L1595,M1595),"")</f>
        <v/>
      </c>
      <c r="D1595" s="65" t="s">
        <v>60</v>
      </c>
      <c r="E1595" s="4" t="s">
        <v>93</v>
      </c>
      <c r="F1595" s="4">
        <f t="shared" ref="F1595" si="117">B1593</f>
        <v>0</v>
      </c>
      <c r="G1595" s="4" t="s">
        <v>94</v>
      </c>
      <c r="H1595" s="4" t="str">
        <f t="shared" ref="H1595" si="118">F1593</f>
        <v>dangerous incompetence</v>
      </c>
      <c r="I1595" s="4" t="s">
        <v>95</v>
      </c>
    </row>
    <row r="1596" spans="2:16" hidden="1" x14ac:dyDescent="0.3"/>
    <row r="1597" spans="2:16" ht="14.5" hidden="1" x14ac:dyDescent="0.45">
      <c r="C1597" s="147">
        <f>E578</f>
        <v>0</v>
      </c>
      <c r="D1597" s="148"/>
      <c r="E1597" s="148"/>
      <c r="F1597" s="148"/>
      <c r="G1597" s="148"/>
      <c r="H1597" s="149"/>
    </row>
    <row r="1598" spans="2:16" hidden="1" x14ac:dyDescent="0.3"/>
    <row r="1599" spans="2:16" hidden="1" x14ac:dyDescent="0.3">
      <c r="C1599" s="73" t="str">
        <f>CONCATENATE(E1599,F1599,G1599,H1599,I1599,J1599,K1599,,L1599,M1599)</f>
        <v xml:space="preserve">We provide this helpful feedback to you, Tanner, to improve your cultural competency. </v>
      </c>
      <c r="D1599" s="65" t="s">
        <v>60</v>
      </c>
      <c r="E1599" s="4" t="s">
        <v>123</v>
      </c>
      <c r="F1599" s="4" t="str">
        <f>IF($J1580=0,"the recipient",$J1580)</f>
        <v>Tanner</v>
      </c>
      <c r="G1599" s="4" t="s">
        <v>124</v>
      </c>
      <c r="H1599" s="4"/>
    </row>
    <row r="1600" spans="2:16" hidden="1" x14ac:dyDescent="0.3">
      <c r="C1600" s="73" t="str">
        <f>CONCATENATE(E1600,F1600,G1600,H1600,I1600,J1600,K1600,,L1600,M1600)</f>
        <v xml:space="preserve">We know medical providers like you rely upon referrals. Often from those you serve. </v>
      </c>
      <c r="D1600" s="65" t="s">
        <v>60</v>
      </c>
      <c r="E1600" s="4" t="s">
        <v>126</v>
      </c>
      <c r="G1600" s="4" t="s">
        <v>127</v>
      </c>
    </row>
    <row r="1601" spans="2:14" hidden="1" x14ac:dyDescent="0.3">
      <c r="C1601" s="73" t="str">
        <f>CONCATENATE(E1601,F1601,G1601,H1601,I1601,J1601,K1601,,L1601,M1601)</f>
        <v>Select a service that best fits your needs.</v>
      </c>
      <c r="D1601" s="65" t="s">
        <v>60</v>
      </c>
      <c r="E1601" s="4" t="s">
        <v>17</v>
      </c>
    </row>
    <row r="1602" spans="2:14" hidden="1" x14ac:dyDescent="0.3">
      <c r="C1602" s="62" t="str">
        <f>$C$1164</f>
        <v>Standard Cultural Competence - begin</v>
      </c>
      <c r="E1602" s="65" t="s">
        <v>60</v>
      </c>
      <c r="F1602" s="62" t="str">
        <f>$H$1164</f>
        <v>beginning the Standard Cultural Competence program</v>
      </c>
      <c r="G1602" s="65" t="s">
        <v>60</v>
      </c>
      <c r="H1602" s="73" t="str">
        <f>CONCATENATE($I1602,$J1602,$K1602,$L1602,$M1602,$N1602,$O1602,$P1602)</f>
        <v>Now that Tanner is beginning the Standard Cultural Competence program, we expect improved outcomes. And can provide a testimonial of their responsiveness to the needs of diverse clients.</v>
      </c>
      <c r="I1602" s="4" t="s">
        <v>128</v>
      </c>
      <c r="J1602" s="65" t="str">
        <f>F1599</f>
        <v>Tanner</v>
      </c>
      <c r="K1602" s="61" t="s">
        <v>129</v>
      </c>
      <c r="L1602" s="4" t="str">
        <f>F1602</f>
        <v>beginning the Standard Cultural Competence program</v>
      </c>
      <c r="M1602" s="4" t="s">
        <v>143</v>
      </c>
      <c r="N1602" s="60" t="s">
        <v>131</v>
      </c>
    </row>
    <row r="1603" spans="2:14" hidden="1" x14ac:dyDescent="0.3">
      <c r="C1603" s="62" t="str">
        <f>$C$1165</f>
        <v>Competitive Cultural Competence - begin</v>
      </c>
      <c r="E1603" s="65" t="s">
        <v>60</v>
      </c>
      <c r="F1603" s="62" t="str">
        <f>$H$1165</f>
        <v>beginning the Competetive Cultural Competence program</v>
      </c>
      <c r="G1603" s="65" t="s">
        <v>60</v>
      </c>
      <c r="H1603" s="73" t="str">
        <f t="shared" ref="H1603:H1608" si="119">CONCATENATE($I1603,$J1603,$K1603,$L1603,$M1603,$N1603,$O1603,$P1603)</f>
        <v>Now that Tanner is beginning the Competetive Cultural Competence program, we anticipate modestly improved wellness outcomes. And can provide a testimonial of their responsiveness to the needs of diverse clients.</v>
      </c>
      <c r="I1603" s="4" t="s">
        <v>128</v>
      </c>
      <c r="J1603" s="4" t="str">
        <f>J1602</f>
        <v>Tanner</v>
      </c>
      <c r="K1603" s="61" t="str">
        <f>K$1195</f>
        <v xml:space="preserve"> is </v>
      </c>
      <c r="L1603" s="4" t="str">
        <f t="shared" ref="L1603:L1607" si="120">F1603</f>
        <v>beginning the Competetive Cultural Competence program</v>
      </c>
      <c r="M1603" s="4" t="s">
        <v>144</v>
      </c>
      <c r="N1603" s="60" t="s">
        <v>131</v>
      </c>
    </row>
    <row r="1604" spans="2:14" hidden="1" x14ac:dyDescent="0.3">
      <c r="C1604" s="62" t="str">
        <f>$C$1166</f>
        <v>Standard Cultural Competence - enrolled</v>
      </c>
      <c r="E1604" s="65" t="s">
        <v>60</v>
      </c>
      <c r="F1604" s="62" t="str">
        <f>$H$1166</f>
        <v>participating in the Standard Cultural Competence program</v>
      </c>
      <c r="G1604" s="65" t="s">
        <v>60</v>
      </c>
      <c r="H1604" s="73" t="str">
        <f t="shared" si="119"/>
        <v>Now that Tanner is participating in the Standard Cultural Competence program, we expect better outcomes. And can provide a testimonial of their responsiveness to the needs of diverse clients.</v>
      </c>
      <c r="I1604" s="4" t="s">
        <v>128</v>
      </c>
      <c r="J1604" s="4" t="str">
        <f t="shared" ref="J1604:J1607" si="121">J1603</f>
        <v>Tanner</v>
      </c>
      <c r="K1604" s="61" t="str">
        <f>K$1195</f>
        <v xml:space="preserve"> is </v>
      </c>
      <c r="L1604" s="4" t="str">
        <f t="shared" si="120"/>
        <v>participating in the Standard Cultural Competence program</v>
      </c>
      <c r="M1604" s="4" t="s">
        <v>145</v>
      </c>
      <c r="N1604" s="60" t="s">
        <v>131</v>
      </c>
    </row>
    <row r="1605" spans="2:14" hidden="1" x14ac:dyDescent="0.3">
      <c r="C1605" s="62" t="str">
        <f>$C$1167</f>
        <v>Competitive Cultural Competence - enrolled</v>
      </c>
      <c r="E1605" s="65" t="s">
        <v>60</v>
      </c>
      <c r="F1605" s="62" t="str">
        <f>$H$1167</f>
        <v>participating in the Competetive Cultural Competence program</v>
      </c>
      <c r="G1605" s="65" t="s">
        <v>60</v>
      </c>
      <c r="H1605" s="73" t="str">
        <f t="shared" si="119"/>
        <v>Now that Tanner is participating in the Competetive Cultural Competence program, we anticipate significantly improved wellness outcomes. And can provide a testimonial of their responsiveness to the needs of diverse clients.</v>
      </c>
      <c r="I1605" s="4" t="s">
        <v>128</v>
      </c>
      <c r="J1605" s="4" t="str">
        <f t="shared" si="121"/>
        <v>Tanner</v>
      </c>
      <c r="K1605" s="61" t="str">
        <f>K$1195</f>
        <v xml:space="preserve"> is </v>
      </c>
      <c r="L1605" s="4" t="str">
        <f t="shared" si="120"/>
        <v>participating in the Competetive Cultural Competence program</v>
      </c>
      <c r="M1605" s="4" t="s">
        <v>146</v>
      </c>
      <c r="N1605" s="60" t="s">
        <v>131</v>
      </c>
    </row>
    <row r="1606" spans="2:14" hidden="1" x14ac:dyDescent="0.3">
      <c r="C1606" s="62" t="str">
        <f>$C$1168</f>
        <v>Standard Cultural Competence - completed</v>
      </c>
      <c r="E1606" s="65" t="s">
        <v>60</v>
      </c>
      <c r="F1606" s="62" t="str">
        <f>$H$1168</f>
        <v>completing the Standard Cultural Competence program</v>
      </c>
      <c r="G1606" s="65" t="s">
        <v>60</v>
      </c>
      <c r="H1606" s="73" t="str">
        <f t="shared" si="119"/>
        <v>Now that Tanner is completing the Standard Cultural Competence program, we expect stellar outcomes. And will soon provide a testimonial of their responsiveness to the needs of diverse clients.</v>
      </c>
      <c r="I1606" s="4" t="s">
        <v>128</v>
      </c>
      <c r="J1606" s="4" t="str">
        <f t="shared" si="121"/>
        <v>Tanner</v>
      </c>
      <c r="K1606" s="61" t="str">
        <f>K$1195</f>
        <v xml:space="preserve"> is </v>
      </c>
      <c r="L1606" s="4" t="str">
        <f t="shared" si="120"/>
        <v>completing the Standard Cultural Competence program</v>
      </c>
      <c r="M1606" s="4" t="s">
        <v>147</v>
      </c>
      <c r="N1606" s="60" t="s">
        <v>136</v>
      </c>
    </row>
    <row r="1607" spans="2:14" hidden="1" x14ac:dyDescent="0.3">
      <c r="C1607" s="62" t="str">
        <f>$C$1169</f>
        <v>Competitive Cultural Competence - completed</v>
      </c>
      <c r="E1607" s="65" t="s">
        <v>60</v>
      </c>
      <c r="F1607" s="62" t="str">
        <f>$H$1169</f>
        <v>completing the Competetive Cultural Competence program</v>
      </c>
      <c r="G1607" s="65" t="s">
        <v>60</v>
      </c>
      <c r="H1607" s="73" t="str">
        <f t="shared" si="119"/>
        <v>Now that Tanner is completing the Competetive Cultural Competence program, we anticipate greatly improved wellness outcomes. And will soon provide a testimonial of their responsiveness to the needs of diverse clients.</v>
      </c>
      <c r="I1607" s="4" t="s">
        <v>128</v>
      </c>
      <c r="J1607" s="4" t="str">
        <f t="shared" si="121"/>
        <v>Tanner</v>
      </c>
      <c r="K1607" s="61" t="str">
        <f>K$1195</f>
        <v xml:space="preserve"> is </v>
      </c>
      <c r="L1607" s="4" t="str">
        <f t="shared" si="120"/>
        <v>completing the Competetive Cultural Competence program</v>
      </c>
      <c r="M1607" s="4" t="s">
        <v>148</v>
      </c>
      <c r="N1607" s="60" t="s">
        <v>136</v>
      </c>
    </row>
    <row r="1608" spans="2:14" hidden="1" x14ac:dyDescent="0.3">
      <c r="G1608" s="65" t="s">
        <v>60</v>
      </c>
      <c r="H1608" s="73" t="str">
        <f t="shared" si="119"/>
        <v>Select one of these two services, Standard or Competitive Competence, to best improve your efficacy serving diverse patients. We can then offer a testimonial of your improved responsiveness to diverse clients.</v>
      </c>
      <c r="K1608" s="61" t="s">
        <v>138</v>
      </c>
      <c r="L1608" s="61" t="s">
        <v>139</v>
      </c>
      <c r="M1608" s="61" t="s">
        <v>149</v>
      </c>
      <c r="N1608" s="60" t="s">
        <v>141</v>
      </c>
    </row>
    <row r="1609" spans="2:14" hidden="1" x14ac:dyDescent="0.3">
      <c r="C1609" s="73" t="str">
        <f>IF($C1597=$C1602,H1602,IF($C1597=$C1603,H1603,IF($C1597=C1604,H1604,IF($C1597=C1605,H1605,IF($C1597=C1606,H1606,IF($C1597=C1607,H1607,IF($C1597=0,H1608)))))))</f>
        <v>Select one of these two services, Standard or Competitive Competence, to best improve your efficacy serving diverse patients. We can then offer a testimonial of your improved responsiveness to diverse clients.</v>
      </c>
      <c r="E1609" s="65" t="s">
        <v>60</v>
      </c>
      <c r="F1609" s="73" t="str">
        <f>IF($C1597=$C1602,F1602,IF($C1597=$C1603,F1603,IF($C1597=C1604,F1604,IF($C1597=C1605,F1605,IF($C1597=C1606,F1606,IF($C1597=C1607,F1607,IF($C1597=0,"")))))))</f>
        <v/>
      </c>
      <c r="G1609" s="65" t="s">
        <v>60</v>
      </c>
    </row>
    <row r="1610" spans="2:14" hidden="1" x14ac:dyDescent="0.3"/>
    <row r="1611" spans="2:14" hidden="1" x14ac:dyDescent="0.3">
      <c r="C1611" s="4" t="s">
        <v>142</v>
      </c>
    </row>
    <row r="1612" spans="2:14" hidden="1" x14ac:dyDescent="0.3"/>
    <row r="1613" spans="2:14" hidden="1" x14ac:dyDescent="0.3"/>
    <row r="1614" spans="2:14" hidden="1" x14ac:dyDescent="0.3"/>
    <row r="1615" spans="2:14" ht="16" hidden="1" x14ac:dyDescent="0.4">
      <c r="B1615" s="66" t="str">
        <f>IF(OR(F584="",J584=""),B584,CONCATENATE(B584,": ",F584,", ",J584))</f>
        <v>14th visit</v>
      </c>
      <c r="C1615" s="67"/>
      <c r="D1615" s="67"/>
      <c r="E1615" s="67"/>
      <c r="F1615" s="68"/>
      <c r="G1615" s="67"/>
      <c r="H1615" s="69"/>
      <c r="I1615" s="67"/>
      <c r="J1615" s="67"/>
      <c r="K1615" s="67"/>
      <c r="L1615" s="67"/>
      <c r="M1615" s="133">
        <f>IF(J584=I$1103,L$1103,IF(J584=I$1104,L$1104,IF(J584=I$1105,L$1105,IF(J584=I$1106,L$1106,IF(J584=I$1107,L$1107,IF(J584=I$1108,L$1108,IF(J584=I$1109,L$1109,IF(J584="",0))))))))</f>
        <v>0</v>
      </c>
    </row>
    <row r="1616" spans="2:14" hidden="1" x14ac:dyDescent="0.3">
      <c r="F1616" s="63"/>
    </row>
    <row r="1617" spans="2:16" hidden="1" x14ac:dyDescent="0.3">
      <c r="F1617" s="70" t="str">
        <f>F588</f>
        <v>Zuri</v>
      </c>
      <c r="J1617" s="70" t="str">
        <f>F589</f>
        <v>Tanner</v>
      </c>
    </row>
    <row r="1618" spans="2:16" hidden="1" x14ac:dyDescent="0.3"/>
    <row r="1619" spans="2:16" hidden="1" x14ac:dyDescent="0.3">
      <c r="B1619" s="64">
        <f>IF(C1619=F$1107,E$1107,IF(C1619=F$1108,E$1108,IF(C1619=F$1109,E$1109,IF(C1619=F$1110,E$1110,IF(C1619=F$1111,E$1111,IF(C1619=0,0))))))</f>
        <v>0</v>
      </c>
      <c r="C1619" s="4">
        <f>K591</f>
        <v>0</v>
      </c>
      <c r="F1619" s="4" t="str">
        <f>F1582</f>
        <v>1. I felt fully seen and heard.</v>
      </c>
      <c r="M1619" s="4">
        <f>IF(K591="",0,1)</f>
        <v>0</v>
      </c>
    </row>
    <row r="1620" spans="2:16" hidden="1" x14ac:dyDescent="0.3">
      <c r="B1620" s="64">
        <f t="shared" ref="B1620:B1628" si="122">IF(C1620=F$1107,E$1107,IF(C1620=F$1108,E$1108,IF(C1620=F$1109,E$1109,IF(C1620=F$1110,E$1110,IF(C1620=F$1111,E$1111,IF(C1620=0,0))))))</f>
        <v>0</v>
      </c>
      <c r="C1620" s="4">
        <f>K593</f>
        <v>0</v>
      </c>
      <c r="F1620" s="4" t="str">
        <f t="shared" ref="F1620:F1628" si="123">F1583</f>
        <v>2. They faithfully responded to all of my expressions of pain or discomfort.</v>
      </c>
      <c r="M1620" s="4">
        <f>IF(K593="",0,1)</f>
        <v>0</v>
      </c>
    </row>
    <row r="1621" spans="2:16" hidden="1" x14ac:dyDescent="0.3">
      <c r="B1621" s="64">
        <f t="shared" si="122"/>
        <v>0</v>
      </c>
      <c r="C1621" s="4">
        <f>K595</f>
        <v>0</v>
      </c>
      <c r="F1621" s="4" t="str">
        <f t="shared" si="123"/>
        <v>3. They put my personal wellbeing ahead of their institutional processes.</v>
      </c>
      <c r="M1621" s="4">
        <f>IF(K595="",0,1)</f>
        <v>0</v>
      </c>
    </row>
    <row r="1622" spans="2:16" hidden="1" x14ac:dyDescent="0.3">
      <c r="B1622" s="64">
        <f t="shared" si="122"/>
        <v>0</v>
      </c>
      <c r="C1622" s="4">
        <f>K597</f>
        <v>0</v>
      </c>
      <c r="F1622" s="4" t="str">
        <f t="shared" si="123"/>
        <v>4. Their actions and expressions were devoid of any microaggressions.</v>
      </c>
      <c r="M1622" s="4">
        <f>IF(K597="",0,1)</f>
        <v>0</v>
      </c>
    </row>
    <row r="1623" spans="2:16" hidden="1" x14ac:dyDescent="0.3">
      <c r="B1623" s="64">
        <f t="shared" si="122"/>
        <v>0</v>
      </c>
      <c r="C1623" s="4">
        <f>K599</f>
        <v>0</v>
      </c>
      <c r="F1623" s="4" t="str">
        <f t="shared" si="123"/>
        <v>5. They asked me how they could be more culturally sensitive.</v>
      </c>
      <c r="M1623" s="4">
        <f>IF(K599="",0,1)</f>
        <v>0</v>
      </c>
    </row>
    <row r="1624" spans="2:16" hidden="1" x14ac:dyDescent="0.3">
      <c r="B1624" s="64">
        <f t="shared" si="122"/>
        <v>0</v>
      </c>
      <c r="C1624" s="4">
        <f>K601</f>
        <v>0</v>
      </c>
      <c r="F1624" s="4" t="str">
        <f t="shared" si="123"/>
        <v>6. They did not exploit my vulnerability to their professional authority.</v>
      </c>
      <c r="M1624" s="4">
        <f>IF(K601="",0,1)</f>
        <v>0</v>
      </c>
    </row>
    <row r="1625" spans="2:16" hidden="1" x14ac:dyDescent="0.3">
      <c r="B1625" s="64">
        <f t="shared" si="122"/>
        <v>0</v>
      </c>
      <c r="C1625" s="4">
        <f>K603</f>
        <v>0</v>
      </c>
      <c r="F1625" s="4" t="str">
        <f t="shared" si="123"/>
        <v>7. I never had to give up my autonomy to fit their processes.</v>
      </c>
      <c r="M1625" s="4">
        <f>IF(K603="",0,1)</f>
        <v>0</v>
      </c>
    </row>
    <row r="1626" spans="2:16" hidden="1" x14ac:dyDescent="0.3">
      <c r="B1626" s="64">
        <f t="shared" si="122"/>
        <v>0</v>
      </c>
      <c r="C1626" s="4">
        <f>K605</f>
        <v>0</v>
      </c>
      <c r="F1626" s="4" t="str">
        <f t="shared" si="123"/>
        <v>8. Staff appeared to be culturally diverse.</v>
      </c>
      <c r="M1626" s="4">
        <f>IF(K605="",0,1)</f>
        <v>0</v>
      </c>
    </row>
    <row r="1627" spans="2:16" hidden="1" x14ac:dyDescent="0.3">
      <c r="B1627" s="64">
        <f t="shared" si="122"/>
        <v>0</v>
      </c>
      <c r="C1627" s="4">
        <f>K607</f>
        <v>0</v>
      </c>
      <c r="F1627" s="4" t="str">
        <f t="shared" si="123"/>
        <v>9. They effectively accommodated my linguistic barrier.</v>
      </c>
      <c r="M1627" s="4">
        <f>IF(K607="",0,1)</f>
        <v>0</v>
      </c>
    </row>
    <row r="1628" spans="2:16" hidden="1" x14ac:dyDescent="0.3">
      <c r="B1628" s="64">
        <f t="shared" si="122"/>
        <v>0</v>
      </c>
      <c r="C1628" s="4">
        <f>K609</f>
        <v>0</v>
      </c>
      <c r="F1628" s="4" t="str">
        <f t="shared" si="123"/>
        <v>10. I was offered billing options appropriate to my cultural values.</v>
      </c>
      <c r="M1628" s="4">
        <f>IF(K609="",0,1)</f>
        <v>0</v>
      </c>
    </row>
    <row r="1629" spans="2:16" hidden="1" x14ac:dyDescent="0.3">
      <c r="M1629" s="71">
        <f t="shared" ref="M1629" si="124">SUM(M1619:M1628)</f>
        <v>0</v>
      </c>
    </row>
    <row r="1630" spans="2:16" ht="15.5" hidden="1" x14ac:dyDescent="0.45">
      <c r="B1630" s="72">
        <f t="shared" ref="B1630:B1667" si="125">ROUND(SUM(B1619:B1628),0)</f>
        <v>0</v>
      </c>
      <c r="C1630" s="73" t="str">
        <f>IF(AND($B1630&gt;=$B$1114,$B1630&lt;$C$1114),E$1114,IF(AND($B1630&gt;=$B$1115,$B1630&lt;$C$1115),E$1115,IF(AND($B1630&gt;=$B$1116,$B1630&lt;$C$1116),E$1116,IF(AND($B1630&gt;=$B$1117,$B1630&lt;$C$1117),E$1117,IF(AND($B1630&gt;=$B$1118,$B1630&lt;=$C$1118),E$1118)))))</f>
        <v>Dangerously incompetent</v>
      </c>
      <c r="F1630" s="73" t="str">
        <f>IF(AND($B1630&gt;=$B$1114,$B1630&lt;$C$1114),H$1114,IF(AND($B1630&gt;=$B$1115,$B1630&lt;$C$1115),H$1115,IF(AND($B1630&gt;=$B$1116,$B1630&lt;$C$1116),H$1116,IF(AND($B1630&gt;=$B$1117,$B1630&lt;$C$1117),H$1117,IF(AND($B1630&gt;=$B$1118,$B1630&lt;=$C$1118),H$1118)))))</f>
        <v>dangerous incompetence</v>
      </c>
      <c r="I1630" s="73" t="str">
        <f>IF(AND($B1630&gt;=$B$1114,$B1630&lt;$C$1114),K$1114,IF(AND($B1630&gt;=$B$1115,$B1630&lt;$C$1115),K$1115,IF(AND($B1630&gt;=$B$1116,$B1630&lt;$C$1116),K$1116,IF(AND($B1630&gt;=$B$1117,$B1630&lt;$C$1117),K$1117,IF(AND($B1630&gt;=$B$1118,$B1630&lt;=$C$1118),K$1118)))))</f>
        <v>dangerous risk to Zuri's wellbeing</v>
      </c>
      <c r="M1630" s="74" t="str">
        <f>IF(M1629=10,B1630,"")</f>
        <v/>
      </c>
      <c r="P1630" s="127" t="str">
        <f>IF(M1630="","",M1630*0.01)</f>
        <v/>
      </c>
    </row>
    <row r="1631" spans="2:16" ht="15.5" hidden="1" x14ac:dyDescent="0.45">
      <c r="L1631" s="75" t="s">
        <v>92</v>
      </c>
      <c r="M1631" s="76" t="str">
        <f>IF(K589="","",K589)</f>
        <v/>
      </c>
      <c r="P1631" s="127" t="str">
        <f>IF(M1631="","",1-(M1631/12))</f>
        <v/>
      </c>
    </row>
    <row r="1632" spans="2:16" hidden="1" x14ac:dyDescent="0.3">
      <c r="B1632" s="73" t="str">
        <f t="shared" ref="B1632" si="126">IF(M1629=10,CONCATENATE(E1632,F1632,G1632,H1632,I1632,J1632,K1632,L1632,M1632),"")</f>
        <v/>
      </c>
      <c r="D1632" s="65" t="s">
        <v>60</v>
      </c>
      <c r="E1632" s="4" t="s">
        <v>93</v>
      </c>
      <c r="F1632" s="4">
        <f t="shared" ref="F1632" si="127">B1630</f>
        <v>0</v>
      </c>
      <c r="G1632" s="4" t="s">
        <v>94</v>
      </c>
      <c r="H1632" s="4" t="str">
        <f t="shared" ref="H1632" si="128">F1630</f>
        <v>dangerous incompetence</v>
      </c>
      <c r="I1632" s="4" t="s">
        <v>95</v>
      </c>
    </row>
    <row r="1633" spans="3:14" hidden="1" x14ac:dyDescent="0.3"/>
    <row r="1634" spans="3:14" ht="14.5" hidden="1" x14ac:dyDescent="0.45">
      <c r="C1634" s="147">
        <f>E619</f>
        <v>0</v>
      </c>
      <c r="D1634" s="148"/>
      <c r="E1634" s="148"/>
      <c r="F1634" s="148"/>
      <c r="G1634" s="148"/>
      <c r="H1634" s="149"/>
    </row>
    <row r="1635" spans="3:14" hidden="1" x14ac:dyDescent="0.3"/>
    <row r="1636" spans="3:14" hidden="1" x14ac:dyDescent="0.3">
      <c r="C1636" s="73" t="str">
        <f>CONCATENATE(E1636,F1636,G1636,H1636,I1636,J1636,K1636,,L1636,M1636)</f>
        <v xml:space="preserve">We provide this helpful feedback to you, Tanner, to improve your cultural competency. </v>
      </c>
      <c r="D1636" s="65" t="s">
        <v>60</v>
      </c>
      <c r="E1636" s="4" t="s">
        <v>123</v>
      </c>
      <c r="F1636" s="4" t="str">
        <f>IF($J1617=0,"the recipient",$J1617)</f>
        <v>Tanner</v>
      </c>
      <c r="G1636" s="4" t="s">
        <v>124</v>
      </c>
      <c r="H1636" s="4"/>
    </row>
    <row r="1637" spans="3:14" hidden="1" x14ac:dyDescent="0.3">
      <c r="C1637" s="73" t="str">
        <f>CONCATENATE(E1637,F1637,G1637,H1637,I1637,J1637,K1637,,L1637,M1637)</f>
        <v xml:space="preserve">We know medical providers like you rely upon referrals. Often from those you serve. </v>
      </c>
      <c r="D1637" s="65" t="s">
        <v>60</v>
      </c>
      <c r="E1637" s="4" t="s">
        <v>126</v>
      </c>
      <c r="G1637" s="4" t="s">
        <v>127</v>
      </c>
    </row>
    <row r="1638" spans="3:14" hidden="1" x14ac:dyDescent="0.3">
      <c r="C1638" s="73" t="str">
        <f>CONCATENATE(E1638,F1638,G1638,H1638,I1638,J1638,K1638,,L1638,M1638)</f>
        <v>Select a service that best fits your needs.</v>
      </c>
      <c r="D1638" s="65" t="s">
        <v>60</v>
      </c>
      <c r="E1638" s="4" t="s">
        <v>17</v>
      </c>
    </row>
    <row r="1639" spans="3:14" hidden="1" x14ac:dyDescent="0.3">
      <c r="C1639" s="62" t="str">
        <f>$C$1164</f>
        <v>Standard Cultural Competence - begin</v>
      </c>
      <c r="E1639" s="65" t="s">
        <v>60</v>
      </c>
      <c r="F1639" s="62" t="str">
        <f>$H$1164</f>
        <v>beginning the Standard Cultural Competence program</v>
      </c>
      <c r="G1639" s="65" t="s">
        <v>60</v>
      </c>
      <c r="H1639" s="73" t="str">
        <f>CONCATENATE($I1639,$J1639,$K1639,$L1639,$M1639,$N1639,$O1639,$P1639)</f>
        <v>Now that Tanner is beginning the Standard Cultural Competence program, we expect improved outcomes. And can provide a testimonial of their responsiveness to the needs of diverse clients.</v>
      </c>
      <c r="I1639" s="4" t="s">
        <v>128</v>
      </c>
      <c r="J1639" s="65" t="str">
        <f>F1636</f>
        <v>Tanner</v>
      </c>
      <c r="K1639" s="61" t="s">
        <v>129</v>
      </c>
      <c r="L1639" s="4" t="str">
        <f>F1639</f>
        <v>beginning the Standard Cultural Competence program</v>
      </c>
      <c r="M1639" s="4" t="s">
        <v>143</v>
      </c>
      <c r="N1639" s="60" t="s">
        <v>131</v>
      </c>
    </row>
    <row r="1640" spans="3:14" hidden="1" x14ac:dyDescent="0.3">
      <c r="C1640" s="62" t="str">
        <f>$C$1165</f>
        <v>Competitive Cultural Competence - begin</v>
      </c>
      <c r="E1640" s="65" t="s">
        <v>60</v>
      </c>
      <c r="F1640" s="62" t="str">
        <f>$H$1165</f>
        <v>beginning the Competetive Cultural Competence program</v>
      </c>
      <c r="G1640" s="65" t="s">
        <v>60</v>
      </c>
      <c r="H1640" s="73" t="str">
        <f t="shared" ref="H1640:H1645" si="129">CONCATENATE($I1640,$J1640,$K1640,$L1640,$M1640,$N1640,$O1640,$P1640)</f>
        <v>Now that Tanner is beginning the Competetive Cultural Competence program, we anticipate modestly improved wellness outcomes. And can provide a testimonial of their responsiveness to the needs of diverse clients.</v>
      </c>
      <c r="I1640" s="4" t="s">
        <v>128</v>
      </c>
      <c r="J1640" s="4" t="str">
        <f>J1639</f>
        <v>Tanner</v>
      </c>
      <c r="K1640" s="61" t="str">
        <f>K$1195</f>
        <v xml:space="preserve"> is </v>
      </c>
      <c r="L1640" s="4" t="str">
        <f t="shared" ref="L1640:L1644" si="130">F1640</f>
        <v>beginning the Competetive Cultural Competence program</v>
      </c>
      <c r="M1640" s="4" t="s">
        <v>144</v>
      </c>
      <c r="N1640" s="60" t="s">
        <v>131</v>
      </c>
    </row>
    <row r="1641" spans="3:14" hidden="1" x14ac:dyDescent="0.3">
      <c r="C1641" s="62" t="str">
        <f>$C$1166</f>
        <v>Standard Cultural Competence - enrolled</v>
      </c>
      <c r="E1641" s="65" t="s">
        <v>60</v>
      </c>
      <c r="F1641" s="62" t="str">
        <f>$H$1166</f>
        <v>participating in the Standard Cultural Competence program</v>
      </c>
      <c r="G1641" s="65" t="s">
        <v>60</v>
      </c>
      <c r="H1641" s="73" t="str">
        <f t="shared" si="129"/>
        <v>Now that Tanner is participating in the Standard Cultural Competence program, we expect better outcomes. And can provide a testimonial of their responsiveness to the needs of diverse clients.</v>
      </c>
      <c r="I1641" s="4" t="s">
        <v>128</v>
      </c>
      <c r="J1641" s="4" t="str">
        <f t="shared" ref="J1641:J1644" si="131">J1640</f>
        <v>Tanner</v>
      </c>
      <c r="K1641" s="61" t="str">
        <f>K$1195</f>
        <v xml:space="preserve"> is </v>
      </c>
      <c r="L1641" s="4" t="str">
        <f t="shared" si="130"/>
        <v>participating in the Standard Cultural Competence program</v>
      </c>
      <c r="M1641" s="4" t="s">
        <v>145</v>
      </c>
      <c r="N1641" s="60" t="s">
        <v>131</v>
      </c>
    </row>
    <row r="1642" spans="3:14" hidden="1" x14ac:dyDescent="0.3">
      <c r="C1642" s="62" t="str">
        <f>$C$1167</f>
        <v>Competitive Cultural Competence - enrolled</v>
      </c>
      <c r="E1642" s="65" t="s">
        <v>60</v>
      </c>
      <c r="F1642" s="62" t="str">
        <f>$H$1167</f>
        <v>participating in the Competetive Cultural Competence program</v>
      </c>
      <c r="G1642" s="65" t="s">
        <v>60</v>
      </c>
      <c r="H1642" s="73" t="str">
        <f t="shared" si="129"/>
        <v>Now that Tanner is participating in the Competetive Cultural Competence program, we anticipate significantly improved wellness outcomes. And can provide a testimonial of their responsiveness to the needs of diverse clients.</v>
      </c>
      <c r="I1642" s="4" t="s">
        <v>128</v>
      </c>
      <c r="J1642" s="4" t="str">
        <f t="shared" si="131"/>
        <v>Tanner</v>
      </c>
      <c r="K1642" s="61" t="str">
        <f>K$1195</f>
        <v xml:space="preserve"> is </v>
      </c>
      <c r="L1642" s="4" t="str">
        <f t="shared" si="130"/>
        <v>participating in the Competetive Cultural Competence program</v>
      </c>
      <c r="M1642" s="4" t="s">
        <v>146</v>
      </c>
      <c r="N1642" s="60" t="s">
        <v>131</v>
      </c>
    </row>
    <row r="1643" spans="3:14" hidden="1" x14ac:dyDescent="0.3">
      <c r="C1643" s="62" t="str">
        <f>$C$1168</f>
        <v>Standard Cultural Competence - completed</v>
      </c>
      <c r="E1643" s="65" t="s">
        <v>60</v>
      </c>
      <c r="F1643" s="62" t="str">
        <f>$H$1168</f>
        <v>completing the Standard Cultural Competence program</v>
      </c>
      <c r="G1643" s="65" t="s">
        <v>60</v>
      </c>
      <c r="H1643" s="73" t="str">
        <f t="shared" si="129"/>
        <v>Now that Tanner is completing the Standard Cultural Competence program, we expect stellar outcomes. And will soon provide a testimonial of their responsiveness to the needs of diverse clients.</v>
      </c>
      <c r="I1643" s="4" t="s">
        <v>128</v>
      </c>
      <c r="J1643" s="4" t="str">
        <f t="shared" si="131"/>
        <v>Tanner</v>
      </c>
      <c r="K1643" s="61" t="str">
        <f>K$1195</f>
        <v xml:space="preserve"> is </v>
      </c>
      <c r="L1643" s="4" t="str">
        <f t="shared" si="130"/>
        <v>completing the Standard Cultural Competence program</v>
      </c>
      <c r="M1643" s="4" t="s">
        <v>147</v>
      </c>
      <c r="N1643" s="60" t="s">
        <v>136</v>
      </c>
    </row>
    <row r="1644" spans="3:14" hidden="1" x14ac:dyDescent="0.3">
      <c r="C1644" s="62" t="str">
        <f>$C$1169</f>
        <v>Competitive Cultural Competence - completed</v>
      </c>
      <c r="E1644" s="65" t="s">
        <v>60</v>
      </c>
      <c r="F1644" s="62" t="str">
        <f>$H$1169</f>
        <v>completing the Competetive Cultural Competence program</v>
      </c>
      <c r="G1644" s="65" t="s">
        <v>60</v>
      </c>
      <c r="H1644" s="73" t="str">
        <f t="shared" si="129"/>
        <v>Now that Tanner is completing the Competetive Cultural Competence program, we anticipate greatly improved wellness outcomes. And will soon provide a testimonial of their responsiveness to the needs of diverse clients.</v>
      </c>
      <c r="I1644" s="4" t="s">
        <v>128</v>
      </c>
      <c r="J1644" s="4" t="str">
        <f t="shared" si="131"/>
        <v>Tanner</v>
      </c>
      <c r="K1644" s="61" t="str">
        <f>K$1195</f>
        <v xml:space="preserve"> is </v>
      </c>
      <c r="L1644" s="4" t="str">
        <f t="shared" si="130"/>
        <v>completing the Competetive Cultural Competence program</v>
      </c>
      <c r="M1644" s="4" t="s">
        <v>148</v>
      </c>
      <c r="N1644" s="60" t="s">
        <v>136</v>
      </c>
    </row>
    <row r="1645" spans="3:14" hidden="1" x14ac:dyDescent="0.3">
      <c r="G1645" s="65" t="s">
        <v>60</v>
      </c>
      <c r="H1645" s="73" t="str">
        <f t="shared" si="129"/>
        <v>Select one of these two services, Standard or Competitive Competence, to best improve your efficacy serving diverse patients. We can then offer a testimonial of your improved responsiveness to diverse clients.</v>
      </c>
      <c r="K1645" s="61" t="s">
        <v>138</v>
      </c>
      <c r="L1645" s="61" t="s">
        <v>139</v>
      </c>
      <c r="M1645" s="61" t="s">
        <v>149</v>
      </c>
      <c r="N1645" s="60" t="s">
        <v>141</v>
      </c>
    </row>
    <row r="1646" spans="3:14" hidden="1" x14ac:dyDescent="0.3">
      <c r="C1646" s="73" t="str">
        <f>IF($C1634=$C1639,H1639,IF($C1634=$C1640,H1640,IF($C1634=C1641,H1641,IF($C1634=C1642,H1642,IF($C1634=C1643,H1643,IF($C1634=C1644,H1644,IF($C1634=0,H1645)))))))</f>
        <v>Select one of these two services, Standard or Competitive Competence, to best improve your efficacy serving diverse patients. We can then offer a testimonial of your improved responsiveness to diverse clients.</v>
      </c>
      <c r="E1646" s="65" t="s">
        <v>60</v>
      </c>
      <c r="F1646" s="73" t="str">
        <f>IF($C1634=$C1639,F1639,IF($C1634=$C1640,F1640,IF($C1634=C1641,F1641,IF($C1634=C1642,F1642,IF($C1634=C1643,F1643,IF($C1634=C1644,F1644,IF($C1634=0,"")))))))</f>
        <v/>
      </c>
      <c r="G1646" s="65" t="s">
        <v>60</v>
      </c>
    </row>
    <row r="1647" spans="3:14" hidden="1" x14ac:dyDescent="0.3"/>
    <row r="1648" spans="3:14" hidden="1" x14ac:dyDescent="0.3">
      <c r="C1648" s="4" t="s">
        <v>142</v>
      </c>
    </row>
    <row r="1649" spans="2:13" hidden="1" x14ac:dyDescent="0.3"/>
    <row r="1650" spans="2:13" hidden="1" x14ac:dyDescent="0.3"/>
    <row r="1651" spans="2:13" hidden="1" x14ac:dyDescent="0.3"/>
    <row r="1652" spans="2:13" ht="16" hidden="1" x14ac:dyDescent="0.4">
      <c r="B1652" s="66" t="str">
        <f>IF(OR(F625="",J625=""),B625,CONCATENATE(B625,": ",F625,", ",J625))</f>
        <v>15th visit</v>
      </c>
      <c r="C1652" s="67"/>
      <c r="D1652" s="67"/>
      <c r="E1652" s="67"/>
      <c r="F1652" s="68"/>
      <c r="G1652" s="67"/>
      <c r="H1652" s="69"/>
      <c r="I1652" s="67"/>
      <c r="J1652" s="67"/>
      <c r="K1652" s="67"/>
      <c r="L1652" s="67"/>
      <c r="M1652" s="133">
        <f>IF(J625=I$1103,L$1103,IF(J625=I$1104,L$1104,IF(J625=I$1105,L$1105,IF(J625=I$1106,L$1106,IF(J625=I$1107,L$1107,IF(J625=I$1108,L$1108,IF(J625=I$1109,L$1109,IF(J625="",0))))))))</f>
        <v>0</v>
      </c>
    </row>
    <row r="1653" spans="2:13" hidden="1" x14ac:dyDescent="0.3">
      <c r="F1653" s="63"/>
    </row>
    <row r="1654" spans="2:13" hidden="1" x14ac:dyDescent="0.3">
      <c r="F1654" s="70" t="str">
        <f>F629</f>
        <v>Zuri</v>
      </c>
      <c r="J1654" s="70" t="str">
        <f>F630</f>
        <v>Tanner</v>
      </c>
    </row>
    <row r="1655" spans="2:13" hidden="1" x14ac:dyDescent="0.3"/>
    <row r="1656" spans="2:13" hidden="1" x14ac:dyDescent="0.3">
      <c r="B1656" s="64">
        <f>IF(C1656=F$1107,E$1107,IF(C1656=F$1108,E$1108,IF(C1656=F$1109,E$1109,IF(C1656=F$1110,E$1110,IF(C1656=F$1111,E$1111,IF(C1656=0,0))))))</f>
        <v>0</v>
      </c>
      <c r="C1656" s="4">
        <f>K632</f>
        <v>0</v>
      </c>
      <c r="F1656" s="4" t="str">
        <f>F1619</f>
        <v>1. I felt fully seen and heard.</v>
      </c>
      <c r="M1656" s="4">
        <f>IF(K632="",0,1)</f>
        <v>0</v>
      </c>
    </row>
    <row r="1657" spans="2:13" hidden="1" x14ac:dyDescent="0.3">
      <c r="B1657" s="64">
        <f t="shared" ref="B1657:B1665" si="132">IF(C1657=F$1107,E$1107,IF(C1657=F$1108,E$1108,IF(C1657=F$1109,E$1109,IF(C1657=F$1110,E$1110,IF(C1657=F$1111,E$1111,IF(C1657=0,0))))))</f>
        <v>0</v>
      </c>
      <c r="C1657" s="4">
        <f>K634</f>
        <v>0</v>
      </c>
      <c r="F1657" s="4" t="str">
        <f t="shared" ref="F1657:F1665" si="133">F1620</f>
        <v>2. They faithfully responded to all of my expressions of pain or discomfort.</v>
      </c>
      <c r="M1657" s="4">
        <f>IF(K634="",0,1)</f>
        <v>0</v>
      </c>
    </row>
    <row r="1658" spans="2:13" hidden="1" x14ac:dyDescent="0.3">
      <c r="B1658" s="64">
        <f t="shared" si="132"/>
        <v>0</v>
      </c>
      <c r="C1658" s="4">
        <f>K636</f>
        <v>0</v>
      </c>
      <c r="F1658" s="4" t="str">
        <f t="shared" si="133"/>
        <v>3. They put my personal wellbeing ahead of their institutional processes.</v>
      </c>
      <c r="M1658" s="4">
        <f>IF(K636="",0,1)</f>
        <v>0</v>
      </c>
    </row>
    <row r="1659" spans="2:13" hidden="1" x14ac:dyDescent="0.3">
      <c r="B1659" s="64">
        <f t="shared" si="132"/>
        <v>0</v>
      </c>
      <c r="C1659" s="4">
        <f>K638</f>
        <v>0</v>
      </c>
      <c r="F1659" s="4" t="str">
        <f t="shared" si="133"/>
        <v>4. Their actions and expressions were devoid of any microaggressions.</v>
      </c>
      <c r="M1659" s="4">
        <f>IF(K638="",0,1)</f>
        <v>0</v>
      </c>
    </row>
    <row r="1660" spans="2:13" hidden="1" x14ac:dyDescent="0.3">
      <c r="B1660" s="64">
        <f t="shared" si="132"/>
        <v>0</v>
      </c>
      <c r="C1660" s="4">
        <f>K640</f>
        <v>0</v>
      </c>
      <c r="F1660" s="4" t="str">
        <f t="shared" si="133"/>
        <v>5. They asked me how they could be more culturally sensitive.</v>
      </c>
      <c r="M1660" s="4">
        <f>IF(K640="",0,1)</f>
        <v>0</v>
      </c>
    </row>
    <row r="1661" spans="2:13" hidden="1" x14ac:dyDescent="0.3">
      <c r="B1661" s="64">
        <f t="shared" si="132"/>
        <v>0</v>
      </c>
      <c r="C1661" s="4">
        <f>K642</f>
        <v>0</v>
      </c>
      <c r="F1661" s="4" t="str">
        <f t="shared" si="133"/>
        <v>6. They did not exploit my vulnerability to their professional authority.</v>
      </c>
      <c r="M1661" s="4">
        <f>IF(K642="",0,1)</f>
        <v>0</v>
      </c>
    </row>
    <row r="1662" spans="2:13" hidden="1" x14ac:dyDescent="0.3">
      <c r="B1662" s="64">
        <f t="shared" si="132"/>
        <v>0</v>
      </c>
      <c r="C1662" s="4">
        <f>K644</f>
        <v>0</v>
      </c>
      <c r="F1662" s="4" t="str">
        <f t="shared" si="133"/>
        <v>7. I never had to give up my autonomy to fit their processes.</v>
      </c>
      <c r="M1662" s="4">
        <f>IF(K644="",0,1)</f>
        <v>0</v>
      </c>
    </row>
    <row r="1663" spans="2:13" hidden="1" x14ac:dyDescent="0.3">
      <c r="B1663" s="64">
        <f t="shared" si="132"/>
        <v>0</v>
      </c>
      <c r="C1663" s="4">
        <f>K646</f>
        <v>0</v>
      </c>
      <c r="F1663" s="4" t="str">
        <f t="shared" si="133"/>
        <v>8. Staff appeared to be culturally diverse.</v>
      </c>
      <c r="M1663" s="4">
        <f>IF(K646="",0,1)</f>
        <v>0</v>
      </c>
    </row>
    <row r="1664" spans="2:13" hidden="1" x14ac:dyDescent="0.3">
      <c r="B1664" s="64">
        <f t="shared" si="132"/>
        <v>0</v>
      </c>
      <c r="C1664" s="4">
        <f>K648</f>
        <v>0</v>
      </c>
      <c r="F1664" s="4" t="str">
        <f t="shared" si="133"/>
        <v>9. They effectively accommodated my linguistic barrier.</v>
      </c>
      <c r="M1664" s="4">
        <f>IF(K648="",0,1)</f>
        <v>0</v>
      </c>
    </row>
    <row r="1665" spans="2:16" hidden="1" x14ac:dyDescent="0.3">
      <c r="B1665" s="64">
        <f t="shared" si="132"/>
        <v>0</v>
      </c>
      <c r="C1665" s="4">
        <f>K650</f>
        <v>0</v>
      </c>
      <c r="F1665" s="4" t="str">
        <f t="shared" si="133"/>
        <v>10. I was offered billing options appropriate to my cultural values.</v>
      </c>
      <c r="M1665" s="4">
        <f>IF(K650="",0,1)</f>
        <v>0</v>
      </c>
    </row>
    <row r="1666" spans="2:16" hidden="1" x14ac:dyDescent="0.3">
      <c r="M1666" s="71">
        <f t="shared" ref="M1666" si="134">SUM(M1656:M1665)</f>
        <v>0</v>
      </c>
    </row>
    <row r="1667" spans="2:16" ht="15.5" hidden="1" x14ac:dyDescent="0.45">
      <c r="B1667" s="72">
        <f t="shared" si="125"/>
        <v>0</v>
      </c>
      <c r="C1667" s="73" t="str">
        <f>IF(AND($B1667&gt;=$B$1114,$B1667&lt;$C$1114),E$1114,IF(AND($B1667&gt;=$B$1115,$B1667&lt;$C$1115),E$1115,IF(AND($B1667&gt;=$B$1116,$B1667&lt;$C$1116),E$1116,IF(AND($B1667&gt;=$B$1117,$B1667&lt;$C$1117),E$1117,IF(AND($B1667&gt;=$B$1118,$B1667&lt;=$C$1118),E$1118)))))</f>
        <v>Dangerously incompetent</v>
      </c>
      <c r="F1667" s="73" t="str">
        <f>IF(AND($B1667&gt;=$B$1114,$B1667&lt;$C$1114),H$1114,IF(AND($B1667&gt;=$B$1115,$B1667&lt;$C$1115),H$1115,IF(AND($B1667&gt;=$B$1116,$B1667&lt;$C$1116),H$1116,IF(AND($B1667&gt;=$B$1117,$B1667&lt;$C$1117),H$1117,IF(AND($B1667&gt;=$B$1118,$B1667&lt;=$C$1118),H$1118)))))</f>
        <v>dangerous incompetence</v>
      </c>
      <c r="I1667" s="73" t="str">
        <f>IF(AND($B1667&gt;=$B$1114,$B1667&lt;$C$1114),K$1114,IF(AND($B1667&gt;=$B$1115,$B1667&lt;$C$1115),K$1115,IF(AND($B1667&gt;=$B$1116,$B1667&lt;$C$1116),K$1116,IF(AND($B1667&gt;=$B$1117,$B1667&lt;$C$1117),K$1117,IF(AND($B1667&gt;=$B$1118,$B1667&lt;=$C$1118),K$1118)))))</f>
        <v>dangerous risk to Zuri's wellbeing</v>
      </c>
      <c r="M1667" s="74" t="str">
        <f>IF(M1666=10,B1667,"")</f>
        <v/>
      </c>
      <c r="P1667" s="127" t="str">
        <f>IF(M1667="","",M1667*0.01)</f>
        <v/>
      </c>
    </row>
    <row r="1668" spans="2:16" ht="15.5" hidden="1" x14ac:dyDescent="0.45">
      <c r="L1668" s="75" t="s">
        <v>92</v>
      </c>
      <c r="M1668" s="76" t="str">
        <f>IF(K630="","",K630)</f>
        <v/>
      </c>
      <c r="P1668" s="127" t="str">
        <f>IF(M1668="","",1-(M1668/12))</f>
        <v/>
      </c>
    </row>
    <row r="1669" spans="2:16" hidden="1" x14ac:dyDescent="0.3">
      <c r="B1669" s="73" t="str">
        <f t="shared" ref="B1669" si="135">IF(M1666=10,CONCATENATE(E1669,F1669,G1669,H1669,I1669,J1669,K1669,L1669,M1669),"")</f>
        <v/>
      </c>
      <c r="D1669" s="65" t="s">
        <v>60</v>
      </c>
      <c r="E1669" s="4" t="s">
        <v>93</v>
      </c>
      <c r="F1669" s="4">
        <f t="shared" ref="F1669" si="136">B1667</f>
        <v>0</v>
      </c>
      <c r="G1669" s="4" t="s">
        <v>94</v>
      </c>
      <c r="H1669" s="4" t="str">
        <f t="shared" ref="H1669" si="137">F1667</f>
        <v>dangerous incompetence</v>
      </c>
      <c r="I1669" s="4" t="s">
        <v>95</v>
      </c>
    </row>
    <row r="1670" spans="2:16" hidden="1" x14ac:dyDescent="0.3"/>
    <row r="1671" spans="2:16" ht="14.5" hidden="1" x14ac:dyDescent="0.45">
      <c r="C1671" s="147">
        <f>E660</f>
        <v>0</v>
      </c>
      <c r="D1671" s="148"/>
      <c r="E1671" s="148"/>
      <c r="F1671" s="148"/>
      <c r="G1671" s="148"/>
      <c r="H1671" s="149"/>
    </row>
    <row r="1672" spans="2:16" hidden="1" x14ac:dyDescent="0.3"/>
    <row r="1673" spans="2:16" hidden="1" x14ac:dyDescent="0.3">
      <c r="C1673" s="73" t="str">
        <f>CONCATENATE(E1673,F1673,G1673,H1673,I1673,J1673,K1673,,L1673,M1673)</f>
        <v xml:space="preserve">We provide this helpful feedback to you, Tanner, to improve your cultural competency. </v>
      </c>
      <c r="D1673" s="65" t="s">
        <v>60</v>
      </c>
      <c r="E1673" s="4" t="s">
        <v>123</v>
      </c>
      <c r="F1673" s="4" t="str">
        <f>IF($J1654=0,"the recipient",$J1654)</f>
        <v>Tanner</v>
      </c>
      <c r="G1673" s="4" t="s">
        <v>124</v>
      </c>
      <c r="H1673" s="4"/>
    </row>
    <row r="1674" spans="2:16" hidden="1" x14ac:dyDescent="0.3">
      <c r="C1674" s="73" t="str">
        <f>CONCATENATE(E1674,F1674,G1674,H1674,I1674,J1674,K1674,,L1674,M1674)</f>
        <v xml:space="preserve">We know medical providers like you rely upon referrals. Often from those you serve. </v>
      </c>
      <c r="D1674" s="65" t="s">
        <v>60</v>
      </c>
      <c r="E1674" s="4" t="s">
        <v>126</v>
      </c>
      <c r="G1674" s="4" t="s">
        <v>127</v>
      </c>
    </row>
    <row r="1675" spans="2:16" hidden="1" x14ac:dyDescent="0.3">
      <c r="C1675" s="73" t="str">
        <f>CONCATENATE(E1675,F1675,G1675,H1675,I1675,J1675,K1675,,L1675,M1675)</f>
        <v>Select a service that best fits your needs.</v>
      </c>
      <c r="D1675" s="65" t="s">
        <v>60</v>
      </c>
      <c r="E1675" s="4" t="s">
        <v>17</v>
      </c>
    </row>
    <row r="1676" spans="2:16" hidden="1" x14ac:dyDescent="0.3">
      <c r="C1676" s="62" t="str">
        <f>$C$1164</f>
        <v>Standard Cultural Competence - begin</v>
      </c>
      <c r="E1676" s="65" t="s">
        <v>60</v>
      </c>
      <c r="F1676" s="62" t="str">
        <f>$H$1164</f>
        <v>beginning the Standard Cultural Competence program</v>
      </c>
      <c r="G1676" s="65" t="s">
        <v>60</v>
      </c>
      <c r="H1676" s="73" t="str">
        <f>CONCATENATE($I1676,$J1676,$K1676,$L1676,$M1676,$N1676,$O1676,$P1676)</f>
        <v>Now that Tanner is beginning the Standard Cultural Competence program, we expect improved outcomes. And can provide a testimonial of their responsiveness to the needs of diverse clients.</v>
      </c>
      <c r="I1676" s="4" t="s">
        <v>128</v>
      </c>
      <c r="J1676" s="65" t="str">
        <f>F1673</f>
        <v>Tanner</v>
      </c>
      <c r="K1676" s="61" t="s">
        <v>129</v>
      </c>
      <c r="L1676" s="4" t="str">
        <f>F1676</f>
        <v>beginning the Standard Cultural Competence program</v>
      </c>
      <c r="M1676" s="4" t="s">
        <v>143</v>
      </c>
      <c r="N1676" s="60" t="s">
        <v>131</v>
      </c>
    </row>
    <row r="1677" spans="2:16" hidden="1" x14ac:dyDescent="0.3">
      <c r="C1677" s="62" t="str">
        <f>$C$1165</f>
        <v>Competitive Cultural Competence - begin</v>
      </c>
      <c r="E1677" s="65" t="s">
        <v>60</v>
      </c>
      <c r="F1677" s="62" t="str">
        <f>$H$1165</f>
        <v>beginning the Competetive Cultural Competence program</v>
      </c>
      <c r="G1677" s="65" t="s">
        <v>60</v>
      </c>
      <c r="H1677" s="73" t="str">
        <f t="shared" ref="H1677:H1682" si="138">CONCATENATE($I1677,$J1677,$K1677,$L1677,$M1677,$N1677,$O1677,$P1677)</f>
        <v>Now that Tanner is beginning the Competetive Cultural Competence program, we anticipate modestly improved wellness outcomes. And can provide a testimonial of their responsiveness to the needs of diverse clients.</v>
      </c>
      <c r="I1677" s="4" t="s">
        <v>128</v>
      </c>
      <c r="J1677" s="4" t="str">
        <f>J1676</f>
        <v>Tanner</v>
      </c>
      <c r="K1677" s="61" t="str">
        <f>K$1195</f>
        <v xml:space="preserve"> is </v>
      </c>
      <c r="L1677" s="4" t="str">
        <f t="shared" ref="L1677:L1681" si="139">F1677</f>
        <v>beginning the Competetive Cultural Competence program</v>
      </c>
      <c r="M1677" s="4" t="s">
        <v>144</v>
      </c>
      <c r="N1677" s="60" t="s">
        <v>131</v>
      </c>
    </row>
    <row r="1678" spans="2:16" hidden="1" x14ac:dyDescent="0.3">
      <c r="C1678" s="62" t="str">
        <f>$C$1166</f>
        <v>Standard Cultural Competence - enrolled</v>
      </c>
      <c r="E1678" s="65" t="s">
        <v>60</v>
      </c>
      <c r="F1678" s="62" t="str">
        <f>$H$1166</f>
        <v>participating in the Standard Cultural Competence program</v>
      </c>
      <c r="G1678" s="65" t="s">
        <v>60</v>
      </c>
      <c r="H1678" s="73" t="str">
        <f t="shared" si="138"/>
        <v>Now that Tanner is participating in the Standard Cultural Competence program, we expect better outcomes. And can provide a testimonial of their responsiveness to the needs of diverse clients.</v>
      </c>
      <c r="I1678" s="4" t="s">
        <v>128</v>
      </c>
      <c r="J1678" s="4" t="str">
        <f t="shared" ref="J1678:J1681" si="140">J1677</f>
        <v>Tanner</v>
      </c>
      <c r="K1678" s="61" t="str">
        <f>K$1195</f>
        <v xml:space="preserve"> is </v>
      </c>
      <c r="L1678" s="4" t="str">
        <f t="shared" si="139"/>
        <v>participating in the Standard Cultural Competence program</v>
      </c>
      <c r="M1678" s="4" t="s">
        <v>145</v>
      </c>
      <c r="N1678" s="60" t="s">
        <v>131</v>
      </c>
    </row>
    <row r="1679" spans="2:16" hidden="1" x14ac:dyDescent="0.3">
      <c r="C1679" s="62" t="str">
        <f>$C$1167</f>
        <v>Competitive Cultural Competence - enrolled</v>
      </c>
      <c r="E1679" s="65" t="s">
        <v>60</v>
      </c>
      <c r="F1679" s="62" t="str">
        <f>$H$1167</f>
        <v>participating in the Competetive Cultural Competence program</v>
      </c>
      <c r="G1679" s="65" t="s">
        <v>60</v>
      </c>
      <c r="H1679" s="73" t="str">
        <f t="shared" si="138"/>
        <v>Now that Tanner is participating in the Competetive Cultural Competence program, we anticipate significantly improved wellness outcomes. And can provide a testimonial of their responsiveness to the needs of diverse clients.</v>
      </c>
      <c r="I1679" s="4" t="s">
        <v>128</v>
      </c>
      <c r="J1679" s="4" t="str">
        <f t="shared" si="140"/>
        <v>Tanner</v>
      </c>
      <c r="K1679" s="61" t="str">
        <f>K$1195</f>
        <v xml:space="preserve"> is </v>
      </c>
      <c r="L1679" s="4" t="str">
        <f t="shared" si="139"/>
        <v>participating in the Competetive Cultural Competence program</v>
      </c>
      <c r="M1679" s="4" t="s">
        <v>146</v>
      </c>
      <c r="N1679" s="60" t="s">
        <v>131</v>
      </c>
    </row>
    <row r="1680" spans="2:16" hidden="1" x14ac:dyDescent="0.3">
      <c r="C1680" s="62" t="str">
        <f>$C$1168</f>
        <v>Standard Cultural Competence - completed</v>
      </c>
      <c r="E1680" s="65" t="s">
        <v>60</v>
      </c>
      <c r="F1680" s="62" t="str">
        <f>$H$1168</f>
        <v>completing the Standard Cultural Competence program</v>
      </c>
      <c r="G1680" s="65" t="s">
        <v>60</v>
      </c>
      <c r="H1680" s="73" t="str">
        <f t="shared" si="138"/>
        <v>Now that Tanner is completing the Standard Cultural Competence program, we expect stellar outcomes. And will soon provide a testimonial of their responsiveness to the needs of diverse clients.</v>
      </c>
      <c r="I1680" s="4" t="s">
        <v>128</v>
      </c>
      <c r="J1680" s="4" t="str">
        <f t="shared" si="140"/>
        <v>Tanner</v>
      </c>
      <c r="K1680" s="61" t="str">
        <f>K$1195</f>
        <v xml:space="preserve"> is </v>
      </c>
      <c r="L1680" s="4" t="str">
        <f t="shared" si="139"/>
        <v>completing the Standard Cultural Competence program</v>
      </c>
      <c r="M1680" s="4" t="s">
        <v>147</v>
      </c>
      <c r="N1680" s="60" t="s">
        <v>136</v>
      </c>
    </row>
    <row r="1681" spans="2:14" hidden="1" x14ac:dyDescent="0.3">
      <c r="C1681" s="62" t="str">
        <f>$C$1169</f>
        <v>Competitive Cultural Competence - completed</v>
      </c>
      <c r="E1681" s="65" t="s">
        <v>60</v>
      </c>
      <c r="F1681" s="62" t="str">
        <f>$H$1169</f>
        <v>completing the Competetive Cultural Competence program</v>
      </c>
      <c r="G1681" s="65" t="s">
        <v>60</v>
      </c>
      <c r="H1681" s="73" t="str">
        <f t="shared" si="138"/>
        <v>Now that Tanner is completing the Competetive Cultural Competence program, we anticipate greatly improved wellness outcomes. And will soon provide a testimonial of their responsiveness to the needs of diverse clients.</v>
      </c>
      <c r="I1681" s="4" t="s">
        <v>128</v>
      </c>
      <c r="J1681" s="4" t="str">
        <f t="shared" si="140"/>
        <v>Tanner</v>
      </c>
      <c r="K1681" s="61" t="str">
        <f>K$1195</f>
        <v xml:space="preserve"> is </v>
      </c>
      <c r="L1681" s="4" t="str">
        <f t="shared" si="139"/>
        <v>completing the Competetive Cultural Competence program</v>
      </c>
      <c r="M1681" s="4" t="s">
        <v>148</v>
      </c>
      <c r="N1681" s="60" t="s">
        <v>136</v>
      </c>
    </row>
    <row r="1682" spans="2:14" hidden="1" x14ac:dyDescent="0.3">
      <c r="G1682" s="65" t="s">
        <v>60</v>
      </c>
      <c r="H1682" s="73" t="str">
        <f t="shared" si="138"/>
        <v>Select one of these two services, Standard or Competitive Competence, to best improve your efficacy serving diverse patients. We can then offer a testimonial of your improved responsiveness to diverse clients.</v>
      </c>
      <c r="K1682" s="61" t="s">
        <v>138</v>
      </c>
      <c r="L1682" s="61" t="s">
        <v>139</v>
      </c>
      <c r="M1682" s="61" t="s">
        <v>149</v>
      </c>
      <c r="N1682" s="60" t="s">
        <v>141</v>
      </c>
    </row>
    <row r="1683" spans="2:14" hidden="1" x14ac:dyDescent="0.3">
      <c r="C1683" s="73" t="str">
        <f>IF($C1671=$C1676,H1676,IF($C1671=$C1677,H1677,IF($C1671=C1678,H1678,IF($C1671=C1679,H1679,IF($C1671=C1680,H1680,IF($C1671=C1681,H1681,IF($C1671=0,H1682)))))))</f>
        <v>Select one of these two services, Standard or Competitive Competence, to best improve your efficacy serving diverse patients. We can then offer a testimonial of your improved responsiveness to diverse clients.</v>
      </c>
      <c r="E1683" s="65" t="s">
        <v>60</v>
      </c>
      <c r="F1683" s="73" t="str">
        <f>IF($C1671=$C1676,F1676,IF($C1671=$C1677,F1677,IF($C1671=C1678,F1678,IF($C1671=C1679,F1679,IF($C1671=C1680,F1680,IF($C1671=C1681,F1681,IF($C1671=0,"")))))))</f>
        <v/>
      </c>
      <c r="G1683" s="65" t="s">
        <v>60</v>
      </c>
    </row>
    <row r="1684" spans="2:14" hidden="1" x14ac:dyDescent="0.3"/>
    <row r="1685" spans="2:14" hidden="1" x14ac:dyDescent="0.3">
      <c r="C1685" s="4" t="s">
        <v>142</v>
      </c>
    </row>
    <row r="1686" spans="2:14" hidden="1" x14ac:dyDescent="0.3"/>
    <row r="1687" spans="2:14" hidden="1" x14ac:dyDescent="0.3"/>
    <row r="1688" spans="2:14" hidden="1" x14ac:dyDescent="0.3"/>
    <row r="1689" spans="2:14" ht="16" hidden="1" x14ac:dyDescent="0.4">
      <c r="B1689" s="66" t="str">
        <f>IF(OR(F666="",J666=""),B666,CONCATENATE(B666,": ",F666,", ",J666))</f>
        <v>16th visit</v>
      </c>
      <c r="C1689" s="67"/>
      <c r="D1689" s="67"/>
      <c r="E1689" s="67"/>
      <c r="F1689" s="68"/>
      <c r="G1689" s="67"/>
      <c r="H1689" s="69"/>
      <c r="I1689" s="67"/>
      <c r="J1689" s="67"/>
      <c r="K1689" s="67"/>
      <c r="L1689" s="67"/>
      <c r="M1689" s="133">
        <f>IF(J666=I$1103,L$1103,IF(J666=I$1104,L$1104,IF(J666=I$1105,L$1105,IF(J666=I$1106,L$1106,IF(J666=I$1107,L$1107,IF(J666=I$1108,L$1108,IF(J666=I$1109,L$1109,IF(J666="",0))))))))</f>
        <v>0</v>
      </c>
    </row>
    <row r="1690" spans="2:14" hidden="1" x14ac:dyDescent="0.3">
      <c r="F1690" s="63"/>
    </row>
    <row r="1691" spans="2:14" hidden="1" x14ac:dyDescent="0.3">
      <c r="F1691" s="70" t="str">
        <f>F670</f>
        <v>Zuri</v>
      </c>
      <c r="J1691" s="70" t="str">
        <f>F671</f>
        <v>Tanner</v>
      </c>
    </row>
    <row r="1692" spans="2:14" hidden="1" x14ac:dyDescent="0.3"/>
    <row r="1693" spans="2:14" hidden="1" x14ac:dyDescent="0.3">
      <c r="B1693" s="64">
        <f>IF(C1693=F$1107,E$1107,IF(C1693=F$1108,E$1108,IF(C1693=F$1109,E$1109,IF(C1693=F$1110,E$1110,IF(C1693=F$1111,E$1111,IF(C1693=0,0))))))</f>
        <v>0</v>
      </c>
      <c r="C1693" s="4">
        <f>K673</f>
        <v>0</v>
      </c>
      <c r="F1693" s="4" t="str">
        <f>F1656</f>
        <v>1. I felt fully seen and heard.</v>
      </c>
      <c r="M1693" s="4">
        <f>IF(K673="",0,1)</f>
        <v>0</v>
      </c>
    </row>
    <row r="1694" spans="2:14" hidden="1" x14ac:dyDescent="0.3">
      <c r="B1694" s="64">
        <f t="shared" ref="B1694:B1702" si="141">IF(C1694=F$1107,E$1107,IF(C1694=F$1108,E$1108,IF(C1694=F$1109,E$1109,IF(C1694=F$1110,E$1110,IF(C1694=F$1111,E$1111,IF(C1694=0,0))))))</f>
        <v>0</v>
      </c>
      <c r="C1694" s="4">
        <f>K675</f>
        <v>0</v>
      </c>
      <c r="F1694" s="4" t="str">
        <f t="shared" ref="F1694:F1702" si="142">F1657</f>
        <v>2. They faithfully responded to all of my expressions of pain or discomfort.</v>
      </c>
      <c r="M1694" s="4">
        <f>IF(K675="",0,1)</f>
        <v>0</v>
      </c>
    </row>
    <row r="1695" spans="2:14" hidden="1" x14ac:dyDescent="0.3">
      <c r="B1695" s="64">
        <f t="shared" si="141"/>
        <v>0</v>
      </c>
      <c r="C1695" s="4">
        <f>K677</f>
        <v>0</v>
      </c>
      <c r="F1695" s="4" t="str">
        <f t="shared" si="142"/>
        <v>3. They put my personal wellbeing ahead of their institutional processes.</v>
      </c>
      <c r="M1695" s="4">
        <f>IF(K677="",0,1)</f>
        <v>0</v>
      </c>
    </row>
    <row r="1696" spans="2:14" hidden="1" x14ac:dyDescent="0.3">
      <c r="B1696" s="64">
        <f t="shared" si="141"/>
        <v>0</v>
      </c>
      <c r="C1696" s="4">
        <f>K679</f>
        <v>0</v>
      </c>
      <c r="F1696" s="4" t="str">
        <f t="shared" si="142"/>
        <v>4. Their actions and expressions were devoid of any microaggressions.</v>
      </c>
      <c r="M1696" s="4">
        <f>IF(K679="",0,1)</f>
        <v>0</v>
      </c>
    </row>
    <row r="1697" spans="2:16" hidden="1" x14ac:dyDescent="0.3">
      <c r="B1697" s="64">
        <f t="shared" si="141"/>
        <v>0</v>
      </c>
      <c r="C1697" s="4">
        <f>K681</f>
        <v>0</v>
      </c>
      <c r="F1697" s="4" t="str">
        <f t="shared" si="142"/>
        <v>5. They asked me how they could be more culturally sensitive.</v>
      </c>
      <c r="M1697" s="4">
        <f>IF(K681="",0,1)</f>
        <v>0</v>
      </c>
    </row>
    <row r="1698" spans="2:16" hidden="1" x14ac:dyDescent="0.3">
      <c r="B1698" s="64">
        <f t="shared" si="141"/>
        <v>0</v>
      </c>
      <c r="C1698" s="4">
        <f>K683</f>
        <v>0</v>
      </c>
      <c r="F1698" s="4" t="str">
        <f t="shared" si="142"/>
        <v>6. They did not exploit my vulnerability to their professional authority.</v>
      </c>
      <c r="M1698" s="4">
        <f>IF(K683="",0,1)</f>
        <v>0</v>
      </c>
    </row>
    <row r="1699" spans="2:16" hidden="1" x14ac:dyDescent="0.3">
      <c r="B1699" s="64">
        <f t="shared" si="141"/>
        <v>0</v>
      </c>
      <c r="C1699" s="4">
        <f>K685</f>
        <v>0</v>
      </c>
      <c r="F1699" s="4" t="str">
        <f t="shared" si="142"/>
        <v>7. I never had to give up my autonomy to fit their processes.</v>
      </c>
      <c r="M1699" s="4">
        <f>IF(K685="",0,1)</f>
        <v>0</v>
      </c>
    </row>
    <row r="1700" spans="2:16" hidden="1" x14ac:dyDescent="0.3">
      <c r="B1700" s="64">
        <f t="shared" si="141"/>
        <v>0</v>
      </c>
      <c r="C1700" s="4">
        <f>K687</f>
        <v>0</v>
      </c>
      <c r="F1700" s="4" t="str">
        <f t="shared" si="142"/>
        <v>8. Staff appeared to be culturally diverse.</v>
      </c>
      <c r="M1700" s="4">
        <f>IF(K687="",0,1)</f>
        <v>0</v>
      </c>
    </row>
    <row r="1701" spans="2:16" hidden="1" x14ac:dyDescent="0.3">
      <c r="B1701" s="64">
        <f t="shared" si="141"/>
        <v>0</v>
      </c>
      <c r="C1701" s="4">
        <f>K689</f>
        <v>0</v>
      </c>
      <c r="F1701" s="4" t="str">
        <f t="shared" si="142"/>
        <v>9. They effectively accommodated my linguistic barrier.</v>
      </c>
      <c r="M1701" s="4">
        <f>IF(K689="",0,1)</f>
        <v>0</v>
      </c>
    </row>
    <row r="1702" spans="2:16" hidden="1" x14ac:dyDescent="0.3">
      <c r="B1702" s="64">
        <f t="shared" si="141"/>
        <v>0</v>
      </c>
      <c r="C1702" s="4">
        <f>K691</f>
        <v>0</v>
      </c>
      <c r="F1702" s="4" t="str">
        <f t="shared" si="142"/>
        <v>10. I was offered billing options appropriate to my cultural values.</v>
      </c>
      <c r="M1702" s="4">
        <f>IF(K691="",0,1)</f>
        <v>0</v>
      </c>
    </row>
    <row r="1703" spans="2:16" hidden="1" x14ac:dyDescent="0.3">
      <c r="M1703" s="71">
        <f t="shared" ref="M1703" si="143">SUM(M1693:M1702)</f>
        <v>0</v>
      </c>
    </row>
    <row r="1704" spans="2:16" ht="15.5" hidden="1" x14ac:dyDescent="0.45">
      <c r="B1704" s="72">
        <f t="shared" ref="B1704" si="144">ROUND(SUM(B1693:B1702),0)</f>
        <v>0</v>
      </c>
      <c r="C1704" s="73" t="str">
        <f>IF(AND($B1704&gt;=$B$1114,$B1704&lt;$C$1114),E$1114,IF(AND($B1704&gt;=$B$1115,$B1704&lt;$C$1115),E$1115,IF(AND($B1704&gt;=$B$1116,$B1704&lt;$C$1116),E$1116,IF(AND($B1704&gt;=$B$1117,$B1704&lt;$C$1117),E$1117,IF(AND($B1704&gt;=$B$1118,$B1704&lt;=$C$1118),E$1118)))))</f>
        <v>Dangerously incompetent</v>
      </c>
      <c r="F1704" s="73" t="str">
        <f>IF(AND($B1704&gt;=$B$1114,$B1704&lt;$C$1114),H$1114,IF(AND($B1704&gt;=$B$1115,$B1704&lt;$C$1115),H$1115,IF(AND($B1704&gt;=$B$1116,$B1704&lt;$C$1116),H$1116,IF(AND($B1704&gt;=$B$1117,$B1704&lt;$C$1117),H$1117,IF(AND($B1704&gt;=$B$1118,$B1704&lt;=$C$1118),H$1118)))))</f>
        <v>dangerous incompetence</v>
      </c>
      <c r="I1704" s="73" t="str">
        <f>IF(AND($B1704&gt;=$B$1114,$B1704&lt;$C$1114),K$1114,IF(AND($B1704&gt;=$B$1115,$B1704&lt;$C$1115),K$1115,IF(AND($B1704&gt;=$B$1116,$B1704&lt;$C$1116),K$1116,IF(AND($B1704&gt;=$B$1117,$B1704&lt;$C$1117),K$1117,IF(AND($B1704&gt;=$B$1118,$B1704&lt;=$C$1118),K$1118)))))</f>
        <v>dangerous risk to Zuri's wellbeing</v>
      </c>
      <c r="M1704" s="74" t="str">
        <f>IF(M1703=10,B1704,"")</f>
        <v/>
      </c>
      <c r="P1704" s="127" t="str">
        <f>IF(M1704="","",M1704*0.01)</f>
        <v/>
      </c>
    </row>
    <row r="1705" spans="2:16" ht="15.5" hidden="1" x14ac:dyDescent="0.45">
      <c r="L1705" s="75" t="s">
        <v>92</v>
      </c>
      <c r="M1705" s="76" t="str">
        <f>IF(K671="","",K671)</f>
        <v/>
      </c>
      <c r="P1705" s="127" t="str">
        <f>IF(M1705="","",1-(M1705/12))</f>
        <v/>
      </c>
    </row>
    <row r="1706" spans="2:16" hidden="1" x14ac:dyDescent="0.3">
      <c r="B1706" s="73" t="str">
        <f t="shared" ref="B1706" si="145">IF(M1703=10,CONCATENATE(E1706,F1706,G1706,H1706,I1706,J1706,K1706,L1706,M1706),"")</f>
        <v/>
      </c>
      <c r="D1706" s="65" t="s">
        <v>60</v>
      </c>
      <c r="E1706" s="4" t="s">
        <v>93</v>
      </c>
      <c r="F1706" s="4">
        <f t="shared" ref="F1706" si="146">B1704</f>
        <v>0</v>
      </c>
      <c r="G1706" s="4" t="s">
        <v>94</v>
      </c>
      <c r="H1706" s="4" t="str">
        <f t="shared" ref="H1706" si="147">F1704</f>
        <v>dangerous incompetence</v>
      </c>
      <c r="I1706" s="4" t="s">
        <v>95</v>
      </c>
    </row>
    <row r="1707" spans="2:16" hidden="1" x14ac:dyDescent="0.3"/>
    <row r="1708" spans="2:16" ht="14.5" hidden="1" x14ac:dyDescent="0.45">
      <c r="C1708" s="147">
        <f>E701</f>
        <v>0</v>
      </c>
      <c r="D1708" s="148"/>
      <c r="E1708" s="148"/>
      <c r="F1708" s="148"/>
      <c r="G1708" s="148"/>
      <c r="H1708" s="149"/>
    </row>
    <row r="1709" spans="2:16" hidden="1" x14ac:dyDescent="0.3"/>
    <row r="1710" spans="2:16" hidden="1" x14ac:dyDescent="0.3">
      <c r="C1710" s="73" t="str">
        <f>CONCATENATE(E1710,F1710,G1710,H1710,I1710,J1710,K1710,,L1710,M1710)</f>
        <v xml:space="preserve">We provide this helpful feedback to you, Tanner, to improve your cultural competency. </v>
      </c>
      <c r="D1710" s="65" t="s">
        <v>60</v>
      </c>
      <c r="E1710" s="4" t="s">
        <v>123</v>
      </c>
      <c r="F1710" s="4" t="str">
        <f>IF($J1691=0,"the recipient",$J1691)</f>
        <v>Tanner</v>
      </c>
      <c r="G1710" s="4" t="s">
        <v>124</v>
      </c>
      <c r="H1710" s="4"/>
    </row>
    <row r="1711" spans="2:16" hidden="1" x14ac:dyDescent="0.3">
      <c r="C1711" s="73" t="str">
        <f>CONCATENATE(E1711,F1711,G1711,H1711,I1711,J1711,K1711,,L1711,M1711)</f>
        <v xml:space="preserve">We know medical providers like you rely upon referrals. Often from those you serve. </v>
      </c>
      <c r="D1711" s="65" t="s">
        <v>60</v>
      </c>
      <c r="E1711" s="4" t="s">
        <v>126</v>
      </c>
      <c r="G1711" s="4" t="s">
        <v>127</v>
      </c>
    </row>
    <row r="1712" spans="2:16" hidden="1" x14ac:dyDescent="0.3">
      <c r="C1712" s="73" t="str">
        <f>CONCATENATE(E1712,F1712,G1712,H1712,I1712,J1712,K1712,,L1712,M1712)</f>
        <v>Select a service that best fits your needs.</v>
      </c>
      <c r="D1712" s="65" t="s">
        <v>60</v>
      </c>
      <c r="E1712" s="4" t="s">
        <v>17</v>
      </c>
    </row>
    <row r="1713" spans="2:14" hidden="1" x14ac:dyDescent="0.3">
      <c r="C1713" s="62" t="str">
        <f>$C$1164</f>
        <v>Standard Cultural Competence - begin</v>
      </c>
      <c r="E1713" s="65" t="s">
        <v>60</v>
      </c>
      <c r="F1713" s="62" t="str">
        <f>$H$1164</f>
        <v>beginning the Standard Cultural Competence program</v>
      </c>
      <c r="G1713" s="65" t="s">
        <v>60</v>
      </c>
      <c r="H1713" s="73" t="str">
        <f>CONCATENATE($I1713,$J1713,$K1713,$L1713,$M1713,$N1713,$O1713,$P1713)</f>
        <v>Now that Tanner is beginning the Standard Cultural Competence program, we expect improved outcomes. And can provide a testimonial of their responsiveness to the needs of diverse clients.pr</v>
      </c>
      <c r="I1713" s="4" t="s">
        <v>128</v>
      </c>
      <c r="J1713" s="65" t="str">
        <f>F1710</f>
        <v>Tanner</v>
      </c>
      <c r="K1713" s="61" t="s">
        <v>129</v>
      </c>
      <c r="L1713" s="4" t="str">
        <f>F1713</f>
        <v>beginning the Standard Cultural Competence program</v>
      </c>
      <c r="M1713" s="4" t="s">
        <v>143</v>
      </c>
      <c r="N1713" s="60" t="s">
        <v>150</v>
      </c>
    </row>
    <row r="1714" spans="2:14" hidden="1" x14ac:dyDescent="0.3">
      <c r="C1714" s="62" t="str">
        <f>$C$1165</f>
        <v>Competitive Cultural Competence - begin</v>
      </c>
      <c r="E1714" s="65" t="s">
        <v>60</v>
      </c>
      <c r="F1714" s="62" t="str">
        <f>$H$1165</f>
        <v>beginning the Competetive Cultural Competence program</v>
      </c>
      <c r="G1714" s="65" t="s">
        <v>60</v>
      </c>
      <c r="H1714" s="73" t="str">
        <f t="shared" ref="H1714:H1719" si="148">CONCATENATE($I1714,$J1714,$K1714,$L1714,$M1714,$N1714,$O1714,$P1714)</f>
        <v>Now that Tanner is beginning the Competetive Cultural Competence program, we anticipate modestly improved wellness outcomes. And can provide a testimonial of their responsiveness to the needs of diverse clients.</v>
      </c>
      <c r="I1714" s="4" t="s">
        <v>128</v>
      </c>
      <c r="J1714" s="4" t="str">
        <f>J1713</f>
        <v>Tanner</v>
      </c>
      <c r="K1714" s="61" t="str">
        <f>K$1195</f>
        <v xml:space="preserve"> is </v>
      </c>
      <c r="L1714" s="4" t="str">
        <f t="shared" ref="L1714:L1718" si="149">F1714</f>
        <v>beginning the Competetive Cultural Competence program</v>
      </c>
      <c r="M1714" s="4" t="s">
        <v>144</v>
      </c>
      <c r="N1714" s="60" t="s">
        <v>131</v>
      </c>
    </row>
    <row r="1715" spans="2:14" hidden="1" x14ac:dyDescent="0.3">
      <c r="C1715" s="62" t="str">
        <f>$C$1166</f>
        <v>Standard Cultural Competence - enrolled</v>
      </c>
      <c r="E1715" s="65" t="s">
        <v>60</v>
      </c>
      <c r="F1715" s="62" t="str">
        <f>$H$1166</f>
        <v>participating in the Standard Cultural Competence program</v>
      </c>
      <c r="G1715" s="65" t="s">
        <v>60</v>
      </c>
      <c r="H1715" s="73" t="str">
        <f t="shared" si="148"/>
        <v>Now that Tanner is participating in the Standard Cultural Competence program, we expect better outcomes. And can provide a testimonial of their responsiveness to the needs of diverse clients.</v>
      </c>
      <c r="I1715" s="4" t="s">
        <v>128</v>
      </c>
      <c r="J1715" s="4" t="str">
        <f t="shared" ref="J1715:J1718" si="150">J1714</f>
        <v>Tanner</v>
      </c>
      <c r="K1715" s="61" t="str">
        <f>K$1195</f>
        <v xml:space="preserve"> is </v>
      </c>
      <c r="L1715" s="4" t="str">
        <f t="shared" si="149"/>
        <v>participating in the Standard Cultural Competence program</v>
      </c>
      <c r="M1715" s="4" t="s">
        <v>145</v>
      </c>
      <c r="N1715" s="60" t="s">
        <v>131</v>
      </c>
    </row>
    <row r="1716" spans="2:14" hidden="1" x14ac:dyDescent="0.3">
      <c r="C1716" s="62" t="str">
        <f>$C$1167</f>
        <v>Competitive Cultural Competence - enrolled</v>
      </c>
      <c r="E1716" s="65" t="s">
        <v>60</v>
      </c>
      <c r="F1716" s="62" t="str">
        <f>$H$1167</f>
        <v>participating in the Competetive Cultural Competence program</v>
      </c>
      <c r="G1716" s="65" t="s">
        <v>60</v>
      </c>
      <c r="H1716" s="73" t="str">
        <f t="shared" si="148"/>
        <v>Now that Tanner is participating in the Competetive Cultural Competence program, we anticipate significantly improved wellness outcomes. And can provide a testimonial of their responsiveness to the needs of diverse clients.</v>
      </c>
      <c r="I1716" s="4" t="s">
        <v>128</v>
      </c>
      <c r="J1716" s="4" t="str">
        <f t="shared" si="150"/>
        <v>Tanner</v>
      </c>
      <c r="K1716" s="61" t="str">
        <f>K$1195</f>
        <v xml:space="preserve"> is </v>
      </c>
      <c r="L1716" s="4" t="str">
        <f t="shared" si="149"/>
        <v>participating in the Competetive Cultural Competence program</v>
      </c>
      <c r="M1716" s="4" t="s">
        <v>146</v>
      </c>
      <c r="N1716" s="60" t="s">
        <v>131</v>
      </c>
    </row>
    <row r="1717" spans="2:14" hidden="1" x14ac:dyDescent="0.3">
      <c r="C1717" s="62" t="str">
        <f>$C$1168</f>
        <v>Standard Cultural Competence - completed</v>
      </c>
      <c r="E1717" s="65" t="s">
        <v>60</v>
      </c>
      <c r="F1717" s="62" t="str">
        <f>$H$1168</f>
        <v>completing the Standard Cultural Competence program</v>
      </c>
      <c r="G1717" s="65" t="s">
        <v>60</v>
      </c>
      <c r="H1717" s="73" t="str">
        <f t="shared" si="148"/>
        <v>Now that Tanner is completing the Standard Cultural Competence program, we expect stellar outcomes. And will soon provide a testimonial of their responsiveness to the needs of diverse clients.</v>
      </c>
      <c r="I1717" s="4" t="s">
        <v>128</v>
      </c>
      <c r="J1717" s="4" t="str">
        <f t="shared" si="150"/>
        <v>Tanner</v>
      </c>
      <c r="K1717" s="61" t="str">
        <f>K$1195</f>
        <v xml:space="preserve"> is </v>
      </c>
      <c r="L1717" s="4" t="str">
        <f t="shared" si="149"/>
        <v>completing the Standard Cultural Competence program</v>
      </c>
      <c r="M1717" s="4" t="s">
        <v>147</v>
      </c>
      <c r="N1717" s="60" t="s">
        <v>136</v>
      </c>
    </row>
    <row r="1718" spans="2:14" hidden="1" x14ac:dyDescent="0.3">
      <c r="C1718" s="62" t="str">
        <f>$C$1169</f>
        <v>Competitive Cultural Competence - completed</v>
      </c>
      <c r="E1718" s="65" t="s">
        <v>60</v>
      </c>
      <c r="F1718" s="62" t="str">
        <f>$H$1169</f>
        <v>completing the Competetive Cultural Competence program</v>
      </c>
      <c r="G1718" s="65" t="s">
        <v>60</v>
      </c>
      <c r="H1718" s="73" t="str">
        <f t="shared" si="148"/>
        <v>Now that Tanner is completing the Competetive Cultural Competence program, we anticipate greatly improved wellness outcomes. And will soon provide a testimonial of their responsiveness to the needs of diverse clients.</v>
      </c>
      <c r="I1718" s="4" t="s">
        <v>128</v>
      </c>
      <c r="J1718" s="4" t="str">
        <f t="shared" si="150"/>
        <v>Tanner</v>
      </c>
      <c r="K1718" s="61" t="str">
        <f>K$1195</f>
        <v xml:space="preserve"> is </v>
      </c>
      <c r="L1718" s="4" t="str">
        <f t="shared" si="149"/>
        <v>completing the Competetive Cultural Competence program</v>
      </c>
      <c r="M1718" s="4" t="s">
        <v>148</v>
      </c>
      <c r="N1718" s="60" t="s">
        <v>136</v>
      </c>
    </row>
    <row r="1719" spans="2:14" hidden="1" x14ac:dyDescent="0.3">
      <c r="G1719" s="65" t="s">
        <v>60</v>
      </c>
      <c r="H1719" s="73" t="str">
        <f t="shared" si="148"/>
        <v>Select one of these two services, Standard or Competitive Competence, to best improve your efficacy serving diverse patients. We can then offer a testimonial of your improved responsiveness to diverse clients.</v>
      </c>
      <c r="K1719" s="61" t="s">
        <v>138</v>
      </c>
      <c r="L1719" s="61" t="s">
        <v>139</v>
      </c>
      <c r="M1719" s="61" t="s">
        <v>149</v>
      </c>
      <c r="N1719" s="60" t="s">
        <v>141</v>
      </c>
    </row>
    <row r="1720" spans="2:14" hidden="1" x14ac:dyDescent="0.3">
      <c r="C1720" s="73" t="str">
        <f>IF($C1708=$C1713,H1713,IF($C1708=$C1714,H1714,IF($C1708=C1715,H1715,IF($C1708=C1716,H1716,IF($C1708=C1717,H1717,IF($C1708=C1718,H1718,IF($C1708=0,H1719)))))))</f>
        <v>Select one of these two services, Standard or Competitive Competence, to best improve your efficacy serving diverse patients. We can then offer a testimonial of your improved responsiveness to diverse clients.</v>
      </c>
      <c r="E1720" s="65" t="s">
        <v>60</v>
      </c>
      <c r="F1720" s="73" t="str">
        <f>IF($C1708=$C1713,F1713,IF($C1708=$C1714,F1714,IF($C1708=C1715,F1715,IF($C1708=C1716,F1716,IF($C1708=C1717,F1717,IF($C1708=C1718,F1718,IF($C1708=0,"")))))))</f>
        <v/>
      </c>
      <c r="G1720" s="65" t="s">
        <v>60</v>
      </c>
    </row>
    <row r="1721" spans="2:14" hidden="1" x14ac:dyDescent="0.3"/>
    <row r="1722" spans="2:14" hidden="1" x14ac:dyDescent="0.3">
      <c r="C1722" s="4" t="s">
        <v>142</v>
      </c>
    </row>
    <row r="1723" spans="2:14" hidden="1" x14ac:dyDescent="0.3"/>
    <row r="1724" spans="2:14" hidden="1" x14ac:dyDescent="0.3"/>
    <row r="1725" spans="2:14" hidden="1" x14ac:dyDescent="0.3"/>
    <row r="1726" spans="2:14" ht="16" hidden="1" x14ac:dyDescent="0.4">
      <c r="B1726" s="66"/>
      <c r="C1726" s="67"/>
      <c r="D1726" s="67"/>
      <c r="E1726" s="67"/>
      <c r="F1726" s="68"/>
      <c r="G1726" s="67"/>
      <c r="H1726" s="69"/>
      <c r="I1726" s="67"/>
      <c r="J1726" s="67"/>
      <c r="K1726" s="67"/>
      <c r="L1726" s="67"/>
      <c r="M1726" s="67"/>
    </row>
    <row r="1727" spans="2:14" hidden="1" x14ac:dyDescent="0.3">
      <c r="F1727" s="63"/>
    </row>
    <row r="1728" spans="2:14" hidden="1" x14ac:dyDescent="0.3">
      <c r="F1728" s="63"/>
    </row>
    <row r="1729" spans="2:9" hidden="1" x14ac:dyDescent="0.3">
      <c r="B1729" s="135" t="s">
        <v>204</v>
      </c>
      <c r="C1729" s="83"/>
      <c r="E1729" s="135" t="s">
        <v>212</v>
      </c>
      <c r="F1729" s="83"/>
      <c r="H1729" s="135" t="s">
        <v>213</v>
      </c>
      <c r="I1729" s="83"/>
    </row>
    <row r="1730" spans="2:9" hidden="1" x14ac:dyDescent="0.3">
      <c r="B1730" s="83"/>
      <c r="C1730" s="83"/>
      <c r="E1730" s="83"/>
      <c r="F1730" s="83"/>
      <c r="H1730" s="83"/>
      <c r="I1730" s="83"/>
    </row>
    <row r="1731" spans="2:9" hidden="1" x14ac:dyDescent="0.3">
      <c r="B1731" s="110">
        <v>1</v>
      </c>
      <c r="C1731" s="134">
        <f>M1131</f>
        <v>0</v>
      </c>
      <c r="E1731" s="110">
        <v>1</v>
      </c>
      <c r="F1731" s="134">
        <f>P1146</f>
        <v>0.28000000000000003</v>
      </c>
      <c r="H1731" s="110">
        <v>1</v>
      </c>
      <c r="I1731" s="134" t="str">
        <f>P1147</f>
        <v/>
      </c>
    </row>
    <row r="1732" spans="2:9" hidden="1" x14ac:dyDescent="0.3">
      <c r="B1732" s="110">
        <v>2</v>
      </c>
      <c r="C1732" s="134">
        <f>M1171</f>
        <v>0.16666666666666666</v>
      </c>
      <c r="E1732" s="110">
        <v>2</v>
      </c>
      <c r="F1732" s="134">
        <f>P1186</f>
        <v>0.33</v>
      </c>
      <c r="H1732" s="110">
        <v>2</v>
      </c>
      <c r="I1732" s="134" t="str">
        <f>P1187</f>
        <v/>
      </c>
    </row>
    <row r="1733" spans="2:9" hidden="1" x14ac:dyDescent="0.3">
      <c r="B1733" s="110">
        <v>3</v>
      </c>
      <c r="C1733" s="134">
        <f>M1208</f>
        <v>0.16666666666666666</v>
      </c>
      <c r="E1733" s="110">
        <v>3</v>
      </c>
      <c r="F1733" s="134">
        <f>P1223</f>
        <v>0.33</v>
      </c>
      <c r="H1733" s="110">
        <v>3</v>
      </c>
      <c r="I1733" s="134" t="str">
        <f>P1224</f>
        <v/>
      </c>
    </row>
    <row r="1734" spans="2:9" hidden="1" x14ac:dyDescent="0.3">
      <c r="B1734" s="110">
        <v>4</v>
      </c>
      <c r="C1734" s="134">
        <f>M1245</f>
        <v>0.16666666666666666</v>
      </c>
      <c r="E1734" s="110">
        <v>4</v>
      </c>
      <c r="F1734" s="134">
        <f>P1260</f>
        <v>0.6</v>
      </c>
      <c r="H1734" s="110">
        <v>4</v>
      </c>
      <c r="I1734" s="134" t="str">
        <f>P1261</f>
        <v/>
      </c>
    </row>
    <row r="1735" spans="2:9" hidden="1" x14ac:dyDescent="0.3">
      <c r="B1735" s="110">
        <v>5</v>
      </c>
      <c r="C1735" s="134">
        <f>M1282</f>
        <v>0.16666666666666666</v>
      </c>
      <c r="E1735" s="110">
        <v>5</v>
      </c>
      <c r="F1735" s="134">
        <f>P1297</f>
        <v>0.6</v>
      </c>
      <c r="H1735" s="110">
        <v>5</v>
      </c>
      <c r="I1735" s="134" t="str">
        <f>P1298</f>
        <v/>
      </c>
    </row>
    <row r="1736" spans="2:9" hidden="1" x14ac:dyDescent="0.3">
      <c r="B1736" s="110">
        <v>6</v>
      </c>
      <c r="C1736" s="134">
        <f>M1319</f>
        <v>0.16666666666666666</v>
      </c>
      <c r="E1736" s="110">
        <v>6</v>
      </c>
      <c r="F1736" s="134">
        <f>P1334</f>
        <v>0.78</v>
      </c>
      <c r="H1736" s="110">
        <v>6</v>
      </c>
      <c r="I1736" s="134" t="str">
        <f>P1335</f>
        <v/>
      </c>
    </row>
    <row r="1737" spans="2:9" hidden="1" x14ac:dyDescent="0.3">
      <c r="B1737" s="110">
        <v>7</v>
      </c>
      <c r="C1737" s="134">
        <f>M1356</f>
        <v>0</v>
      </c>
      <c r="E1737" s="110">
        <v>7</v>
      </c>
      <c r="F1737" s="134" t="str">
        <f>P1371</f>
        <v/>
      </c>
      <c r="H1737" s="110">
        <v>7</v>
      </c>
      <c r="I1737" s="134" t="str">
        <f>P1372</f>
        <v/>
      </c>
    </row>
    <row r="1738" spans="2:9" hidden="1" x14ac:dyDescent="0.3">
      <c r="B1738" s="110">
        <v>8</v>
      </c>
      <c r="C1738" s="134">
        <f>M1393</f>
        <v>0</v>
      </c>
      <c r="E1738" s="110">
        <v>8</v>
      </c>
      <c r="F1738" s="134" t="str">
        <f>P1408</f>
        <v/>
      </c>
      <c r="H1738" s="110">
        <v>8</v>
      </c>
      <c r="I1738" s="134" t="str">
        <f>P1409</f>
        <v/>
      </c>
    </row>
    <row r="1739" spans="2:9" hidden="1" x14ac:dyDescent="0.3">
      <c r="B1739" s="110">
        <v>9</v>
      </c>
      <c r="C1739" s="134">
        <f>M1430</f>
        <v>0</v>
      </c>
      <c r="E1739" s="110">
        <v>9</v>
      </c>
      <c r="F1739" s="134" t="str">
        <f>P1445</f>
        <v/>
      </c>
      <c r="H1739" s="110">
        <v>9</v>
      </c>
      <c r="I1739" s="134" t="str">
        <f>P1446</f>
        <v/>
      </c>
    </row>
    <row r="1740" spans="2:9" hidden="1" x14ac:dyDescent="0.3">
      <c r="B1740" s="110">
        <v>10</v>
      </c>
      <c r="C1740" s="134">
        <f>M1467</f>
        <v>0</v>
      </c>
      <c r="E1740" s="110">
        <v>10</v>
      </c>
      <c r="F1740" s="134" t="str">
        <f>P1482</f>
        <v/>
      </c>
      <c r="H1740" s="110">
        <v>10</v>
      </c>
      <c r="I1740" s="134" t="str">
        <f>P1483</f>
        <v/>
      </c>
    </row>
    <row r="1741" spans="2:9" hidden="1" x14ac:dyDescent="0.3">
      <c r="B1741" s="110">
        <v>11</v>
      </c>
      <c r="C1741" s="134">
        <f>M1504</f>
        <v>0</v>
      </c>
      <c r="E1741" s="110">
        <v>11</v>
      </c>
      <c r="F1741" s="134" t="str">
        <f>P1519</f>
        <v/>
      </c>
      <c r="H1741" s="110">
        <v>11</v>
      </c>
      <c r="I1741" s="134" t="str">
        <f>P1520</f>
        <v/>
      </c>
    </row>
    <row r="1742" spans="2:9" hidden="1" x14ac:dyDescent="0.3">
      <c r="B1742" s="110">
        <v>12</v>
      </c>
      <c r="C1742" s="134">
        <f>M1541</f>
        <v>0</v>
      </c>
      <c r="E1742" s="110">
        <v>12</v>
      </c>
      <c r="F1742" s="134" t="str">
        <f>P1556</f>
        <v/>
      </c>
      <c r="H1742" s="110">
        <v>12</v>
      </c>
      <c r="I1742" s="134" t="str">
        <f>P1557</f>
        <v/>
      </c>
    </row>
    <row r="1743" spans="2:9" hidden="1" x14ac:dyDescent="0.3">
      <c r="B1743" s="110">
        <v>13</v>
      </c>
      <c r="C1743" s="134">
        <f>M1578</f>
        <v>0</v>
      </c>
      <c r="E1743" s="110">
        <v>13</v>
      </c>
      <c r="F1743" s="134" t="str">
        <f>P1593</f>
        <v/>
      </c>
      <c r="H1743" s="110">
        <v>13</v>
      </c>
      <c r="I1743" s="134" t="str">
        <f>P1593</f>
        <v/>
      </c>
    </row>
    <row r="1744" spans="2:9" hidden="1" x14ac:dyDescent="0.3">
      <c r="B1744" s="110">
        <v>14</v>
      </c>
      <c r="C1744" s="134">
        <f>M1615</f>
        <v>0</v>
      </c>
      <c r="E1744" s="110">
        <v>14</v>
      </c>
      <c r="F1744" s="134" t="str">
        <f>P1630</f>
        <v/>
      </c>
      <c r="H1744" s="110">
        <v>14</v>
      </c>
      <c r="I1744" s="134" t="str">
        <f>P1631</f>
        <v/>
      </c>
    </row>
    <row r="1745" spans="2:9" hidden="1" x14ac:dyDescent="0.3">
      <c r="B1745" s="110">
        <v>15</v>
      </c>
      <c r="C1745" s="134">
        <f>M1652</f>
        <v>0</v>
      </c>
      <c r="E1745" s="110">
        <v>15</v>
      </c>
      <c r="F1745" s="134" t="str">
        <f>P1667</f>
        <v/>
      </c>
      <c r="H1745" s="110">
        <v>15</v>
      </c>
      <c r="I1745" s="134" t="str">
        <f>P1668</f>
        <v/>
      </c>
    </row>
    <row r="1746" spans="2:9" hidden="1" x14ac:dyDescent="0.3">
      <c r="B1746" s="110">
        <v>16</v>
      </c>
      <c r="C1746" s="134">
        <f>M1689</f>
        <v>0</v>
      </c>
      <c r="E1746" s="110">
        <v>16</v>
      </c>
      <c r="F1746" s="134" t="str">
        <f>P1704</f>
        <v/>
      </c>
      <c r="H1746" s="110">
        <v>16</v>
      </c>
      <c r="I1746" s="134" t="str">
        <f>P1705</f>
        <v/>
      </c>
    </row>
    <row r="1747" spans="2:9" hidden="1" x14ac:dyDescent="0.3">
      <c r="C1747" s="112">
        <f>MAX(C1731:C1746)</f>
        <v>0.16666666666666666</v>
      </c>
      <c r="D1747" s="113" t="str">
        <f>IF(C1747=L1103,I1103,IF(C1747=L1104,I1104,IF(C1747=L1105,I1105,IF(C1747=L1106,I1106,IF(C1747=L1107,I1107,IF(C1747=L1108,I1108,IF(C1747=L1109,I1109)))))))</f>
        <v>provider enrolling in SC</v>
      </c>
      <c r="F1747" s="142">
        <f>MAX(F1731:F1746)</f>
        <v>0.78</v>
      </c>
      <c r="I1747" s="142">
        <f>MAX(I1731:I1746)</f>
        <v>0</v>
      </c>
    </row>
    <row r="1748" spans="2:9" hidden="1" x14ac:dyDescent="0.3">
      <c r="E1748" s="207" t="s">
        <v>224</v>
      </c>
      <c r="F1748" s="206">
        <f>STDEV(F1731:F1746)</f>
        <v>0.20175893206167284</v>
      </c>
      <c r="H1748" s="207" t="s">
        <v>224</v>
      </c>
      <c r="I1748" s="206" t="e">
        <f>STDEV(I1731:I1746)</f>
        <v>#DIV/0!</v>
      </c>
    </row>
    <row r="1749" spans="2:9" hidden="1" x14ac:dyDescent="0.3">
      <c r="F1749" s="63"/>
    </row>
    <row r="1750" spans="2:9" hidden="1" x14ac:dyDescent="0.3">
      <c r="F1750" s="63">
        <f>LOOKUP(9.99999999999999E+307,F1731:F1746)</f>
        <v>0.78</v>
      </c>
      <c r="I1750" s="206" t="e">
        <f>LOOKUP(9.99999999999999E+307,I1731:I1746)</f>
        <v>#N/A</v>
      </c>
    </row>
    <row r="1751" spans="2:9" hidden="1" x14ac:dyDescent="0.3">
      <c r="F1751" s="63"/>
    </row>
    <row r="1752" spans="2:9" hidden="1" x14ac:dyDescent="0.3">
      <c r="F1752" s="63"/>
    </row>
    <row r="1753" spans="2:9" hidden="1" x14ac:dyDescent="0.3">
      <c r="F1753" s="63"/>
    </row>
    <row r="1754" spans="2:9" hidden="1" x14ac:dyDescent="0.3">
      <c r="F1754" s="63"/>
    </row>
    <row r="1755" spans="2:9" hidden="1" x14ac:dyDescent="0.3">
      <c r="F1755" s="63"/>
    </row>
    <row r="1756" spans="2:9" hidden="1" x14ac:dyDescent="0.3">
      <c r="F1756" s="63"/>
    </row>
    <row r="1757" spans="2:9" hidden="1" x14ac:dyDescent="0.3">
      <c r="F1757" s="63"/>
    </row>
    <row r="1758" spans="2:9" hidden="1" x14ac:dyDescent="0.3">
      <c r="F1758" s="63"/>
    </row>
    <row r="1759" spans="2:9" hidden="1" x14ac:dyDescent="0.3">
      <c r="F1759" s="63"/>
    </row>
    <row r="1760" spans="2:9" hidden="1" x14ac:dyDescent="0.3">
      <c r="F1760" s="63"/>
    </row>
    <row r="1761" spans="6:6" hidden="1" x14ac:dyDescent="0.3">
      <c r="F1761" s="63"/>
    </row>
    <row r="1762" spans="6:6" hidden="1" x14ac:dyDescent="0.3">
      <c r="F1762" s="63"/>
    </row>
    <row r="1763" spans="6:6" hidden="1" x14ac:dyDescent="0.3">
      <c r="F1763" s="63"/>
    </row>
    <row r="1764" spans="6:6" hidden="1" x14ac:dyDescent="0.3">
      <c r="F1764" s="63"/>
    </row>
    <row r="1765" spans="6:6" hidden="1" x14ac:dyDescent="0.3">
      <c r="F1765" s="63"/>
    </row>
    <row r="1766" spans="6:6" hidden="1" x14ac:dyDescent="0.3">
      <c r="F1766" s="63"/>
    </row>
    <row r="1767" spans="6:6" hidden="1" x14ac:dyDescent="0.3">
      <c r="F1767" s="63"/>
    </row>
    <row r="1768" spans="6:6" hidden="1" x14ac:dyDescent="0.3">
      <c r="F1768" s="63"/>
    </row>
    <row r="1769" spans="6:6" hidden="1" x14ac:dyDescent="0.3">
      <c r="F1769" s="63"/>
    </row>
    <row r="1770" spans="6:6" hidden="1" x14ac:dyDescent="0.3">
      <c r="F1770" s="63"/>
    </row>
    <row r="1771" spans="6:6" hidden="1" x14ac:dyDescent="0.3">
      <c r="F1771" s="63"/>
    </row>
    <row r="1772" spans="6:6" hidden="1" x14ac:dyDescent="0.3">
      <c r="F1772" s="63"/>
    </row>
    <row r="1773" spans="6:6" hidden="1" x14ac:dyDescent="0.3">
      <c r="F1773" s="63"/>
    </row>
    <row r="1774" spans="6:6" hidden="1" x14ac:dyDescent="0.3">
      <c r="F1774" s="63"/>
    </row>
    <row r="1775" spans="6:6" hidden="1" x14ac:dyDescent="0.3">
      <c r="F1775" s="63"/>
    </row>
    <row r="1776" spans="6:6" hidden="1" x14ac:dyDescent="0.3">
      <c r="F1776" s="63"/>
    </row>
    <row r="1777" spans="6:6" hidden="1" x14ac:dyDescent="0.3">
      <c r="F1777" s="63"/>
    </row>
    <row r="1778" spans="6:6" hidden="1" x14ac:dyDescent="0.3">
      <c r="F1778" s="63"/>
    </row>
    <row r="1779" spans="6:6" hidden="1" x14ac:dyDescent="0.3">
      <c r="F1779" s="63"/>
    </row>
    <row r="1780" spans="6:6" hidden="1" x14ac:dyDescent="0.3">
      <c r="F1780" s="63"/>
    </row>
    <row r="1781" spans="6:6" hidden="1" x14ac:dyDescent="0.3">
      <c r="F1781" s="63"/>
    </row>
    <row r="1782" spans="6:6" hidden="1" x14ac:dyDescent="0.3">
      <c r="F1782" s="63"/>
    </row>
    <row r="1783" spans="6:6" hidden="1" x14ac:dyDescent="0.3">
      <c r="F1783" s="63"/>
    </row>
    <row r="1784" spans="6:6" hidden="1" x14ac:dyDescent="0.3">
      <c r="F1784" s="63"/>
    </row>
    <row r="1785" spans="6:6" hidden="1" x14ac:dyDescent="0.3">
      <c r="F1785" s="63"/>
    </row>
    <row r="1786" spans="6:6" hidden="1" x14ac:dyDescent="0.3">
      <c r="F1786" s="63"/>
    </row>
    <row r="1787" spans="6:6" hidden="1" x14ac:dyDescent="0.3">
      <c r="F1787" s="63"/>
    </row>
    <row r="1788" spans="6:6" hidden="1" x14ac:dyDescent="0.3">
      <c r="F1788" s="63"/>
    </row>
    <row r="1789" spans="6:6" hidden="1" x14ac:dyDescent="0.3">
      <c r="F1789" s="63"/>
    </row>
    <row r="1790" spans="6:6" hidden="1" x14ac:dyDescent="0.3">
      <c r="F1790" s="63"/>
    </row>
    <row r="1791" spans="6:6" hidden="1" x14ac:dyDescent="0.3">
      <c r="F1791" s="63"/>
    </row>
    <row r="1792" spans="6:6" hidden="1" x14ac:dyDescent="0.3">
      <c r="F1792" s="63"/>
    </row>
    <row r="1793" spans="2:54" hidden="1" x14ac:dyDescent="0.3">
      <c r="F1793" s="63"/>
    </row>
    <row r="1794" spans="2:54" hidden="1" x14ac:dyDescent="0.3">
      <c r="F1794" s="63"/>
    </row>
    <row r="1795" spans="2:54" hidden="1" x14ac:dyDescent="0.3">
      <c r="F1795" s="63"/>
    </row>
    <row r="1796" spans="2:54" hidden="1" x14ac:dyDescent="0.3">
      <c r="F1796" s="63"/>
    </row>
    <row r="1797" spans="2:54" hidden="1" x14ac:dyDescent="0.3"/>
    <row r="1798" spans="2:54" hidden="1" x14ac:dyDescent="0.3"/>
    <row r="1799" spans="2:54" s="60" customFormat="1" ht="16" hidden="1" thickBot="1" x14ac:dyDescent="0.5">
      <c r="B1799" s="85" t="s">
        <v>151</v>
      </c>
      <c r="C1799" s="86"/>
      <c r="D1799" s="86"/>
      <c r="E1799" s="86"/>
      <c r="F1799" s="86"/>
      <c r="G1799" s="86"/>
      <c r="H1799" s="87"/>
      <c r="I1799" s="86"/>
      <c r="J1799" s="86"/>
      <c r="K1799" s="86"/>
      <c r="L1799" s="86"/>
      <c r="M1799" s="86"/>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2:54" s="60" customFormat="1" x14ac:dyDescent="0.3">
      <c r="B1800" s="4"/>
      <c r="C1800" s="4"/>
      <c r="D1800" s="4"/>
      <c r="E1800" s="4"/>
      <c r="F1800" s="4"/>
      <c r="G1800" s="4"/>
      <c r="H1800" s="61"/>
      <c r="I1800" s="4"/>
      <c r="J1800" s="4"/>
      <c r="K1800" s="4"/>
      <c r="L1800" s="4"/>
      <c r="M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sheetData>
  <mergeCells count="627">
    <mergeCell ref="C1560:H1560"/>
    <mergeCell ref="C1597:H1597"/>
    <mergeCell ref="C1634:H1634"/>
    <mergeCell ref="C1671:H1671"/>
    <mergeCell ref="C1708:H1708"/>
    <mergeCell ref="C1338:H1338"/>
    <mergeCell ref="C1375:H1375"/>
    <mergeCell ref="C1412:H1412"/>
    <mergeCell ref="C1449:H1449"/>
    <mergeCell ref="C1486:H1486"/>
    <mergeCell ref="C1523:H1523"/>
    <mergeCell ref="E701:L701"/>
    <mergeCell ref="B703:M703"/>
    <mergeCell ref="C1190:H1190"/>
    <mergeCell ref="C1227:H1227"/>
    <mergeCell ref="C1264:H1264"/>
    <mergeCell ref="C1301:H1301"/>
    <mergeCell ref="B697:M697"/>
    <mergeCell ref="B698:D698"/>
    <mergeCell ref="E698:H698"/>
    <mergeCell ref="I698:M698"/>
    <mergeCell ref="E699:H699"/>
    <mergeCell ref="I699:M699"/>
    <mergeCell ref="B689:J689"/>
    <mergeCell ref="K689:M689"/>
    <mergeCell ref="B691:J691"/>
    <mergeCell ref="K691:M691"/>
    <mergeCell ref="B693:M693"/>
    <mergeCell ref="B696:M696"/>
    <mergeCell ref="B683:J683"/>
    <mergeCell ref="K683:M683"/>
    <mergeCell ref="B685:J685"/>
    <mergeCell ref="K685:M685"/>
    <mergeCell ref="B687:J687"/>
    <mergeCell ref="K687:M687"/>
    <mergeCell ref="B677:J677"/>
    <mergeCell ref="K677:M677"/>
    <mergeCell ref="B679:J679"/>
    <mergeCell ref="K679:M679"/>
    <mergeCell ref="B681:J681"/>
    <mergeCell ref="K681:M681"/>
    <mergeCell ref="F670:I670"/>
    <mergeCell ref="F671:I671"/>
    <mergeCell ref="K671:M671"/>
    <mergeCell ref="B673:J673"/>
    <mergeCell ref="K673:M673"/>
    <mergeCell ref="B675:J675"/>
    <mergeCell ref="K675:M675"/>
    <mergeCell ref="E660:L660"/>
    <mergeCell ref="B662:M662"/>
    <mergeCell ref="B663:M663"/>
    <mergeCell ref="B666:E666"/>
    <mergeCell ref="F666:I666"/>
    <mergeCell ref="J666:M666"/>
    <mergeCell ref="B656:M656"/>
    <mergeCell ref="B657:D657"/>
    <mergeCell ref="E657:H657"/>
    <mergeCell ref="I657:M657"/>
    <mergeCell ref="E658:H658"/>
    <mergeCell ref="I658:M658"/>
    <mergeCell ref="B648:J648"/>
    <mergeCell ref="K648:M648"/>
    <mergeCell ref="B650:J650"/>
    <mergeCell ref="K650:M650"/>
    <mergeCell ref="B652:M652"/>
    <mergeCell ref="B655:M655"/>
    <mergeCell ref="B642:J642"/>
    <mergeCell ref="K642:M642"/>
    <mergeCell ref="B644:J644"/>
    <mergeCell ref="K644:M644"/>
    <mergeCell ref="B646:J646"/>
    <mergeCell ref="K646:M646"/>
    <mergeCell ref="B636:J636"/>
    <mergeCell ref="K636:M636"/>
    <mergeCell ref="B638:J638"/>
    <mergeCell ref="K638:M638"/>
    <mergeCell ref="B640:J640"/>
    <mergeCell ref="K640:M640"/>
    <mergeCell ref="F629:I629"/>
    <mergeCell ref="F630:I630"/>
    <mergeCell ref="K630:M630"/>
    <mergeCell ref="B632:J632"/>
    <mergeCell ref="K632:M632"/>
    <mergeCell ref="B634:J634"/>
    <mergeCell ref="K634:M634"/>
    <mergeCell ref="E619:L619"/>
    <mergeCell ref="B621:M621"/>
    <mergeCell ref="B622:M622"/>
    <mergeCell ref="B625:E625"/>
    <mergeCell ref="F625:I625"/>
    <mergeCell ref="J625:M625"/>
    <mergeCell ref="B615:M615"/>
    <mergeCell ref="B616:D616"/>
    <mergeCell ref="E616:H616"/>
    <mergeCell ref="I616:M616"/>
    <mergeCell ref="E617:H617"/>
    <mergeCell ref="I617:M617"/>
    <mergeCell ref="B607:J607"/>
    <mergeCell ref="K607:M607"/>
    <mergeCell ref="B609:J609"/>
    <mergeCell ref="K609:M609"/>
    <mergeCell ref="B611:M611"/>
    <mergeCell ref="B614:M614"/>
    <mergeCell ref="B601:J601"/>
    <mergeCell ref="K601:M601"/>
    <mergeCell ref="B603:J603"/>
    <mergeCell ref="K603:M603"/>
    <mergeCell ref="B605:J605"/>
    <mergeCell ref="K605:M605"/>
    <mergeCell ref="B595:J595"/>
    <mergeCell ref="K595:M595"/>
    <mergeCell ref="B597:J597"/>
    <mergeCell ref="K597:M597"/>
    <mergeCell ref="B599:J599"/>
    <mergeCell ref="K599:M599"/>
    <mergeCell ref="F588:I588"/>
    <mergeCell ref="F589:I589"/>
    <mergeCell ref="K589:M589"/>
    <mergeCell ref="B591:J591"/>
    <mergeCell ref="K591:M591"/>
    <mergeCell ref="B593:J593"/>
    <mergeCell ref="K593:M593"/>
    <mergeCell ref="E578:L578"/>
    <mergeCell ref="B580:M580"/>
    <mergeCell ref="B581:M581"/>
    <mergeCell ref="B584:E584"/>
    <mergeCell ref="F584:I584"/>
    <mergeCell ref="J584:M584"/>
    <mergeCell ref="B574:M574"/>
    <mergeCell ref="B575:D575"/>
    <mergeCell ref="E575:H575"/>
    <mergeCell ref="I575:M575"/>
    <mergeCell ref="E576:H576"/>
    <mergeCell ref="I576:M576"/>
    <mergeCell ref="B566:J566"/>
    <mergeCell ref="K566:M566"/>
    <mergeCell ref="B568:J568"/>
    <mergeCell ref="K568:M568"/>
    <mergeCell ref="B570:M570"/>
    <mergeCell ref="B573:M573"/>
    <mergeCell ref="B560:J560"/>
    <mergeCell ref="K560:M560"/>
    <mergeCell ref="B562:J562"/>
    <mergeCell ref="K562:M562"/>
    <mergeCell ref="B564:J564"/>
    <mergeCell ref="K564:M564"/>
    <mergeCell ref="B554:J554"/>
    <mergeCell ref="K554:M554"/>
    <mergeCell ref="B556:J556"/>
    <mergeCell ref="K556:M556"/>
    <mergeCell ref="B558:J558"/>
    <mergeCell ref="K558:M558"/>
    <mergeCell ref="F547:I547"/>
    <mergeCell ref="F548:I548"/>
    <mergeCell ref="K548:M548"/>
    <mergeCell ref="B550:J550"/>
    <mergeCell ref="K550:M550"/>
    <mergeCell ref="B552:J552"/>
    <mergeCell ref="K552:M552"/>
    <mergeCell ref="E537:L537"/>
    <mergeCell ref="B539:M539"/>
    <mergeCell ref="B540:M540"/>
    <mergeCell ref="B543:E543"/>
    <mergeCell ref="F543:I543"/>
    <mergeCell ref="J543:M543"/>
    <mergeCell ref="B533:M533"/>
    <mergeCell ref="B534:D534"/>
    <mergeCell ref="E534:H534"/>
    <mergeCell ref="I534:M534"/>
    <mergeCell ref="E535:H535"/>
    <mergeCell ref="I535:M535"/>
    <mergeCell ref="B525:J525"/>
    <mergeCell ref="K525:M525"/>
    <mergeCell ref="B527:J527"/>
    <mergeCell ref="K527:M527"/>
    <mergeCell ref="B529:M529"/>
    <mergeCell ref="B532:M532"/>
    <mergeCell ref="B519:J519"/>
    <mergeCell ref="K519:M519"/>
    <mergeCell ref="B521:J521"/>
    <mergeCell ref="K521:M521"/>
    <mergeCell ref="B523:J523"/>
    <mergeCell ref="K523:M523"/>
    <mergeCell ref="B513:J513"/>
    <mergeCell ref="K513:M513"/>
    <mergeCell ref="B515:J515"/>
    <mergeCell ref="K515:M515"/>
    <mergeCell ref="B517:J517"/>
    <mergeCell ref="K517:M517"/>
    <mergeCell ref="F506:I506"/>
    <mergeCell ref="F507:I507"/>
    <mergeCell ref="K507:M507"/>
    <mergeCell ref="B509:J509"/>
    <mergeCell ref="K509:M509"/>
    <mergeCell ref="B511:J511"/>
    <mergeCell ref="K511:M511"/>
    <mergeCell ref="E496:L496"/>
    <mergeCell ref="B498:M498"/>
    <mergeCell ref="B499:M499"/>
    <mergeCell ref="B502:E502"/>
    <mergeCell ref="F502:I502"/>
    <mergeCell ref="J502:M502"/>
    <mergeCell ref="B492:M492"/>
    <mergeCell ref="B493:D493"/>
    <mergeCell ref="E493:H493"/>
    <mergeCell ref="I493:M493"/>
    <mergeCell ref="E494:H494"/>
    <mergeCell ref="I494:M494"/>
    <mergeCell ref="B484:J484"/>
    <mergeCell ref="K484:M484"/>
    <mergeCell ref="B486:J486"/>
    <mergeCell ref="K486:M486"/>
    <mergeCell ref="B488:M488"/>
    <mergeCell ref="B491:M491"/>
    <mergeCell ref="B478:J478"/>
    <mergeCell ref="K478:M478"/>
    <mergeCell ref="B480:J480"/>
    <mergeCell ref="K480:M480"/>
    <mergeCell ref="B482:J482"/>
    <mergeCell ref="K482:M482"/>
    <mergeCell ref="B472:J472"/>
    <mergeCell ref="K472:M472"/>
    <mergeCell ref="B474:J474"/>
    <mergeCell ref="K474:M474"/>
    <mergeCell ref="B476:J476"/>
    <mergeCell ref="K476:M476"/>
    <mergeCell ref="F465:I465"/>
    <mergeCell ref="F466:I466"/>
    <mergeCell ref="K466:M466"/>
    <mergeCell ref="B468:J468"/>
    <mergeCell ref="K468:M468"/>
    <mergeCell ref="B470:J470"/>
    <mergeCell ref="K470:M470"/>
    <mergeCell ref="E455:L455"/>
    <mergeCell ref="B457:M457"/>
    <mergeCell ref="B458:M458"/>
    <mergeCell ref="B461:E461"/>
    <mergeCell ref="F461:I461"/>
    <mergeCell ref="J461:M461"/>
    <mergeCell ref="B451:M451"/>
    <mergeCell ref="B452:D452"/>
    <mergeCell ref="E452:H452"/>
    <mergeCell ref="I452:M452"/>
    <mergeCell ref="E453:H453"/>
    <mergeCell ref="I453:M453"/>
    <mergeCell ref="B443:J443"/>
    <mergeCell ref="K443:M443"/>
    <mergeCell ref="B445:J445"/>
    <mergeCell ref="K445:M445"/>
    <mergeCell ref="B447:M447"/>
    <mergeCell ref="B450:M450"/>
    <mergeCell ref="B437:J437"/>
    <mergeCell ref="K437:M437"/>
    <mergeCell ref="B439:J439"/>
    <mergeCell ref="K439:M439"/>
    <mergeCell ref="B441:J441"/>
    <mergeCell ref="K441:M441"/>
    <mergeCell ref="B431:J431"/>
    <mergeCell ref="K431:M431"/>
    <mergeCell ref="B433:J433"/>
    <mergeCell ref="K433:M433"/>
    <mergeCell ref="B435:J435"/>
    <mergeCell ref="K435:M435"/>
    <mergeCell ref="F424:I424"/>
    <mergeCell ref="F425:I425"/>
    <mergeCell ref="K425:M425"/>
    <mergeCell ref="B427:J427"/>
    <mergeCell ref="K427:M427"/>
    <mergeCell ref="B429:J429"/>
    <mergeCell ref="K429:M429"/>
    <mergeCell ref="E414:L414"/>
    <mergeCell ref="B416:M416"/>
    <mergeCell ref="B417:M417"/>
    <mergeCell ref="B420:E420"/>
    <mergeCell ref="F420:I420"/>
    <mergeCell ref="J420:M420"/>
    <mergeCell ref="B410:M410"/>
    <mergeCell ref="B411:D411"/>
    <mergeCell ref="E411:H411"/>
    <mergeCell ref="I411:M411"/>
    <mergeCell ref="E412:H412"/>
    <mergeCell ref="I412:M412"/>
    <mergeCell ref="B402:J402"/>
    <mergeCell ref="K402:M402"/>
    <mergeCell ref="B404:J404"/>
    <mergeCell ref="K404:M404"/>
    <mergeCell ref="B406:M406"/>
    <mergeCell ref="B409:M409"/>
    <mergeCell ref="B396:J396"/>
    <mergeCell ref="K396:M396"/>
    <mergeCell ref="B398:J398"/>
    <mergeCell ref="K398:M398"/>
    <mergeCell ref="B400:J400"/>
    <mergeCell ref="K400:M400"/>
    <mergeCell ref="B390:J390"/>
    <mergeCell ref="K390:M390"/>
    <mergeCell ref="B392:J392"/>
    <mergeCell ref="K392:M392"/>
    <mergeCell ref="B394:J394"/>
    <mergeCell ref="K394:M394"/>
    <mergeCell ref="F383:I383"/>
    <mergeCell ref="F384:I384"/>
    <mergeCell ref="K384:M384"/>
    <mergeCell ref="B386:J386"/>
    <mergeCell ref="K386:M386"/>
    <mergeCell ref="B388:J388"/>
    <mergeCell ref="K388:M388"/>
    <mergeCell ref="E373:L373"/>
    <mergeCell ref="B375:M375"/>
    <mergeCell ref="B376:M376"/>
    <mergeCell ref="B379:E379"/>
    <mergeCell ref="F379:I379"/>
    <mergeCell ref="J379:M379"/>
    <mergeCell ref="B369:M369"/>
    <mergeCell ref="B370:D370"/>
    <mergeCell ref="E370:H370"/>
    <mergeCell ref="I370:M370"/>
    <mergeCell ref="E371:H371"/>
    <mergeCell ref="I371:M371"/>
    <mergeCell ref="B361:J361"/>
    <mergeCell ref="K361:M361"/>
    <mergeCell ref="B363:J363"/>
    <mergeCell ref="K363:M363"/>
    <mergeCell ref="B365:M365"/>
    <mergeCell ref="B368:M368"/>
    <mergeCell ref="B355:J355"/>
    <mergeCell ref="K355:M355"/>
    <mergeCell ref="B357:J357"/>
    <mergeCell ref="K357:M357"/>
    <mergeCell ref="B359:J359"/>
    <mergeCell ref="K359:M359"/>
    <mergeCell ref="B349:J349"/>
    <mergeCell ref="K349:M349"/>
    <mergeCell ref="B351:J351"/>
    <mergeCell ref="K351:M351"/>
    <mergeCell ref="B353:J353"/>
    <mergeCell ref="K353:M353"/>
    <mergeCell ref="F342:I342"/>
    <mergeCell ref="F343:I343"/>
    <mergeCell ref="K343:M343"/>
    <mergeCell ref="B345:J345"/>
    <mergeCell ref="K345:M345"/>
    <mergeCell ref="B347:J347"/>
    <mergeCell ref="K347:M347"/>
    <mergeCell ref="E332:L332"/>
    <mergeCell ref="B334:M334"/>
    <mergeCell ref="B335:M335"/>
    <mergeCell ref="B338:E338"/>
    <mergeCell ref="F338:I338"/>
    <mergeCell ref="J338:M338"/>
    <mergeCell ref="B328:M328"/>
    <mergeCell ref="B329:D329"/>
    <mergeCell ref="E329:H329"/>
    <mergeCell ref="I329:M329"/>
    <mergeCell ref="E330:H330"/>
    <mergeCell ref="I330:M330"/>
    <mergeCell ref="B320:J320"/>
    <mergeCell ref="K320:M320"/>
    <mergeCell ref="B322:J322"/>
    <mergeCell ref="K322:M322"/>
    <mergeCell ref="B324:M324"/>
    <mergeCell ref="B327:M327"/>
    <mergeCell ref="B314:J314"/>
    <mergeCell ref="K314:M314"/>
    <mergeCell ref="B316:J316"/>
    <mergeCell ref="K316:M316"/>
    <mergeCell ref="B318:J318"/>
    <mergeCell ref="K318:M318"/>
    <mergeCell ref="B308:J308"/>
    <mergeCell ref="K308:M308"/>
    <mergeCell ref="B310:J310"/>
    <mergeCell ref="K310:M310"/>
    <mergeCell ref="B312:J312"/>
    <mergeCell ref="K312:M312"/>
    <mergeCell ref="F301:I301"/>
    <mergeCell ref="F302:I302"/>
    <mergeCell ref="K302:M302"/>
    <mergeCell ref="B304:J304"/>
    <mergeCell ref="K304:M304"/>
    <mergeCell ref="B306:J306"/>
    <mergeCell ref="K306:M306"/>
    <mergeCell ref="E291:L291"/>
    <mergeCell ref="B293:M293"/>
    <mergeCell ref="B294:M294"/>
    <mergeCell ref="B297:E297"/>
    <mergeCell ref="F297:I297"/>
    <mergeCell ref="J297:M297"/>
    <mergeCell ref="B287:M287"/>
    <mergeCell ref="B288:D288"/>
    <mergeCell ref="E288:H288"/>
    <mergeCell ref="I288:M288"/>
    <mergeCell ref="E289:H289"/>
    <mergeCell ref="I289:M289"/>
    <mergeCell ref="B279:J279"/>
    <mergeCell ref="K279:M279"/>
    <mergeCell ref="B281:J281"/>
    <mergeCell ref="K281:M281"/>
    <mergeCell ref="B283:M283"/>
    <mergeCell ref="B286:M286"/>
    <mergeCell ref="B273:J273"/>
    <mergeCell ref="K273:M273"/>
    <mergeCell ref="B275:J275"/>
    <mergeCell ref="K275:M275"/>
    <mergeCell ref="B277:J277"/>
    <mergeCell ref="K277:M277"/>
    <mergeCell ref="B267:J267"/>
    <mergeCell ref="K267:M267"/>
    <mergeCell ref="B269:J269"/>
    <mergeCell ref="K269:M269"/>
    <mergeCell ref="B271:J271"/>
    <mergeCell ref="K271:M271"/>
    <mergeCell ref="F260:I260"/>
    <mergeCell ref="F261:I261"/>
    <mergeCell ref="K261:M261"/>
    <mergeCell ref="B263:J263"/>
    <mergeCell ref="K263:M263"/>
    <mergeCell ref="B265:J265"/>
    <mergeCell ref="K265:M265"/>
    <mergeCell ref="E250:L250"/>
    <mergeCell ref="B252:M252"/>
    <mergeCell ref="B253:M253"/>
    <mergeCell ref="B256:E256"/>
    <mergeCell ref="F256:I256"/>
    <mergeCell ref="J256:M256"/>
    <mergeCell ref="B246:M246"/>
    <mergeCell ref="B247:D247"/>
    <mergeCell ref="E247:H247"/>
    <mergeCell ref="I247:M247"/>
    <mergeCell ref="E248:H248"/>
    <mergeCell ref="I248:M248"/>
    <mergeCell ref="B238:J238"/>
    <mergeCell ref="K238:M238"/>
    <mergeCell ref="B240:J240"/>
    <mergeCell ref="K240:M240"/>
    <mergeCell ref="B242:M242"/>
    <mergeCell ref="B245:M245"/>
    <mergeCell ref="B232:J232"/>
    <mergeCell ref="K232:M232"/>
    <mergeCell ref="B234:J234"/>
    <mergeCell ref="K234:M234"/>
    <mergeCell ref="B236:J236"/>
    <mergeCell ref="K236:M236"/>
    <mergeCell ref="B226:J226"/>
    <mergeCell ref="K226:M226"/>
    <mergeCell ref="B228:J228"/>
    <mergeCell ref="K228:M228"/>
    <mergeCell ref="B230:J230"/>
    <mergeCell ref="K230:M230"/>
    <mergeCell ref="F219:I219"/>
    <mergeCell ref="F220:I220"/>
    <mergeCell ref="K220:M220"/>
    <mergeCell ref="B222:J222"/>
    <mergeCell ref="K222:M222"/>
    <mergeCell ref="B224:J224"/>
    <mergeCell ref="K224:M224"/>
    <mergeCell ref="E209:L209"/>
    <mergeCell ref="B211:M211"/>
    <mergeCell ref="B212:M212"/>
    <mergeCell ref="B215:E215"/>
    <mergeCell ref="F215:I215"/>
    <mergeCell ref="J215:M215"/>
    <mergeCell ref="B205:M205"/>
    <mergeCell ref="B206:D206"/>
    <mergeCell ref="E206:H206"/>
    <mergeCell ref="I206:M206"/>
    <mergeCell ref="E207:H207"/>
    <mergeCell ref="I207:M207"/>
    <mergeCell ref="B197:J197"/>
    <mergeCell ref="K197:M197"/>
    <mergeCell ref="B199:J199"/>
    <mergeCell ref="K199:M199"/>
    <mergeCell ref="B201:M201"/>
    <mergeCell ref="B204:M204"/>
    <mergeCell ref="B191:J191"/>
    <mergeCell ref="K191:M191"/>
    <mergeCell ref="B193:J193"/>
    <mergeCell ref="K193:M193"/>
    <mergeCell ref="B195:J195"/>
    <mergeCell ref="K195:M195"/>
    <mergeCell ref="B185:J185"/>
    <mergeCell ref="K185:M185"/>
    <mergeCell ref="B187:J187"/>
    <mergeCell ref="K187:M187"/>
    <mergeCell ref="B189:J189"/>
    <mergeCell ref="K189:M189"/>
    <mergeCell ref="F178:I178"/>
    <mergeCell ref="F179:I179"/>
    <mergeCell ref="K179:M179"/>
    <mergeCell ref="B181:J181"/>
    <mergeCell ref="K181:M181"/>
    <mergeCell ref="B183:J183"/>
    <mergeCell ref="K183:M183"/>
    <mergeCell ref="E168:L168"/>
    <mergeCell ref="B170:M170"/>
    <mergeCell ref="B171:M171"/>
    <mergeCell ref="B174:E174"/>
    <mergeCell ref="F174:I174"/>
    <mergeCell ref="J174:M174"/>
    <mergeCell ref="B164:M164"/>
    <mergeCell ref="B165:D165"/>
    <mergeCell ref="E165:H165"/>
    <mergeCell ref="I165:M165"/>
    <mergeCell ref="E166:H166"/>
    <mergeCell ref="I166:M166"/>
    <mergeCell ref="B156:J156"/>
    <mergeCell ref="K156:M156"/>
    <mergeCell ref="B158:J158"/>
    <mergeCell ref="K158:M158"/>
    <mergeCell ref="B160:M160"/>
    <mergeCell ref="B163:M163"/>
    <mergeCell ref="B150:J150"/>
    <mergeCell ref="K150:M150"/>
    <mergeCell ref="B152:J152"/>
    <mergeCell ref="K152:M152"/>
    <mergeCell ref="B154:J154"/>
    <mergeCell ref="K154:M154"/>
    <mergeCell ref="B144:J144"/>
    <mergeCell ref="K144:M144"/>
    <mergeCell ref="B146:J146"/>
    <mergeCell ref="K146:M146"/>
    <mergeCell ref="B148:J148"/>
    <mergeCell ref="K148:M148"/>
    <mergeCell ref="F137:I137"/>
    <mergeCell ref="F138:I138"/>
    <mergeCell ref="K138:M138"/>
    <mergeCell ref="B140:J140"/>
    <mergeCell ref="K140:M140"/>
    <mergeCell ref="B142:J142"/>
    <mergeCell ref="K142:M142"/>
    <mergeCell ref="E126:L126"/>
    <mergeCell ref="B128:M128"/>
    <mergeCell ref="B129:M129"/>
    <mergeCell ref="B133:E133"/>
    <mergeCell ref="F133:I133"/>
    <mergeCell ref="J133:M133"/>
    <mergeCell ref="B122:M122"/>
    <mergeCell ref="B123:D123"/>
    <mergeCell ref="E123:H123"/>
    <mergeCell ref="I123:M123"/>
    <mergeCell ref="E124:H124"/>
    <mergeCell ref="I124:M124"/>
    <mergeCell ref="B114:J114"/>
    <mergeCell ref="K114:M114"/>
    <mergeCell ref="B116:J116"/>
    <mergeCell ref="K116:M116"/>
    <mergeCell ref="B118:M118"/>
    <mergeCell ref="B121:M121"/>
    <mergeCell ref="B108:J108"/>
    <mergeCell ref="K108:M108"/>
    <mergeCell ref="B110:J110"/>
    <mergeCell ref="K110:M110"/>
    <mergeCell ref="B112:J112"/>
    <mergeCell ref="K112:M112"/>
    <mergeCell ref="B102:J102"/>
    <mergeCell ref="K102:M102"/>
    <mergeCell ref="B104:J104"/>
    <mergeCell ref="K104:M104"/>
    <mergeCell ref="B106:J106"/>
    <mergeCell ref="K106:M106"/>
    <mergeCell ref="F95:I95"/>
    <mergeCell ref="F96:I96"/>
    <mergeCell ref="K96:M96"/>
    <mergeCell ref="B98:J98"/>
    <mergeCell ref="K98:M98"/>
    <mergeCell ref="B100:J100"/>
    <mergeCell ref="K100:M100"/>
    <mergeCell ref="B82:M82"/>
    <mergeCell ref="B84:M84"/>
    <mergeCell ref="B86:M86"/>
    <mergeCell ref="B87:M87"/>
    <mergeCell ref="B91:E91"/>
    <mergeCell ref="F91:I91"/>
    <mergeCell ref="J91:M91"/>
    <mergeCell ref="B74:J74"/>
    <mergeCell ref="K74:M74"/>
    <mergeCell ref="B76:J76"/>
    <mergeCell ref="K76:M76"/>
    <mergeCell ref="B78:M78"/>
    <mergeCell ref="B81:M81"/>
    <mergeCell ref="B68:J68"/>
    <mergeCell ref="K68:M68"/>
    <mergeCell ref="B70:J70"/>
    <mergeCell ref="K70:M70"/>
    <mergeCell ref="B72:J72"/>
    <mergeCell ref="K72:M72"/>
    <mergeCell ref="B62:J62"/>
    <mergeCell ref="K62:M62"/>
    <mergeCell ref="B64:J64"/>
    <mergeCell ref="K64:M64"/>
    <mergeCell ref="B66:J66"/>
    <mergeCell ref="K66:M66"/>
    <mergeCell ref="F56:I56"/>
    <mergeCell ref="K56:M56"/>
    <mergeCell ref="B58:J58"/>
    <mergeCell ref="K58:M58"/>
    <mergeCell ref="B60:J60"/>
    <mergeCell ref="K60:M60"/>
    <mergeCell ref="C34:I34"/>
    <mergeCell ref="C35:I35"/>
    <mergeCell ref="B51:E51"/>
    <mergeCell ref="F51:I51"/>
    <mergeCell ref="J51:M51"/>
    <mergeCell ref="F55:I55"/>
    <mergeCell ref="C28:I28"/>
    <mergeCell ref="C29:I29"/>
    <mergeCell ref="C30:I30"/>
    <mergeCell ref="C31:I31"/>
    <mergeCell ref="C32:I32"/>
    <mergeCell ref="C33:I33"/>
    <mergeCell ref="C22:I22"/>
    <mergeCell ref="C23:I23"/>
    <mergeCell ref="C24:I24"/>
    <mergeCell ref="C25:I25"/>
    <mergeCell ref="C26:I26"/>
    <mergeCell ref="C27:I27"/>
    <mergeCell ref="B10:M10"/>
    <mergeCell ref="B11:M11"/>
    <mergeCell ref="B12:M12"/>
    <mergeCell ref="B15:M15"/>
    <mergeCell ref="C20:I20"/>
    <mergeCell ref="C21:I21"/>
    <mergeCell ref="B2:M2"/>
    <mergeCell ref="B3:M5"/>
    <mergeCell ref="B6:M6"/>
    <mergeCell ref="B7:M7"/>
    <mergeCell ref="B8:M8"/>
    <mergeCell ref="B9:M9"/>
  </mergeCells>
  <conditionalFormatting sqref="B109:J109 B111:J111 B113:J113 B115:J115 B117:M117 B118">
    <cfRule type="containsText" dxfId="736" priority="94" operator="containsText" text="SELECT">
      <formula>NOT(ISERROR(SEARCH("SELECT",B109)))</formula>
    </cfRule>
  </conditionalFormatting>
  <conditionalFormatting sqref="B151:J151 B153:J153 B155:J155 B157:J157 B159:M159 B160">
    <cfRule type="containsText" dxfId="735" priority="93" operator="containsText" text="SELECT">
      <formula>NOT(ISERROR(SEARCH("SELECT",B151)))</formula>
    </cfRule>
  </conditionalFormatting>
  <conditionalFormatting sqref="B192:J192 B194:J194 B196:J196 B198:J198 B200:M200 B201">
    <cfRule type="containsText" dxfId="734" priority="92" operator="containsText" text="SELECT">
      <formula>NOT(ISERROR(SEARCH("SELECT",B192)))</formula>
    </cfRule>
  </conditionalFormatting>
  <conditionalFormatting sqref="B233:J233 B235:J235 B237:J237 B239:J239 B241:M241 B242">
    <cfRule type="containsText" dxfId="733" priority="91" operator="containsText" text="SELECT">
      <formula>NOT(ISERROR(SEARCH("SELECT",B233)))</formula>
    </cfRule>
  </conditionalFormatting>
  <conditionalFormatting sqref="B274:J274 B276:J276 B278:J278 B280:J280 B282:M282 B283">
    <cfRule type="containsText" dxfId="732" priority="90" operator="containsText" text="SELECT">
      <formula>NOT(ISERROR(SEARCH("SELECT",B274)))</formula>
    </cfRule>
  </conditionalFormatting>
  <conditionalFormatting sqref="B119:M120">
    <cfRule type="containsText" dxfId="731" priority="79" operator="containsText" text="SELECT">
      <formula>NOT(ISERROR(SEARCH("SELECT",B119)))</formula>
    </cfRule>
  </conditionalFormatting>
  <conditionalFormatting sqref="B161:M162">
    <cfRule type="containsText" dxfId="730" priority="78" operator="containsText" text="SELECT">
      <formula>NOT(ISERROR(SEARCH("SELECT",B161)))</formula>
    </cfRule>
  </conditionalFormatting>
  <conditionalFormatting sqref="B202:M203">
    <cfRule type="containsText" dxfId="729" priority="77" operator="containsText" text="SELECT">
      <formula>NOT(ISERROR(SEARCH("SELECT",B202)))</formula>
    </cfRule>
  </conditionalFormatting>
  <conditionalFormatting sqref="B243:M244">
    <cfRule type="containsText" dxfId="728" priority="76" operator="containsText" text="SELECT">
      <formula>NOT(ISERROR(SEARCH("SELECT",B243)))</formula>
    </cfRule>
  </conditionalFormatting>
  <conditionalFormatting sqref="B284:M285">
    <cfRule type="containsText" dxfId="727" priority="75" operator="containsText" text="SELECT">
      <formula>NOT(ISERROR(SEARCH("SELECT",B284)))</formula>
    </cfRule>
  </conditionalFormatting>
  <conditionalFormatting sqref="B315:M315 B317:M317 B319:M319 B321:M321 B323:M323 B324">
    <cfRule type="containsText" dxfId="726" priority="89" operator="containsText" text="SELECT">
      <formula>NOT(ISERROR(SEARCH("SELECT",B315)))</formula>
    </cfRule>
  </conditionalFormatting>
  <conditionalFormatting sqref="B325:M326">
    <cfRule type="containsText" dxfId="725" priority="74" operator="containsText" text="SELECT">
      <formula>NOT(ISERROR(SEARCH("SELECT",B325)))</formula>
    </cfRule>
  </conditionalFormatting>
  <conditionalFormatting sqref="B356:M356 B358:M358 B360:M360 B362:M362 B364:M364 B365">
    <cfRule type="containsText" dxfId="724" priority="88" operator="containsText" text="SELECT">
      <formula>NOT(ISERROR(SEARCH("SELECT",B356)))</formula>
    </cfRule>
  </conditionalFormatting>
  <conditionalFormatting sqref="B366:M367">
    <cfRule type="containsText" dxfId="723" priority="73" operator="containsText" text="SELECT">
      <formula>NOT(ISERROR(SEARCH("SELECT",B366)))</formula>
    </cfRule>
  </conditionalFormatting>
  <conditionalFormatting sqref="B397:M397 B399:M399 B401:M401 B403:M403 B405:M405 B406">
    <cfRule type="containsText" dxfId="722" priority="87" operator="containsText" text="SELECT">
      <formula>NOT(ISERROR(SEARCH("SELECT",B397)))</formula>
    </cfRule>
  </conditionalFormatting>
  <conditionalFormatting sqref="B407:M408">
    <cfRule type="containsText" dxfId="721" priority="72" operator="containsText" text="SELECT">
      <formula>NOT(ISERROR(SEARCH("SELECT",B407)))</formula>
    </cfRule>
  </conditionalFormatting>
  <conditionalFormatting sqref="B438:M438 B440:M440 B442:M442 B444:M444 B446:M446 B447">
    <cfRule type="containsText" dxfId="720" priority="86" operator="containsText" text="SELECT">
      <formula>NOT(ISERROR(SEARCH("SELECT",B438)))</formula>
    </cfRule>
  </conditionalFormatting>
  <conditionalFormatting sqref="B448:M449">
    <cfRule type="containsText" dxfId="719" priority="71" operator="containsText" text="SELECT">
      <formula>NOT(ISERROR(SEARCH("SELECT",B448)))</formula>
    </cfRule>
  </conditionalFormatting>
  <conditionalFormatting sqref="B479:M479 B481:M481 B483:M483 B485:M485 B487:M487 B488">
    <cfRule type="containsText" dxfId="718" priority="85" operator="containsText" text="SELECT">
      <formula>NOT(ISERROR(SEARCH("SELECT",B479)))</formula>
    </cfRule>
  </conditionalFormatting>
  <conditionalFormatting sqref="B489:M490">
    <cfRule type="containsText" dxfId="717" priority="70" operator="containsText" text="SELECT">
      <formula>NOT(ISERROR(SEARCH("SELECT",B489)))</formula>
    </cfRule>
  </conditionalFormatting>
  <conditionalFormatting sqref="B520:M520 B522:M522 B524:M524 B526:M526 B528:M528 B529">
    <cfRule type="containsText" dxfId="716" priority="84" operator="containsText" text="SELECT">
      <formula>NOT(ISERROR(SEARCH("SELECT",B520)))</formula>
    </cfRule>
  </conditionalFormatting>
  <conditionalFormatting sqref="B530:M531">
    <cfRule type="containsText" dxfId="715" priority="69" operator="containsText" text="SELECT">
      <formula>NOT(ISERROR(SEARCH("SELECT",B530)))</formula>
    </cfRule>
  </conditionalFormatting>
  <conditionalFormatting sqref="B561:M561 B563:M563 B565:M565 B567:M567 B569:M569 B570">
    <cfRule type="containsText" dxfId="714" priority="83" operator="containsText" text="SELECT">
      <formula>NOT(ISERROR(SEARCH("SELECT",B561)))</formula>
    </cfRule>
  </conditionalFormatting>
  <conditionalFormatting sqref="B571:M572">
    <cfRule type="containsText" dxfId="713" priority="68" operator="containsText" text="SELECT">
      <formula>NOT(ISERROR(SEARCH("SELECT",B571)))</formula>
    </cfRule>
  </conditionalFormatting>
  <conditionalFormatting sqref="B602:M602 B604:M604 B606:M606 B608:M608 B610:M610 B611">
    <cfRule type="containsText" dxfId="712" priority="82" operator="containsText" text="SELECT">
      <formula>NOT(ISERROR(SEARCH("SELECT",B602)))</formula>
    </cfRule>
  </conditionalFormatting>
  <conditionalFormatting sqref="B612:M613">
    <cfRule type="containsText" dxfId="711" priority="67" operator="containsText" text="SELECT">
      <formula>NOT(ISERROR(SEARCH("SELECT",B612)))</formula>
    </cfRule>
  </conditionalFormatting>
  <conditionalFormatting sqref="B643:M643 B645:M645 B647:M647 B649:M649 B651:M651 B652">
    <cfRule type="containsText" dxfId="710" priority="81" operator="containsText" text="SELECT">
      <formula>NOT(ISERROR(SEARCH("SELECT",B643)))</formula>
    </cfRule>
  </conditionalFormatting>
  <conditionalFormatting sqref="B653:M654">
    <cfRule type="containsText" dxfId="709" priority="66" operator="containsText" text="SELECT">
      <formula>NOT(ISERROR(SEARCH("SELECT",B653)))</formula>
    </cfRule>
  </conditionalFormatting>
  <conditionalFormatting sqref="B684:M684 B686:M686 B688:M688 B690:M690 B692:M692 B693">
    <cfRule type="containsText" dxfId="708" priority="80" operator="containsText" text="SELECT">
      <formula>NOT(ISERROR(SEARCH("SELECT",B684)))</formula>
    </cfRule>
  </conditionalFormatting>
  <conditionalFormatting sqref="B694:M695">
    <cfRule type="containsText" dxfId="707" priority="65" operator="containsText" text="SELECT">
      <formula>NOT(ISERROR(SEARCH("SELECT",B694)))</formula>
    </cfRule>
  </conditionalFormatting>
  <conditionalFormatting sqref="F95:I95">
    <cfRule type="cellIs" dxfId="706" priority="16" operator="equal">
      <formula>0</formula>
    </cfRule>
  </conditionalFormatting>
  <conditionalFormatting sqref="F96:I96">
    <cfRule type="cellIs" dxfId="705" priority="15" operator="equal">
      <formula>0</formula>
    </cfRule>
  </conditionalFormatting>
  <conditionalFormatting sqref="F137:I138">
    <cfRule type="cellIs" dxfId="704" priority="14" operator="equal">
      <formula>0</formula>
    </cfRule>
  </conditionalFormatting>
  <conditionalFormatting sqref="F178:I179">
    <cfRule type="cellIs" dxfId="703" priority="13" operator="equal">
      <formula>0</formula>
    </cfRule>
  </conditionalFormatting>
  <conditionalFormatting sqref="F219:I220">
    <cfRule type="cellIs" dxfId="702" priority="12" operator="equal">
      <formula>0</formula>
    </cfRule>
  </conditionalFormatting>
  <conditionalFormatting sqref="F260:I261">
    <cfRule type="cellIs" dxfId="701" priority="11" operator="equal">
      <formula>0</formula>
    </cfRule>
  </conditionalFormatting>
  <conditionalFormatting sqref="F301:I302">
    <cfRule type="cellIs" dxfId="700" priority="10" operator="equal">
      <formula>0</formula>
    </cfRule>
  </conditionalFormatting>
  <conditionalFormatting sqref="F342:I343">
    <cfRule type="cellIs" dxfId="699" priority="9" operator="equal">
      <formula>0</formula>
    </cfRule>
  </conditionalFormatting>
  <conditionalFormatting sqref="F383:I384">
    <cfRule type="cellIs" dxfId="698" priority="8" operator="equal">
      <formula>0</formula>
    </cfRule>
  </conditionalFormatting>
  <conditionalFormatting sqref="F424:I425">
    <cfRule type="cellIs" dxfId="697" priority="7" operator="equal">
      <formula>0</formula>
    </cfRule>
  </conditionalFormatting>
  <conditionalFormatting sqref="F465:I466">
    <cfRule type="cellIs" dxfId="696" priority="6" operator="equal">
      <formula>0</formula>
    </cfRule>
  </conditionalFormatting>
  <conditionalFormatting sqref="F506:I507">
    <cfRule type="cellIs" dxfId="695" priority="5" operator="equal">
      <formula>0</formula>
    </cfRule>
  </conditionalFormatting>
  <conditionalFormatting sqref="F547:I548">
    <cfRule type="cellIs" dxfId="694" priority="4" operator="equal">
      <formula>0</formula>
    </cfRule>
  </conditionalFormatting>
  <conditionalFormatting sqref="F588:I589">
    <cfRule type="cellIs" dxfId="693" priority="3" operator="equal">
      <formula>0</formula>
    </cfRule>
  </conditionalFormatting>
  <conditionalFormatting sqref="F629:I630">
    <cfRule type="cellIs" dxfId="692" priority="2" operator="equal">
      <formula>0</formula>
    </cfRule>
  </conditionalFormatting>
  <conditionalFormatting sqref="F670:I671">
    <cfRule type="cellIs" dxfId="691" priority="1" operator="equal">
      <formula>0</formula>
    </cfRule>
  </conditionalFormatting>
  <conditionalFormatting sqref="K56:M56">
    <cfRule type="cellIs" dxfId="690" priority="62" operator="greaterThan">
      <formula>9</formula>
    </cfRule>
    <cfRule type="cellIs" dxfId="689" priority="63" operator="between">
      <formula>3</formula>
      <formula>9</formula>
    </cfRule>
    <cfRule type="cellIs" dxfId="688" priority="64" operator="between">
      <formula>0.1</formula>
      <formula>3</formula>
    </cfRule>
  </conditionalFormatting>
  <conditionalFormatting sqref="K96:M96">
    <cfRule type="cellIs" dxfId="687" priority="59" operator="greaterThan">
      <formula>9</formula>
    </cfRule>
    <cfRule type="cellIs" dxfId="686" priority="60" operator="between">
      <formula>3</formula>
      <formula>9</formula>
    </cfRule>
    <cfRule type="cellIs" dxfId="685" priority="61" operator="between">
      <formula>0.1</formula>
      <formula>3</formula>
    </cfRule>
  </conditionalFormatting>
  <conditionalFormatting sqref="K138:M138">
    <cfRule type="cellIs" dxfId="684" priority="56" operator="greaterThan">
      <formula>9</formula>
    </cfRule>
    <cfRule type="cellIs" dxfId="683" priority="57" operator="between">
      <formula>3</formula>
      <formula>9</formula>
    </cfRule>
    <cfRule type="cellIs" dxfId="682" priority="58" operator="between">
      <formula>0.1</formula>
      <formula>3</formula>
    </cfRule>
  </conditionalFormatting>
  <conditionalFormatting sqref="K179:M179">
    <cfRule type="cellIs" dxfId="681" priority="53" operator="greaterThan">
      <formula>9</formula>
    </cfRule>
    <cfRule type="cellIs" dxfId="680" priority="54" operator="between">
      <formula>3</formula>
      <formula>9</formula>
    </cfRule>
    <cfRule type="cellIs" dxfId="679" priority="55" operator="between">
      <formula>0.1</formula>
      <formula>3</formula>
    </cfRule>
  </conditionalFormatting>
  <conditionalFormatting sqref="K220:M220">
    <cfRule type="cellIs" dxfId="678" priority="50" operator="greaterThan">
      <formula>9</formula>
    </cfRule>
    <cfRule type="cellIs" dxfId="677" priority="51" operator="between">
      <formula>3</formula>
      <formula>9</formula>
    </cfRule>
    <cfRule type="cellIs" dxfId="676" priority="52" operator="between">
      <formula>0.1</formula>
      <formula>3</formula>
    </cfRule>
  </conditionalFormatting>
  <conditionalFormatting sqref="K261:M261">
    <cfRule type="cellIs" dxfId="675" priority="47" operator="greaterThan">
      <formula>9</formula>
    </cfRule>
    <cfRule type="cellIs" dxfId="674" priority="48" operator="between">
      <formula>3</formula>
      <formula>9</formula>
    </cfRule>
    <cfRule type="cellIs" dxfId="673" priority="49" operator="between">
      <formula>0.1</formula>
      <formula>3</formula>
    </cfRule>
  </conditionalFormatting>
  <conditionalFormatting sqref="K302:M302">
    <cfRule type="cellIs" dxfId="672" priority="44" operator="greaterThan">
      <formula>9</formula>
    </cfRule>
    <cfRule type="cellIs" dxfId="671" priority="45" operator="between">
      <formula>3</formula>
      <formula>9</formula>
    </cfRule>
    <cfRule type="cellIs" dxfId="670" priority="46" operator="between">
      <formula>0.1</formula>
      <formula>3</formula>
    </cfRule>
  </conditionalFormatting>
  <conditionalFormatting sqref="K343:M343">
    <cfRule type="cellIs" dxfId="669" priority="41" operator="greaterThan">
      <formula>9</formula>
    </cfRule>
    <cfRule type="cellIs" dxfId="668" priority="42" operator="between">
      <formula>3</formula>
      <formula>9</formula>
    </cfRule>
    <cfRule type="cellIs" dxfId="667" priority="43" operator="between">
      <formula>0.1</formula>
      <formula>3</formula>
    </cfRule>
  </conditionalFormatting>
  <conditionalFormatting sqref="K384:M384">
    <cfRule type="cellIs" dxfId="666" priority="38" operator="greaterThan">
      <formula>9</formula>
    </cfRule>
    <cfRule type="cellIs" dxfId="665" priority="39" operator="between">
      <formula>3</formula>
      <formula>9</formula>
    </cfRule>
    <cfRule type="cellIs" dxfId="664" priority="40" operator="between">
      <formula>0.1</formula>
      <formula>3</formula>
    </cfRule>
  </conditionalFormatting>
  <conditionalFormatting sqref="K425:M425">
    <cfRule type="cellIs" dxfId="663" priority="35" operator="greaterThan">
      <formula>9</formula>
    </cfRule>
    <cfRule type="cellIs" dxfId="662" priority="36" operator="between">
      <formula>3</formula>
      <formula>9</formula>
    </cfRule>
    <cfRule type="cellIs" dxfId="661" priority="37" operator="between">
      <formula>0.1</formula>
      <formula>3</formula>
    </cfRule>
  </conditionalFormatting>
  <conditionalFormatting sqref="K466:M466">
    <cfRule type="cellIs" dxfId="660" priority="32" operator="greaterThan">
      <formula>9</formula>
    </cfRule>
    <cfRule type="cellIs" dxfId="659" priority="33" operator="between">
      <formula>3</formula>
      <formula>9</formula>
    </cfRule>
    <cfRule type="cellIs" dxfId="658" priority="34" operator="between">
      <formula>0.1</formula>
      <formula>3</formula>
    </cfRule>
  </conditionalFormatting>
  <conditionalFormatting sqref="K507:M507">
    <cfRule type="cellIs" dxfId="657" priority="29" operator="greaterThan">
      <formula>9</formula>
    </cfRule>
    <cfRule type="cellIs" dxfId="656" priority="30" operator="between">
      <formula>3</formula>
      <formula>9</formula>
    </cfRule>
    <cfRule type="cellIs" dxfId="655" priority="31" operator="between">
      <formula>0.1</formula>
      <formula>3</formula>
    </cfRule>
  </conditionalFormatting>
  <conditionalFormatting sqref="K548:M548">
    <cfRule type="cellIs" dxfId="654" priority="26" operator="greaterThan">
      <formula>9</formula>
    </cfRule>
    <cfRule type="cellIs" dxfId="653" priority="27" operator="between">
      <formula>3</formula>
      <formula>9</formula>
    </cfRule>
    <cfRule type="cellIs" dxfId="652" priority="28" operator="between">
      <formula>0.1</formula>
      <formula>3</formula>
    </cfRule>
  </conditionalFormatting>
  <conditionalFormatting sqref="K589:M589">
    <cfRule type="cellIs" dxfId="651" priority="23" operator="greaterThan">
      <formula>9</formula>
    </cfRule>
    <cfRule type="cellIs" dxfId="650" priority="24" operator="between">
      <formula>3</formula>
      <formula>9</formula>
    </cfRule>
    <cfRule type="cellIs" dxfId="649" priority="25" operator="between">
      <formula>0.1</formula>
      <formula>3</formula>
    </cfRule>
  </conditionalFormatting>
  <conditionalFormatting sqref="K630:M630">
    <cfRule type="cellIs" dxfId="648" priority="20" operator="greaterThan">
      <formula>9</formula>
    </cfRule>
    <cfRule type="cellIs" dxfId="647" priority="21" operator="between">
      <formula>3</formula>
      <formula>9</formula>
    </cfRule>
    <cfRule type="cellIs" dxfId="646" priority="22" operator="between">
      <formula>0.1</formula>
      <formula>3</formula>
    </cfRule>
  </conditionalFormatting>
  <conditionalFormatting sqref="K671:M671">
    <cfRule type="cellIs" dxfId="645" priority="17" operator="greaterThan">
      <formula>9</formula>
    </cfRule>
    <cfRule type="cellIs" dxfId="644" priority="18" operator="between">
      <formula>3</formula>
      <formula>9</formula>
    </cfRule>
    <cfRule type="cellIs" dxfId="643" priority="19" operator="between">
      <formula>0.1</formula>
      <formula>3</formula>
    </cfRule>
  </conditionalFormatting>
  <dataValidations count="5">
    <dataValidation type="decimal" errorStyle="warning" allowBlank="1" showInputMessage="1" showErrorMessage="1" error="Select a ALI score between 0 and 12" sqref="K56:M56 K96:M96 K138:M138 K179:M179 K220:M220 K261:M261 K302:M302 K343:M343 K384:M384 K425:M425 K466:M466 K507:M507 K548:M548 K589:M589 K630:M630 K671:M671" xr:uid="{4B988D44-76C9-4D3B-ADC3-956443B00FEC}">
      <formula1>0</formula1>
      <formula2>12</formula2>
    </dataValidation>
    <dataValidation type="list" errorStyle="warning" allowBlank="1" showInputMessage="1" showErrorMessage="1" error="Select an option from the dropdown list" sqref="E126:L126 E701:L701 E660:L660 E619:L619 E578:L578 E537:L537 E496:L496 E455:L455 E414:L414 E373:L373 E332:L332 E291:L291 E250:L250 E209:L209 E168:L168" xr:uid="{22DF6861-8765-4EA5-A222-FF0F204164E1}">
      <formula1>$C$1164:$C$1169</formula1>
    </dataValidation>
    <dataValidation type="list" errorStyle="warning" allowBlank="1" showInputMessage="1" showErrorMessage="1" error="Select an option from the dropdown list" sqref="J51:M51 J91:M91 J133:M133 J174:M174 J215:M215 J256:M256 J297:M297 J338:M338 J379:M379 J420:M420 J461:M461 J502:M502 J543:M543 J584:M584 J625:M625 J666:M666" xr:uid="{D8E365AC-94F2-4BB3-9879-14D3E0352E9D}">
      <formula1>$I$1103:$I$1109</formula1>
    </dataValidation>
    <dataValidation type="list" errorStyle="warning" allowBlank="1" showInputMessage="1" showErrorMessage="1" error="Select an option from the dropdown list" sqref="F51 F91 F133 F174 F215 F256 F297 F338 F379 F420 F461 F502 F543 F584 F625 F666" xr:uid="{7DAD642E-33C0-4493-90FA-5DE19D32349E}">
      <formula1>$C$1103:$C$1105</formula1>
    </dataValidation>
    <dataValidation type="list" errorStyle="warning" allowBlank="1" showInputMessage="1" showErrorMessage="1" error="Please select an option from the dropdown list" sqref="K673 K677 K675 K679 K681 K683 K685 K687 K689 K691 K58 K62 K60 K64 K66 K68 K70 K72 K74 K76 K98 K102 K100 K104 K106 K108 K110 K112 K114 K116 K140 K144 K142 K146 K148 K150 K152 K154 K156 K158 K181 K185 K183 K187 K189 K191 K193 K195 K197 K199 K222 K226 K224 K228 K230 K232 K234 K236 K238 K240 K304 K308 K306 K310 K312 K314 K316 K318 K320 K322 K345 K349 K347 K351 K353 K355 K357 K359 K361 K363 K386 K390 K388 K392 K394 K396 K398 K400 K402 K404 K427 K431 K429 K433 K435 K437 K439 K441 K443 K445 K468 K472 K470 K474 K476 K478 K480 K482 K484 K486 K509 K513 K511 K515 K517 K519 K521 K523 K525 K527 K550 K554 K552 K556 K558 K560 K562 K564 K566 K568 K591 K595 K593 K597 K599 K601 K603 K605 K607 K609 K632 K636 K634 K638 K640 K642 K644 K646 K648 K650 K263 K267 K265 K269 K271 K273 K275 K277 K279 K281" xr:uid="{05FCB01D-414F-42A3-B5E0-730875D04992}">
      <formula1>$F$1107:$F$1111</formula1>
    </dataValidation>
  </dataValidations>
  <hyperlinks>
    <hyperlink ref="A91" location="'CCB-1'!A51:N89" tooltip="previous page header" display="#" xr:uid="{C8FC62D9-0EBF-4AB3-A955-A86136D54220}"/>
    <hyperlink ref="N15" location="'CCB-1'!A51:N89" tooltip="go to next page" display="$" xr:uid="{7890A7AF-C524-4193-8B01-50A7E076675F}"/>
    <hyperlink ref="A15" location="'CCB-1'!A1:N13" tooltip="to the top" display="#" xr:uid="{C7432184-23F9-445A-870A-DD3B26C6C8F6}"/>
    <hyperlink ref="A174" location="'CCB-1'!A132:N173" tooltip="previous page header" display="#" xr:uid="{FA676A85-DA6C-47B2-B6C1-4C943EFAA762}"/>
    <hyperlink ref="N174" location="'CCB-1'!A214:N254" tooltip="to next page" display="$" xr:uid="{DC98C239-9828-4961-8290-BE3D09F42086}"/>
    <hyperlink ref="A133" location="'CCB-1'!A90:N131" tooltip="previous page header" display="#" xr:uid="{FCFAFAC0-A335-4352-AE2F-CC7D538E43B6}"/>
    <hyperlink ref="N133" location="'CCB-1'!A173:N213" tooltip="to next page" display="$" xr:uid="{71FDF486-D836-4686-9A58-14CAB360C11C}"/>
    <hyperlink ref="A51" location="'CCB-1'!A14:N50" tooltip="previous page header" display="#" xr:uid="{64A6B161-0E49-4CA0-A1CD-1EEE1C1E878F}"/>
    <hyperlink ref="N51" location="'CCB-1'!A90:N131" tooltip="to next page" display="$" xr:uid="{95B70A99-060C-46BB-A6AC-C5FF20BD6D69}"/>
    <hyperlink ref="A215" location="'CCB-1'!A173:N213" tooltip="previous page header" display="#" xr:uid="{2BB8878F-D929-47E4-B52E-5A71722A3D19}"/>
    <hyperlink ref="N215" location="'CCB-1'!A255:N295" tooltip="to next page" display="$" xr:uid="{398FD0CA-E836-4493-A434-AA9EB0725DC3}"/>
    <hyperlink ref="A256" location="'CCB-1'!A214:N254" tooltip="previous page header" display="#" xr:uid="{CC58857D-9254-42FB-BAAE-5AC2BEAE3849}"/>
    <hyperlink ref="N256" location="'CCB-1'!A296:N336" tooltip="to next page" display="$" xr:uid="{DADF3A10-C7D8-466E-9BF7-A06E58B975DF}"/>
    <hyperlink ref="A297" location="'CCB-1'!A255:N295" tooltip="previous page header" display="#" xr:uid="{E3723B93-0666-4F83-BE8E-0F9039AA586D}"/>
    <hyperlink ref="N297" location="'CCB-1'!A337:N377" tooltip="to next page" display="$" xr:uid="{14F9E020-FF68-4649-A393-7588EB7DB39E}"/>
    <hyperlink ref="A338" location="'CCB-1'!A296:N336" tooltip="previous page header" display="#" xr:uid="{B8777543-D277-4215-9C1D-9B431BDC7B26}"/>
    <hyperlink ref="N338" location="'CCB-1'!A338:N418" tooltip="to next page" display="$" xr:uid="{0359A494-8AB8-4905-AB33-A8F6712CCD98}"/>
    <hyperlink ref="A379" location="'CCB-1'!A337:N377" tooltip="previous page header" display="#" xr:uid="{284CA1B4-50FF-49AF-9CD4-897983B7D172}"/>
    <hyperlink ref="N379" location="'CCB-1'!A419:N459" tooltip="to next page" display="$" xr:uid="{C47D4F44-F513-4B5F-9D61-C01976D95712}"/>
    <hyperlink ref="A420" location="'CCB-1'!A338:N418" tooltip="previous page header" display="#" xr:uid="{9611E6AD-A23F-41E9-B5F1-9BB54A6A4F70}"/>
    <hyperlink ref="N420" location="'CCB-1'!A460:N500" tooltip="to next page" display="$" xr:uid="{C5A7CD53-698A-4C49-ACD2-CB530656B39D}"/>
    <hyperlink ref="A461" location="'CCB-1'!A419:N459" tooltip="previous page header" display="#" xr:uid="{E96652E6-DEC1-4951-B881-4730288B8879}"/>
    <hyperlink ref="N461" location="'CCB-1'!A501:N541" tooltip="to next page" display="$" xr:uid="{867E931A-7593-4C95-9D8A-5E0BD1D3EE93}"/>
    <hyperlink ref="A502" location="'CCB-1'!A460:N500" tooltip="previous page header" display="#" xr:uid="{A5CC356C-EA64-48BE-84FF-C7F4241713F9}"/>
    <hyperlink ref="N502" location="'CCB-1'!A542:N582" tooltip="to next page" display="$" xr:uid="{A3484455-B988-4514-9321-03B8C5B5E02E}"/>
    <hyperlink ref="A543" location="'CCB-1'!A501:N541" tooltip="previous page header" display="#" xr:uid="{A166E540-465D-444D-A7B2-874319F39D29}"/>
    <hyperlink ref="N543" location="'CCB-1'!A583:N623" tooltip="to next page" display="$" xr:uid="{20B5A23F-BE9C-4D4A-971D-A24DD85776C3}"/>
    <hyperlink ref="A584" location="'CCB-1'!A542:N582" tooltip="previous page header" display="#" xr:uid="{305048C5-43AA-49F4-8DD4-AC2804F1D660}"/>
    <hyperlink ref="N584" location="'CCB-1'!A624:N664" tooltip="to next page" display="$" xr:uid="{3D22471D-F92D-4A4D-BDEC-D213CCB0B1C6}"/>
    <hyperlink ref="A625" location="'CCB-1'!A583:N623" tooltip="previous page header" display="#" xr:uid="{AEB1E08D-7FCB-46AD-9F6D-29F8CE092C83}"/>
    <hyperlink ref="A666" location="'CCB-1'!A624:N664" tooltip="previous page header" display="#" xr:uid="{52F60943-E43B-4E87-9BDB-3F851A9A8370}"/>
    <hyperlink ref="N666" location="'CCB-1'!A705:N705" tooltip="to bottom" display="$" xr:uid="{303B05B1-AF3F-4555-8AFD-4CB3CE21946C}"/>
    <hyperlink ref="N91" location="'CCB-1'!A132:N173" tooltip="to next page" display="$" xr:uid="{9E9A9D3A-D4FD-41E2-BCB4-ACA693872D0D}"/>
    <hyperlink ref="C20:I20" location="'CCB-1'!A50:N89" tooltip="to 1st visit survey" display="'CCB-1'!A50:N89" xr:uid="{A3DC85EF-BDB7-402F-A45E-D5328ACFF9DA}"/>
    <hyperlink ref="B51:E51" location="'CCB-1'!B15" tooltip="return to list of visits" display="1st visit" xr:uid="{401C5F8B-ABC6-4CEF-A279-9EFF5C54B4C5}"/>
    <hyperlink ref="C21:I21" location="'CCB-1'!A90:N131" tooltip="to 2nd visit survey" display="'CCB-1'!A90:N131" xr:uid="{CB430F58-424C-4DA0-B28B-EE73D577BB9F}"/>
    <hyperlink ref="C22:I22" location="'CCB-1'!A132:N173" tooltip="to 3rd visit survey" display="'CCB-1'!A132:N173" xr:uid="{4AD904C8-2F21-4647-B1C5-B40B9CA0700C}"/>
    <hyperlink ref="C23:I23" location="'CCB-1'!A173:N213" tooltip="to 4th visit survey" display="'CCB-1'!A173:N213" xr:uid="{3E6BA6DA-CDB7-4D62-A3AE-7E6014C16A27}"/>
    <hyperlink ref="C24:I24" location="'CCB-1'!A214:N254" tooltip="to 5th visit survey" display="'CCB-1'!A214:N254" xr:uid="{601DBE51-841D-4949-A420-9AD16D019FDB}"/>
    <hyperlink ref="C25:I25" location="'CCB-1'!A255:N295" tooltip="to 6th visit" display="'CCB-1'!A255:N295" xr:uid="{86435F5C-48EE-4179-9104-C6C5315EDF49}"/>
    <hyperlink ref="C26:I26" location="'CCB-1'!A296:N336" tooltip="to 7th visit survey" display="'CCB-1'!A296:N336" xr:uid="{880670B5-C18B-4E95-AD99-CE495CA13E87}"/>
    <hyperlink ref="V1190" r:id="rId1" xr:uid="{55269AA5-47E8-40D0-9FDC-30354F6D365F}"/>
    <hyperlink ref="B91:E91" location="'CCB-1'!B15" tooltip="return to list of visits" display="2nd visit" xr:uid="{6B4451C7-CA7E-470D-89E2-7CDC5A7021A8}"/>
    <hyperlink ref="B133:E133" location="'CCB-1'!B15" tooltip="return to list of visits" display="3rd visit" xr:uid="{481F020A-2075-43BD-8FD9-2E35509F5C5B}"/>
    <hyperlink ref="B174:E174" location="'CCB-1'!B15" tooltip="return to list of visits" display="4th visit" xr:uid="{4039DF17-B377-4F0F-8962-949D275088BB}"/>
    <hyperlink ref="B215:E215" location="'CCB-1'!B15" tooltip="return to list of visits" display="5th visit" xr:uid="{647BE1D2-39A7-46BF-9A82-DCC6B4CBABBF}"/>
    <hyperlink ref="B256:E256" location="'CCB-1'!B15" tooltip="return to list of visits" display="6th visit" xr:uid="{1C754ADB-21E3-4AE2-AEB4-EACAFB77280A}"/>
    <hyperlink ref="B297:E297" location="'CCB-1'!B15" tooltip="return to list of visits" display="7th visit" xr:uid="{07BE40FF-576E-4C8C-899F-4E79A45C4FC8}"/>
    <hyperlink ref="B338:E338" location="'CCB-1'!B15" tooltip="return to list of visits" display="8th visit" xr:uid="{2A35BC6B-2532-4A62-8BF5-265B55BB183C}"/>
    <hyperlink ref="B379:E379" location="'CCB-1'!B15" tooltip="return to list of visits" display="9th visit" xr:uid="{BF1811D5-64CC-45DB-8B5E-39BACBD66E8F}"/>
    <hyperlink ref="B420:E420" location="'CCB-1'!B15" tooltip="return to list of visits" display="10th visit" xr:uid="{37ABEB00-0F27-45D6-8BFF-F49313F54030}"/>
    <hyperlink ref="B461:E461" location="'CCB-1'!B15" tooltip="return to list of visits" display="11th visit" xr:uid="{BB2116D8-730C-41BF-9218-66CC014670A1}"/>
    <hyperlink ref="B502:E502" location="'CCB-1'!B15" tooltip="return to list of visits" display="12th visit" xr:uid="{86EA7334-E85B-485E-B217-0F14DB16FA1E}"/>
    <hyperlink ref="B543:E543" location="'CCB-1'!B15" tooltip="return to list of visits" display="13th visit" xr:uid="{9F20383B-A6D5-42F4-B3E8-60864D1F2F39}"/>
    <hyperlink ref="B584:E584" location="'CCB-1'!B15" tooltip="return to list of visits" display="14th visit" xr:uid="{F8C74FC4-A014-49DD-A6AA-27788831FC53}"/>
    <hyperlink ref="B625:E625" location="'CCB-1'!B15" tooltip="return to list of visits" display="15th visit" xr:uid="{15F39F86-0493-4F1D-AADB-1A9B9B555D30}"/>
    <hyperlink ref="B666:E666" location="'CCB-1'!B15" tooltip="return to list of visits" display="16th visit" xr:uid="{DE724BE0-9512-4E07-A1C2-78D0C8AA3D64}"/>
    <hyperlink ref="C35:I35" location="'CCB-1'!A665:N705" tooltip="to 16th visit survey" display="'CCB-1'!A665:N705" xr:uid="{9EA90F4D-4F59-45B1-BA9D-FB5EE6B3913D}"/>
    <hyperlink ref="C34:I34" location="'CCB-1'!A624:N664" tooltip="to 15th visit survey" display="'CCB-1'!A624:N664" xr:uid="{2426280B-1C11-4518-B2D2-B58DFC6721C7}"/>
    <hyperlink ref="C33:I33" location="'CCB-1'!A583:N623" tooltip="to 14th visit survey" display="'CCB-1'!A583:N623" xr:uid="{DF2D513C-5F7B-488B-8357-C7811C9CA1C5}"/>
    <hyperlink ref="C32:I32" location="'CCB-1'!A542:N582" tooltip="to 13th visit survey" display="'CCB-1'!A542:N582" xr:uid="{D15096CD-6B22-43B9-8C13-809479FFB3D7}"/>
    <hyperlink ref="C31:I31" location="'CCB-1'!A501:N541" tooltip="to 12th visit survey" display="'CCB-1'!A501:N541" xr:uid="{D92B117D-5D49-4265-9C6C-0E61486D5DE7}"/>
    <hyperlink ref="C30:I30" location="'CCB-1'!A460:N500" tooltip="to 11th visit survey" display="'CCB-1'!A460:N500" xr:uid="{2D44F1F6-4B92-499C-B01C-3F5154F6827B}"/>
    <hyperlink ref="C29:I29" location="'CCB-1'!A419:N459" tooltip="to 10th visit survey" display="'CCB-1'!A419:N459" xr:uid="{1375E5FE-275E-4E51-91AB-DCEE66DB85C5}"/>
    <hyperlink ref="C28:I28" location="'CCB-1'!A338:N418" tooltip="to 9th visit survey" display="'CCB-1'!A338:N418" xr:uid="{C6778755-E1D9-4372-BD40-6B58A4079AAB}"/>
    <hyperlink ref="C27:I27" location="'CCB-1'!A337:N377" tooltip="to 8th visit survey" display="'CCB-1'!A337:N377" xr:uid="{F3AF6C80-5557-4FC1-968F-CA7CE791499E}"/>
    <hyperlink ref="N625" location="'CCB-1'!A665:N705" tooltip="to next page" display="$" xr:uid="{0C1B08A8-614F-4233-A9B9-783D68A59E0B}"/>
  </hyperlinks>
  <printOptions horizontalCentered="1"/>
  <pageMargins left="0.5" right="0.5" top="0.6" bottom="0.55000000000000004" header="0.3" footer="0.3"/>
  <pageSetup orientation="portrait" r:id="rId2"/>
  <headerFooter differentFirst="1">
    <oddHeader>&amp;C&amp;"Arial Black,Regular"&amp;16&amp;K66FF66Steph&amp;K004623 &amp;KD78CFFTurner</oddHeader>
    <oddFooter>&amp;L&amp;D&amp;CPage &amp;P&amp;R&amp;F, &amp;A</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5A06-CBB5-44C3-B455-2A867CA39501}">
  <dimension ref="A1:BB1800"/>
  <sheetViews>
    <sheetView zoomScaleNormal="100" zoomScaleSheetLayoutView="100" workbookViewId="0">
      <selection activeCell="B15" sqref="B15:M15"/>
    </sheetView>
  </sheetViews>
  <sheetFormatPr defaultColWidth="8.81640625" defaultRowHeight="13" x14ac:dyDescent="0.3"/>
  <cols>
    <col min="1" max="1" width="1.54296875" style="60" customWidth="1"/>
    <col min="2" max="7" width="7.453125" style="4" customWidth="1"/>
    <col min="8" max="8" width="7.453125" style="61" customWidth="1"/>
    <col min="9" max="13" width="7.453125" style="4" customWidth="1"/>
    <col min="14" max="14" width="1.54296875" style="60" customWidth="1"/>
    <col min="15" max="15" width="1.54296875" style="4" customWidth="1"/>
    <col min="16" max="27" width="7.453125" style="4" customWidth="1"/>
    <col min="28" max="29" width="1.54296875" style="4" customWidth="1"/>
    <col min="30" max="71" width="8.81640625" style="4" customWidth="1"/>
    <col min="72" max="73" width="15.54296875" style="4" customWidth="1"/>
    <col min="74" max="123" width="8.81640625" style="4" customWidth="1"/>
    <col min="124" max="16384" width="8.81640625" style="4"/>
  </cols>
  <sheetData>
    <row r="1" spans="1:14" ht="15" customHeight="1" x14ac:dyDescent="0.3">
      <c r="A1" s="1"/>
      <c r="B1" s="2"/>
      <c r="C1" s="2"/>
      <c r="D1" s="2"/>
      <c r="E1" s="2"/>
      <c r="F1" s="2"/>
      <c r="G1" s="2"/>
      <c r="H1" s="2"/>
      <c r="I1" s="2"/>
      <c r="J1" s="2"/>
      <c r="K1" s="2"/>
      <c r="L1" s="2"/>
      <c r="M1" s="2"/>
      <c r="N1" s="3"/>
    </row>
    <row r="2" spans="1:14" ht="30" customHeight="1" x14ac:dyDescent="0.3">
      <c r="A2" s="5"/>
      <c r="B2" s="197"/>
      <c r="C2" s="197"/>
      <c r="D2" s="197"/>
      <c r="E2" s="197"/>
      <c r="F2" s="197"/>
      <c r="G2" s="197"/>
      <c r="H2" s="197"/>
      <c r="I2" s="197"/>
      <c r="J2" s="197"/>
      <c r="K2" s="197"/>
      <c r="L2" s="197"/>
      <c r="M2" s="197"/>
      <c r="N2" s="6"/>
    </row>
    <row r="3" spans="1:14" ht="60" customHeight="1" x14ac:dyDescent="0.3">
      <c r="A3" s="5"/>
      <c r="B3" s="198" t="s">
        <v>0</v>
      </c>
      <c r="C3" s="198"/>
      <c r="D3" s="198"/>
      <c r="E3" s="198"/>
      <c r="F3" s="198"/>
      <c r="G3" s="198"/>
      <c r="H3" s="198"/>
      <c r="I3" s="198"/>
      <c r="J3" s="198"/>
      <c r="K3" s="198"/>
      <c r="L3" s="198"/>
      <c r="M3" s="198"/>
      <c r="N3" s="6"/>
    </row>
    <row r="4" spans="1:14" ht="60" customHeight="1" x14ac:dyDescent="0.3">
      <c r="A4" s="5"/>
      <c r="B4" s="198"/>
      <c r="C4" s="198"/>
      <c r="D4" s="198"/>
      <c r="E4" s="198"/>
      <c r="F4" s="198"/>
      <c r="G4" s="198"/>
      <c r="H4" s="198"/>
      <c r="I4" s="198"/>
      <c r="J4" s="198"/>
      <c r="K4" s="198"/>
      <c r="L4" s="198"/>
      <c r="M4" s="198"/>
      <c r="N4" s="6"/>
    </row>
    <row r="5" spans="1:14" ht="60" customHeight="1" x14ac:dyDescent="0.3">
      <c r="A5" s="5"/>
      <c r="B5" s="198"/>
      <c r="C5" s="198"/>
      <c r="D5" s="198"/>
      <c r="E5" s="198"/>
      <c r="F5" s="198"/>
      <c r="G5" s="198"/>
      <c r="H5" s="198"/>
      <c r="I5" s="198"/>
      <c r="J5" s="198"/>
      <c r="K5" s="198"/>
      <c r="L5" s="198"/>
      <c r="M5" s="198"/>
      <c r="N5" s="6"/>
    </row>
    <row r="6" spans="1:14" ht="60" customHeight="1" x14ac:dyDescent="0.3">
      <c r="A6" s="5"/>
      <c r="B6" s="197"/>
      <c r="C6" s="197"/>
      <c r="D6" s="197"/>
      <c r="E6" s="197"/>
      <c r="F6" s="197"/>
      <c r="G6" s="197"/>
      <c r="H6" s="197"/>
      <c r="I6" s="197"/>
      <c r="J6" s="197"/>
      <c r="K6" s="197"/>
      <c r="L6" s="197"/>
      <c r="M6" s="197"/>
      <c r="N6" s="6"/>
    </row>
    <row r="7" spans="1:14" ht="95.15" customHeight="1" x14ac:dyDescent="0.3">
      <c r="A7" s="5"/>
      <c r="B7" s="194"/>
      <c r="C7" s="194"/>
      <c r="D7" s="194"/>
      <c r="E7" s="194"/>
      <c r="F7" s="194"/>
      <c r="G7" s="194"/>
      <c r="H7" s="194"/>
      <c r="I7" s="194"/>
      <c r="J7" s="194"/>
      <c r="K7" s="194"/>
      <c r="L7" s="194"/>
      <c r="M7" s="194"/>
      <c r="N7" s="6"/>
    </row>
    <row r="8" spans="1:14" ht="40" customHeight="1" x14ac:dyDescent="0.3">
      <c r="A8" s="5"/>
      <c r="B8" s="194" t="s">
        <v>1</v>
      </c>
      <c r="C8" s="194"/>
      <c r="D8" s="194"/>
      <c r="E8" s="194"/>
      <c r="F8" s="194"/>
      <c r="G8" s="194"/>
      <c r="H8" s="194"/>
      <c r="I8" s="194"/>
      <c r="J8" s="194"/>
      <c r="K8" s="194"/>
      <c r="L8" s="194"/>
      <c r="M8" s="194"/>
      <c r="N8" s="6"/>
    </row>
    <row r="9" spans="1:14" ht="40" customHeight="1" x14ac:dyDescent="0.3">
      <c r="A9" s="5"/>
      <c r="B9" s="194" t="s">
        <v>2</v>
      </c>
      <c r="C9" s="194"/>
      <c r="D9" s="194"/>
      <c r="E9" s="194"/>
      <c r="F9" s="194"/>
      <c r="G9" s="194"/>
      <c r="H9" s="194"/>
      <c r="I9" s="194"/>
      <c r="J9" s="194"/>
      <c r="K9" s="194"/>
      <c r="L9" s="194"/>
      <c r="M9" s="194"/>
      <c r="N9" s="6"/>
    </row>
    <row r="10" spans="1:14" ht="40" customHeight="1" x14ac:dyDescent="0.3">
      <c r="A10" s="5"/>
      <c r="B10" s="194" t="s">
        <v>3</v>
      </c>
      <c r="C10" s="194"/>
      <c r="D10" s="194"/>
      <c r="E10" s="194"/>
      <c r="F10" s="194"/>
      <c r="G10" s="194"/>
      <c r="H10" s="194"/>
      <c r="I10" s="194"/>
      <c r="J10" s="194"/>
      <c r="K10" s="194"/>
      <c r="L10" s="194"/>
      <c r="M10" s="194"/>
      <c r="N10" s="6"/>
    </row>
    <row r="11" spans="1:14" ht="40" customHeight="1" x14ac:dyDescent="0.3">
      <c r="A11" s="5"/>
      <c r="B11" s="194" t="s">
        <v>4</v>
      </c>
      <c r="C11" s="194"/>
      <c r="D11" s="194"/>
      <c r="E11" s="194"/>
      <c r="F11" s="194"/>
      <c r="G11" s="194"/>
      <c r="H11" s="194"/>
      <c r="I11" s="194"/>
      <c r="J11" s="194"/>
      <c r="K11" s="194"/>
      <c r="L11" s="194"/>
      <c r="M11" s="194"/>
      <c r="N11" s="6"/>
    </row>
    <row r="12" spans="1:14" ht="160" customHeight="1" x14ac:dyDescent="0.3">
      <c r="A12" s="5"/>
      <c r="B12" s="195" t="s">
        <v>152</v>
      </c>
      <c r="C12" s="195"/>
      <c r="D12" s="195"/>
      <c r="E12" s="195"/>
      <c r="F12" s="195"/>
      <c r="G12" s="195"/>
      <c r="H12" s="195"/>
      <c r="I12" s="195"/>
      <c r="J12" s="195"/>
      <c r="K12" s="195"/>
      <c r="L12" s="195"/>
      <c r="M12" s="195"/>
      <c r="N12" s="6"/>
    </row>
    <row r="13" spans="1:14" ht="5.15" customHeight="1" x14ac:dyDescent="0.3">
      <c r="A13" s="7"/>
      <c r="B13" s="8"/>
      <c r="C13" s="8"/>
      <c r="D13" s="8"/>
      <c r="E13" s="8"/>
      <c r="F13" s="8"/>
      <c r="G13" s="8"/>
      <c r="H13" s="9"/>
      <c r="I13" s="8"/>
      <c r="J13" s="8"/>
      <c r="K13" s="8"/>
      <c r="L13" s="8"/>
      <c r="M13" s="8"/>
      <c r="N13" s="10"/>
    </row>
    <row r="14" spans="1:14" ht="5.15" customHeight="1" x14ac:dyDescent="0.3">
      <c r="A14" s="11"/>
      <c r="B14" s="12"/>
      <c r="C14" s="12"/>
      <c r="D14" s="12"/>
      <c r="E14" s="12"/>
      <c r="F14" s="12"/>
      <c r="G14" s="12"/>
      <c r="H14" s="13"/>
      <c r="I14" s="12"/>
      <c r="J14" s="12"/>
      <c r="K14" s="12"/>
      <c r="L14" s="12"/>
      <c r="M14" s="12"/>
      <c r="N14" s="14"/>
    </row>
    <row r="15" spans="1:14" ht="55" customHeight="1" x14ac:dyDescent="0.3">
      <c r="A15" s="30" t="s">
        <v>5</v>
      </c>
      <c r="B15" s="196" t="s">
        <v>6</v>
      </c>
      <c r="C15" s="196"/>
      <c r="D15" s="196"/>
      <c r="E15" s="196"/>
      <c r="F15" s="196"/>
      <c r="G15" s="196"/>
      <c r="H15" s="196"/>
      <c r="I15" s="196"/>
      <c r="J15" s="196"/>
      <c r="K15" s="196"/>
      <c r="L15" s="196"/>
      <c r="M15" s="196"/>
      <c r="N15" s="31" t="s">
        <v>7</v>
      </c>
    </row>
    <row r="16" spans="1:14" ht="5.15" customHeight="1" x14ac:dyDescent="0.3">
      <c r="A16" s="11"/>
      <c r="B16" s="15"/>
      <c r="C16" s="15"/>
      <c r="D16" s="15"/>
      <c r="E16" s="15"/>
      <c r="F16" s="15"/>
      <c r="G16" s="15"/>
      <c r="H16" s="15"/>
      <c r="I16" s="15"/>
      <c r="J16" s="15"/>
      <c r="K16" s="15"/>
      <c r="L16" s="15"/>
      <c r="M16" s="15"/>
      <c r="N16" s="14"/>
    </row>
    <row r="17" spans="1:14" ht="15" customHeight="1" x14ac:dyDescent="0.3">
      <c r="A17" s="16"/>
      <c r="B17" s="17"/>
      <c r="C17" s="17"/>
      <c r="D17" s="17"/>
      <c r="E17" s="17"/>
      <c r="F17" s="17"/>
      <c r="G17" s="17"/>
      <c r="H17" s="18"/>
      <c r="I17" s="17"/>
      <c r="J17" s="17"/>
      <c r="K17" s="17"/>
      <c r="L17" s="17"/>
      <c r="M17" s="17"/>
      <c r="N17" s="19"/>
    </row>
    <row r="18" spans="1:14" ht="20.149999999999999" customHeight="1" x14ac:dyDescent="0.3">
      <c r="A18" s="16"/>
      <c r="B18" s="20"/>
      <c r="C18" s="20"/>
      <c r="D18" s="20"/>
      <c r="E18" s="20"/>
      <c r="F18" s="20"/>
      <c r="G18" s="20"/>
      <c r="H18" s="20"/>
      <c r="I18" s="20"/>
      <c r="J18" s="20"/>
      <c r="K18" s="136" t="s">
        <v>206</v>
      </c>
      <c r="L18" s="136" t="s">
        <v>205</v>
      </c>
      <c r="M18" s="136" t="s">
        <v>207</v>
      </c>
      <c r="N18" s="19"/>
    </row>
    <row r="19" spans="1:14" ht="20.149999999999999" customHeight="1" x14ac:dyDescent="0.3">
      <c r="A19" s="16"/>
      <c r="B19" s="21"/>
      <c r="C19" s="21"/>
      <c r="D19" s="21"/>
      <c r="E19" s="21"/>
      <c r="F19" s="21"/>
      <c r="G19" s="21"/>
      <c r="H19" s="21"/>
      <c r="I19" s="21"/>
      <c r="J19" s="22" t="s">
        <v>8</v>
      </c>
      <c r="K19" s="22" t="s">
        <v>203</v>
      </c>
      <c r="L19" s="22" t="s">
        <v>9</v>
      </c>
      <c r="M19" s="22" t="s">
        <v>202</v>
      </c>
      <c r="N19" s="19"/>
    </row>
    <row r="20" spans="1:14" ht="20.149999999999999" customHeight="1" x14ac:dyDescent="0.3">
      <c r="A20" s="16"/>
      <c r="B20" s="23">
        <v>1</v>
      </c>
      <c r="C20" s="193" t="str">
        <f>B1131</f>
        <v>1st visit: prenatal, provider pre-enrollment</v>
      </c>
      <c r="D20" s="193"/>
      <c r="E20" s="193"/>
      <c r="F20" s="193"/>
      <c r="G20" s="193"/>
      <c r="H20" s="193"/>
      <c r="I20" s="193"/>
      <c r="J20" s="24">
        <f>B20</f>
        <v>1</v>
      </c>
      <c r="K20" s="128">
        <f>M1131</f>
        <v>0</v>
      </c>
      <c r="L20" s="128">
        <f>P1146</f>
        <v>0.68</v>
      </c>
      <c r="M20" s="128">
        <f>P1147</f>
        <v>0.29999999999999993</v>
      </c>
      <c r="N20" s="19"/>
    </row>
    <row r="21" spans="1:14" ht="20.149999999999999" customHeight="1" x14ac:dyDescent="0.3">
      <c r="A21" s="16"/>
      <c r="B21" s="23">
        <v>2</v>
      </c>
      <c r="C21" s="193" t="str">
        <f>B1171</f>
        <v>2nd visit: prenatal, provider pre-enrollment</v>
      </c>
      <c r="D21" s="193"/>
      <c r="E21" s="193"/>
      <c r="F21" s="193"/>
      <c r="G21" s="193"/>
      <c r="H21" s="193"/>
      <c r="I21" s="193"/>
      <c r="J21" s="24">
        <f t="shared" ref="J21:J35" si="0">B21</f>
        <v>2</v>
      </c>
      <c r="K21" s="128">
        <f>M1171</f>
        <v>0</v>
      </c>
      <c r="L21" s="128">
        <f>P1186</f>
        <v>0.73</v>
      </c>
      <c r="M21" s="128">
        <f>P1187</f>
        <v>0.29166666666666663</v>
      </c>
      <c r="N21" s="19"/>
    </row>
    <row r="22" spans="1:14" ht="20.149999999999999" customHeight="1" x14ac:dyDescent="0.3">
      <c r="A22" s="16"/>
      <c r="B22" s="23">
        <v>3</v>
      </c>
      <c r="C22" s="193" t="str">
        <f>B1208</f>
        <v>3rd visit: prenatal, provider enrolling in SC</v>
      </c>
      <c r="D22" s="193"/>
      <c r="E22" s="193"/>
      <c r="F22" s="193"/>
      <c r="G22" s="193"/>
      <c r="H22" s="193"/>
      <c r="I22" s="193"/>
      <c r="J22" s="24">
        <f t="shared" si="0"/>
        <v>3</v>
      </c>
      <c r="K22" s="128">
        <f>M1208</f>
        <v>0.16666666666666666</v>
      </c>
      <c r="L22" s="128">
        <f>P1223</f>
        <v>0.8</v>
      </c>
      <c r="M22" s="128">
        <f>P1224</f>
        <v>0.34166666666666667</v>
      </c>
      <c r="N22" s="19"/>
    </row>
    <row r="23" spans="1:14" ht="20.149999999999999" customHeight="1" x14ac:dyDescent="0.3">
      <c r="A23" s="16"/>
      <c r="B23" s="23">
        <v>4</v>
      </c>
      <c r="C23" s="193" t="str">
        <f>B1245</f>
        <v>4th visit: prenatal, provider finished SC</v>
      </c>
      <c r="D23" s="193"/>
      <c r="E23" s="193"/>
      <c r="F23" s="193"/>
      <c r="G23" s="193"/>
      <c r="H23" s="193"/>
      <c r="I23" s="193"/>
      <c r="J23" s="24">
        <f t="shared" si="0"/>
        <v>4</v>
      </c>
      <c r="K23" s="128">
        <f>M1245</f>
        <v>0.5</v>
      </c>
      <c r="L23" s="128">
        <f>P1260</f>
        <v>0.85</v>
      </c>
      <c r="M23" s="128">
        <f>P1261</f>
        <v>0.35833333333333328</v>
      </c>
      <c r="N23" s="19"/>
    </row>
    <row r="24" spans="1:14" ht="20.149999999999999" customHeight="1" x14ac:dyDescent="0.3">
      <c r="A24" s="16"/>
      <c r="B24" s="23">
        <v>5</v>
      </c>
      <c r="C24" s="193" t="str">
        <f>B1282</f>
        <v>5th visit: delivery, provider finished SC</v>
      </c>
      <c r="D24" s="193"/>
      <c r="E24" s="193"/>
      <c r="F24" s="193"/>
      <c r="G24" s="193"/>
      <c r="H24" s="193"/>
      <c r="I24" s="193"/>
      <c r="J24" s="24">
        <f t="shared" si="0"/>
        <v>5</v>
      </c>
      <c r="K24" s="128">
        <f>M1282</f>
        <v>0.5</v>
      </c>
      <c r="L24" s="128">
        <f>P1297</f>
        <v>0.85</v>
      </c>
      <c r="M24" s="128">
        <f>P1298</f>
        <v>0.31666666666666676</v>
      </c>
      <c r="N24" s="19"/>
    </row>
    <row r="25" spans="1:14" ht="20.149999999999999" customHeight="1" x14ac:dyDescent="0.3">
      <c r="A25" s="16"/>
      <c r="B25" s="23">
        <v>6</v>
      </c>
      <c r="C25" s="193" t="str">
        <f>B1319</f>
        <v>6th visit: postpartum, provider enrolling in CC</v>
      </c>
      <c r="D25" s="193"/>
      <c r="E25" s="193"/>
      <c r="F25" s="193"/>
      <c r="G25" s="193"/>
      <c r="H25" s="193"/>
      <c r="I25" s="193"/>
      <c r="J25" s="24">
        <f t="shared" si="0"/>
        <v>6</v>
      </c>
      <c r="K25" s="128">
        <f>M1319</f>
        <v>0.66666666666666663</v>
      </c>
      <c r="L25" s="128">
        <f>P1334</f>
        <v>0.63</v>
      </c>
      <c r="M25" s="128">
        <f>P1335</f>
        <v>0.34166666666666667</v>
      </c>
      <c r="N25" s="19"/>
    </row>
    <row r="26" spans="1:14" ht="20.149999999999999" customHeight="1" x14ac:dyDescent="0.3">
      <c r="A26" s="16"/>
      <c r="B26" s="23">
        <v>7</v>
      </c>
      <c r="C26" s="193" t="str">
        <f>B1356</f>
        <v>7th visit: postpartum, provider enrolling in CC</v>
      </c>
      <c r="D26" s="193"/>
      <c r="E26" s="193"/>
      <c r="F26" s="193"/>
      <c r="G26" s="193"/>
      <c r="H26" s="193"/>
      <c r="I26" s="193"/>
      <c r="J26" s="24">
        <f t="shared" si="0"/>
        <v>7</v>
      </c>
      <c r="K26" s="128">
        <f>M1356</f>
        <v>0.66666666666666663</v>
      </c>
      <c r="L26" s="128">
        <f>P1371</f>
        <v>0.8</v>
      </c>
      <c r="M26" s="128">
        <f>P1372</f>
        <v>0.39166666666666672</v>
      </c>
      <c r="N26" s="19"/>
    </row>
    <row r="27" spans="1:14" ht="20.149999999999999" customHeight="1" x14ac:dyDescent="0.3">
      <c r="A27" s="16"/>
      <c r="B27" s="23">
        <v>8</v>
      </c>
      <c r="C27" s="193" t="str">
        <f>B1393</f>
        <v>8th visit: postpartum, provider enrolling in CC</v>
      </c>
      <c r="D27" s="193"/>
      <c r="E27" s="193"/>
      <c r="F27" s="193"/>
      <c r="G27" s="193"/>
      <c r="H27" s="193"/>
      <c r="I27" s="193"/>
      <c r="J27" s="24">
        <f t="shared" si="0"/>
        <v>8</v>
      </c>
      <c r="K27" s="128">
        <f>M1393</f>
        <v>0.66666666666666663</v>
      </c>
      <c r="L27" s="128">
        <f>P1408</f>
        <v>0.88</v>
      </c>
      <c r="M27" s="128">
        <f>P1409</f>
        <v>0.45000000000000007</v>
      </c>
      <c r="N27" s="19"/>
    </row>
    <row r="28" spans="1:14" ht="20.149999999999999" customHeight="1" x14ac:dyDescent="0.3">
      <c r="A28" s="16"/>
      <c r="B28" s="23">
        <v>9</v>
      </c>
      <c r="C28" s="193" t="str">
        <f>B1430</f>
        <v>9th visit: postpartum, provider enrolling in CC</v>
      </c>
      <c r="D28" s="193"/>
      <c r="E28" s="193"/>
      <c r="F28" s="193"/>
      <c r="G28" s="193"/>
      <c r="H28" s="193"/>
      <c r="I28" s="193"/>
      <c r="J28" s="24">
        <f t="shared" si="0"/>
        <v>9</v>
      </c>
      <c r="K28" s="128">
        <f>M1430</f>
        <v>0.66666666666666663</v>
      </c>
      <c r="L28" s="128">
        <f>P1445</f>
        <v>0.18</v>
      </c>
      <c r="M28" s="128">
        <f>P1446</f>
        <v>0.35833333333333328</v>
      </c>
      <c r="N28" s="19"/>
    </row>
    <row r="29" spans="1:14" ht="20.149999999999999" customHeight="1" x14ac:dyDescent="0.3">
      <c r="A29" s="16"/>
      <c r="B29" s="89">
        <v>10</v>
      </c>
      <c r="C29" s="192" t="str">
        <f>B1467</f>
        <v>10th visit</v>
      </c>
      <c r="D29" s="192"/>
      <c r="E29" s="192"/>
      <c r="F29" s="192"/>
      <c r="G29" s="192"/>
      <c r="H29" s="192"/>
      <c r="I29" s="192"/>
      <c r="J29" s="88">
        <f t="shared" si="0"/>
        <v>10</v>
      </c>
      <c r="K29" s="129">
        <f>M1467</f>
        <v>0</v>
      </c>
      <c r="L29" s="129" t="str">
        <f>P1482</f>
        <v/>
      </c>
      <c r="M29" s="129" t="str">
        <f>P1483</f>
        <v/>
      </c>
      <c r="N29" s="19"/>
    </row>
    <row r="30" spans="1:14" ht="20.149999999999999" customHeight="1" x14ac:dyDescent="0.3">
      <c r="A30" s="16"/>
      <c r="B30" s="89">
        <v>11</v>
      </c>
      <c r="C30" s="192" t="str">
        <f>B1504</f>
        <v>11th visit</v>
      </c>
      <c r="D30" s="192"/>
      <c r="E30" s="192"/>
      <c r="F30" s="192"/>
      <c r="G30" s="192"/>
      <c r="H30" s="192"/>
      <c r="I30" s="192"/>
      <c r="J30" s="88">
        <f t="shared" si="0"/>
        <v>11</v>
      </c>
      <c r="K30" s="129">
        <f>M1504</f>
        <v>0</v>
      </c>
      <c r="L30" s="129" t="str">
        <f>P1519</f>
        <v/>
      </c>
      <c r="M30" s="129" t="str">
        <f>P1520</f>
        <v/>
      </c>
      <c r="N30" s="19"/>
    </row>
    <row r="31" spans="1:14" ht="20.149999999999999" customHeight="1" x14ac:dyDescent="0.3">
      <c r="A31" s="16"/>
      <c r="B31" s="89">
        <v>12</v>
      </c>
      <c r="C31" s="192" t="str">
        <f>B1541</f>
        <v>12th visit</v>
      </c>
      <c r="D31" s="192"/>
      <c r="E31" s="192"/>
      <c r="F31" s="192"/>
      <c r="G31" s="192"/>
      <c r="H31" s="192"/>
      <c r="I31" s="192"/>
      <c r="J31" s="88">
        <f t="shared" si="0"/>
        <v>12</v>
      </c>
      <c r="K31" s="129">
        <f>M1541</f>
        <v>0</v>
      </c>
      <c r="L31" s="129" t="str">
        <f>P1556</f>
        <v/>
      </c>
      <c r="M31" s="129" t="str">
        <f>P1557</f>
        <v/>
      </c>
      <c r="N31" s="19"/>
    </row>
    <row r="32" spans="1:14" ht="20.149999999999999" customHeight="1" x14ac:dyDescent="0.3">
      <c r="A32" s="16"/>
      <c r="B32" s="89">
        <v>13</v>
      </c>
      <c r="C32" s="192" t="str">
        <f>B1578</f>
        <v>13th visit</v>
      </c>
      <c r="D32" s="192"/>
      <c r="E32" s="192"/>
      <c r="F32" s="192"/>
      <c r="G32" s="192"/>
      <c r="H32" s="192"/>
      <c r="I32" s="192"/>
      <c r="J32" s="88">
        <f t="shared" si="0"/>
        <v>13</v>
      </c>
      <c r="K32" s="129">
        <f>M1578</f>
        <v>0</v>
      </c>
      <c r="L32" s="129" t="str">
        <f>P1593</f>
        <v/>
      </c>
      <c r="M32" s="129" t="str">
        <f>P1594</f>
        <v/>
      </c>
      <c r="N32" s="19"/>
    </row>
    <row r="33" spans="1:14" ht="20.149999999999999" customHeight="1" x14ac:dyDescent="0.3">
      <c r="A33" s="16"/>
      <c r="B33" s="89">
        <v>14</v>
      </c>
      <c r="C33" s="192" t="str">
        <f>B1615</f>
        <v>14th visit</v>
      </c>
      <c r="D33" s="192"/>
      <c r="E33" s="192"/>
      <c r="F33" s="192"/>
      <c r="G33" s="192"/>
      <c r="H33" s="192"/>
      <c r="I33" s="192"/>
      <c r="J33" s="88">
        <f t="shared" si="0"/>
        <v>14</v>
      </c>
      <c r="K33" s="129">
        <f>M1615</f>
        <v>0</v>
      </c>
      <c r="L33" s="129" t="str">
        <f>P1630</f>
        <v/>
      </c>
      <c r="M33" s="129" t="str">
        <f>P1631</f>
        <v/>
      </c>
      <c r="N33" s="19"/>
    </row>
    <row r="34" spans="1:14" ht="20.149999999999999" customHeight="1" x14ac:dyDescent="0.3">
      <c r="A34" s="16"/>
      <c r="B34" s="89">
        <v>15</v>
      </c>
      <c r="C34" s="192" t="str">
        <f>B1652</f>
        <v>15th visit</v>
      </c>
      <c r="D34" s="192"/>
      <c r="E34" s="192"/>
      <c r="F34" s="192"/>
      <c r="G34" s="192"/>
      <c r="H34" s="192"/>
      <c r="I34" s="192"/>
      <c r="J34" s="88">
        <f t="shared" si="0"/>
        <v>15</v>
      </c>
      <c r="K34" s="129">
        <f>M1652</f>
        <v>0</v>
      </c>
      <c r="L34" s="129" t="str">
        <f>P1667</f>
        <v/>
      </c>
      <c r="M34" s="129" t="str">
        <f>P1668</f>
        <v/>
      </c>
      <c r="N34" s="19"/>
    </row>
    <row r="35" spans="1:14" ht="20.149999999999999" customHeight="1" x14ac:dyDescent="0.3">
      <c r="A35" s="16"/>
      <c r="B35" s="89">
        <v>16</v>
      </c>
      <c r="C35" s="192" t="str">
        <f>B1689</f>
        <v>16th visit</v>
      </c>
      <c r="D35" s="192"/>
      <c r="E35" s="192"/>
      <c r="F35" s="192"/>
      <c r="G35" s="192"/>
      <c r="H35" s="192"/>
      <c r="I35" s="192"/>
      <c r="J35" s="88">
        <f t="shared" si="0"/>
        <v>16</v>
      </c>
      <c r="K35" s="129">
        <f>M1689</f>
        <v>0</v>
      </c>
      <c r="L35" s="129" t="str">
        <f>P1704</f>
        <v/>
      </c>
      <c r="M35" s="129" t="str">
        <f>P1705</f>
        <v/>
      </c>
      <c r="N35" s="19"/>
    </row>
    <row r="36" spans="1:14" ht="20.149999999999999" customHeight="1" x14ac:dyDescent="0.3">
      <c r="A36" s="16"/>
      <c r="B36" s="20"/>
      <c r="C36" s="26"/>
      <c r="D36" s="26"/>
      <c r="E36" s="26"/>
      <c r="F36" s="26"/>
      <c r="G36" s="26"/>
      <c r="H36" s="26"/>
      <c r="I36" s="26"/>
      <c r="J36" s="26"/>
      <c r="K36" s="26"/>
      <c r="L36" s="26"/>
      <c r="M36" s="26"/>
      <c r="N36" s="19"/>
    </row>
    <row r="37" spans="1:14" ht="20.149999999999999" customHeight="1" x14ac:dyDescent="0.3">
      <c r="A37" s="16"/>
      <c r="B37" s="21"/>
      <c r="C37" s="21"/>
      <c r="D37" s="21"/>
      <c r="E37" s="21"/>
      <c r="F37" s="21"/>
      <c r="G37" s="21"/>
      <c r="H37" s="21"/>
      <c r="I37" s="21"/>
      <c r="J37" s="21"/>
      <c r="K37" s="21"/>
      <c r="L37" s="21"/>
      <c r="M37" s="21"/>
      <c r="N37" s="19"/>
    </row>
    <row r="38" spans="1:14" ht="20.149999999999999" customHeight="1" x14ac:dyDescent="0.3">
      <c r="A38" s="16"/>
      <c r="B38" s="21"/>
      <c r="C38" s="21"/>
      <c r="D38" s="21"/>
      <c r="E38" s="21"/>
      <c r="F38" s="21"/>
      <c r="G38" s="21"/>
      <c r="H38" s="21"/>
      <c r="I38" s="21"/>
      <c r="J38" s="21"/>
      <c r="K38" s="21"/>
      <c r="L38" s="21"/>
      <c r="M38" s="21"/>
      <c r="N38" s="19"/>
    </row>
    <row r="39" spans="1:14" ht="20.149999999999999" customHeight="1" x14ac:dyDescent="0.3">
      <c r="A39" s="16"/>
      <c r="B39" s="21"/>
      <c r="C39" s="21"/>
      <c r="D39" s="21"/>
      <c r="E39" s="21"/>
      <c r="F39" s="21"/>
      <c r="G39" s="21"/>
      <c r="H39" s="21"/>
      <c r="I39" s="21"/>
      <c r="J39" s="21"/>
      <c r="K39" s="21"/>
      <c r="L39" s="21"/>
      <c r="M39" s="21"/>
      <c r="N39" s="19"/>
    </row>
    <row r="40" spans="1:14" ht="20.149999999999999" customHeight="1" x14ac:dyDescent="0.3">
      <c r="A40" s="16"/>
      <c r="B40" s="21"/>
      <c r="C40" s="21"/>
      <c r="D40" s="21"/>
      <c r="E40" s="21"/>
      <c r="F40" s="21"/>
      <c r="G40" s="21"/>
      <c r="H40" s="21"/>
      <c r="I40" s="21"/>
      <c r="J40" s="21"/>
      <c r="K40" s="21"/>
      <c r="L40" s="21"/>
      <c r="M40" s="21"/>
      <c r="N40" s="19"/>
    </row>
    <row r="41" spans="1:14" ht="20.149999999999999" customHeight="1" x14ac:dyDescent="0.3">
      <c r="A41" s="16"/>
      <c r="B41" s="21"/>
      <c r="C41" s="21"/>
      <c r="D41" s="21"/>
      <c r="E41" s="21"/>
      <c r="F41" s="21"/>
      <c r="G41" s="21"/>
      <c r="H41" s="21"/>
      <c r="I41" s="21"/>
      <c r="J41" s="21"/>
      <c r="K41" s="21"/>
      <c r="L41" s="21"/>
      <c r="M41" s="21"/>
      <c r="N41" s="19"/>
    </row>
    <row r="42" spans="1:14" ht="20.149999999999999" customHeight="1" x14ac:dyDescent="0.3">
      <c r="A42" s="16"/>
      <c r="B42" s="20"/>
      <c r="C42" s="26"/>
      <c r="D42" s="26"/>
      <c r="E42" s="26"/>
      <c r="F42" s="26"/>
      <c r="G42" s="26"/>
      <c r="H42" s="26"/>
      <c r="I42" s="26"/>
      <c r="J42" s="26"/>
      <c r="K42" s="26"/>
      <c r="L42" s="26"/>
      <c r="M42" s="26"/>
      <c r="N42" s="19"/>
    </row>
    <row r="43" spans="1:14" ht="20.149999999999999" customHeight="1" x14ac:dyDescent="0.3">
      <c r="A43" s="16"/>
      <c r="B43" s="21"/>
      <c r="C43" s="21"/>
      <c r="D43" s="21"/>
      <c r="E43" s="21"/>
      <c r="F43" s="21"/>
      <c r="G43" s="21"/>
      <c r="H43" s="21"/>
      <c r="I43" s="21"/>
      <c r="J43" s="21"/>
      <c r="K43" s="21"/>
      <c r="L43" s="21"/>
      <c r="M43" s="21"/>
      <c r="N43" s="19"/>
    </row>
    <row r="44" spans="1:14" ht="20.149999999999999" customHeight="1" x14ac:dyDescent="0.3">
      <c r="A44" s="16"/>
      <c r="B44" s="21"/>
      <c r="C44" s="21"/>
      <c r="D44" s="21"/>
      <c r="E44" s="21"/>
      <c r="F44" s="21"/>
      <c r="G44" s="21"/>
      <c r="H44" s="21"/>
      <c r="I44" s="21"/>
      <c r="J44" s="21"/>
      <c r="K44" s="21"/>
      <c r="L44" s="21"/>
      <c r="M44" s="21"/>
      <c r="N44" s="19"/>
    </row>
    <row r="45" spans="1:14" ht="20.149999999999999" customHeight="1" x14ac:dyDescent="0.3">
      <c r="A45" s="16"/>
      <c r="B45" s="21"/>
      <c r="C45" s="21"/>
      <c r="D45" s="21"/>
      <c r="E45" s="21"/>
      <c r="F45" s="21"/>
      <c r="G45" s="21"/>
      <c r="H45" s="21"/>
      <c r="I45" s="21"/>
      <c r="J45" s="21"/>
      <c r="K45" s="21"/>
      <c r="L45" s="21"/>
      <c r="M45" s="21"/>
      <c r="N45" s="19"/>
    </row>
    <row r="46" spans="1:14" ht="20.149999999999999" customHeight="1" x14ac:dyDescent="0.3">
      <c r="A46" s="16"/>
      <c r="B46" s="21"/>
      <c r="C46" s="21"/>
      <c r="D46" s="21"/>
      <c r="E46" s="21"/>
      <c r="F46" s="21"/>
      <c r="G46" s="21"/>
      <c r="H46" s="21"/>
      <c r="I46" s="21"/>
      <c r="J46" s="21"/>
      <c r="K46" s="21"/>
      <c r="L46" s="21"/>
      <c r="M46" s="21"/>
      <c r="N46" s="19"/>
    </row>
    <row r="47" spans="1:14" ht="20.149999999999999" customHeight="1" x14ac:dyDescent="0.3">
      <c r="A47" s="16"/>
      <c r="B47" s="21"/>
      <c r="C47" s="21"/>
      <c r="D47" s="21"/>
      <c r="E47" s="21"/>
      <c r="F47" s="21"/>
      <c r="G47" s="21"/>
      <c r="H47" s="21"/>
      <c r="I47" s="21"/>
      <c r="J47" s="21"/>
      <c r="K47" s="21"/>
      <c r="L47" s="21"/>
      <c r="M47" s="21"/>
      <c r="N47" s="19"/>
    </row>
    <row r="48" spans="1:14" ht="15" customHeight="1" x14ac:dyDescent="0.3">
      <c r="A48" s="16"/>
      <c r="B48" s="21"/>
      <c r="C48" s="21"/>
      <c r="D48" s="21"/>
      <c r="E48" s="21"/>
      <c r="F48" s="21"/>
      <c r="G48" s="21"/>
      <c r="H48" s="21"/>
      <c r="I48" s="21"/>
      <c r="J48" s="21"/>
      <c r="K48" s="21"/>
      <c r="L48" s="21"/>
      <c r="M48" s="21"/>
      <c r="N48" s="19"/>
    </row>
    <row r="49" spans="1:54" ht="5.15" customHeight="1" x14ac:dyDescent="0.3">
      <c r="A49" s="16"/>
      <c r="B49" s="21"/>
      <c r="C49" s="21"/>
      <c r="D49" s="21"/>
      <c r="E49" s="21"/>
      <c r="F49" s="21"/>
      <c r="G49" s="21"/>
      <c r="H49" s="21"/>
      <c r="I49" s="21"/>
      <c r="J49" s="21"/>
      <c r="K49" s="21"/>
      <c r="L49" s="21"/>
      <c r="M49" s="21"/>
      <c r="N49" s="19"/>
    </row>
    <row r="50" spans="1:54" ht="5.15" customHeight="1" x14ac:dyDescent="0.3">
      <c r="A50" s="27"/>
      <c r="B50" s="28"/>
      <c r="C50" s="28"/>
      <c r="D50" s="28"/>
      <c r="E50" s="28"/>
      <c r="F50" s="28"/>
      <c r="G50" s="28"/>
      <c r="H50" s="28"/>
      <c r="I50" s="28"/>
      <c r="J50" s="28"/>
      <c r="K50" s="28"/>
      <c r="L50" s="28"/>
      <c r="M50" s="28"/>
      <c r="N50" s="29"/>
    </row>
    <row r="51" spans="1:54" ht="55" customHeight="1" x14ac:dyDescent="0.3">
      <c r="A51" s="30" t="s">
        <v>5</v>
      </c>
      <c r="B51" s="188" t="s">
        <v>10</v>
      </c>
      <c r="C51" s="188"/>
      <c r="D51" s="188"/>
      <c r="E51" s="188"/>
      <c r="F51" s="186" t="s">
        <v>42</v>
      </c>
      <c r="G51" s="186"/>
      <c r="H51" s="186"/>
      <c r="I51" s="186"/>
      <c r="J51" s="187" t="s">
        <v>43</v>
      </c>
      <c r="K51" s="187"/>
      <c r="L51" s="187"/>
      <c r="M51" s="187"/>
      <c r="N51" s="31" t="s">
        <v>7</v>
      </c>
    </row>
    <row r="52" spans="1:54" ht="5.15" customHeight="1" x14ac:dyDescent="0.3">
      <c r="A52" s="11"/>
      <c r="B52" s="12"/>
      <c r="C52" s="12"/>
      <c r="D52" s="12"/>
      <c r="E52" s="12"/>
      <c r="F52" s="12"/>
      <c r="G52" s="12"/>
      <c r="H52" s="13"/>
      <c r="I52" s="12"/>
      <c r="J52" s="12"/>
      <c r="K52" s="12"/>
      <c r="L52" s="12"/>
      <c r="M52" s="12"/>
      <c r="N52" s="14"/>
    </row>
    <row r="53" spans="1:54" ht="5.15" customHeight="1" x14ac:dyDescent="0.3">
      <c r="A53" s="16"/>
      <c r="B53" s="17"/>
      <c r="C53" s="17"/>
      <c r="D53" s="17"/>
      <c r="E53" s="17"/>
      <c r="F53" s="17"/>
      <c r="G53" s="17"/>
      <c r="H53" s="18"/>
      <c r="I53" s="17"/>
      <c r="J53" s="17"/>
      <c r="K53" s="17"/>
      <c r="L53" s="17"/>
      <c r="M53" s="17"/>
      <c r="N53" s="19"/>
    </row>
    <row r="54" spans="1:54" ht="5.15" customHeight="1" thickBot="1" x14ac:dyDescent="0.35">
      <c r="A54" s="16"/>
      <c r="B54" s="32"/>
      <c r="C54" s="32"/>
      <c r="D54" s="32"/>
      <c r="E54" s="32"/>
      <c r="F54" s="32"/>
      <c r="G54" s="32"/>
      <c r="H54" s="32"/>
      <c r="I54" s="32"/>
      <c r="J54" s="32"/>
      <c r="K54" s="32"/>
      <c r="L54" s="32"/>
      <c r="M54" s="32"/>
      <c r="N54" s="19"/>
    </row>
    <row r="55" spans="1:54" ht="20.149999999999999" customHeight="1" thickTop="1" x14ac:dyDescent="0.3">
      <c r="A55" s="16"/>
      <c r="B55" s="33" t="s">
        <v>11</v>
      </c>
      <c r="C55" s="32"/>
      <c r="D55" s="32"/>
      <c r="E55" s="32"/>
      <c r="F55" s="179" t="s">
        <v>158</v>
      </c>
      <c r="G55" s="180"/>
      <c r="H55" s="180"/>
      <c r="I55" s="181"/>
      <c r="J55" s="34"/>
      <c r="K55" s="35" t="s">
        <v>12</v>
      </c>
      <c r="L55" s="36"/>
      <c r="M55" s="37"/>
      <c r="N55" s="19"/>
    </row>
    <row r="56" spans="1:54" ht="20.149999999999999" customHeight="1" thickBot="1" x14ac:dyDescent="0.35">
      <c r="A56" s="16"/>
      <c r="B56" s="33" t="s">
        <v>13</v>
      </c>
      <c r="C56" s="32"/>
      <c r="D56" s="32"/>
      <c r="E56" s="32"/>
      <c r="F56" s="179" t="s">
        <v>165</v>
      </c>
      <c r="G56" s="180"/>
      <c r="H56" s="180"/>
      <c r="I56" s="181"/>
      <c r="J56" s="34"/>
      <c r="K56" s="182">
        <v>8.4</v>
      </c>
      <c r="L56" s="183"/>
      <c r="M56" s="184"/>
      <c r="N56" s="19"/>
    </row>
    <row r="57" spans="1:54" ht="10" customHeight="1" thickTop="1" x14ac:dyDescent="0.3">
      <c r="A57" s="16"/>
      <c r="B57" s="17"/>
      <c r="C57" s="17"/>
      <c r="D57" s="17"/>
      <c r="E57" s="17"/>
      <c r="F57" s="17"/>
      <c r="G57" s="17"/>
      <c r="H57" s="18"/>
      <c r="I57" s="17"/>
      <c r="J57" s="17"/>
      <c r="K57" s="17"/>
      <c r="L57" s="17"/>
      <c r="M57" s="17"/>
      <c r="N57" s="19"/>
    </row>
    <row r="58" spans="1:54" ht="20.149999999999999" customHeight="1" x14ac:dyDescent="0.3">
      <c r="A58" s="16"/>
      <c r="B58" s="174" t="str">
        <f>F1135</f>
        <v>1. I felt fully seen and heard.</v>
      </c>
      <c r="C58" s="174"/>
      <c r="D58" s="174"/>
      <c r="E58" s="174"/>
      <c r="F58" s="174"/>
      <c r="G58" s="174"/>
      <c r="H58" s="174"/>
      <c r="I58" s="174"/>
      <c r="J58" s="174"/>
      <c r="K58" s="175" t="s">
        <v>53</v>
      </c>
      <c r="L58" s="176"/>
      <c r="M58" s="177"/>
      <c r="N58" s="19"/>
    </row>
    <row r="59" spans="1:54" ht="5.15" customHeight="1" x14ac:dyDescent="0.3">
      <c r="A59" s="16"/>
      <c r="B59" s="17"/>
      <c r="C59" s="17"/>
      <c r="D59" s="17"/>
      <c r="E59" s="17"/>
      <c r="F59" s="17"/>
      <c r="G59" s="17"/>
      <c r="H59" s="18"/>
      <c r="I59" s="17"/>
      <c r="J59" s="17"/>
      <c r="K59" s="17"/>
      <c r="L59" s="17"/>
      <c r="M59" s="17"/>
      <c r="N59" s="19"/>
      <c r="BB59" s="38"/>
    </row>
    <row r="60" spans="1:54" ht="20.149999999999999" customHeight="1" x14ac:dyDescent="0.3">
      <c r="A60" s="16"/>
      <c r="B60" s="174" t="str">
        <f>F1136</f>
        <v>2. They faithfully responded to all of my expressions of pain or discomfort.</v>
      </c>
      <c r="C60" s="174"/>
      <c r="D60" s="174"/>
      <c r="E60" s="174"/>
      <c r="F60" s="174"/>
      <c r="G60" s="174"/>
      <c r="H60" s="174"/>
      <c r="I60" s="174"/>
      <c r="J60" s="174"/>
      <c r="K60" s="175" t="s">
        <v>51</v>
      </c>
      <c r="L60" s="176"/>
      <c r="M60" s="177"/>
      <c r="N60" s="19"/>
      <c r="BB60" s="38"/>
    </row>
    <row r="61" spans="1:54" ht="5.15" customHeight="1" x14ac:dyDescent="0.3">
      <c r="A61" s="16"/>
      <c r="B61" s="17"/>
      <c r="C61" s="17"/>
      <c r="D61" s="17"/>
      <c r="E61" s="17"/>
      <c r="F61" s="17"/>
      <c r="G61" s="17"/>
      <c r="H61" s="18"/>
      <c r="I61" s="17"/>
      <c r="J61" s="17"/>
      <c r="K61" s="17"/>
      <c r="L61" s="17"/>
      <c r="M61" s="17"/>
      <c r="N61" s="19"/>
      <c r="BB61" s="38"/>
    </row>
    <row r="62" spans="1:54" ht="20.149999999999999" customHeight="1" x14ac:dyDescent="0.3">
      <c r="A62" s="16"/>
      <c r="B62" s="174" t="str">
        <f>F1137</f>
        <v>3. They put my personal wellbeing ahead of their institutional processes.</v>
      </c>
      <c r="C62" s="174"/>
      <c r="D62" s="174"/>
      <c r="E62" s="174"/>
      <c r="F62" s="174"/>
      <c r="G62" s="174"/>
      <c r="H62" s="174"/>
      <c r="I62" s="174"/>
      <c r="J62" s="174"/>
      <c r="K62" s="175" t="s">
        <v>53</v>
      </c>
      <c r="L62" s="176"/>
      <c r="M62" s="177"/>
      <c r="N62" s="19"/>
      <c r="BB62" s="38"/>
    </row>
    <row r="63" spans="1:54" ht="5.15" customHeight="1" x14ac:dyDescent="0.3">
      <c r="A63" s="16"/>
      <c r="B63" s="17"/>
      <c r="C63" s="17"/>
      <c r="D63" s="17"/>
      <c r="E63" s="17"/>
      <c r="F63" s="17"/>
      <c r="G63" s="17"/>
      <c r="H63" s="18"/>
      <c r="I63" s="17"/>
      <c r="J63" s="17"/>
      <c r="K63" s="17"/>
      <c r="L63" s="17"/>
      <c r="M63" s="17"/>
      <c r="N63" s="19"/>
      <c r="BB63" s="38"/>
    </row>
    <row r="64" spans="1:54" ht="20.149999999999999" customHeight="1" x14ac:dyDescent="0.3">
      <c r="A64" s="16"/>
      <c r="B64" s="174" t="str">
        <f>F1138</f>
        <v>4. Their actions and expressions were devoid of any microaggressions.</v>
      </c>
      <c r="C64" s="174"/>
      <c r="D64" s="174"/>
      <c r="E64" s="174"/>
      <c r="F64" s="174"/>
      <c r="G64" s="174"/>
      <c r="H64" s="174"/>
      <c r="I64" s="174"/>
      <c r="J64" s="174"/>
      <c r="K64" s="175" t="s">
        <v>51</v>
      </c>
      <c r="L64" s="176"/>
      <c r="M64" s="177"/>
      <c r="N64" s="19"/>
    </row>
    <row r="65" spans="1:14" ht="5.15" customHeight="1" x14ac:dyDescent="0.3">
      <c r="A65" s="16"/>
      <c r="B65" s="17"/>
      <c r="C65" s="17"/>
      <c r="D65" s="17"/>
      <c r="E65" s="17"/>
      <c r="F65" s="17"/>
      <c r="G65" s="17"/>
      <c r="H65" s="18"/>
      <c r="I65" s="17"/>
      <c r="J65" s="17"/>
      <c r="K65" s="17"/>
      <c r="L65" s="17"/>
      <c r="M65" s="17"/>
      <c r="N65" s="19"/>
    </row>
    <row r="66" spans="1:14" ht="20.149999999999999" customHeight="1" x14ac:dyDescent="0.3">
      <c r="A66" s="16"/>
      <c r="B66" s="174" t="str">
        <f>F1139</f>
        <v>5. They asked me how they could be more culturally sensitive.</v>
      </c>
      <c r="C66" s="174"/>
      <c r="D66" s="174"/>
      <c r="E66" s="174"/>
      <c r="F66" s="174"/>
      <c r="G66" s="174"/>
      <c r="H66" s="174"/>
      <c r="I66" s="174"/>
      <c r="J66" s="174"/>
      <c r="K66" s="175" t="s">
        <v>53</v>
      </c>
      <c r="L66" s="176"/>
      <c r="M66" s="177"/>
      <c r="N66" s="19"/>
    </row>
    <row r="67" spans="1:14" ht="5.15" customHeight="1" x14ac:dyDescent="0.3">
      <c r="A67" s="16"/>
      <c r="B67" s="17"/>
      <c r="C67" s="17"/>
      <c r="D67" s="17"/>
      <c r="E67" s="17"/>
      <c r="F67" s="17"/>
      <c r="G67" s="17"/>
      <c r="H67" s="18"/>
      <c r="I67" s="17"/>
      <c r="J67" s="17"/>
      <c r="K67" s="17"/>
      <c r="L67" s="17"/>
      <c r="M67" s="17"/>
      <c r="N67" s="19"/>
    </row>
    <row r="68" spans="1:14" ht="20.149999999999999" customHeight="1" x14ac:dyDescent="0.3">
      <c r="A68" s="16"/>
      <c r="B68" s="174" t="str">
        <f>F1140</f>
        <v>6. They did not exploit my vulnerability to their professional authority.</v>
      </c>
      <c r="C68" s="174"/>
      <c r="D68" s="174"/>
      <c r="E68" s="174"/>
      <c r="F68" s="174"/>
      <c r="G68" s="174"/>
      <c r="H68" s="174"/>
      <c r="I68" s="174"/>
      <c r="J68" s="174"/>
      <c r="K68" s="175" t="s">
        <v>53</v>
      </c>
      <c r="L68" s="176"/>
      <c r="M68" s="177"/>
      <c r="N68" s="19"/>
    </row>
    <row r="69" spans="1:14" ht="5.15" customHeight="1" x14ac:dyDescent="0.3">
      <c r="A69" s="16"/>
      <c r="B69" s="39"/>
      <c r="C69" s="39"/>
      <c r="D69" s="39"/>
      <c r="E69" s="39"/>
      <c r="F69" s="39"/>
      <c r="G69" s="39"/>
      <c r="H69" s="39"/>
      <c r="I69" s="39"/>
      <c r="J69" s="39"/>
      <c r="K69" s="39"/>
      <c r="L69" s="39"/>
      <c r="M69" s="39"/>
      <c r="N69" s="19"/>
    </row>
    <row r="70" spans="1:14" ht="20.149999999999999" customHeight="1" x14ac:dyDescent="0.3">
      <c r="A70" s="16"/>
      <c r="B70" s="174" t="str">
        <f>F1141</f>
        <v>7. I never had to give up my autonomy to fit their processes.</v>
      </c>
      <c r="C70" s="174"/>
      <c r="D70" s="174"/>
      <c r="E70" s="174"/>
      <c r="F70" s="174"/>
      <c r="G70" s="174"/>
      <c r="H70" s="174"/>
      <c r="I70" s="174"/>
      <c r="J70" s="174"/>
      <c r="K70" s="175" t="s">
        <v>51</v>
      </c>
      <c r="L70" s="176"/>
      <c r="M70" s="177"/>
      <c r="N70" s="19"/>
    </row>
    <row r="71" spans="1:14" ht="5.15" customHeight="1" x14ac:dyDescent="0.3">
      <c r="A71" s="16"/>
      <c r="B71" s="39"/>
      <c r="C71" s="39"/>
      <c r="D71" s="39"/>
      <c r="E71" s="39"/>
      <c r="F71" s="39"/>
      <c r="G71" s="39"/>
      <c r="H71" s="39"/>
      <c r="I71" s="39"/>
      <c r="J71" s="39"/>
      <c r="K71" s="39"/>
      <c r="L71" s="39"/>
      <c r="M71" s="39"/>
      <c r="N71" s="19"/>
    </row>
    <row r="72" spans="1:14" ht="20.149999999999999" customHeight="1" x14ac:dyDescent="0.3">
      <c r="A72" s="16"/>
      <c r="B72" s="174" t="str">
        <f>F1142</f>
        <v>8. Staff appeared to be culturally diverse.</v>
      </c>
      <c r="C72" s="174"/>
      <c r="D72" s="174"/>
      <c r="E72" s="174"/>
      <c r="F72" s="174"/>
      <c r="G72" s="174"/>
      <c r="H72" s="174"/>
      <c r="I72" s="174"/>
      <c r="J72" s="174"/>
      <c r="K72" s="175" t="s">
        <v>49</v>
      </c>
      <c r="L72" s="176"/>
      <c r="M72" s="177"/>
      <c r="N72" s="19"/>
    </row>
    <row r="73" spans="1:14" ht="5.15" customHeight="1" x14ac:dyDescent="0.3">
      <c r="A73" s="16"/>
      <c r="B73" s="39"/>
      <c r="C73" s="39"/>
      <c r="D73" s="39"/>
      <c r="E73" s="39"/>
      <c r="F73" s="39"/>
      <c r="G73" s="39"/>
      <c r="H73" s="39"/>
      <c r="I73" s="39"/>
      <c r="J73" s="39"/>
      <c r="K73" s="39"/>
      <c r="L73" s="39"/>
      <c r="M73" s="39"/>
      <c r="N73" s="19"/>
    </row>
    <row r="74" spans="1:14" ht="20.149999999999999" customHeight="1" x14ac:dyDescent="0.3">
      <c r="A74" s="16"/>
      <c r="B74" s="174" t="str">
        <f>F1143</f>
        <v>9. They effectively accommodated my linguistic barrier.</v>
      </c>
      <c r="C74" s="174"/>
      <c r="D74" s="174"/>
      <c r="E74" s="174"/>
      <c r="F74" s="174"/>
      <c r="G74" s="174"/>
      <c r="H74" s="174"/>
      <c r="I74" s="174"/>
      <c r="J74" s="174"/>
      <c r="K74" s="175" t="s">
        <v>53</v>
      </c>
      <c r="L74" s="176"/>
      <c r="M74" s="177"/>
      <c r="N74" s="19"/>
    </row>
    <row r="75" spans="1:14" ht="5.15" customHeight="1" x14ac:dyDescent="0.3">
      <c r="A75" s="16"/>
      <c r="B75" s="39"/>
      <c r="C75" s="39"/>
      <c r="D75" s="39"/>
      <c r="E75" s="39"/>
      <c r="F75" s="39"/>
      <c r="G75" s="39"/>
      <c r="H75" s="39"/>
      <c r="I75" s="39"/>
      <c r="J75" s="39"/>
      <c r="K75" s="39"/>
      <c r="L75" s="39"/>
      <c r="M75" s="39"/>
      <c r="N75" s="19"/>
    </row>
    <row r="76" spans="1:14" ht="20.149999999999999" customHeight="1" x14ac:dyDescent="0.3">
      <c r="A76" s="16"/>
      <c r="B76" s="174" t="str">
        <f>F1144</f>
        <v>10. I was offered billing options appropriate to my cultural values.</v>
      </c>
      <c r="C76" s="174"/>
      <c r="D76" s="174"/>
      <c r="E76" s="174"/>
      <c r="F76" s="174"/>
      <c r="G76" s="174"/>
      <c r="H76" s="174"/>
      <c r="I76" s="174"/>
      <c r="J76" s="174"/>
      <c r="K76" s="175" t="s">
        <v>49</v>
      </c>
      <c r="L76" s="176"/>
      <c r="M76" s="177"/>
      <c r="N76" s="19"/>
    </row>
    <row r="77" spans="1:14" ht="10" customHeight="1" x14ac:dyDescent="0.3">
      <c r="A77" s="16"/>
      <c r="B77" s="39"/>
      <c r="C77" s="39"/>
      <c r="D77" s="39"/>
      <c r="E77" s="39"/>
      <c r="F77" s="39"/>
      <c r="G77" s="39"/>
      <c r="H77" s="39"/>
      <c r="I77" s="39"/>
      <c r="J77" s="39"/>
      <c r="K77" s="39"/>
      <c r="L77" s="39"/>
      <c r="M77" s="39"/>
      <c r="N77" s="19"/>
    </row>
    <row r="78" spans="1:14" ht="15" customHeight="1" x14ac:dyDescent="0.3">
      <c r="A78" s="16"/>
      <c r="B78" s="178" t="str">
        <f>B1148</f>
        <v>The resulting score for cultural competence is 68 out of 100. This indicates a level of adequate competence.</v>
      </c>
      <c r="C78" s="178"/>
      <c r="D78" s="178"/>
      <c r="E78" s="178"/>
      <c r="F78" s="178"/>
      <c r="G78" s="178"/>
      <c r="H78" s="178"/>
      <c r="I78" s="178"/>
      <c r="J78" s="178"/>
      <c r="K78" s="178"/>
      <c r="L78" s="178"/>
      <c r="M78" s="178"/>
      <c r="N78" s="19"/>
    </row>
    <row r="79" spans="1:14" ht="10" customHeight="1" x14ac:dyDescent="0.3">
      <c r="A79" s="16"/>
      <c r="B79" s="40"/>
      <c r="C79" s="41"/>
      <c r="D79" s="41"/>
      <c r="E79" s="41"/>
      <c r="F79" s="41"/>
      <c r="G79" s="41"/>
      <c r="H79" s="41"/>
      <c r="I79" s="41"/>
      <c r="J79" s="41"/>
      <c r="K79" s="41"/>
      <c r="L79" s="41"/>
      <c r="M79" s="42"/>
      <c r="N79" s="19"/>
    </row>
    <row r="80" spans="1:14" ht="20.149999999999999" customHeight="1" x14ac:dyDescent="0.3">
      <c r="A80" s="16"/>
      <c r="B80" s="43" t="str">
        <f>C1152</f>
        <v xml:space="preserve">Thank you, Cooper, for your medical service to Ayana. </v>
      </c>
      <c r="C80" s="44"/>
      <c r="D80" s="44"/>
      <c r="E80" s="44"/>
      <c r="F80" s="44"/>
      <c r="G80" s="44"/>
      <c r="H80" s="44"/>
      <c r="I80" s="44"/>
      <c r="J80" s="44"/>
      <c r="K80" s="44"/>
      <c r="L80" s="44"/>
      <c r="M80" s="45"/>
      <c r="N80" s="19"/>
    </row>
    <row r="81" spans="1:14" ht="55" customHeight="1" x14ac:dyDescent="0.3">
      <c r="A81" s="16"/>
      <c r="B81" s="189" t="str">
        <f t="shared" ref="B81:B83" si="1">C1153</f>
        <v>You have been assessed by Ayana, one of your patients, as measurably presenting adequate competence. This suggests that you present a tolerable risk to Ayana's wellbeing, and to other culturally diverse patients. Of course, it doesn't have to stay that way.</v>
      </c>
      <c r="C81" s="190"/>
      <c r="D81" s="190"/>
      <c r="E81" s="190"/>
      <c r="F81" s="190"/>
      <c r="G81" s="190"/>
      <c r="H81" s="190"/>
      <c r="I81" s="190"/>
      <c r="J81" s="190"/>
      <c r="K81" s="190"/>
      <c r="L81" s="190"/>
      <c r="M81" s="191"/>
      <c r="N81" s="19"/>
    </row>
    <row r="82" spans="1:14" ht="40" customHeight="1" x14ac:dyDescent="0.3">
      <c r="A82" s="16"/>
      <c r="B82" s="189" t="str">
        <f t="shared" si="1"/>
        <v>We offer two programs to boost your cultural competence to reliably serve culturally diverse patients. The first one is free.</v>
      </c>
      <c r="C82" s="190"/>
      <c r="D82" s="190"/>
      <c r="E82" s="190"/>
      <c r="F82" s="190"/>
      <c r="G82" s="190"/>
      <c r="H82" s="190"/>
      <c r="I82" s="190"/>
      <c r="J82" s="190"/>
      <c r="K82" s="190"/>
      <c r="L82" s="190"/>
      <c r="M82" s="191"/>
      <c r="N82" s="19"/>
    </row>
    <row r="83" spans="1:14" ht="20.149999999999999" customHeight="1" x14ac:dyDescent="0.3">
      <c r="A83" s="16"/>
      <c r="B83" s="46" t="str">
        <f t="shared" si="1"/>
        <v>Standard Competence</v>
      </c>
      <c r="C83" s="39"/>
      <c r="D83" s="39"/>
      <c r="E83" s="47" t="str">
        <f>D1155</f>
        <v xml:space="preserve"> for legitimacy</v>
      </c>
      <c r="F83" s="39"/>
      <c r="G83" s="39"/>
      <c r="H83" s="39"/>
      <c r="I83" s="39"/>
      <c r="J83" s="39"/>
      <c r="K83" s="39"/>
      <c r="L83" s="39"/>
      <c r="M83" s="48"/>
      <c r="N83" s="19"/>
    </row>
    <row r="84" spans="1:14" ht="45" customHeight="1" x14ac:dyDescent="0.3">
      <c r="A84" s="16"/>
      <c r="B84" s="189" t="str">
        <f>F1155</f>
        <v>We offer you, Cooper,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C84" s="190"/>
      <c r="D84" s="190"/>
      <c r="E84" s="190"/>
      <c r="F84" s="190"/>
      <c r="G84" s="190"/>
      <c r="H84" s="190"/>
      <c r="I84" s="190"/>
      <c r="J84" s="190"/>
      <c r="K84" s="190"/>
      <c r="L84" s="190"/>
      <c r="M84" s="191"/>
      <c r="N84" s="19"/>
    </row>
    <row r="85" spans="1:14" ht="20.149999999999999" customHeight="1" x14ac:dyDescent="0.3">
      <c r="A85" s="16"/>
      <c r="B85" s="46" t="str">
        <f>C1156</f>
        <v>Competitive Competence</v>
      </c>
      <c r="C85" s="39"/>
      <c r="D85" s="39"/>
      <c r="E85" s="47" t="str">
        <f>D1156</f>
        <v xml:space="preserve"> for referrals</v>
      </c>
      <c r="F85" s="39"/>
      <c r="G85" s="39"/>
      <c r="H85" s="39"/>
      <c r="I85" s="39"/>
      <c r="J85" s="39"/>
      <c r="K85" s="39"/>
      <c r="L85" s="39"/>
      <c r="M85" s="48"/>
      <c r="N85" s="19"/>
    </row>
    <row r="86" spans="1:14" ht="65.150000000000006" customHeight="1" x14ac:dyDescent="0.3">
      <c r="A86" s="16"/>
      <c r="B86" s="189" t="str">
        <f>F1156</f>
        <v>We offer you, Cooper,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C86" s="190"/>
      <c r="D86" s="190"/>
      <c r="E86" s="190"/>
      <c r="F86" s="190"/>
      <c r="G86" s="190"/>
      <c r="H86" s="190"/>
      <c r="I86" s="190"/>
      <c r="J86" s="190"/>
      <c r="K86" s="190"/>
      <c r="L86" s="190"/>
      <c r="M86" s="191"/>
      <c r="N86" s="19"/>
    </row>
    <row r="87" spans="1:14" ht="20.149999999999999" customHeight="1" x14ac:dyDescent="0.3">
      <c r="A87" s="16"/>
      <c r="B87" s="150" t="str">
        <f>C1157</f>
        <v>Let's work together to improve healthcare outcomes for all of your patients. Thank you.</v>
      </c>
      <c r="C87" s="151"/>
      <c r="D87" s="151"/>
      <c r="E87" s="151"/>
      <c r="F87" s="151"/>
      <c r="G87" s="151"/>
      <c r="H87" s="151"/>
      <c r="I87" s="151"/>
      <c r="J87" s="151"/>
      <c r="K87" s="151"/>
      <c r="L87" s="151"/>
      <c r="M87" s="152"/>
      <c r="N87" s="19"/>
    </row>
    <row r="88" spans="1:14" ht="10" customHeight="1" x14ac:dyDescent="0.3">
      <c r="A88" s="16"/>
      <c r="B88" s="39"/>
      <c r="C88" s="39"/>
      <c r="D88" s="39"/>
      <c r="E88" s="39"/>
      <c r="F88" s="39"/>
      <c r="G88" s="39"/>
      <c r="H88" s="39"/>
      <c r="I88" s="39"/>
      <c r="J88" s="39"/>
      <c r="K88" s="39"/>
      <c r="L88" s="39"/>
      <c r="M88" s="39"/>
      <c r="N88" s="19"/>
    </row>
    <row r="89" spans="1:14" ht="5.15" customHeight="1" x14ac:dyDescent="0.3">
      <c r="A89" s="16"/>
      <c r="B89" s="39"/>
      <c r="C89" s="39"/>
      <c r="D89" s="39"/>
      <c r="E89" s="39"/>
      <c r="F89" s="39"/>
      <c r="G89" s="39"/>
      <c r="H89" s="39"/>
      <c r="I89" s="39"/>
      <c r="J89" s="39"/>
      <c r="K89" s="39"/>
      <c r="L89" s="39"/>
      <c r="M89" s="39"/>
      <c r="N89" s="19"/>
    </row>
    <row r="90" spans="1:14" ht="5.15" customHeight="1" x14ac:dyDescent="0.3">
      <c r="A90" s="27"/>
      <c r="B90" s="28"/>
      <c r="C90" s="28"/>
      <c r="D90" s="28"/>
      <c r="E90" s="28"/>
      <c r="F90" s="28"/>
      <c r="G90" s="28"/>
      <c r="H90" s="28"/>
      <c r="I90" s="28"/>
      <c r="J90" s="28"/>
      <c r="K90" s="28"/>
      <c r="L90" s="28"/>
      <c r="M90" s="28"/>
      <c r="N90" s="29"/>
    </row>
    <row r="91" spans="1:14" ht="55" customHeight="1" x14ac:dyDescent="0.3">
      <c r="A91" s="30" t="s">
        <v>5</v>
      </c>
      <c r="B91" s="188" t="s">
        <v>14</v>
      </c>
      <c r="C91" s="188"/>
      <c r="D91" s="188"/>
      <c r="E91" s="188"/>
      <c r="F91" s="186" t="s">
        <v>42</v>
      </c>
      <c r="G91" s="186"/>
      <c r="H91" s="186"/>
      <c r="I91" s="186"/>
      <c r="J91" s="187" t="s">
        <v>43</v>
      </c>
      <c r="K91" s="187"/>
      <c r="L91" s="187"/>
      <c r="M91" s="187"/>
      <c r="N91" s="31" t="s">
        <v>7</v>
      </c>
    </row>
    <row r="92" spans="1:14" ht="5.15" customHeight="1" x14ac:dyDescent="0.3">
      <c r="A92" s="11"/>
      <c r="B92" s="12"/>
      <c r="C92" s="12"/>
      <c r="D92" s="12"/>
      <c r="E92" s="12"/>
      <c r="F92" s="12"/>
      <c r="G92" s="12"/>
      <c r="H92" s="13"/>
      <c r="I92" s="12"/>
      <c r="J92" s="12"/>
      <c r="K92" s="12"/>
      <c r="L92" s="12"/>
      <c r="M92" s="12"/>
      <c r="N92" s="14"/>
    </row>
    <row r="93" spans="1:14" ht="5.15" customHeight="1" x14ac:dyDescent="0.3">
      <c r="A93" s="16"/>
      <c r="B93" s="17"/>
      <c r="C93" s="17"/>
      <c r="D93" s="17"/>
      <c r="E93" s="17"/>
      <c r="F93" s="17"/>
      <c r="G93" s="17"/>
      <c r="H93" s="18"/>
      <c r="I93" s="17"/>
      <c r="J93" s="17"/>
      <c r="K93" s="17"/>
      <c r="L93" s="17"/>
      <c r="M93" s="17"/>
      <c r="N93" s="19"/>
    </row>
    <row r="94" spans="1:14" ht="5.15" customHeight="1" thickBot="1" x14ac:dyDescent="0.35">
      <c r="A94" s="16"/>
      <c r="B94" s="32"/>
      <c r="C94" s="32"/>
      <c r="D94" s="32"/>
      <c r="E94" s="32"/>
      <c r="F94" s="32"/>
      <c r="G94" s="32"/>
      <c r="H94" s="32"/>
      <c r="I94" s="32"/>
      <c r="J94" s="32"/>
      <c r="K94" s="32"/>
      <c r="L94" s="32"/>
      <c r="M94" s="32"/>
      <c r="N94" s="19"/>
    </row>
    <row r="95" spans="1:14" ht="20.149999999999999" customHeight="1" thickTop="1" x14ac:dyDescent="0.3">
      <c r="A95" s="16"/>
      <c r="B95" s="33" t="s">
        <v>11</v>
      </c>
      <c r="C95" s="32"/>
      <c r="D95" s="32"/>
      <c r="E95" s="32"/>
      <c r="F95" s="179" t="str">
        <f>F55</f>
        <v>Ayana</v>
      </c>
      <c r="G95" s="180"/>
      <c r="H95" s="180"/>
      <c r="I95" s="181"/>
      <c r="J95" s="34"/>
      <c r="K95" s="35" t="s">
        <v>12</v>
      </c>
      <c r="L95" s="36"/>
      <c r="M95" s="37"/>
      <c r="N95" s="19"/>
    </row>
    <row r="96" spans="1:14" ht="20.149999999999999" customHeight="1" thickBot="1" x14ac:dyDescent="0.35">
      <c r="A96" s="16"/>
      <c r="B96" s="33" t="s">
        <v>13</v>
      </c>
      <c r="C96" s="32"/>
      <c r="D96" s="32"/>
      <c r="E96" s="32"/>
      <c r="F96" s="179" t="str">
        <f>F56</f>
        <v>Cooper</v>
      </c>
      <c r="G96" s="180"/>
      <c r="H96" s="180"/>
      <c r="I96" s="181"/>
      <c r="J96" s="34"/>
      <c r="K96" s="182">
        <v>8.5</v>
      </c>
      <c r="L96" s="183"/>
      <c r="M96" s="184"/>
      <c r="N96" s="19"/>
    </row>
    <row r="97" spans="1:54" ht="10" customHeight="1" thickTop="1" x14ac:dyDescent="0.3">
      <c r="A97" s="16"/>
      <c r="B97" s="17"/>
      <c r="C97" s="17"/>
      <c r="D97" s="17"/>
      <c r="E97" s="17"/>
      <c r="F97" s="17"/>
      <c r="G97" s="17"/>
      <c r="H97" s="18"/>
      <c r="I97" s="17"/>
      <c r="J97" s="17"/>
      <c r="K97" s="17"/>
      <c r="L97" s="17"/>
      <c r="M97" s="17"/>
      <c r="N97" s="19"/>
    </row>
    <row r="98" spans="1:54" ht="20.149999999999999" customHeight="1" x14ac:dyDescent="0.3">
      <c r="A98" s="16"/>
      <c r="B98" s="174" t="str">
        <f>F1175</f>
        <v>1. I felt fully seen and heard.</v>
      </c>
      <c r="C98" s="174"/>
      <c r="D98" s="174"/>
      <c r="E98" s="174"/>
      <c r="F98" s="174"/>
      <c r="G98" s="174"/>
      <c r="H98" s="174"/>
      <c r="I98" s="174"/>
      <c r="J98" s="174"/>
      <c r="K98" s="175" t="s">
        <v>53</v>
      </c>
      <c r="L98" s="176"/>
      <c r="M98" s="177"/>
      <c r="N98" s="19"/>
    </row>
    <row r="99" spans="1:54" ht="5.15" customHeight="1" x14ac:dyDescent="0.3">
      <c r="A99" s="16"/>
      <c r="B99" s="17"/>
      <c r="C99" s="17"/>
      <c r="D99" s="17"/>
      <c r="E99" s="17"/>
      <c r="F99" s="17"/>
      <c r="G99" s="17"/>
      <c r="H99" s="18"/>
      <c r="I99" s="17"/>
      <c r="J99" s="17"/>
      <c r="K99" s="17"/>
      <c r="L99" s="17"/>
      <c r="M99" s="17"/>
      <c r="N99" s="19"/>
      <c r="BB99" s="38"/>
    </row>
    <row r="100" spans="1:54" ht="20.149999999999999" customHeight="1" x14ac:dyDescent="0.3">
      <c r="A100" s="16"/>
      <c r="B100" s="174" t="str">
        <f>F1176</f>
        <v>2. They faithfully responded to all of my expressions of pain or discomfort.</v>
      </c>
      <c r="C100" s="174"/>
      <c r="D100" s="174"/>
      <c r="E100" s="174"/>
      <c r="F100" s="174"/>
      <c r="G100" s="174"/>
      <c r="H100" s="174"/>
      <c r="I100" s="174"/>
      <c r="J100" s="174"/>
      <c r="K100" s="175" t="s">
        <v>51</v>
      </c>
      <c r="L100" s="176"/>
      <c r="M100" s="177"/>
      <c r="N100" s="19"/>
      <c r="BB100" s="38"/>
    </row>
    <row r="101" spans="1:54" ht="5.15" customHeight="1" x14ac:dyDescent="0.3">
      <c r="A101" s="16"/>
      <c r="B101" s="17"/>
      <c r="C101" s="17"/>
      <c r="D101" s="17"/>
      <c r="E101" s="17"/>
      <c r="F101" s="17"/>
      <c r="G101" s="17"/>
      <c r="H101" s="18"/>
      <c r="I101" s="17"/>
      <c r="J101" s="17"/>
      <c r="K101" s="17"/>
      <c r="L101" s="17"/>
      <c r="M101" s="17"/>
      <c r="N101" s="19"/>
      <c r="BB101" s="38"/>
    </row>
    <row r="102" spans="1:54" ht="20.149999999999999" customHeight="1" x14ac:dyDescent="0.3">
      <c r="A102" s="16"/>
      <c r="B102" s="174" t="str">
        <f>F1177</f>
        <v>3. They put my personal wellbeing ahead of their institutional processes.</v>
      </c>
      <c r="C102" s="174"/>
      <c r="D102" s="174"/>
      <c r="E102" s="174"/>
      <c r="F102" s="174"/>
      <c r="G102" s="174"/>
      <c r="H102" s="174"/>
      <c r="I102" s="174"/>
      <c r="J102" s="174"/>
      <c r="K102" s="175" t="s">
        <v>51</v>
      </c>
      <c r="L102" s="176"/>
      <c r="M102" s="177"/>
      <c r="N102" s="19"/>
      <c r="BB102" s="38"/>
    </row>
    <row r="103" spans="1:54" ht="5.15" customHeight="1" x14ac:dyDescent="0.3">
      <c r="A103" s="16"/>
      <c r="B103" s="17"/>
      <c r="C103" s="17"/>
      <c r="D103" s="17"/>
      <c r="E103" s="17"/>
      <c r="F103" s="17"/>
      <c r="G103" s="17"/>
      <c r="H103" s="18"/>
      <c r="I103" s="17"/>
      <c r="J103" s="17"/>
      <c r="K103" s="17"/>
      <c r="L103" s="17"/>
      <c r="M103" s="17"/>
      <c r="N103" s="19"/>
      <c r="BB103" s="38"/>
    </row>
    <row r="104" spans="1:54" ht="20.149999999999999" customHeight="1" x14ac:dyDescent="0.3">
      <c r="A104" s="16"/>
      <c r="B104" s="174" t="str">
        <f>F1178</f>
        <v>4. Their actions and expressions were devoid of any microaggressions.</v>
      </c>
      <c r="C104" s="174"/>
      <c r="D104" s="174"/>
      <c r="E104" s="174"/>
      <c r="F104" s="174"/>
      <c r="G104" s="174"/>
      <c r="H104" s="174"/>
      <c r="I104" s="174"/>
      <c r="J104" s="174"/>
      <c r="K104" s="175" t="s">
        <v>51</v>
      </c>
      <c r="L104" s="176"/>
      <c r="M104" s="177"/>
      <c r="N104" s="19"/>
    </row>
    <row r="105" spans="1:54" ht="5.15" customHeight="1" x14ac:dyDescent="0.3">
      <c r="A105" s="16"/>
      <c r="B105" s="17"/>
      <c r="C105" s="17"/>
      <c r="D105" s="17"/>
      <c r="E105" s="17"/>
      <c r="F105" s="17"/>
      <c r="G105" s="17"/>
      <c r="H105" s="18"/>
      <c r="I105" s="17"/>
      <c r="J105" s="17"/>
      <c r="K105" s="17"/>
      <c r="L105" s="17"/>
      <c r="M105" s="17"/>
      <c r="N105" s="19"/>
    </row>
    <row r="106" spans="1:54" ht="20.149999999999999" customHeight="1" x14ac:dyDescent="0.3">
      <c r="A106" s="16"/>
      <c r="B106" s="174" t="str">
        <f>F1179</f>
        <v>5. They asked me how they could be more culturally sensitive.</v>
      </c>
      <c r="C106" s="174"/>
      <c r="D106" s="174"/>
      <c r="E106" s="174"/>
      <c r="F106" s="174"/>
      <c r="G106" s="174"/>
      <c r="H106" s="174"/>
      <c r="I106" s="174"/>
      <c r="J106" s="174"/>
      <c r="K106" s="175" t="s">
        <v>53</v>
      </c>
      <c r="L106" s="176"/>
      <c r="M106" s="177"/>
      <c r="N106" s="19"/>
    </row>
    <row r="107" spans="1:54" ht="5.15" customHeight="1" x14ac:dyDescent="0.3">
      <c r="A107" s="16"/>
      <c r="B107" s="17"/>
      <c r="C107" s="17"/>
      <c r="D107" s="17"/>
      <c r="E107" s="17"/>
      <c r="F107" s="17"/>
      <c r="G107" s="17"/>
      <c r="H107" s="18"/>
      <c r="I107" s="17"/>
      <c r="J107" s="17"/>
      <c r="K107" s="17"/>
      <c r="L107" s="17"/>
      <c r="M107" s="17"/>
      <c r="N107" s="19"/>
    </row>
    <row r="108" spans="1:54" ht="20.149999999999999" customHeight="1" x14ac:dyDescent="0.3">
      <c r="A108" s="16"/>
      <c r="B108" s="174" t="str">
        <f>F1180</f>
        <v>6. They did not exploit my vulnerability to their professional authority.</v>
      </c>
      <c r="C108" s="174"/>
      <c r="D108" s="174"/>
      <c r="E108" s="174"/>
      <c r="F108" s="174"/>
      <c r="G108" s="174"/>
      <c r="H108" s="174"/>
      <c r="I108" s="174"/>
      <c r="J108" s="174"/>
      <c r="K108" s="175" t="s">
        <v>51</v>
      </c>
      <c r="L108" s="176"/>
      <c r="M108" s="177"/>
      <c r="N108" s="19"/>
    </row>
    <row r="109" spans="1:54" ht="5.15" customHeight="1" x14ac:dyDescent="0.3">
      <c r="A109" s="16"/>
      <c r="B109" s="39"/>
      <c r="C109" s="39"/>
      <c r="D109" s="39"/>
      <c r="E109" s="39"/>
      <c r="F109" s="39"/>
      <c r="G109" s="39"/>
      <c r="H109" s="39"/>
      <c r="I109" s="39"/>
      <c r="J109" s="39"/>
      <c r="K109" s="39"/>
      <c r="L109" s="39"/>
      <c r="M109" s="39"/>
      <c r="N109" s="19"/>
    </row>
    <row r="110" spans="1:54" ht="20.149999999999999" customHeight="1" x14ac:dyDescent="0.3">
      <c r="A110" s="16"/>
      <c r="B110" s="174" t="str">
        <f>F1181</f>
        <v>7. I never had to give up my autonomy to fit their processes.</v>
      </c>
      <c r="C110" s="174"/>
      <c r="D110" s="174"/>
      <c r="E110" s="174"/>
      <c r="F110" s="174"/>
      <c r="G110" s="174"/>
      <c r="H110" s="174"/>
      <c r="I110" s="174"/>
      <c r="J110" s="174"/>
      <c r="K110" s="175" t="s">
        <v>51</v>
      </c>
      <c r="L110" s="176"/>
      <c r="M110" s="177"/>
      <c r="N110" s="19"/>
    </row>
    <row r="111" spans="1:54" ht="5.15" customHeight="1" x14ac:dyDescent="0.3">
      <c r="A111" s="16"/>
      <c r="B111" s="39"/>
      <c r="C111" s="39"/>
      <c r="D111" s="39"/>
      <c r="E111" s="39"/>
      <c r="F111" s="39"/>
      <c r="G111" s="39"/>
      <c r="H111" s="39"/>
      <c r="I111" s="39"/>
      <c r="J111" s="39"/>
      <c r="K111" s="39"/>
      <c r="L111" s="39"/>
      <c r="M111" s="39"/>
      <c r="N111" s="19"/>
    </row>
    <row r="112" spans="1:54" ht="20.149999999999999" customHeight="1" x14ac:dyDescent="0.3">
      <c r="A112" s="16"/>
      <c r="B112" s="174" t="str">
        <f>F1182</f>
        <v>8. Staff appeared to be culturally diverse.</v>
      </c>
      <c r="C112" s="174"/>
      <c r="D112" s="174"/>
      <c r="E112" s="174"/>
      <c r="F112" s="174"/>
      <c r="G112" s="174"/>
      <c r="H112" s="174"/>
      <c r="I112" s="174"/>
      <c r="J112" s="174"/>
      <c r="K112" s="175" t="s">
        <v>49</v>
      </c>
      <c r="L112" s="176"/>
      <c r="M112" s="177"/>
      <c r="N112" s="19"/>
    </row>
    <row r="113" spans="1:14" ht="5.15" customHeight="1" x14ac:dyDescent="0.3">
      <c r="A113" s="16"/>
      <c r="B113" s="39"/>
      <c r="C113" s="39"/>
      <c r="D113" s="39"/>
      <c r="E113" s="39"/>
      <c r="F113" s="39"/>
      <c r="G113" s="39"/>
      <c r="H113" s="39"/>
      <c r="I113" s="39"/>
      <c r="J113" s="39"/>
      <c r="K113" s="39"/>
      <c r="L113" s="39"/>
      <c r="M113" s="39"/>
      <c r="N113" s="19"/>
    </row>
    <row r="114" spans="1:14" ht="20.149999999999999" customHeight="1" x14ac:dyDescent="0.3">
      <c r="A114" s="16"/>
      <c r="B114" s="174" t="str">
        <f>F1183</f>
        <v>9. They effectively accommodated my linguistic barrier.</v>
      </c>
      <c r="C114" s="174"/>
      <c r="D114" s="174"/>
      <c r="E114" s="174"/>
      <c r="F114" s="174"/>
      <c r="G114" s="174"/>
      <c r="H114" s="174"/>
      <c r="I114" s="174"/>
      <c r="J114" s="174"/>
      <c r="K114" s="175" t="s">
        <v>53</v>
      </c>
      <c r="L114" s="176"/>
      <c r="M114" s="177"/>
      <c r="N114" s="19"/>
    </row>
    <row r="115" spans="1:14" ht="5.15" customHeight="1" x14ac:dyDescent="0.3">
      <c r="A115" s="16"/>
      <c r="B115" s="39"/>
      <c r="C115" s="39"/>
      <c r="D115" s="39"/>
      <c r="E115" s="39"/>
      <c r="F115" s="39"/>
      <c r="G115" s="39"/>
      <c r="H115" s="39"/>
      <c r="I115" s="39"/>
      <c r="J115" s="39"/>
      <c r="K115" s="39"/>
      <c r="L115" s="39"/>
      <c r="M115" s="39"/>
      <c r="N115" s="19"/>
    </row>
    <row r="116" spans="1:14" ht="20.149999999999999" customHeight="1" x14ac:dyDescent="0.3">
      <c r="A116" s="16"/>
      <c r="B116" s="174" t="str">
        <f>F1184</f>
        <v>10. I was offered billing options appropriate to my cultural values.</v>
      </c>
      <c r="C116" s="174"/>
      <c r="D116" s="174"/>
      <c r="E116" s="174"/>
      <c r="F116" s="174"/>
      <c r="G116" s="174"/>
      <c r="H116" s="174"/>
      <c r="I116" s="174"/>
      <c r="J116" s="174"/>
      <c r="K116" s="175" t="s">
        <v>49</v>
      </c>
      <c r="L116" s="176"/>
      <c r="M116" s="177"/>
      <c r="N116" s="19"/>
    </row>
    <row r="117" spans="1:14" ht="10" customHeight="1" x14ac:dyDescent="0.3">
      <c r="A117" s="16"/>
      <c r="B117" s="39"/>
      <c r="C117" s="39"/>
      <c r="D117" s="39"/>
      <c r="E117" s="39"/>
      <c r="F117" s="39"/>
      <c r="G117" s="39"/>
      <c r="H117" s="39"/>
      <c r="I117" s="39"/>
      <c r="J117" s="39"/>
      <c r="K117" s="39"/>
      <c r="L117" s="39"/>
      <c r="M117" s="39"/>
      <c r="N117" s="19"/>
    </row>
    <row r="118" spans="1:14" ht="15" customHeight="1" x14ac:dyDescent="0.3">
      <c r="A118" s="16"/>
      <c r="B118" s="178" t="str">
        <f>B1188</f>
        <v>The resulting score for cultural competence is 73 out of 100. This indicates a level of adequate competence.</v>
      </c>
      <c r="C118" s="178"/>
      <c r="D118" s="178"/>
      <c r="E118" s="178"/>
      <c r="F118" s="178"/>
      <c r="G118" s="178"/>
      <c r="H118" s="178"/>
      <c r="I118" s="178"/>
      <c r="J118" s="178"/>
      <c r="K118" s="178"/>
      <c r="L118" s="178"/>
      <c r="M118" s="178"/>
      <c r="N118" s="19"/>
    </row>
    <row r="119" spans="1:14" ht="10" customHeight="1" x14ac:dyDescent="0.3">
      <c r="A119" s="16"/>
      <c r="B119" s="40"/>
      <c r="C119" s="41"/>
      <c r="D119" s="41"/>
      <c r="E119" s="41"/>
      <c r="F119" s="41"/>
      <c r="G119" s="41"/>
      <c r="H119" s="41"/>
      <c r="I119" s="41"/>
      <c r="J119" s="41"/>
      <c r="K119" s="41"/>
      <c r="L119" s="41"/>
      <c r="M119" s="42"/>
      <c r="N119" s="19"/>
    </row>
    <row r="120" spans="1:14" ht="20" customHeight="1" x14ac:dyDescent="0.3">
      <c r="A120" s="16"/>
      <c r="B120" s="52" t="str">
        <f>C1192</f>
        <v xml:space="preserve">We provide this helpful feedback to you, Cooper, to improve your cultural competency. </v>
      </c>
      <c r="C120" s="53"/>
      <c r="D120" s="53"/>
      <c r="E120" s="53"/>
      <c r="F120" s="53"/>
      <c r="G120" s="53"/>
      <c r="H120" s="53"/>
      <c r="I120" s="53"/>
      <c r="J120" s="53"/>
      <c r="K120" s="53"/>
      <c r="L120" s="53"/>
      <c r="M120" s="54"/>
      <c r="N120" s="19"/>
    </row>
    <row r="121" spans="1:14" ht="20" customHeight="1" x14ac:dyDescent="0.3">
      <c r="A121" s="16"/>
      <c r="B121" s="156" t="s">
        <v>15</v>
      </c>
      <c r="C121" s="157"/>
      <c r="D121" s="157"/>
      <c r="E121" s="157"/>
      <c r="F121" s="157"/>
      <c r="G121" s="157"/>
      <c r="H121" s="157"/>
      <c r="I121" s="157"/>
      <c r="J121" s="157"/>
      <c r="K121" s="157"/>
      <c r="L121" s="157"/>
      <c r="M121" s="158"/>
      <c r="N121" s="19"/>
    </row>
    <row r="122" spans="1:14" ht="20" customHeight="1" thickBot="1" x14ac:dyDescent="0.35">
      <c r="A122" s="16"/>
      <c r="B122" s="156" t="s">
        <v>16</v>
      </c>
      <c r="C122" s="157"/>
      <c r="D122" s="157"/>
      <c r="E122" s="157"/>
      <c r="F122" s="157"/>
      <c r="G122" s="157"/>
      <c r="H122" s="157"/>
      <c r="I122" s="157"/>
      <c r="J122" s="157"/>
      <c r="K122" s="157"/>
      <c r="L122" s="157"/>
      <c r="M122" s="158"/>
      <c r="N122" s="19"/>
    </row>
    <row r="123" spans="1:14" ht="30" customHeight="1" thickTop="1" x14ac:dyDescent="0.3">
      <c r="A123" s="16"/>
      <c r="B123" s="159" t="s">
        <v>17</v>
      </c>
      <c r="C123" s="160"/>
      <c r="D123" s="160"/>
      <c r="E123" s="162" t="s">
        <v>18</v>
      </c>
      <c r="F123" s="163"/>
      <c r="G123" s="163"/>
      <c r="H123" s="164"/>
      <c r="I123" s="165" t="s">
        <v>19</v>
      </c>
      <c r="J123" s="166"/>
      <c r="K123" s="166"/>
      <c r="L123" s="166"/>
      <c r="M123" s="167"/>
      <c r="N123" s="19"/>
    </row>
    <row r="124" spans="1:14" ht="55" customHeight="1" thickBot="1" x14ac:dyDescent="0.35">
      <c r="A124" s="16"/>
      <c r="B124" s="55"/>
      <c r="C124" s="17"/>
      <c r="D124" s="17"/>
      <c r="E124" s="168" t="s">
        <v>20</v>
      </c>
      <c r="F124" s="169"/>
      <c r="G124" s="169"/>
      <c r="H124" s="170"/>
      <c r="I124" s="171" t="s">
        <v>21</v>
      </c>
      <c r="J124" s="172"/>
      <c r="K124" s="172"/>
      <c r="L124" s="172"/>
      <c r="M124" s="173"/>
      <c r="N124" s="19"/>
    </row>
    <row r="125" spans="1:14" ht="10" customHeight="1" thickTop="1" x14ac:dyDescent="0.3">
      <c r="A125" s="16"/>
      <c r="B125" s="55"/>
      <c r="C125" s="17"/>
      <c r="D125" s="17"/>
      <c r="E125" s="17"/>
      <c r="F125" s="17"/>
      <c r="G125" s="17"/>
      <c r="H125" s="17"/>
      <c r="I125" s="17"/>
      <c r="J125" s="17"/>
      <c r="K125" s="17"/>
      <c r="L125" s="17"/>
      <c r="M125" s="56"/>
      <c r="N125" s="19"/>
    </row>
    <row r="126" spans="1:14" ht="20.149999999999999" customHeight="1" x14ac:dyDescent="0.3">
      <c r="A126" s="16"/>
      <c r="B126" s="46"/>
      <c r="C126" s="39"/>
      <c r="D126" s="39"/>
      <c r="E126" s="153"/>
      <c r="F126" s="154"/>
      <c r="G126" s="154"/>
      <c r="H126" s="154"/>
      <c r="I126" s="154"/>
      <c r="J126" s="154"/>
      <c r="K126" s="154"/>
      <c r="L126" s="155"/>
      <c r="M126" s="48"/>
      <c r="N126" s="19"/>
    </row>
    <row r="127" spans="1:14" ht="10" customHeight="1" x14ac:dyDescent="0.3">
      <c r="A127" s="16"/>
      <c r="B127" s="46"/>
      <c r="C127" s="39"/>
      <c r="D127" s="39"/>
      <c r="E127" s="39"/>
      <c r="F127" s="39"/>
      <c r="G127" s="39"/>
      <c r="H127" s="39"/>
      <c r="I127" s="39"/>
      <c r="J127" s="39"/>
      <c r="K127" s="39"/>
      <c r="L127" s="39"/>
      <c r="M127" s="48"/>
      <c r="N127" s="19"/>
    </row>
    <row r="128" spans="1:14" ht="65.150000000000006" customHeight="1" x14ac:dyDescent="0.3">
      <c r="A128" s="16"/>
      <c r="B128" s="156" t="str">
        <f>C1202</f>
        <v>Select one of these two services, Standard or Competitive Competence, to best improve your efficacy serving diverse patients.We can then offer a testimonial of your improved responsiveness to diverse clients.</v>
      </c>
      <c r="C128" s="157"/>
      <c r="D128" s="157"/>
      <c r="E128" s="157"/>
      <c r="F128" s="157"/>
      <c r="G128" s="157"/>
      <c r="H128" s="157"/>
      <c r="I128" s="157"/>
      <c r="J128" s="157"/>
      <c r="K128" s="157"/>
      <c r="L128" s="157"/>
      <c r="M128" s="158"/>
      <c r="N128" s="19"/>
    </row>
    <row r="129" spans="1:54" ht="20.149999999999999" customHeight="1" x14ac:dyDescent="0.3">
      <c r="A129" s="16"/>
      <c r="B129" s="150"/>
      <c r="C129" s="151"/>
      <c r="D129" s="151"/>
      <c r="E129" s="151"/>
      <c r="F129" s="151"/>
      <c r="G129" s="151"/>
      <c r="H129" s="151"/>
      <c r="I129" s="151"/>
      <c r="J129" s="151"/>
      <c r="K129" s="151"/>
      <c r="L129" s="151"/>
      <c r="M129" s="152"/>
      <c r="N129" s="19"/>
    </row>
    <row r="130" spans="1:54" ht="25" customHeight="1" x14ac:dyDescent="0.3">
      <c r="A130" s="16"/>
      <c r="B130" s="39"/>
      <c r="C130" s="39"/>
      <c r="D130" s="39"/>
      <c r="E130" s="39"/>
      <c r="F130" s="39"/>
      <c r="G130" s="39"/>
      <c r="H130" s="39"/>
      <c r="I130" s="39"/>
      <c r="J130" s="39"/>
      <c r="K130" s="39"/>
      <c r="L130" s="39"/>
      <c r="M130" s="39"/>
      <c r="N130" s="19"/>
    </row>
    <row r="131" spans="1:54" ht="5.15" customHeight="1" x14ac:dyDescent="0.3">
      <c r="A131" s="16"/>
      <c r="B131" s="39"/>
      <c r="C131" s="39"/>
      <c r="D131" s="39"/>
      <c r="E131" s="39"/>
      <c r="F131" s="39"/>
      <c r="G131" s="39"/>
      <c r="H131" s="39"/>
      <c r="I131" s="39"/>
      <c r="J131" s="39"/>
      <c r="K131" s="39"/>
      <c r="L131" s="39"/>
      <c r="M131" s="39"/>
      <c r="N131" s="19"/>
    </row>
    <row r="132" spans="1:54" ht="5.15" customHeight="1" x14ac:dyDescent="0.3">
      <c r="A132" s="27"/>
      <c r="B132" s="28"/>
      <c r="C132" s="28"/>
      <c r="D132" s="28"/>
      <c r="E132" s="28"/>
      <c r="F132" s="28"/>
      <c r="G132" s="28"/>
      <c r="H132" s="28"/>
      <c r="I132" s="28"/>
      <c r="J132" s="28"/>
      <c r="K132" s="28"/>
      <c r="L132" s="28"/>
      <c r="M132" s="28"/>
      <c r="N132" s="29"/>
    </row>
    <row r="133" spans="1:54" ht="55" customHeight="1" x14ac:dyDescent="0.3">
      <c r="A133" s="30" t="s">
        <v>5</v>
      </c>
      <c r="B133" s="188" t="s">
        <v>23</v>
      </c>
      <c r="C133" s="188"/>
      <c r="D133" s="188"/>
      <c r="E133" s="188"/>
      <c r="F133" s="186" t="s">
        <v>42</v>
      </c>
      <c r="G133" s="186"/>
      <c r="H133" s="186"/>
      <c r="I133" s="186"/>
      <c r="J133" s="187" t="s">
        <v>45</v>
      </c>
      <c r="K133" s="187"/>
      <c r="L133" s="187"/>
      <c r="M133" s="187"/>
      <c r="N133" s="31" t="s">
        <v>7</v>
      </c>
    </row>
    <row r="134" spans="1:54" ht="5.15" customHeight="1" x14ac:dyDescent="0.3">
      <c r="A134" s="11"/>
      <c r="B134" s="12"/>
      <c r="C134" s="12"/>
      <c r="D134" s="12"/>
      <c r="E134" s="12"/>
      <c r="F134" s="12"/>
      <c r="G134" s="12"/>
      <c r="H134" s="13"/>
      <c r="I134" s="12"/>
      <c r="J134" s="12"/>
      <c r="K134" s="12"/>
      <c r="L134" s="12"/>
      <c r="M134" s="12"/>
      <c r="N134" s="14"/>
    </row>
    <row r="135" spans="1:54" ht="5.15" customHeight="1" x14ac:dyDescent="0.3">
      <c r="A135" s="16"/>
      <c r="B135" s="17"/>
      <c r="C135" s="17"/>
      <c r="D135" s="17"/>
      <c r="E135" s="17"/>
      <c r="F135" s="17"/>
      <c r="G135" s="17"/>
      <c r="H135" s="18"/>
      <c r="I135" s="17"/>
      <c r="J135" s="17"/>
      <c r="K135" s="17"/>
      <c r="L135" s="17"/>
      <c r="M135" s="17"/>
      <c r="N135" s="19"/>
    </row>
    <row r="136" spans="1:54" ht="5.15" customHeight="1" thickBot="1" x14ac:dyDescent="0.35">
      <c r="A136" s="16"/>
      <c r="B136" s="32"/>
      <c r="C136" s="32"/>
      <c r="D136" s="32"/>
      <c r="E136" s="32"/>
      <c r="F136" s="32"/>
      <c r="G136" s="32"/>
      <c r="H136" s="32"/>
      <c r="I136" s="32"/>
      <c r="J136" s="32"/>
      <c r="K136" s="32"/>
      <c r="L136" s="32"/>
      <c r="M136" s="32"/>
      <c r="N136" s="19"/>
    </row>
    <row r="137" spans="1:54" ht="20.149999999999999" customHeight="1" thickTop="1" x14ac:dyDescent="0.3">
      <c r="A137" s="16"/>
      <c r="B137" s="33" t="s">
        <v>11</v>
      </c>
      <c r="C137" s="32"/>
      <c r="D137" s="32"/>
      <c r="E137" s="32"/>
      <c r="F137" s="179" t="str">
        <f>F95</f>
        <v>Ayana</v>
      </c>
      <c r="G137" s="180"/>
      <c r="H137" s="180"/>
      <c r="I137" s="181"/>
      <c r="J137" s="34"/>
      <c r="K137" s="35" t="s">
        <v>12</v>
      </c>
      <c r="L137" s="36"/>
      <c r="M137" s="37"/>
      <c r="N137" s="19"/>
    </row>
    <row r="138" spans="1:54" ht="20.149999999999999" customHeight="1" thickBot="1" x14ac:dyDescent="0.35">
      <c r="A138" s="16"/>
      <c r="B138" s="33" t="s">
        <v>13</v>
      </c>
      <c r="C138" s="32"/>
      <c r="D138" s="32"/>
      <c r="E138" s="32"/>
      <c r="F138" s="179" t="str">
        <f>F96</f>
        <v>Cooper</v>
      </c>
      <c r="G138" s="180"/>
      <c r="H138" s="180"/>
      <c r="I138" s="181"/>
      <c r="J138" s="34"/>
      <c r="K138" s="182">
        <v>7.9</v>
      </c>
      <c r="L138" s="183"/>
      <c r="M138" s="184"/>
      <c r="N138" s="19"/>
    </row>
    <row r="139" spans="1:54" ht="10" customHeight="1" thickTop="1" x14ac:dyDescent="0.3">
      <c r="A139" s="16"/>
      <c r="B139" s="17"/>
      <c r="C139" s="17"/>
      <c r="D139" s="17"/>
      <c r="E139" s="17"/>
      <c r="F139" s="17"/>
      <c r="G139" s="17"/>
      <c r="H139" s="18"/>
      <c r="I139" s="17"/>
      <c r="J139" s="17"/>
      <c r="K139" s="17"/>
      <c r="L139" s="17"/>
      <c r="M139" s="17"/>
      <c r="N139" s="19"/>
    </row>
    <row r="140" spans="1:54" ht="20.149999999999999" customHeight="1" x14ac:dyDescent="0.3">
      <c r="A140" s="16"/>
      <c r="B140" s="174" t="str">
        <f>F1212</f>
        <v>1. I felt fully seen and heard.</v>
      </c>
      <c r="C140" s="174"/>
      <c r="D140" s="174"/>
      <c r="E140" s="174"/>
      <c r="F140" s="174"/>
      <c r="G140" s="174"/>
      <c r="H140" s="174"/>
      <c r="I140" s="174"/>
      <c r="J140" s="174"/>
      <c r="K140" s="175" t="s">
        <v>49</v>
      </c>
      <c r="L140" s="176"/>
      <c r="M140" s="177"/>
      <c r="N140" s="19"/>
    </row>
    <row r="141" spans="1:54" ht="5.15" customHeight="1" x14ac:dyDescent="0.3">
      <c r="A141" s="16"/>
      <c r="B141" s="17"/>
      <c r="C141" s="17"/>
      <c r="D141" s="17"/>
      <c r="E141" s="17"/>
      <c r="F141" s="17"/>
      <c r="G141" s="17"/>
      <c r="H141" s="18"/>
      <c r="I141" s="17"/>
      <c r="J141" s="17"/>
      <c r="K141" s="17"/>
      <c r="L141" s="17"/>
      <c r="M141" s="17"/>
      <c r="N141" s="19"/>
      <c r="BB141" s="38"/>
    </row>
    <row r="142" spans="1:54" ht="20.149999999999999" customHeight="1" x14ac:dyDescent="0.3">
      <c r="A142" s="16"/>
      <c r="B142" s="174" t="str">
        <f>F1213</f>
        <v>2. They faithfully responded to all of my expressions of pain or discomfort.</v>
      </c>
      <c r="C142" s="174"/>
      <c r="D142" s="174"/>
      <c r="E142" s="174"/>
      <c r="F142" s="174"/>
      <c r="G142" s="174"/>
      <c r="H142" s="174"/>
      <c r="I142" s="174"/>
      <c r="J142" s="174"/>
      <c r="K142" s="175" t="s">
        <v>51</v>
      </c>
      <c r="L142" s="176"/>
      <c r="M142" s="177"/>
      <c r="N142" s="19"/>
      <c r="BB142" s="38"/>
    </row>
    <row r="143" spans="1:54" ht="5.15" customHeight="1" x14ac:dyDescent="0.3">
      <c r="A143" s="16"/>
      <c r="B143" s="17"/>
      <c r="C143" s="17"/>
      <c r="D143" s="17"/>
      <c r="E143" s="17"/>
      <c r="F143" s="17"/>
      <c r="G143" s="17"/>
      <c r="H143" s="18"/>
      <c r="I143" s="17"/>
      <c r="J143" s="17"/>
      <c r="K143" s="17"/>
      <c r="L143" s="17"/>
      <c r="M143" s="17"/>
      <c r="N143" s="19"/>
      <c r="BB143" s="38"/>
    </row>
    <row r="144" spans="1:54" ht="20.149999999999999" customHeight="1" x14ac:dyDescent="0.3">
      <c r="A144" s="16"/>
      <c r="B144" s="174" t="str">
        <f>F1214</f>
        <v>3. They put my personal wellbeing ahead of their institutional processes.</v>
      </c>
      <c r="C144" s="174"/>
      <c r="D144" s="174"/>
      <c r="E144" s="174"/>
      <c r="F144" s="174"/>
      <c r="G144" s="174"/>
      <c r="H144" s="174"/>
      <c r="I144" s="174"/>
      <c r="J144" s="174"/>
      <c r="K144" s="175" t="s">
        <v>51</v>
      </c>
      <c r="L144" s="176"/>
      <c r="M144" s="177"/>
      <c r="N144" s="19"/>
      <c r="BB144" s="38"/>
    </row>
    <row r="145" spans="1:54" ht="5.15" customHeight="1" x14ac:dyDescent="0.3">
      <c r="A145" s="16"/>
      <c r="B145" s="17"/>
      <c r="C145" s="17"/>
      <c r="D145" s="17"/>
      <c r="E145" s="17"/>
      <c r="F145" s="17"/>
      <c r="G145" s="17"/>
      <c r="H145" s="18"/>
      <c r="I145" s="17"/>
      <c r="J145" s="17"/>
      <c r="K145" s="17"/>
      <c r="L145" s="17"/>
      <c r="M145" s="17"/>
      <c r="N145" s="19"/>
      <c r="BB145" s="38"/>
    </row>
    <row r="146" spans="1:54" ht="20.149999999999999" customHeight="1" x14ac:dyDescent="0.3">
      <c r="A146" s="16"/>
      <c r="B146" s="174" t="str">
        <f>F1215</f>
        <v>4. Their actions and expressions were devoid of any microaggressions.</v>
      </c>
      <c r="C146" s="174"/>
      <c r="D146" s="174"/>
      <c r="E146" s="174"/>
      <c r="F146" s="174"/>
      <c r="G146" s="174"/>
      <c r="H146" s="174"/>
      <c r="I146" s="174"/>
      <c r="J146" s="174"/>
      <c r="K146" s="175" t="s">
        <v>51</v>
      </c>
      <c r="L146" s="176"/>
      <c r="M146" s="177"/>
      <c r="N146" s="19"/>
    </row>
    <row r="147" spans="1:54" ht="5.15" customHeight="1" x14ac:dyDescent="0.3">
      <c r="A147" s="16"/>
      <c r="B147" s="17"/>
      <c r="C147" s="17"/>
      <c r="D147" s="17"/>
      <c r="E147" s="17"/>
      <c r="F147" s="17"/>
      <c r="G147" s="17"/>
      <c r="H147" s="18"/>
      <c r="I147" s="17"/>
      <c r="J147" s="17"/>
      <c r="K147" s="17"/>
      <c r="L147" s="17"/>
      <c r="M147" s="17"/>
      <c r="N147" s="19"/>
    </row>
    <row r="148" spans="1:54" ht="20.149999999999999" customHeight="1" x14ac:dyDescent="0.3">
      <c r="A148" s="16"/>
      <c r="B148" s="174" t="str">
        <f>F1216</f>
        <v>5. They asked me how they could be more culturally sensitive.</v>
      </c>
      <c r="C148" s="174"/>
      <c r="D148" s="174"/>
      <c r="E148" s="174"/>
      <c r="F148" s="174"/>
      <c r="G148" s="174"/>
      <c r="H148" s="174"/>
      <c r="I148" s="174"/>
      <c r="J148" s="174"/>
      <c r="K148" s="175" t="s">
        <v>51</v>
      </c>
      <c r="L148" s="176"/>
      <c r="M148" s="177"/>
      <c r="N148" s="19"/>
    </row>
    <row r="149" spans="1:54" ht="5.15" customHeight="1" x14ac:dyDescent="0.3">
      <c r="A149" s="16"/>
      <c r="B149" s="17"/>
      <c r="C149" s="17"/>
      <c r="D149" s="17"/>
      <c r="E149" s="17"/>
      <c r="F149" s="17"/>
      <c r="G149" s="17"/>
      <c r="H149" s="18"/>
      <c r="I149" s="17"/>
      <c r="J149" s="17"/>
      <c r="K149" s="17"/>
      <c r="L149" s="17"/>
      <c r="M149" s="17"/>
      <c r="N149" s="19"/>
    </row>
    <row r="150" spans="1:54" ht="20.149999999999999" customHeight="1" x14ac:dyDescent="0.3">
      <c r="A150" s="16"/>
      <c r="B150" s="174" t="str">
        <f>F1217</f>
        <v>6. They did not exploit my vulnerability to their professional authority.</v>
      </c>
      <c r="C150" s="174"/>
      <c r="D150" s="174"/>
      <c r="E150" s="174"/>
      <c r="F150" s="174"/>
      <c r="G150" s="174"/>
      <c r="H150" s="174"/>
      <c r="I150" s="174"/>
      <c r="J150" s="174"/>
      <c r="K150" s="175" t="s">
        <v>51</v>
      </c>
      <c r="L150" s="176"/>
      <c r="M150" s="177"/>
      <c r="N150" s="19"/>
    </row>
    <row r="151" spans="1:54" ht="5.15" customHeight="1" x14ac:dyDescent="0.3">
      <c r="A151" s="16"/>
      <c r="B151" s="39"/>
      <c r="C151" s="39"/>
      <c r="D151" s="39"/>
      <c r="E151" s="39"/>
      <c r="F151" s="39"/>
      <c r="G151" s="39"/>
      <c r="H151" s="39"/>
      <c r="I151" s="39"/>
      <c r="J151" s="39"/>
      <c r="K151" s="39"/>
      <c r="L151" s="39"/>
      <c r="M151" s="39"/>
      <c r="N151" s="19"/>
    </row>
    <row r="152" spans="1:54" ht="20.149999999999999" customHeight="1" x14ac:dyDescent="0.3">
      <c r="A152" s="16"/>
      <c r="B152" s="174" t="str">
        <f>F1218</f>
        <v>7. I never had to give up my autonomy to fit their processes.</v>
      </c>
      <c r="C152" s="174"/>
      <c r="D152" s="174"/>
      <c r="E152" s="174"/>
      <c r="F152" s="174"/>
      <c r="G152" s="174"/>
      <c r="H152" s="174"/>
      <c r="I152" s="174"/>
      <c r="J152" s="174"/>
      <c r="K152" s="175" t="s">
        <v>51</v>
      </c>
      <c r="L152" s="176"/>
      <c r="M152" s="177"/>
      <c r="N152" s="19"/>
    </row>
    <row r="153" spans="1:54" ht="5.15" customHeight="1" x14ac:dyDescent="0.3">
      <c r="A153" s="16"/>
      <c r="B153" s="39"/>
      <c r="C153" s="39"/>
      <c r="D153" s="39"/>
      <c r="E153" s="39"/>
      <c r="F153" s="39"/>
      <c r="G153" s="39"/>
      <c r="H153" s="39"/>
      <c r="I153" s="39"/>
      <c r="J153" s="39"/>
      <c r="K153" s="39"/>
      <c r="L153" s="39"/>
      <c r="M153" s="39"/>
      <c r="N153" s="19"/>
    </row>
    <row r="154" spans="1:54" ht="20.149999999999999" customHeight="1" x14ac:dyDescent="0.3">
      <c r="A154" s="16"/>
      <c r="B154" s="174" t="str">
        <f>F1219</f>
        <v>8. Staff appeared to be culturally diverse.</v>
      </c>
      <c r="C154" s="174"/>
      <c r="D154" s="174"/>
      <c r="E154" s="174"/>
      <c r="F154" s="174"/>
      <c r="G154" s="174"/>
      <c r="H154" s="174"/>
      <c r="I154" s="174"/>
      <c r="J154" s="174"/>
      <c r="K154" s="175" t="s">
        <v>49</v>
      </c>
      <c r="L154" s="176"/>
      <c r="M154" s="177"/>
      <c r="N154" s="19"/>
    </row>
    <row r="155" spans="1:54" ht="5.15" customHeight="1" x14ac:dyDescent="0.3">
      <c r="A155" s="16"/>
      <c r="B155" s="39"/>
      <c r="C155" s="39"/>
      <c r="D155" s="39"/>
      <c r="E155" s="39"/>
      <c r="F155" s="39"/>
      <c r="G155" s="39"/>
      <c r="H155" s="39"/>
      <c r="I155" s="39"/>
      <c r="J155" s="39"/>
      <c r="K155" s="39"/>
      <c r="L155" s="39"/>
      <c r="M155" s="39"/>
      <c r="N155" s="19"/>
    </row>
    <row r="156" spans="1:54" ht="20.149999999999999" customHeight="1" x14ac:dyDescent="0.3">
      <c r="A156" s="16"/>
      <c r="B156" s="174" t="str">
        <f>F1220</f>
        <v>9. They effectively accommodated my linguistic barrier.</v>
      </c>
      <c r="C156" s="174"/>
      <c r="D156" s="174"/>
      <c r="E156" s="174"/>
      <c r="F156" s="174"/>
      <c r="G156" s="174"/>
      <c r="H156" s="174"/>
      <c r="I156" s="174"/>
      <c r="J156" s="174"/>
      <c r="K156" s="175" t="s">
        <v>53</v>
      </c>
      <c r="L156" s="176"/>
      <c r="M156" s="177"/>
      <c r="N156" s="19"/>
    </row>
    <row r="157" spans="1:54" ht="5.15" customHeight="1" x14ac:dyDescent="0.3">
      <c r="A157" s="16"/>
      <c r="B157" s="39"/>
      <c r="C157" s="39"/>
      <c r="D157" s="39"/>
      <c r="E157" s="39"/>
      <c r="F157" s="39"/>
      <c r="G157" s="39"/>
      <c r="H157" s="39"/>
      <c r="I157" s="39"/>
      <c r="J157" s="39"/>
      <c r="K157" s="39"/>
      <c r="L157" s="39"/>
      <c r="M157" s="39"/>
      <c r="N157" s="19"/>
    </row>
    <row r="158" spans="1:54" ht="20.149999999999999" customHeight="1" x14ac:dyDescent="0.3">
      <c r="A158" s="16"/>
      <c r="B158" s="174" t="str">
        <f>F1221</f>
        <v>10. I was offered billing options appropriate to my cultural values.</v>
      </c>
      <c r="C158" s="174"/>
      <c r="D158" s="174"/>
      <c r="E158" s="174"/>
      <c r="F158" s="174"/>
      <c r="G158" s="174"/>
      <c r="H158" s="174"/>
      <c r="I158" s="174"/>
      <c r="J158" s="174"/>
      <c r="K158" s="175" t="s">
        <v>49</v>
      </c>
      <c r="L158" s="176"/>
      <c r="M158" s="177"/>
      <c r="N158" s="19"/>
    </row>
    <row r="159" spans="1:54" ht="10" customHeight="1" x14ac:dyDescent="0.3">
      <c r="A159" s="16"/>
      <c r="B159" s="39"/>
      <c r="C159" s="39"/>
      <c r="D159" s="39"/>
      <c r="E159" s="39"/>
      <c r="F159" s="39"/>
      <c r="G159" s="39"/>
      <c r="H159" s="39"/>
      <c r="I159" s="39"/>
      <c r="J159" s="39"/>
      <c r="K159" s="39"/>
      <c r="L159" s="39"/>
      <c r="M159" s="39"/>
      <c r="N159" s="19"/>
    </row>
    <row r="160" spans="1:54" ht="15" customHeight="1" x14ac:dyDescent="0.3">
      <c r="A160" s="16"/>
      <c r="B160" s="178" t="str">
        <f>B1225</f>
        <v>The resulting score for cultural competence is 80 out of 100. This indicates a level of certifiable competence.</v>
      </c>
      <c r="C160" s="178"/>
      <c r="D160" s="178"/>
      <c r="E160" s="178"/>
      <c r="F160" s="178"/>
      <c r="G160" s="178"/>
      <c r="H160" s="178"/>
      <c r="I160" s="178"/>
      <c r="J160" s="178"/>
      <c r="K160" s="178"/>
      <c r="L160" s="178"/>
      <c r="M160" s="178"/>
      <c r="N160" s="19"/>
    </row>
    <row r="161" spans="1:14" ht="10" customHeight="1" x14ac:dyDescent="0.3">
      <c r="A161" s="16"/>
      <c r="B161" s="40"/>
      <c r="C161" s="41"/>
      <c r="D161" s="41"/>
      <c r="E161" s="41"/>
      <c r="F161" s="41"/>
      <c r="G161" s="41"/>
      <c r="H161" s="41"/>
      <c r="I161" s="41"/>
      <c r="J161" s="41"/>
      <c r="K161" s="41"/>
      <c r="L161" s="41"/>
      <c r="M161" s="42"/>
      <c r="N161" s="19"/>
    </row>
    <row r="162" spans="1:14" ht="20" customHeight="1" x14ac:dyDescent="0.3">
      <c r="A162" s="16"/>
      <c r="B162" s="52" t="str">
        <f>C1229</f>
        <v xml:space="preserve">We provide this helpful feedback to you, Cooper, to improve your cultural competency. </v>
      </c>
      <c r="C162" s="53"/>
      <c r="D162" s="53"/>
      <c r="E162" s="53"/>
      <c r="F162" s="53"/>
      <c r="G162" s="53"/>
      <c r="H162" s="53"/>
      <c r="I162" s="53"/>
      <c r="J162" s="53"/>
      <c r="K162" s="53"/>
      <c r="L162" s="53"/>
      <c r="M162" s="54"/>
      <c r="N162" s="19"/>
    </row>
    <row r="163" spans="1:14" ht="20" customHeight="1" x14ac:dyDescent="0.3">
      <c r="A163" s="16"/>
      <c r="B163" s="156" t="s">
        <v>15</v>
      </c>
      <c r="C163" s="157"/>
      <c r="D163" s="157"/>
      <c r="E163" s="157"/>
      <c r="F163" s="157"/>
      <c r="G163" s="157"/>
      <c r="H163" s="157"/>
      <c r="I163" s="157"/>
      <c r="J163" s="157"/>
      <c r="K163" s="157"/>
      <c r="L163" s="157"/>
      <c r="M163" s="158"/>
      <c r="N163" s="19"/>
    </row>
    <row r="164" spans="1:14" ht="20" customHeight="1" thickBot="1" x14ac:dyDescent="0.35">
      <c r="A164" s="16"/>
      <c r="B164" s="156" t="s">
        <v>16</v>
      </c>
      <c r="C164" s="157"/>
      <c r="D164" s="157"/>
      <c r="E164" s="157"/>
      <c r="F164" s="157"/>
      <c r="G164" s="157"/>
      <c r="H164" s="157"/>
      <c r="I164" s="157"/>
      <c r="J164" s="157"/>
      <c r="K164" s="157"/>
      <c r="L164" s="157"/>
      <c r="M164" s="158"/>
      <c r="N164" s="19"/>
    </row>
    <row r="165" spans="1:14" ht="30" customHeight="1" thickTop="1" x14ac:dyDescent="0.3">
      <c r="A165" s="16"/>
      <c r="B165" s="159" t="s">
        <v>17</v>
      </c>
      <c r="C165" s="160"/>
      <c r="D165" s="160"/>
      <c r="E165" s="162" t="s">
        <v>18</v>
      </c>
      <c r="F165" s="163"/>
      <c r="G165" s="163"/>
      <c r="H165" s="164"/>
      <c r="I165" s="165" t="s">
        <v>19</v>
      </c>
      <c r="J165" s="166"/>
      <c r="K165" s="166"/>
      <c r="L165" s="166"/>
      <c r="M165" s="167"/>
      <c r="N165" s="19"/>
    </row>
    <row r="166" spans="1:14" ht="55" customHeight="1" thickBot="1" x14ac:dyDescent="0.35">
      <c r="A166" s="16"/>
      <c r="B166" s="55"/>
      <c r="C166" s="17"/>
      <c r="D166" s="17"/>
      <c r="E166" s="168" t="s">
        <v>20</v>
      </c>
      <c r="F166" s="169"/>
      <c r="G166" s="169"/>
      <c r="H166" s="170"/>
      <c r="I166" s="171" t="s">
        <v>21</v>
      </c>
      <c r="J166" s="172"/>
      <c r="K166" s="172"/>
      <c r="L166" s="172"/>
      <c r="M166" s="173"/>
      <c r="N166" s="19"/>
    </row>
    <row r="167" spans="1:14" ht="10" customHeight="1" thickTop="1" x14ac:dyDescent="0.3">
      <c r="A167" s="16"/>
      <c r="B167" s="55"/>
      <c r="C167" s="17"/>
      <c r="D167" s="17"/>
      <c r="E167" s="17"/>
      <c r="F167" s="17"/>
      <c r="G167" s="17"/>
      <c r="H167" s="17"/>
      <c r="I167" s="17"/>
      <c r="J167" s="17"/>
      <c r="K167" s="17"/>
      <c r="L167" s="17"/>
      <c r="M167" s="56"/>
      <c r="N167" s="19"/>
    </row>
    <row r="168" spans="1:14" ht="20.149999999999999" customHeight="1" x14ac:dyDescent="0.3">
      <c r="A168" s="16"/>
      <c r="B168" s="46"/>
      <c r="C168" s="39"/>
      <c r="D168" s="39"/>
      <c r="E168" s="153" t="s">
        <v>22</v>
      </c>
      <c r="F168" s="154"/>
      <c r="G168" s="154"/>
      <c r="H168" s="154"/>
      <c r="I168" s="154"/>
      <c r="J168" s="154"/>
      <c r="K168" s="154"/>
      <c r="L168" s="155"/>
      <c r="M168" s="48"/>
      <c r="N168" s="19"/>
    </row>
    <row r="169" spans="1:14" ht="10" customHeight="1" x14ac:dyDescent="0.3">
      <c r="A169" s="16"/>
      <c r="B169" s="46"/>
      <c r="C169" s="39"/>
      <c r="D169" s="39"/>
      <c r="E169" s="39"/>
      <c r="F169" s="39"/>
      <c r="G169" s="39"/>
      <c r="H169" s="39"/>
      <c r="I169" s="39"/>
      <c r="J169" s="39"/>
      <c r="K169" s="39"/>
      <c r="L169" s="39"/>
      <c r="M169" s="48"/>
      <c r="N169" s="19"/>
    </row>
    <row r="170" spans="1:14" ht="65.150000000000006" customHeight="1" x14ac:dyDescent="0.3">
      <c r="A170" s="16"/>
      <c r="B170" s="156" t="str">
        <f>C1239</f>
        <v>Now that Cooper is beginning the Standard Cultural Competence program, we expect improved outcomes.And can provide a testimonial of their responsiveness to the needs of diverse clients.</v>
      </c>
      <c r="C170" s="157"/>
      <c r="D170" s="157"/>
      <c r="E170" s="157"/>
      <c r="F170" s="157"/>
      <c r="G170" s="157"/>
      <c r="H170" s="157"/>
      <c r="I170" s="157"/>
      <c r="J170" s="157"/>
      <c r="K170" s="157"/>
      <c r="L170" s="157"/>
      <c r="M170" s="158"/>
      <c r="N170" s="19"/>
    </row>
    <row r="171" spans="1:14" ht="45" customHeight="1" x14ac:dyDescent="0.3">
      <c r="A171" s="16"/>
      <c r="B171" s="150"/>
      <c r="C171" s="151"/>
      <c r="D171" s="151"/>
      <c r="E171" s="151"/>
      <c r="F171" s="151"/>
      <c r="G171" s="151"/>
      <c r="H171" s="151"/>
      <c r="I171" s="151"/>
      <c r="J171" s="151"/>
      <c r="K171" s="151"/>
      <c r="L171" s="151"/>
      <c r="M171" s="152"/>
      <c r="N171" s="19"/>
    </row>
    <row r="172" spans="1:14" ht="5.15" customHeight="1" x14ac:dyDescent="0.3">
      <c r="A172" s="16"/>
      <c r="B172" s="39"/>
      <c r="C172" s="39"/>
      <c r="D172" s="39"/>
      <c r="E172" s="39"/>
      <c r="F172" s="39"/>
      <c r="G172" s="39"/>
      <c r="H172" s="39"/>
      <c r="I172" s="39"/>
      <c r="J172" s="39"/>
      <c r="K172" s="39"/>
      <c r="L172" s="39"/>
      <c r="M172" s="39"/>
      <c r="N172" s="19"/>
    </row>
    <row r="173" spans="1:14" ht="5.15" customHeight="1" x14ac:dyDescent="0.3">
      <c r="A173" s="27"/>
      <c r="B173" s="28"/>
      <c r="C173" s="28"/>
      <c r="D173" s="28"/>
      <c r="E173" s="28"/>
      <c r="F173" s="28"/>
      <c r="G173" s="28"/>
      <c r="H173" s="28"/>
      <c r="I173" s="28"/>
      <c r="J173" s="28"/>
      <c r="K173" s="28"/>
      <c r="L173" s="28"/>
      <c r="M173" s="28"/>
      <c r="N173" s="29"/>
    </row>
    <row r="174" spans="1:14" ht="55" customHeight="1" x14ac:dyDescent="0.3">
      <c r="A174" s="30" t="s">
        <v>5</v>
      </c>
      <c r="B174" s="188" t="s">
        <v>25</v>
      </c>
      <c r="C174" s="188"/>
      <c r="D174" s="188"/>
      <c r="E174" s="188"/>
      <c r="F174" s="186" t="s">
        <v>42</v>
      </c>
      <c r="G174" s="186"/>
      <c r="H174" s="186"/>
      <c r="I174" s="186"/>
      <c r="J174" s="187" t="s">
        <v>48</v>
      </c>
      <c r="K174" s="187"/>
      <c r="L174" s="187"/>
      <c r="M174" s="187"/>
      <c r="N174" s="31" t="s">
        <v>7</v>
      </c>
    </row>
    <row r="175" spans="1:14" ht="5.15" customHeight="1" x14ac:dyDescent="0.3">
      <c r="A175" s="11"/>
      <c r="B175" s="12"/>
      <c r="C175" s="12"/>
      <c r="D175" s="12"/>
      <c r="E175" s="12"/>
      <c r="F175" s="12"/>
      <c r="G175" s="12"/>
      <c r="H175" s="13"/>
      <c r="I175" s="12"/>
      <c r="J175" s="12"/>
      <c r="K175" s="12"/>
      <c r="L175" s="12"/>
      <c r="M175" s="12"/>
      <c r="N175" s="14"/>
    </row>
    <row r="176" spans="1:14" ht="5.15" customHeight="1" x14ac:dyDescent="0.3">
      <c r="A176" s="16"/>
      <c r="B176" s="17"/>
      <c r="C176" s="17"/>
      <c r="D176" s="17"/>
      <c r="E176" s="17"/>
      <c r="F176" s="17"/>
      <c r="G176" s="17"/>
      <c r="H176" s="18"/>
      <c r="I176" s="17"/>
      <c r="J176" s="17"/>
      <c r="K176" s="17"/>
      <c r="L176" s="17"/>
      <c r="M176" s="17"/>
      <c r="N176" s="19"/>
    </row>
    <row r="177" spans="1:54" ht="5.15" customHeight="1" thickBot="1" x14ac:dyDescent="0.35">
      <c r="A177" s="16"/>
      <c r="B177" s="32"/>
      <c r="C177" s="32"/>
      <c r="D177" s="32"/>
      <c r="E177" s="32"/>
      <c r="F177" s="32"/>
      <c r="G177" s="32"/>
      <c r="H177" s="32"/>
      <c r="I177" s="32"/>
      <c r="J177" s="32"/>
      <c r="K177" s="32"/>
      <c r="L177" s="32"/>
      <c r="M177" s="32"/>
      <c r="N177" s="19"/>
    </row>
    <row r="178" spans="1:54" ht="20.149999999999999" customHeight="1" thickTop="1" x14ac:dyDescent="0.3">
      <c r="A178" s="16"/>
      <c r="B178" s="33" t="s">
        <v>11</v>
      </c>
      <c r="C178" s="32"/>
      <c r="D178" s="32"/>
      <c r="E178" s="32"/>
      <c r="F178" s="179" t="str">
        <f>F137</f>
        <v>Ayana</v>
      </c>
      <c r="G178" s="180"/>
      <c r="H178" s="180"/>
      <c r="I178" s="181"/>
      <c r="J178" s="34"/>
      <c r="K178" s="35" t="s">
        <v>12</v>
      </c>
      <c r="L178" s="36"/>
      <c r="M178" s="37"/>
      <c r="N178" s="19"/>
    </row>
    <row r="179" spans="1:54" ht="20.149999999999999" customHeight="1" thickBot="1" x14ac:dyDescent="0.35">
      <c r="A179" s="16"/>
      <c r="B179" s="33" t="s">
        <v>13</v>
      </c>
      <c r="C179" s="32"/>
      <c r="D179" s="32"/>
      <c r="E179" s="32"/>
      <c r="F179" s="179" t="str">
        <f>F138</f>
        <v>Cooper</v>
      </c>
      <c r="G179" s="180"/>
      <c r="H179" s="180"/>
      <c r="I179" s="181"/>
      <c r="J179" s="34"/>
      <c r="K179" s="182">
        <v>7.7</v>
      </c>
      <c r="L179" s="183"/>
      <c r="M179" s="184"/>
      <c r="N179" s="19"/>
    </row>
    <row r="180" spans="1:54" ht="10" customHeight="1" thickTop="1" x14ac:dyDescent="0.3">
      <c r="A180" s="16"/>
      <c r="B180" s="17"/>
      <c r="C180" s="17"/>
      <c r="D180" s="17"/>
      <c r="E180" s="17"/>
      <c r="F180" s="17"/>
      <c r="G180" s="17"/>
      <c r="H180" s="18"/>
      <c r="I180" s="17"/>
      <c r="J180" s="17"/>
      <c r="K180" s="17"/>
      <c r="L180" s="17"/>
      <c r="M180" s="17"/>
      <c r="N180" s="19"/>
    </row>
    <row r="181" spans="1:54" ht="20.149999999999999" customHeight="1" x14ac:dyDescent="0.3">
      <c r="A181" s="16"/>
      <c r="B181" s="174" t="str">
        <f>F1249</f>
        <v>1. I felt fully seen and heard.</v>
      </c>
      <c r="C181" s="174"/>
      <c r="D181" s="174"/>
      <c r="E181" s="174"/>
      <c r="F181" s="174"/>
      <c r="G181" s="174"/>
      <c r="H181" s="174"/>
      <c r="I181" s="174"/>
      <c r="J181" s="174"/>
      <c r="K181" s="175" t="s">
        <v>49</v>
      </c>
      <c r="L181" s="176"/>
      <c r="M181" s="177"/>
      <c r="N181" s="19"/>
    </row>
    <row r="182" spans="1:54" ht="5.15" customHeight="1" x14ac:dyDescent="0.3">
      <c r="A182" s="16"/>
      <c r="B182" s="17"/>
      <c r="C182" s="17"/>
      <c r="D182" s="17"/>
      <c r="E182" s="17"/>
      <c r="F182" s="17"/>
      <c r="G182" s="17"/>
      <c r="H182" s="18"/>
      <c r="I182" s="17"/>
      <c r="J182" s="17"/>
      <c r="K182" s="17"/>
      <c r="L182" s="17"/>
      <c r="M182" s="17"/>
      <c r="N182" s="19"/>
      <c r="BB182" s="38"/>
    </row>
    <row r="183" spans="1:54" ht="20.149999999999999" customHeight="1" x14ac:dyDescent="0.3">
      <c r="A183" s="16"/>
      <c r="B183" s="174" t="str">
        <f>F1250</f>
        <v>2. They faithfully responded to all of my expressions of pain or discomfort.</v>
      </c>
      <c r="C183" s="174"/>
      <c r="D183" s="174"/>
      <c r="E183" s="174"/>
      <c r="F183" s="174"/>
      <c r="G183" s="174"/>
      <c r="H183" s="174"/>
      <c r="I183" s="174"/>
      <c r="J183" s="174"/>
      <c r="K183" s="175" t="s">
        <v>49</v>
      </c>
      <c r="L183" s="176"/>
      <c r="M183" s="177"/>
      <c r="N183" s="19"/>
      <c r="BB183" s="38"/>
    </row>
    <row r="184" spans="1:54" ht="5.15" customHeight="1" x14ac:dyDescent="0.3">
      <c r="A184" s="16"/>
      <c r="B184" s="17"/>
      <c r="C184" s="17"/>
      <c r="D184" s="17"/>
      <c r="E184" s="17"/>
      <c r="F184" s="17"/>
      <c r="G184" s="17"/>
      <c r="H184" s="18"/>
      <c r="I184" s="17"/>
      <c r="J184" s="17"/>
      <c r="K184" s="17"/>
      <c r="L184" s="17"/>
      <c r="M184" s="17"/>
      <c r="N184" s="19"/>
      <c r="BB184" s="38"/>
    </row>
    <row r="185" spans="1:54" ht="20.149999999999999" customHeight="1" x14ac:dyDescent="0.3">
      <c r="A185" s="16"/>
      <c r="B185" s="174" t="str">
        <f>F1251</f>
        <v>3. They put my personal wellbeing ahead of their institutional processes.</v>
      </c>
      <c r="C185" s="174"/>
      <c r="D185" s="174"/>
      <c r="E185" s="174"/>
      <c r="F185" s="174"/>
      <c r="G185" s="174"/>
      <c r="H185" s="174"/>
      <c r="I185" s="174"/>
      <c r="J185" s="174"/>
      <c r="K185" s="175" t="s">
        <v>51</v>
      </c>
      <c r="L185" s="176"/>
      <c r="M185" s="177"/>
      <c r="N185" s="19"/>
      <c r="BB185" s="38"/>
    </row>
    <row r="186" spans="1:54" ht="5.15" customHeight="1" x14ac:dyDescent="0.3">
      <c r="A186" s="16"/>
      <c r="B186" s="17"/>
      <c r="C186" s="17"/>
      <c r="D186" s="17"/>
      <c r="E186" s="17"/>
      <c r="F186" s="17"/>
      <c r="G186" s="17"/>
      <c r="H186" s="18"/>
      <c r="I186" s="17"/>
      <c r="J186" s="17"/>
      <c r="K186" s="17"/>
      <c r="L186" s="17"/>
      <c r="M186" s="17"/>
      <c r="N186" s="19"/>
      <c r="BB186" s="38"/>
    </row>
    <row r="187" spans="1:54" ht="20.149999999999999" customHeight="1" x14ac:dyDescent="0.3">
      <c r="A187" s="16"/>
      <c r="B187" s="174" t="str">
        <f>F1252</f>
        <v>4. Their actions and expressions were devoid of any microaggressions.</v>
      </c>
      <c r="C187" s="174"/>
      <c r="D187" s="174"/>
      <c r="E187" s="174"/>
      <c r="F187" s="174"/>
      <c r="G187" s="174"/>
      <c r="H187" s="174"/>
      <c r="I187" s="174"/>
      <c r="J187" s="174"/>
      <c r="K187" s="175" t="s">
        <v>51</v>
      </c>
      <c r="L187" s="176"/>
      <c r="M187" s="177"/>
      <c r="N187" s="19"/>
    </row>
    <row r="188" spans="1:54" ht="5.15" customHeight="1" x14ac:dyDescent="0.3">
      <c r="A188" s="16"/>
      <c r="B188" s="17"/>
      <c r="C188" s="17"/>
      <c r="D188" s="17"/>
      <c r="E188" s="17"/>
      <c r="F188" s="17"/>
      <c r="G188" s="17"/>
      <c r="H188" s="18"/>
      <c r="I188" s="17"/>
      <c r="J188" s="17"/>
      <c r="K188" s="17"/>
      <c r="L188" s="17"/>
      <c r="M188" s="17"/>
      <c r="N188" s="19"/>
    </row>
    <row r="189" spans="1:54" ht="20.149999999999999" customHeight="1" x14ac:dyDescent="0.3">
      <c r="A189" s="16"/>
      <c r="B189" s="174" t="str">
        <f>F1253</f>
        <v>5. They asked me how they could be more culturally sensitive.</v>
      </c>
      <c r="C189" s="174"/>
      <c r="D189" s="174"/>
      <c r="E189" s="174"/>
      <c r="F189" s="174"/>
      <c r="G189" s="174"/>
      <c r="H189" s="174"/>
      <c r="I189" s="174"/>
      <c r="J189" s="174"/>
      <c r="K189" s="175" t="s">
        <v>51</v>
      </c>
      <c r="L189" s="176"/>
      <c r="M189" s="177"/>
      <c r="N189" s="19"/>
    </row>
    <row r="190" spans="1:54" ht="5.15" customHeight="1" x14ac:dyDescent="0.3">
      <c r="A190" s="16"/>
      <c r="B190" s="17"/>
      <c r="C190" s="17"/>
      <c r="D190" s="17"/>
      <c r="E190" s="17"/>
      <c r="F190" s="17"/>
      <c r="G190" s="17"/>
      <c r="H190" s="18"/>
      <c r="I190" s="17"/>
      <c r="J190" s="17"/>
      <c r="K190" s="17"/>
      <c r="L190" s="17"/>
      <c r="M190" s="17"/>
      <c r="N190" s="19"/>
    </row>
    <row r="191" spans="1:54" ht="20.149999999999999" customHeight="1" x14ac:dyDescent="0.3">
      <c r="A191" s="16"/>
      <c r="B191" s="174" t="str">
        <f>F1254</f>
        <v>6. They did not exploit my vulnerability to their professional authority.</v>
      </c>
      <c r="C191" s="174"/>
      <c r="D191" s="174"/>
      <c r="E191" s="174"/>
      <c r="F191" s="174"/>
      <c r="G191" s="174"/>
      <c r="H191" s="174"/>
      <c r="I191" s="174"/>
      <c r="J191" s="174"/>
      <c r="K191" s="175" t="s">
        <v>49</v>
      </c>
      <c r="L191" s="176"/>
      <c r="M191" s="177"/>
      <c r="N191" s="19"/>
    </row>
    <row r="192" spans="1:54" ht="5.15" customHeight="1" x14ac:dyDescent="0.3">
      <c r="A192" s="16"/>
      <c r="B192" s="39"/>
      <c r="C192" s="39"/>
      <c r="D192" s="39"/>
      <c r="E192" s="39"/>
      <c r="F192" s="39"/>
      <c r="G192" s="39"/>
      <c r="H192" s="39"/>
      <c r="I192" s="39"/>
      <c r="J192" s="39"/>
      <c r="K192" s="39"/>
      <c r="L192" s="39"/>
      <c r="M192" s="39"/>
      <c r="N192" s="19"/>
    </row>
    <row r="193" spans="1:14" ht="20.149999999999999" customHeight="1" x14ac:dyDescent="0.3">
      <c r="A193" s="16"/>
      <c r="B193" s="174" t="str">
        <f>F1255</f>
        <v>7. I never had to give up my autonomy to fit their processes.</v>
      </c>
      <c r="C193" s="174"/>
      <c r="D193" s="174"/>
      <c r="E193" s="174"/>
      <c r="F193" s="174"/>
      <c r="G193" s="174"/>
      <c r="H193" s="174"/>
      <c r="I193" s="174"/>
      <c r="J193" s="174"/>
      <c r="K193" s="175" t="s">
        <v>51</v>
      </c>
      <c r="L193" s="176"/>
      <c r="M193" s="177"/>
      <c r="N193" s="19"/>
    </row>
    <row r="194" spans="1:14" ht="5.15" customHeight="1" x14ac:dyDescent="0.3">
      <c r="A194" s="16"/>
      <c r="B194" s="39"/>
      <c r="C194" s="39"/>
      <c r="D194" s="39"/>
      <c r="E194" s="39"/>
      <c r="F194" s="39"/>
      <c r="G194" s="39"/>
      <c r="H194" s="39"/>
      <c r="I194" s="39"/>
      <c r="J194" s="39"/>
      <c r="K194" s="39"/>
      <c r="L194" s="39"/>
      <c r="M194" s="39"/>
      <c r="N194" s="19"/>
    </row>
    <row r="195" spans="1:14" ht="20.149999999999999" customHeight="1" x14ac:dyDescent="0.3">
      <c r="A195" s="16"/>
      <c r="B195" s="174" t="str">
        <f>F1256</f>
        <v>8. Staff appeared to be culturally diverse.</v>
      </c>
      <c r="C195" s="174"/>
      <c r="D195" s="174"/>
      <c r="E195" s="174"/>
      <c r="F195" s="174"/>
      <c r="G195" s="174"/>
      <c r="H195" s="174"/>
      <c r="I195" s="174"/>
      <c r="J195" s="174"/>
      <c r="K195" s="175" t="s">
        <v>49</v>
      </c>
      <c r="L195" s="176"/>
      <c r="M195" s="177"/>
      <c r="N195" s="19"/>
    </row>
    <row r="196" spans="1:14" ht="5.15" customHeight="1" x14ac:dyDescent="0.3">
      <c r="A196" s="16"/>
      <c r="B196" s="39"/>
      <c r="C196" s="39"/>
      <c r="D196" s="39"/>
      <c r="E196" s="39"/>
      <c r="F196" s="39"/>
      <c r="G196" s="39"/>
      <c r="H196" s="39"/>
      <c r="I196" s="39"/>
      <c r="J196" s="39"/>
      <c r="K196" s="39"/>
      <c r="L196" s="39"/>
      <c r="M196" s="39"/>
      <c r="N196" s="19"/>
    </row>
    <row r="197" spans="1:14" ht="20.149999999999999" customHeight="1" x14ac:dyDescent="0.3">
      <c r="A197" s="16"/>
      <c r="B197" s="174" t="str">
        <f>F1257</f>
        <v>9. They effectively accommodated my linguistic barrier.</v>
      </c>
      <c r="C197" s="174"/>
      <c r="D197" s="174"/>
      <c r="E197" s="174"/>
      <c r="F197" s="174"/>
      <c r="G197" s="174"/>
      <c r="H197" s="174"/>
      <c r="I197" s="174"/>
      <c r="J197" s="174"/>
      <c r="K197" s="175" t="s">
        <v>53</v>
      </c>
      <c r="L197" s="176"/>
      <c r="M197" s="177"/>
      <c r="N197" s="19"/>
    </row>
    <row r="198" spans="1:14" ht="5.15" customHeight="1" x14ac:dyDescent="0.3">
      <c r="A198" s="16"/>
      <c r="B198" s="39"/>
      <c r="C198" s="39"/>
      <c r="D198" s="39"/>
      <c r="E198" s="39"/>
      <c r="F198" s="39"/>
      <c r="G198" s="39"/>
      <c r="H198" s="39"/>
      <c r="I198" s="39"/>
      <c r="J198" s="39"/>
      <c r="K198" s="39"/>
      <c r="L198" s="39"/>
      <c r="M198" s="39"/>
      <c r="N198" s="19"/>
    </row>
    <row r="199" spans="1:14" ht="20.149999999999999" customHeight="1" x14ac:dyDescent="0.3">
      <c r="A199" s="16"/>
      <c r="B199" s="174" t="str">
        <f>F1258</f>
        <v>10. I was offered billing options appropriate to my cultural values.</v>
      </c>
      <c r="C199" s="174"/>
      <c r="D199" s="174"/>
      <c r="E199" s="174"/>
      <c r="F199" s="174"/>
      <c r="G199" s="174"/>
      <c r="H199" s="174"/>
      <c r="I199" s="174"/>
      <c r="J199" s="174"/>
      <c r="K199" s="175" t="s">
        <v>49</v>
      </c>
      <c r="L199" s="176"/>
      <c r="M199" s="177"/>
      <c r="N199" s="19"/>
    </row>
    <row r="200" spans="1:14" ht="10" customHeight="1" x14ac:dyDescent="0.3">
      <c r="A200" s="16"/>
      <c r="B200" s="39"/>
      <c r="C200" s="39"/>
      <c r="D200" s="39"/>
      <c r="E200" s="39"/>
      <c r="F200" s="39"/>
      <c r="G200" s="39"/>
      <c r="H200" s="39"/>
      <c r="I200" s="39"/>
      <c r="J200" s="39"/>
      <c r="K200" s="39"/>
      <c r="L200" s="39"/>
      <c r="M200" s="39"/>
      <c r="N200" s="19"/>
    </row>
    <row r="201" spans="1:14" ht="15" customHeight="1" x14ac:dyDescent="0.3">
      <c r="A201" s="16"/>
      <c r="B201" s="178" t="str">
        <f>B1262</f>
        <v>The resulting score for cultural competence is 85 out of 100. This indicates a level of certifiable competence.</v>
      </c>
      <c r="C201" s="178"/>
      <c r="D201" s="178"/>
      <c r="E201" s="178"/>
      <c r="F201" s="178"/>
      <c r="G201" s="178"/>
      <c r="H201" s="178"/>
      <c r="I201" s="178"/>
      <c r="J201" s="178"/>
      <c r="K201" s="178"/>
      <c r="L201" s="178"/>
      <c r="M201" s="178"/>
      <c r="N201" s="19"/>
    </row>
    <row r="202" spans="1:14" ht="10" customHeight="1" x14ac:dyDescent="0.3">
      <c r="A202" s="16"/>
      <c r="B202" s="40"/>
      <c r="C202" s="41"/>
      <c r="D202" s="41"/>
      <c r="E202" s="41"/>
      <c r="F202" s="41"/>
      <c r="G202" s="41"/>
      <c r="H202" s="41"/>
      <c r="I202" s="41"/>
      <c r="J202" s="41"/>
      <c r="K202" s="41"/>
      <c r="L202" s="41"/>
      <c r="M202" s="42"/>
      <c r="N202" s="19"/>
    </row>
    <row r="203" spans="1:14" ht="20" customHeight="1" x14ac:dyDescent="0.3">
      <c r="A203" s="16"/>
      <c r="B203" s="52" t="str">
        <f>C1266</f>
        <v xml:space="preserve">We provide this helpful feedback to you, Cooper, to improve your cultural competency. </v>
      </c>
      <c r="C203" s="53"/>
      <c r="D203" s="53"/>
      <c r="E203" s="53"/>
      <c r="F203" s="53"/>
      <c r="G203" s="53"/>
      <c r="H203" s="53"/>
      <c r="I203" s="53"/>
      <c r="J203" s="53"/>
      <c r="K203" s="53"/>
      <c r="L203" s="53"/>
      <c r="M203" s="54"/>
      <c r="N203" s="19"/>
    </row>
    <row r="204" spans="1:14" ht="20" customHeight="1" x14ac:dyDescent="0.3">
      <c r="A204" s="16"/>
      <c r="B204" s="156" t="s">
        <v>15</v>
      </c>
      <c r="C204" s="157"/>
      <c r="D204" s="157"/>
      <c r="E204" s="157"/>
      <c r="F204" s="157"/>
      <c r="G204" s="157"/>
      <c r="H204" s="157"/>
      <c r="I204" s="157"/>
      <c r="J204" s="157"/>
      <c r="K204" s="157"/>
      <c r="L204" s="157"/>
      <c r="M204" s="158"/>
      <c r="N204" s="19"/>
    </row>
    <row r="205" spans="1:14" ht="20" customHeight="1" thickBot="1" x14ac:dyDescent="0.35">
      <c r="A205" s="16"/>
      <c r="B205" s="156" t="s">
        <v>16</v>
      </c>
      <c r="C205" s="157"/>
      <c r="D205" s="157"/>
      <c r="E205" s="157"/>
      <c r="F205" s="157"/>
      <c r="G205" s="157"/>
      <c r="H205" s="157"/>
      <c r="I205" s="157"/>
      <c r="J205" s="157"/>
      <c r="K205" s="157"/>
      <c r="L205" s="157"/>
      <c r="M205" s="158"/>
      <c r="N205" s="19"/>
    </row>
    <row r="206" spans="1:14" ht="30" customHeight="1" thickTop="1" x14ac:dyDescent="0.3">
      <c r="A206" s="16"/>
      <c r="B206" s="159" t="s">
        <v>17</v>
      </c>
      <c r="C206" s="160"/>
      <c r="D206" s="160"/>
      <c r="E206" s="162" t="s">
        <v>18</v>
      </c>
      <c r="F206" s="163"/>
      <c r="G206" s="163"/>
      <c r="H206" s="164"/>
      <c r="I206" s="165" t="s">
        <v>19</v>
      </c>
      <c r="J206" s="166"/>
      <c r="K206" s="166"/>
      <c r="L206" s="166"/>
      <c r="M206" s="167"/>
      <c r="N206" s="19"/>
    </row>
    <row r="207" spans="1:14" ht="55" customHeight="1" thickBot="1" x14ac:dyDescent="0.35">
      <c r="A207" s="16"/>
      <c r="B207" s="55"/>
      <c r="C207" s="17"/>
      <c r="D207" s="17"/>
      <c r="E207" s="168" t="s">
        <v>20</v>
      </c>
      <c r="F207" s="169"/>
      <c r="G207" s="169"/>
      <c r="H207" s="170"/>
      <c r="I207" s="171" t="s">
        <v>21</v>
      </c>
      <c r="J207" s="172"/>
      <c r="K207" s="172"/>
      <c r="L207" s="172"/>
      <c r="M207" s="173"/>
      <c r="N207" s="19"/>
    </row>
    <row r="208" spans="1:14" ht="10" customHeight="1" thickTop="1" x14ac:dyDescent="0.3">
      <c r="A208" s="16"/>
      <c r="B208" s="55"/>
      <c r="C208" s="17"/>
      <c r="D208" s="17"/>
      <c r="E208" s="17"/>
      <c r="F208" s="17"/>
      <c r="G208" s="17"/>
      <c r="H208" s="17"/>
      <c r="I208" s="17"/>
      <c r="J208" s="17"/>
      <c r="K208" s="17"/>
      <c r="L208" s="17"/>
      <c r="M208" s="56"/>
      <c r="N208" s="19"/>
    </row>
    <row r="209" spans="1:54" ht="20.149999999999999" customHeight="1" x14ac:dyDescent="0.3">
      <c r="A209" s="16"/>
      <c r="B209" s="46"/>
      <c r="C209" s="39"/>
      <c r="D209" s="39"/>
      <c r="E209" s="153" t="s">
        <v>119</v>
      </c>
      <c r="F209" s="154"/>
      <c r="G209" s="154"/>
      <c r="H209" s="154"/>
      <c r="I209" s="154"/>
      <c r="J209" s="154"/>
      <c r="K209" s="154"/>
      <c r="L209" s="155"/>
      <c r="M209" s="48"/>
      <c r="N209" s="19"/>
    </row>
    <row r="210" spans="1:54" ht="10" customHeight="1" x14ac:dyDescent="0.3">
      <c r="A210" s="16"/>
      <c r="B210" s="46"/>
      <c r="C210" s="39"/>
      <c r="D210" s="39"/>
      <c r="E210" s="39"/>
      <c r="F210" s="39"/>
      <c r="G210" s="39"/>
      <c r="H210" s="39"/>
      <c r="I210" s="39"/>
      <c r="J210" s="39"/>
      <c r="K210" s="39"/>
      <c r="L210" s="39"/>
      <c r="M210" s="48"/>
      <c r="N210" s="19"/>
    </row>
    <row r="211" spans="1:54" ht="65.150000000000006" customHeight="1" x14ac:dyDescent="0.3">
      <c r="A211" s="16"/>
      <c r="B211" s="156" t="str">
        <f>C1276</f>
        <v>Now that Cooper is completing the Standard Cultural Competence program, we expect stellar outcomes. And will soon provide a testimonial of their responsiveness to the needs of diverse clients.</v>
      </c>
      <c r="C211" s="157"/>
      <c r="D211" s="157"/>
      <c r="E211" s="157"/>
      <c r="F211" s="157"/>
      <c r="G211" s="157"/>
      <c r="H211" s="157"/>
      <c r="I211" s="157"/>
      <c r="J211" s="157"/>
      <c r="K211" s="157"/>
      <c r="L211" s="157"/>
      <c r="M211" s="158"/>
      <c r="N211" s="19"/>
    </row>
    <row r="212" spans="1:54" ht="45" customHeight="1" x14ac:dyDescent="0.3">
      <c r="A212" s="16"/>
      <c r="B212" s="150"/>
      <c r="C212" s="151"/>
      <c r="D212" s="151"/>
      <c r="E212" s="151"/>
      <c r="F212" s="151"/>
      <c r="G212" s="151"/>
      <c r="H212" s="151"/>
      <c r="I212" s="151"/>
      <c r="J212" s="151"/>
      <c r="K212" s="151"/>
      <c r="L212" s="151"/>
      <c r="M212" s="152"/>
      <c r="N212" s="19"/>
    </row>
    <row r="213" spans="1:54" ht="5.15" customHeight="1" x14ac:dyDescent="0.3">
      <c r="A213" s="16"/>
      <c r="B213" s="39"/>
      <c r="C213" s="39"/>
      <c r="D213" s="39"/>
      <c r="E213" s="39"/>
      <c r="F213" s="39"/>
      <c r="G213" s="39"/>
      <c r="H213" s="39"/>
      <c r="I213" s="39"/>
      <c r="J213" s="39"/>
      <c r="K213" s="39"/>
      <c r="L213" s="39"/>
      <c r="M213" s="39"/>
      <c r="N213" s="19"/>
    </row>
    <row r="214" spans="1:54" ht="5.15" customHeight="1" x14ac:dyDescent="0.3">
      <c r="A214" s="27"/>
      <c r="B214" s="28"/>
      <c r="C214" s="28"/>
      <c r="D214" s="28"/>
      <c r="E214" s="28"/>
      <c r="F214" s="28"/>
      <c r="G214" s="28"/>
      <c r="H214" s="28"/>
      <c r="I214" s="28"/>
      <c r="J214" s="28"/>
      <c r="K214" s="28"/>
      <c r="L214" s="28"/>
      <c r="M214" s="28"/>
      <c r="N214" s="29"/>
    </row>
    <row r="215" spans="1:54" ht="55" customHeight="1" x14ac:dyDescent="0.3">
      <c r="A215" s="30" t="s">
        <v>5</v>
      </c>
      <c r="B215" s="188" t="s">
        <v>27</v>
      </c>
      <c r="C215" s="188"/>
      <c r="D215" s="188"/>
      <c r="E215" s="188"/>
      <c r="F215" s="186" t="s">
        <v>44</v>
      </c>
      <c r="G215" s="186"/>
      <c r="H215" s="186"/>
      <c r="I215" s="186"/>
      <c r="J215" s="187" t="s">
        <v>48</v>
      </c>
      <c r="K215" s="187"/>
      <c r="L215" s="187"/>
      <c r="M215" s="187"/>
      <c r="N215" s="31" t="s">
        <v>7</v>
      </c>
    </row>
    <row r="216" spans="1:54" ht="5.15" customHeight="1" x14ac:dyDescent="0.3">
      <c r="A216" s="11"/>
      <c r="B216" s="12"/>
      <c r="C216" s="12"/>
      <c r="D216" s="12"/>
      <c r="E216" s="12"/>
      <c r="F216" s="12"/>
      <c r="G216" s="12"/>
      <c r="H216" s="13"/>
      <c r="I216" s="12"/>
      <c r="J216" s="12"/>
      <c r="K216" s="12"/>
      <c r="L216" s="12"/>
      <c r="M216" s="12"/>
      <c r="N216" s="14"/>
    </row>
    <row r="217" spans="1:54" ht="5.15" customHeight="1" x14ac:dyDescent="0.3">
      <c r="A217" s="16"/>
      <c r="B217" s="17"/>
      <c r="C217" s="17"/>
      <c r="D217" s="17"/>
      <c r="E217" s="17"/>
      <c r="F217" s="17"/>
      <c r="G217" s="17"/>
      <c r="H217" s="18"/>
      <c r="I217" s="17"/>
      <c r="J217" s="17"/>
      <c r="K217" s="17"/>
      <c r="L217" s="17"/>
      <c r="M217" s="17"/>
      <c r="N217" s="19"/>
    </row>
    <row r="218" spans="1:54" ht="5.15" customHeight="1" thickBot="1" x14ac:dyDescent="0.35">
      <c r="A218" s="16"/>
      <c r="B218" s="32"/>
      <c r="C218" s="32"/>
      <c r="D218" s="32"/>
      <c r="E218" s="32"/>
      <c r="F218" s="32"/>
      <c r="G218" s="32"/>
      <c r="H218" s="32"/>
      <c r="I218" s="32"/>
      <c r="J218" s="32"/>
      <c r="K218" s="32"/>
      <c r="L218" s="32"/>
      <c r="M218" s="32"/>
      <c r="N218" s="19"/>
    </row>
    <row r="219" spans="1:54" ht="20.149999999999999" customHeight="1" thickTop="1" x14ac:dyDescent="0.3">
      <c r="A219" s="16"/>
      <c r="B219" s="33" t="s">
        <v>11</v>
      </c>
      <c r="C219" s="32"/>
      <c r="D219" s="32"/>
      <c r="E219" s="32"/>
      <c r="F219" s="179" t="str">
        <f>F178</f>
        <v>Ayana</v>
      </c>
      <c r="G219" s="180"/>
      <c r="H219" s="180"/>
      <c r="I219" s="181"/>
      <c r="J219" s="34"/>
      <c r="K219" s="35" t="s">
        <v>12</v>
      </c>
      <c r="L219" s="36"/>
      <c r="M219" s="37"/>
      <c r="N219" s="19"/>
    </row>
    <row r="220" spans="1:54" ht="20.149999999999999" customHeight="1" thickBot="1" x14ac:dyDescent="0.35">
      <c r="A220" s="16"/>
      <c r="B220" s="33" t="s">
        <v>13</v>
      </c>
      <c r="C220" s="32"/>
      <c r="D220" s="32"/>
      <c r="E220" s="32"/>
      <c r="F220" s="179" t="str">
        <f>F179</f>
        <v>Cooper</v>
      </c>
      <c r="G220" s="180"/>
      <c r="H220" s="180"/>
      <c r="I220" s="181"/>
      <c r="J220" s="34"/>
      <c r="K220" s="182">
        <v>8.1999999999999993</v>
      </c>
      <c r="L220" s="183"/>
      <c r="M220" s="184"/>
      <c r="N220" s="19"/>
    </row>
    <row r="221" spans="1:54" ht="10" customHeight="1" thickTop="1" x14ac:dyDescent="0.3">
      <c r="A221" s="16"/>
      <c r="B221" s="17"/>
      <c r="C221" s="17"/>
      <c r="D221" s="17"/>
      <c r="E221" s="17"/>
      <c r="F221" s="17"/>
      <c r="G221" s="17"/>
      <c r="H221" s="18"/>
      <c r="I221" s="17"/>
      <c r="J221" s="17"/>
      <c r="K221" s="17"/>
      <c r="L221" s="17"/>
      <c r="M221" s="17"/>
      <c r="N221" s="19"/>
    </row>
    <row r="222" spans="1:54" ht="20.149999999999999" customHeight="1" x14ac:dyDescent="0.3">
      <c r="A222" s="16"/>
      <c r="B222" s="174" t="str">
        <f>F1286</f>
        <v>1. I felt fully seen and heard.</v>
      </c>
      <c r="C222" s="174"/>
      <c r="D222" s="174"/>
      <c r="E222" s="174"/>
      <c r="F222" s="174"/>
      <c r="G222" s="174"/>
      <c r="H222" s="174"/>
      <c r="I222" s="174"/>
      <c r="J222" s="174"/>
      <c r="K222" s="175" t="s">
        <v>49</v>
      </c>
      <c r="L222" s="176"/>
      <c r="M222" s="177"/>
      <c r="N222" s="19"/>
    </row>
    <row r="223" spans="1:54" ht="5.15" customHeight="1" x14ac:dyDescent="0.3">
      <c r="A223" s="16"/>
      <c r="B223" s="17"/>
      <c r="C223" s="17"/>
      <c r="D223" s="17"/>
      <c r="E223" s="17"/>
      <c r="F223" s="17"/>
      <c r="G223" s="17"/>
      <c r="H223" s="18"/>
      <c r="I223" s="17"/>
      <c r="J223" s="17"/>
      <c r="K223" s="17"/>
      <c r="L223" s="17"/>
      <c r="M223" s="17"/>
      <c r="N223" s="19"/>
      <c r="BB223" s="38"/>
    </row>
    <row r="224" spans="1:54" ht="20.149999999999999" customHeight="1" x14ac:dyDescent="0.3">
      <c r="A224" s="16"/>
      <c r="B224" s="174" t="str">
        <f>F1287</f>
        <v>2. They faithfully responded to all of my expressions of pain or discomfort.</v>
      </c>
      <c r="C224" s="174"/>
      <c r="D224" s="174"/>
      <c r="E224" s="174"/>
      <c r="F224" s="174"/>
      <c r="G224" s="174"/>
      <c r="H224" s="174"/>
      <c r="I224" s="174"/>
      <c r="J224" s="174"/>
      <c r="K224" s="175" t="s">
        <v>49</v>
      </c>
      <c r="L224" s="176"/>
      <c r="M224" s="177"/>
      <c r="N224" s="19"/>
      <c r="BB224" s="38"/>
    </row>
    <row r="225" spans="1:54" ht="5.15" customHeight="1" x14ac:dyDescent="0.3">
      <c r="A225" s="16"/>
      <c r="B225" s="17"/>
      <c r="C225" s="17"/>
      <c r="D225" s="17"/>
      <c r="E225" s="17"/>
      <c r="F225" s="17"/>
      <c r="G225" s="17"/>
      <c r="H225" s="18"/>
      <c r="I225" s="17"/>
      <c r="J225" s="17"/>
      <c r="K225" s="17"/>
      <c r="L225" s="17"/>
      <c r="M225" s="17"/>
      <c r="N225" s="19"/>
      <c r="BB225" s="38"/>
    </row>
    <row r="226" spans="1:54" ht="20.149999999999999" customHeight="1" x14ac:dyDescent="0.3">
      <c r="A226" s="16"/>
      <c r="B226" s="174" t="str">
        <f>F1288</f>
        <v>3. They put my personal wellbeing ahead of their institutional processes.</v>
      </c>
      <c r="C226" s="174"/>
      <c r="D226" s="174"/>
      <c r="E226" s="174"/>
      <c r="F226" s="174"/>
      <c r="G226" s="174"/>
      <c r="H226" s="174"/>
      <c r="I226" s="174"/>
      <c r="J226" s="174"/>
      <c r="K226" s="175" t="s">
        <v>51</v>
      </c>
      <c r="L226" s="176"/>
      <c r="M226" s="177"/>
      <c r="N226" s="19"/>
      <c r="BB226" s="38"/>
    </row>
    <row r="227" spans="1:54" ht="5.15" customHeight="1" x14ac:dyDescent="0.3">
      <c r="A227" s="16"/>
      <c r="B227" s="17"/>
      <c r="C227" s="17"/>
      <c r="D227" s="17"/>
      <c r="E227" s="17"/>
      <c r="F227" s="17"/>
      <c r="G227" s="17"/>
      <c r="H227" s="18"/>
      <c r="I227" s="17"/>
      <c r="J227" s="17"/>
      <c r="K227" s="17"/>
      <c r="L227" s="17"/>
      <c r="M227" s="17"/>
      <c r="N227" s="19"/>
      <c r="BB227" s="38"/>
    </row>
    <row r="228" spans="1:54" ht="20.149999999999999" customHeight="1" x14ac:dyDescent="0.3">
      <c r="A228" s="16"/>
      <c r="B228" s="174" t="str">
        <f>F1289</f>
        <v>4. Their actions and expressions were devoid of any microaggressions.</v>
      </c>
      <c r="C228" s="174"/>
      <c r="D228" s="174"/>
      <c r="E228" s="174"/>
      <c r="F228" s="174"/>
      <c r="G228" s="174"/>
      <c r="H228" s="174"/>
      <c r="I228" s="174"/>
      <c r="J228" s="174"/>
      <c r="K228" s="175" t="s">
        <v>51</v>
      </c>
      <c r="L228" s="176"/>
      <c r="M228" s="177"/>
      <c r="N228" s="19"/>
    </row>
    <row r="229" spans="1:54" ht="5.15" customHeight="1" x14ac:dyDescent="0.3">
      <c r="A229" s="16"/>
      <c r="B229" s="17"/>
      <c r="C229" s="17"/>
      <c r="D229" s="17"/>
      <c r="E229" s="17"/>
      <c r="F229" s="17"/>
      <c r="G229" s="17"/>
      <c r="H229" s="18"/>
      <c r="I229" s="17"/>
      <c r="J229" s="17"/>
      <c r="K229" s="17"/>
      <c r="L229" s="17"/>
      <c r="M229" s="17"/>
      <c r="N229" s="19"/>
    </row>
    <row r="230" spans="1:54" ht="20.149999999999999" customHeight="1" x14ac:dyDescent="0.3">
      <c r="A230" s="16"/>
      <c r="B230" s="174" t="str">
        <f>F1290</f>
        <v>5. They asked me how they could be more culturally sensitive.</v>
      </c>
      <c r="C230" s="174"/>
      <c r="D230" s="174"/>
      <c r="E230" s="174"/>
      <c r="F230" s="174"/>
      <c r="G230" s="174"/>
      <c r="H230" s="174"/>
      <c r="I230" s="174"/>
      <c r="J230" s="174"/>
      <c r="K230" s="175" t="s">
        <v>51</v>
      </c>
      <c r="L230" s="176"/>
      <c r="M230" s="177"/>
      <c r="N230" s="19"/>
    </row>
    <row r="231" spans="1:54" ht="5.15" customHeight="1" x14ac:dyDescent="0.3">
      <c r="A231" s="16"/>
      <c r="B231" s="17"/>
      <c r="C231" s="17"/>
      <c r="D231" s="17"/>
      <c r="E231" s="17"/>
      <c r="F231" s="17"/>
      <c r="G231" s="17"/>
      <c r="H231" s="18"/>
      <c r="I231" s="17"/>
      <c r="J231" s="17"/>
      <c r="K231" s="17"/>
      <c r="L231" s="17"/>
      <c r="M231" s="17"/>
      <c r="N231" s="19"/>
    </row>
    <row r="232" spans="1:54" ht="20.149999999999999" customHeight="1" x14ac:dyDescent="0.3">
      <c r="A232" s="16"/>
      <c r="B232" s="174" t="str">
        <f>F1291</f>
        <v>6. They did not exploit my vulnerability to their professional authority.</v>
      </c>
      <c r="C232" s="174"/>
      <c r="D232" s="174"/>
      <c r="E232" s="174"/>
      <c r="F232" s="174"/>
      <c r="G232" s="174"/>
      <c r="H232" s="174"/>
      <c r="I232" s="174"/>
      <c r="J232" s="174"/>
      <c r="K232" s="175" t="s">
        <v>49</v>
      </c>
      <c r="L232" s="176"/>
      <c r="M232" s="177"/>
      <c r="N232" s="19"/>
    </row>
    <row r="233" spans="1:54" ht="5.15" customHeight="1" x14ac:dyDescent="0.3">
      <c r="A233" s="16"/>
      <c r="B233" s="39"/>
      <c r="C233" s="39"/>
      <c r="D233" s="39"/>
      <c r="E233" s="39"/>
      <c r="F233" s="39"/>
      <c r="G233" s="39"/>
      <c r="H233" s="39"/>
      <c r="I233" s="39"/>
      <c r="J233" s="39"/>
      <c r="K233" s="39"/>
      <c r="L233" s="39"/>
      <c r="M233" s="39"/>
      <c r="N233" s="19"/>
    </row>
    <row r="234" spans="1:54" ht="20.149999999999999" customHeight="1" x14ac:dyDescent="0.3">
      <c r="A234" s="16"/>
      <c r="B234" s="174" t="str">
        <f>F1292</f>
        <v>7. I never had to give up my autonomy to fit their processes.</v>
      </c>
      <c r="C234" s="174"/>
      <c r="D234" s="174"/>
      <c r="E234" s="174"/>
      <c r="F234" s="174"/>
      <c r="G234" s="174"/>
      <c r="H234" s="174"/>
      <c r="I234" s="174"/>
      <c r="J234" s="174"/>
      <c r="K234" s="175" t="s">
        <v>51</v>
      </c>
      <c r="L234" s="176"/>
      <c r="M234" s="177"/>
      <c r="N234" s="19"/>
    </row>
    <row r="235" spans="1:54" ht="5.15" customHeight="1" x14ac:dyDescent="0.3">
      <c r="A235" s="16"/>
      <c r="B235" s="39"/>
      <c r="C235" s="39"/>
      <c r="D235" s="39"/>
      <c r="E235" s="39"/>
      <c r="F235" s="39"/>
      <c r="G235" s="39"/>
      <c r="H235" s="39"/>
      <c r="I235" s="39"/>
      <c r="J235" s="39"/>
      <c r="K235" s="39"/>
      <c r="L235" s="39"/>
      <c r="M235" s="39"/>
      <c r="N235" s="19"/>
    </row>
    <row r="236" spans="1:54" ht="20.149999999999999" customHeight="1" x14ac:dyDescent="0.3">
      <c r="A236" s="16"/>
      <c r="B236" s="174" t="str">
        <f>F1293</f>
        <v>8. Staff appeared to be culturally diverse.</v>
      </c>
      <c r="C236" s="174"/>
      <c r="D236" s="174"/>
      <c r="E236" s="174"/>
      <c r="F236" s="174"/>
      <c r="G236" s="174"/>
      <c r="H236" s="174"/>
      <c r="I236" s="174"/>
      <c r="J236" s="174"/>
      <c r="K236" s="175" t="s">
        <v>49</v>
      </c>
      <c r="L236" s="176"/>
      <c r="M236" s="177"/>
      <c r="N236" s="19"/>
    </row>
    <row r="237" spans="1:54" ht="5.15" customHeight="1" x14ac:dyDescent="0.3">
      <c r="A237" s="16"/>
      <c r="B237" s="39"/>
      <c r="C237" s="39"/>
      <c r="D237" s="39"/>
      <c r="E237" s="39"/>
      <c r="F237" s="39"/>
      <c r="G237" s="39"/>
      <c r="H237" s="39"/>
      <c r="I237" s="39"/>
      <c r="J237" s="39"/>
      <c r="K237" s="39"/>
      <c r="L237" s="39"/>
      <c r="M237" s="39"/>
      <c r="N237" s="19"/>
    </row>
    <row r="238" spans="1:54" ht="20.149999999999999" customHeight="1" x14ac:dyDescent="0.3">
      <c r="A238" s="16"/>
      <c r="B238" s="174" t="str">
        <f>F1294</f>
        <v>9. They effectively accommodated my linguistic barrier.</v>
      </c>
      <c r="C238" s="174"/>
      <c r="D238" s="174"/>
      <c r="E238" s="174"/>
      <c r="F238" s="174"/>
      <c r="G238" s="174"/>
      <c r="H238" s="174"/>
      <c r="I238" s="174"/>
      <c r="J238" s="174"/>
      <c r="K238" s="175" t="s">
        <v>53</v>
      </c>
      <c r="L238" s="176"/>
      <c r="M238" s="177"/>
      <c r="N238" s="19"/>
    </row>
    <row r="239" spans="1:54" ht="5.15" customHeight="1" x14ac:dyDescent="0.3">
      <c r="A239" s="16"/>
      <c r="B239" s="39"/>
      <c r="C239" s="39"/>
      <c r="D239" s="39"/>
      <c r="E239" s="39"/>
      <c r="F239" s="39"/>
      <c r="G239" s="39"/>
      <c r="H239" s="39"/>
      <c r="I239" s="39"/>
      <c r="J239" s="39"/>
      <c r="K239" s="39"/>
      <c r="L239" s="39"/>
      <c r="M239" s="39"/>
      <c r="N239" s="19"/>
    </row>
    <row r="240" spans="1:54" ht="20.149999999999999" customHeight="1" x14ac:dyDescent="0.3">
      <c r="A240" s="16"/>
      <c r="B240" s="174" t="str">
        <f>F1295</f>
        <v>10. I was offered billing options appropriate to my cultural values.</v>
      </c>
      <c r="C240" s="174"/>
      <c r="D240" s="174"/>
      <c r="E240" s="174"/>
      <c r="F240" s="174"/>
      <c r="G240" s="174"/>
      <c r="H240" s="174"/>
      <c r="I240" s="174"/>
      <c r="J240" s="174"/>
      <c r="K240" s="175" t="s">
        <v>49</v>
      </c>
      <c r="L240" s="176"/>
      <c r="M240" s="177"/>
      <c r="N240" s="19"/>
    </row>
    <row r="241" spans="1:14" ht="10" customHeight="1" x14ac:dyDescent="0.3">
      <c r="A241" s="16"/>
      <c r="B241" s="39"/>
      <c r="C241" s="39"/>
      <c r="D241" s="39"/>
      <c r="E241" s="39"/>
      <c r="F241" s="39"/>
      <c r="G241" s="39"/>
      <c r="H241" s="39"/>
      <c r="I241" s="39"/>
      <c r="J241" s="39"/>
      <c r="K241" s="39"/>
      <c r="L241" s="39"/>
      <c r="M241" s="39"/>
      <c r="N241" s="19"/>
    </row>
    <row r="242" spans="1:14" ht="15" customHeight="1" x14ac:dyDescent="0.3">
      <c r="A242" s="16"/>
      <c r="B242" s="178" t="str">
        <f>B1299</f>
        <v>The resulting score for cultural competence is 85 out of 100. This indicates a level of certifiable competence.</v>
      </c>
      <c r="C242" s="178"/>
      <c r="D242" s="178"/>
      <c r="E242" s="178"/>
      <c r="F242" s="178"/>
      <c r="G242" s="178"/>
      <c r="H242" s="178"/>
      <c r="I242" s="178"/>
      <c r="J242" s="178"/>
      <c r="K242" s="178"/>
      <c r="L242" s="178"/>
      <c r="M242" s="178"/>
      <c r="N242" s="19"/>
    </row>
    <row r="243" spans="1:14" ht="10" customHeight="1" x14ac:dyDescent="0.3">
      <c r="A243" s="16"/>
      <c r="B243" s="40"/>
      <c r="C243" s="41"/>
      <c r="D243" s="41"/>
      <c r="E243" s="41"/>
      <c r="F243" s="41"/>
      <c r="G243" s="41"/>
      <c r="H243" s="41"/>
      <c r="I243" s="41"/>
      <c r="J243" s="41"/>
      <c r="K243" s="41"/>
      <c r="L243" s="41"/>
      <c r="M243" s="42"/>
      <c r="N243" s="19"/>
    </row>
    <row r="244" spans="1:14" ht="20" customHeight="1" x14ac:dyDescent="0.3">
      <c r="A244" s="16"/>
      <c r="B244" s="52" t="str">
        <f>C1303</f>
        <v xml:space="preserve">We provide this helpful feedback to you, Cooper, to improve your cultural competency. </v>
      </c>
      <c r="C244" s="53"/>
      <c r="D244" s="53"/>
      <c r="E244" s="53"/>
      <c r="F244" s="53"/>
      <c r="G244" s="53"/>
      <c r="H244" s="53"/>
      <c r="I244" s="53"/>
      <c r="J244" s="53"/>
      <c r="K244" s="53"/>
      <c r="L244" s="53"/>
      <c r="M244" s="54"/>
      <c r="N244" s="19"/>
    </row>
    <row r="245" spans="1:14" ht="20" customHeight="1" x14ac:dyDescent="0.3">
      <c r="A245" s="16"/>
      <c r="B245" s="156" t="s">
        <v>15</v>
      </c>
      <c r="C245" s="157"/>
      <c r="D245" s="157"/>
      <c r="E245" s="157"/>
      <c r="F245" s="157"/>
      <c r="G245" s="157"/>
      <c r="H245" s="157"/>
      <c r="I245" s="157"/>
      <c r="J245" s="157"/>
      <c r="K245" s="157"/>
      <c r="L245" s="157"/>
      <c r="M245" s="158"/>
      <c r="N245" s="19"/>
    </row>
    <row r="246" spans="1:14" ht="20" customHeight="1" thickBot="1" x14ac:dyDescent="0.35">
      <c r="A246" s="16"/>
      <c r="B246" s="156" t="s">
        <v>16</v>
      </c>
      <c r="C246" s="157"/>
      <c r="D246" s="157"/>
      <c r="E246" s="157"/>
      <c r="F246" s="157"/>
      <c r="G246" s="157"/>
      <c r="H246" s="157"/>
      <c r="I246" s="157"/>
      <c r="J246" s="157"/>
      <c r="K246" s="157"/>
      <c r="L246" s="157"/>
      <c r="M246" s="158"/>
      <c r="N246" s="19"/>
    </row>
    <row r="247" spans="1:14" ht="30" customHeight="1" thickTop="1" x14ac:dyDescent="0.3">
      <c r="A247" s="16"/>
      <c r="B247" s="159" t="s">
        <v>17</v>
      </c>
      <c r="C247" s="160"/>
      <c r="D247" s="160"/>
      <c r="E247" s="162" t="s">
        <v>18</v>
      </c>
      <c r="F247" s="163"/>
      <c r="G247" s="163"/>
      <c r="H247" s="164"/>
      <c r="I247" s="165" t="s">
        <v>19</v>
      </c>
      <c r="J247" s="166"/>
      <c r="K247" s="166"/>
      <c r="L247" s="166"/>
      <c r="M247" s="167"/>
      <c r="N247" s="19"/>
    </row>
    <row r="248" spans="1:14" ht="55" customHeight="1" thickBot="1" x14ac:dyDescent="0.35">
      <c r="A248" s="16"/>
      <c r="B248" s="55"/>
      <c r="C248" s="17"/>
      <c r="D248" s="17"/>
      <c r="E248" s="168" t="s">
        <v>20</v>
      </c>
      <c r="F248" s="169"/>
      <c r="G248" s="169"/>
      <c r="H248" s="170"/>
      <c r="I248" s="171" t="s">
        <v>21</v>
      </c>
      <c r="J248" s="172"/>
      <c r="K248" s="172"/>
      <c r="L248" s="172"/>
      <c r="M248" s="173"/>
      <c r="N248" s="19"/>
    </row>
    <row r="249" spans="1:14" ht="10" customHeight="1" thickTop="1" x14ac:dyDescent="0.3">
      <c r="A249" s="16"/>
      <c r="B249" s="55"/>
      <c r="C249" s="17"/>
      <c r="D249" s="17"/>
      <c r="E249" s="17"/>
      <c r="F249" s="17"/>
      <c r="G249" s="17"/>
      <c r="H249" s="17"/>
      <c r="I249" s="17"/>
      <c r="J249" s="17"/>
      <c r="K249" s="17"/>
      <c r="L249" s="17"/>
      <c r="M249" s="56"/>
      <c r="N249" s="19"/>
    </row>
    <row r="250" spans="1:14" ht="20.149999999999999" customHeight="1" x14ac:dyDescent="0.3">
      <c r="A250" s="16"/>
      <c r="B250" s="46"/>
      <c r="C250" s="39"/>
      <c r="D250" s="39"/>
      <c r="E250" s="153" t="s">
        <v>119</v>
      </c>
      <c r="F250" s="154"/>
      <c r="G250" s="154"/>
      <c r="H250" s="154"/>
      <c r="I250" s="154"/>
      <c r="J250" s="154"/>
      <c r="K250" s="154"/>
      <c r="L250" s="155"/>
      <c r="M250" s="48"/>
      <c r="N250" s="19"/>
    </row>
    <row r="251" spans="1:14" ht="10" customHeight="1" x14ac:dyDescent="0.3">
      <c r="A251" s="16"/>
      <c r="B251" s="46"/>
      <c r="C251" s="39"/>
      <c r="D251" s="39"/>
      <c r="E251" s="39"/>
      <c r="F251" s="39"/>
      <c r="G251" s="39"/>
      <c r="H251" s="39"/>
      <c r="I251" s="39"/>
      <c r="J251" s="39"/>
      <c r="K251" s="39"/>
      <c r="L251" s="39"/>
      <c r="M251" s="48"/>
      <c r="N251" s="19"/>
    </row>
    <row r="252" spans="1:14" ht="65.150000000000006" customHeight="1" x14ac:dyDescent="0.3">
      <c r="A252" s="16"/>
      <c r="B252" s="156" t="str">
        <f>C1313</f>
        <v>Now that Cooper is completing the Standard Cultural Competence program, we expect stellar outcomes. And will soon provide a testimonial of their responsiveness to the needs of diverse clients.</v>
      </c>
      <c r="C252" s="157"/>
      <c r="D252" s="157"/>
      <c r="E252" s="157"/>
      <c r="F252" s="157"/>
      <c r="G252" s="157"/>
      <c r="H252" s="157"/>
      <c r="I252" s="157"/>
      <c r="J252" s="157"/>
      <c r="K252" s="157"/>
      <c r="L252" s="157"/>
      <c r="M252" s="158"/>
      <c r="N252" s="19"/>
    </row>
    <row r="253" spans="1:14" ht="45" customHeight="1" x14ac:dyDescent="0.3">
      <c r="A253" s="16"/>
      <c r="B253" s="150"/>
      <c r="C253" s="151"/>
      <c r="D253" s="151"/>
      <c r="E253" s="151"/>
      <c r="F253" s="151"/>
      <c r="G253" s="151"/>
      <c r="H253" s="151"/>
      <c r="I253" s="151"/>
      <c r="J253" s="151"/>
      <c r="K253" s="151"/>
      <c r="L253" s="151"/>
      <c r="M253" s="152"/>
      <c r="N253" s="19"/>
    </row>
    <row r="254" spans="1:14" ht="5.15" customHeight="1" x14ac:dyDescent="0.3">
      <c r="A254" s="16"/>
      <c r="B254" s="39"/>
      <c r="C254" s="39"/>
      <c r="D254" s="39"/>
      <c r="E254" s="39"/>
      <c r="F254" s="39"/>
      <c r="G254" s="39"/>
      <c r="H254" s="39"/>
      <c r="I254" s="39"/>
      <c r="J254" s="39"/>
      <c r="K254" s="39"/>
      <c r="L254" s="39"/>
      <c r="M254" s="39"/>
      <c r="N254" s="19"/>
    </row>
    <row r="255" spans="1:14" ht="5.15" customHeight="1" x14ac:dyDescent="0.3">
      <c r="A255" s="27"/>
      <c r="B255" s="28"/>
      <c r="C255" s="28"/>
      <c r="D255" s="28"/>
      <c r="E255" s="28"/>
      <c r="F255" s="28"/>
      <c r="G255" s="28"/>
      <c r="H255" s="28"/>
      <c r="I255" s="28"/>
      <c r="J255" s="28"/>
      <c r="K255" s="28"/>
      <c r="L255" s="28"/>
      <c r="M255" s="28"/>
      <c r="N255" s="29"/>
    </row>
    <row r="256" spans="1:14" ht="55" customHeight="1" x14ac:dyDescent="0.3">
      <c r="A256" s="30" t="s">
        <v>5</v>
      </c>
      <c r="B256" s="188" t="s">
        <v>28</v>
      </c>
      <c r="C256" s="188"/>
      <c r="D256" s="188"/>
      <c r="E256" s="188"/>
      <c r="F256" s="186" t="s">
        <v>46</v>
      </c>
      <c r="G256" s="186"/>
      <c r="H256" s="186"/>
      <c r="I256" s="186"/>
      <c r="J256" s="187" t="s">
        <v>50</v>
      </c>
      <c r="K256" s="187"/>
      <c r="L256" s="187"/>
      <c r="M256" s="187"/>
      <c r="N256" s="31" t="s">
        <v>7</v>
      </c>
    </row>
    <row r="257" spans="1:54" ht="5.15" customHeight="1" x14ac:dyDescent="0.3">
      <c r="A257" s="11"/>
      <c r="B257" s="12"/>
      <c r="C257" s="12"/>
      <c r="D257" s="12"/>
      <c r="E257" s="12"/>
      <c r="F257" s="12"/>
      <c r="G257" s="12"/>
      <c r="H257" s="13"/>
      <c r="I257" s="12"/>
      <c r="J257" s="12"/>
      <c r="K257" s="12"/>
      <c r="L257" s="12"/>
      <c r="M257" s="12"/>
      <c r="N257" s="14"/>
    </row>
    <row r="258" spans="1:54" ht="5.15" customHeight="1" x14ac:dyDescent="0.3">
      <c r="A258" s="16"/>
      <c r="B258" s="17"/>
      <c r="C258" s="17"/>
      <c r="D258" s="17"/>
      <c r="E258" s="17"/>
      <c r="F258" s="17"/>
      <c r="G258" s="17"/>
      <c r="H258" s="18"/>
      <c r="I258" s="17"/>
      <c r="J258" s="17"/>
      <c r="K258" s="17"/>
      <c r="L258" s="17"/>
      <c r="M258" s="17"/>
      <c r="N258" s="19"/>
    </row>
    <row r="259" spans="1:54" ht="5.15" customHeight="1" thickBot="1" x14ac:dyDescent="0.35">
      <c r="A259" s="16"/>
      <c r="B259" s="32"/>
      <c r="C259" s="32"/>
      <c r="D259" s="32"/>
      <c r="E259" s="32"/>
      <c r="F259" s="32"/>
      <c r="G259" s="32"/>
      <c r="H259" s="32"/>
      <c r="I259" s="32"/>
      <c r="J259" s="32"/>
      <c r="K259" s="32"/>
      <c r="L259" s="32"/>
      <c r="M259" s="32"/>
      <c r="N259" s="19"/>
    </row>
    <row r="260" spans="1:54" ht="20.149999999999999" customHeight="1" thickTop="1" x14ac:dyDescent="0.3">
      <c r="A260" s="16"/>
      <c r="B260" s="33" t="s">
        <v>11</v>
      </c>
      <c r="C260" s="32"/>
      <c r="D260" s="32"/>
      <c r="E260" s="32"/>
      <c r="F260" s="179" t="str">
        <f>F219</f>
        <v>Ayana</v>
      </c>
      <c r="G260" s="180"/>
      <c r="H260" s="180"/>
      <c r="I260" s="181"/>
      <c r="J260" s="34"/>
      <c r="K260" s="35" t="s">
        <v>12</v>
      </c>
      <c r="L260" s="36"/>
      <c r="M260" s="37"/>
      <c r="N260" s="19"/>
    </row>
    <row r="261" spans="1:54" ht="20.149999999999999" customHeight="1" thickBot="1" x14ac:dyDescent="0.35">
      <c r="A261" s="16"/>
      <c r="B261" s="33" t="s">
        <v>13</v>
      </c>
      <c r="C261" s="32"/>
      <c r="D261" s="32"/>
      <c r="E261" s="32"/>
      <c r="F261" s="179" t="str">
        <f>F220</f>
        <v>Cooper</v>
      </c>
      <c r="G261" s="180"/>
      <c r="H261" s="180"/>
      <c r="I261" s="181"/>
      <c r="J261" s="34"/>
      <c r="K261" s="182">
        <v>7.9</v>
      </c>
      <c r="L261" s="183"/>
      <c r="M261" s="184"/>
      <c r="N261" s="19"/>
    </row>
    <row r="262" spans="1:54" ht="10" customHeight="1" thickTop="1" x14ac:dyDescent="0.3">
      <c r="A262" s="16"/>
      <c r="B262" s="17"/>
      <c r="C262" s="17"/>
      <c r="D262" s="17"/>
      <c r="E262" s="17"/>
      <c r="F262" s="17"/>
      <c r="G262" s="17"/>
      <c r="H262" s="18"/>
      <c r="I262" s="17"/>
      <c r="J262" s="17"/>
      <c r="K262" s="17"/>
      <c r="L262" s="17"/>
      <c r="M262" s="17"/>
      <c r="N262" s="19"/>
    </row>
    <row r="263" spans="1:54" ht="20.149999999999999" customHeight="1" x14ac:dyDescent="0.3">
      <c r="A263" s="16"/>
      <c r="B263" s="174" t="str">
        <f>F1323</f>
        <v>1. I felt fully seen and heard.</v>
      </c>
      <c r="C263" s="174"/>
      <c r="D263" s="174"/>
      <c r="E263" s="174"/>
      <c r="F263" s="174"/>
      <c r="G263" s="174"/>
      <c r="H263" s="174"/>
      <c r="I263" s="174"/>
      <c r="J263" s="174"/>
      <c r="K263" s="175" t="s">
        <v>55</v>
      </c>
      <c r="L263" s="176"/>
      <c r="M263" s="177"/>
      <c r="N263" s="19"/>
    </row>
    <row r="264" spans="1:54" ht="5.15" customHeight="1" x14ac:dyDescent="0.3">
      <c r="A264" s="16"/>
      <c r="B264" s="17"/>
      <c r="C264" s="17"/>
      <c r="D264" s="17"/>
      <c r="E264" s="17"/>
      <c r="F264" s="17"/>
      <c r="G264" s="17"/>
      <c r="H264" s="18"/>
      <c r="I264" s="17"/>
      <c r="J264" s="17"/>
      <c r="K264" s="17"/>
      <c r="L264" s="17"/>
      <c r="M264" s="17"/>
      <c r="N264" s="19"/>
      <c r="BB264" s="38"/>
    </row>
    <row r="265" spans="1:54" ht="20.149999999999999" customHeight="1" x14ac:dyDescent="0.3">
      <c r="A265" s="16"/>
      <c r="B265" s="174" t="str">
        <f>F1324</f>
        <v>2. They faithfully responded to all of my expressions of pain or discomfort.</v>
      </c>
      <c r="C265" s="174"/>
      <c r="D265" s="174"/>
      <c r="E265" s="174"/>
      <c r="F265" s="174"/>
      <c r="G265" s="174"/>
      <c r="H265" s="174"/>
      <c r="I265" s="174"/>
      <c r="J265" s="174"/>
      <c r="K265" s="175" t="s">
        <v>49</v>
      </c>
      <c r="L265" s="176"/>
      <c r="M265" s="177"/>
      <c r="N265" s="19"/>
      <c r="BB265" s="38"/>
    </row>
    <row r="266" spans="1:54" ht="5.15" customHeight="1" x14ac:dyDescent="0.3">
      <c r="A266" s="16"/>
      <c r="B266" s="17"/>
      <c r="C266" s="17"/>
      <c r="D266" s="17"/>
      <c r="E266" s="17"/>
      <c r="F266" s="17"/>
      <c r="G266" s="17"/>
      <c r="H266" s="18"/>
      <c r="I266" s="17"/>
      <c r="J266" s="17"/>
      <c r="K266" s="17"/>
      <c r="L266" s="17"/>
      <c r="M266" s="17"/>
      <c r="N266" s="19"/>
      <c r="BB266" s="38"/>
    </row>
    <row r="267" spans="1:54" ht="20.149999999999999" customHeight="1" x14ac:dyDescent="0.3">
      <c r="A267" s="16"/>
      <c r="B267" s="174" t="str">
        <f>F1325</f>
        <v>3. They put my personal wellbeing ahead of their institutional processes.</v>
      </c>
      <c r="C267" s="174"/>
      <c r="D267" s="174"/>
      <c r="E267" s="174"/>
      <c r="F267" s="174"/>
      <c r="G267" s="174"/>
      <c r="H267" s="174"/>
      <c r="I267" s="174"/>
      <c r="J267" s="174"/>
      <c r="K267" s="175" t="s">
        <v>51</v>
      </c>
      <c r="L267" s="176"/>
      <c r="M267" s="177"/>
      <c r="N267" s="19"/>
      <c r="BB267" s="38"/>
    </row>
    <row r="268" spans="1:54" ht="5.15" customHeight="1" x14ac:dyDescent="0.3">
      <c r="A268" s="16"/>
      <c r="B268" s="17"/>
      <c r="C268" s="17"/>
      <c r="D268" s="17"/>
      <c r="E268" s="17"/>
      <c r="F268" s="17"/>
      <c r="G268" s="17"/>
      <c r="H268" s="18"/>
      <c r="I268" s="17"/>
      <c r="J268" s="17"/>
      <c r="K268" s="17"/>
      <c r="L268" s="17"/>
      <c r="M268" s="17"/>
      <c r="N268" s="19"/>
      <c r="BB268" s="38"/>
    </row>
    <row r="269" spans="1:54" ht="20.149999999999999" customHeight="1" x14ac:dyDescent="0.3">
      <c r="A269" s="16"/>
      <c r="B269" s="174" t="str">
        <f>F1326</f>
        <v>4. Their actions and expressions were devoid of any microaggressions.</v>
      </c>
      <c r="C269" s="174"/>
      <c r="D269" s="174"/>
      <c r="E269" s="174"/>
      <c r="F269" s="174"/>
      <c r="G269" s="174"/>
      <c r="H269" s="174"/>
      <c r="I269" s="174"/>
      <c r="J269" s="174"/>
      <c r="K269" s="175" t="s">
        <v>55</v>
      </c>
      <c r="L269" s="176"/>
      <c r="M269" s="177"/>
      <c r="N269" s="19"/>
    </row>
    <row r="270" spans="1:54" ht="5.15" customHeight="1" x14ac:dyDescent="0.3">
      <c r="A270" s="16"/>
      <c r="B270" s="17"/>
      <c r="C270" s="17"/>
      <c r="D270" s="17"/>
      <c r="E270" s="17"/>
      <c r="F270" s="17"/>
      <c r="G270" s="17"/>
      <c r="H270" s="18"/>
      <c r="I270" s="17"/>
      <c r="J270" s="17"/>
      <c r="K270" s="17"/>
      <c r="L270" s="17"/>
      <c r="M270" s="17"/>
      <c r="N270" s="19"/>
    </row>
    <row r="271" spans="1:54" ht="20.149999999999999" customHeight="1" x14ac:dyDescent="0.3">
      <c r="A271" s="16"/>
      <c r="B271" s="174" t="str">
        <f>F1327</f>
        <v>5. They asked me how they could be more culturally sensitive.</v>
      </c>
      <c r="C271" s="174"/>
      <c r="D271" s="174"/>
      <c r="E271" s="174"/>
      <c r="F271" s="174"/>
      <c r="G271" s="174"/>
      <c r="H271" s="174"/>
      <c r="I271" s="174"/>
      <c r="J271" s="174"/>
      <c r="K271" s="175" t="s">
        <v>51</v>
      </c>
      <c r="L271" s="176"/>
      <c r="M271" s="177"/>
      <c r="N271" s="19"/>
    </row>
    <row r="272" spans="1:54" ht="5.15" customHeight="1" x14ac:dyDescent="0.3">
      <c r="A272" s="16"/>
      <c r="B272" s="17"/>
      <c r="C272" s="17"/>
      <c r="D272" s="17"/>
      <c r="E272" s="17"/>
      <c r="F272" s="17"/>
      <c r="G272" s="17"/>
      <c r="H272" s="18"/>
      <c r="I272" s="17"/>
      <c r="J272" s="17"/>
      <c r="K272" s="17"/>
      <c r="L272" s="17"/>
      <c r="M272" s="17"/>
      <c r="N272" s="19"/>
    </row>
    <row r="273" spans="1:14" ht="20.149999999999999" customHeight="1" x14ac:dyDescent="0.3">
      <c r="A273" s="16"/>
      <c r="B273" s="174" t="str">
        <f>F1328</f>
        <v>6. They did not exploit my vulnerability to their professional authority.</v>
      </c>
      <c r="C273" s="174"/>
      <c r="D273" s="174"/>
      <c r="E273" s="174"/>
      <c r="F273" s="174"/>
      <c r="G273" s="174"/>
      <c r="H273" s="174"/>
      <c r="I273" s="174"/>
      <c r="J273" s="174"/>
      <c r="K273" s="175" t="s">
        <v>53</v>
      </c>
      <c r="L273" s="176"/>
      <c r="M273" s="177"/>
      <c r="N273" s="19"/>
    </row>
    <row r="274" spans="1:14" ht="5.15" customHeight="1" x14ac:dyDescent="0.3">
      <c r="A274" s="16"/>
      <c r="B274" s="39"/>
      <c r="C274" s="39"/>
      <c r="D274" s="39"/>
      <c r="E274" s="39"/>
      <c r="F274" s="39"/>
      <c r="G274" s="39"/>
      <c r="H274" s="39"/>
      <c r="I274" s="39"/>
      <c r="J274" s="39"/>
      <c r="K274" s="39"/>
      <c r="L274" s="39"/>
      <c r="M274" s="39"/>
      <c r="N274" s="19"/>
    </row>
    <row r="275" spans="1:14" ht="20.149999999999999" customHeight="1" x14ac:dyDescent="0.3">
      <c r="A275" s="16"/>
      <c r="B275" s="174" t="str">
        <f>F1329</f>
        <v>7. I never had to give up my autonomy to fit their processes.</v>
      </c>
      <c r="C275" s="174"/>
      <c r="D275" s="174"/>
      <c r="E275" s="174"/>
      <c r="F275" s="174"/>
      <c r="G275" s="174"/>
      <c r="H275" s="174"/>
      <c r="I275" s="174"/>
      <c r="J275" s="174"/>
      <c r="K275" s="175" t="s">
        <v>55</v>
      </c>
      <c r="L275" s="176"/>
      <c r="M275" s="177"/>
      <c r="N275" s="19"/>
    </row>
    <row r="276" spans="1:14" ht="5.15" customHeight="1" x14ac:dyDescent="0.3">
      <c r="A276" s="16"/>
      <c r="B276" s="39"/>
      <c r="C276" s="39"/>
      <c r="D276" s="39"/>
      <c r="E276" s="39"/>
      <c r="F276" s="39"/>
      <c r="G276" s="39"/>
      <c r="H276" s="39"/>
      <c r="I276" s="39"/>
      <c r="J276" s="39"/>
      <c r="K276" s="39"/>
      <c r="L276" s="39"/>
      <c r="M276" s="39"/>
      <c r="N276" s="19"/>
    </row>
    <row r="277" spans="1:14" ht="20.149999999999999" customHeight="1" x14ac:dyDescent="0.3">
      <c r="A277" s="16"/>
      <c r="B277" s="174" t="str">
        <f>F1330</f>
        <v>8. Staff appeared to be culturally diverse.</v>
      </c>
      <c r="C277" s="174"/>
      <c r="D277" s="174"/>
      <c r="E277" s="174"/>
      <c r="F277" s="174"/>
      <c r="G277" s="174"/>
      <c r="H277" s="174"/>
      <c r="I277" s="174"/>
      <c r="J277" s="174"/>
      <c r="K277" s="175" t="s">
        <v>49</v>
      </c>
      <c r="L277" s="176"/>
      <c r="M277" s="177"/>
      <c r="N277" s="19"/>
    </row>
    <row r="278" spans="1:14" ht="5.15" customHeight="1" x14ac:dyDescent="0.3">
      <c r="A278" s="16"/>
      <c r="B278" s="39"/>
      <c r="C278" s="39"/>
      <c r="D278" s="39"/>
      <c r="E278" s="39"/>
      <c r="F278" s="39"/>
      <c r="G278" s="39"/>
      <c r="H278" s="39"/>
      <c r="I278" s="39"/>
      <c r="J278" s="39"/>
      <c r="K278" s="39"/>
      <c r="L278" s="39"/>
      <c r="M278" s="39"/>
      <c r="N278" s="19"/>
    </row>
    <row r="279" spans="1:14" ht="20.149999999999999" customHeight="1" x14ac:dyDescent="0.3">
      <c r="A279" s="16"/>
      <c r="B279" s="174" t="str">
        <f>F1331</f>
        <v>9. They effectively accommodated my linguistic barrier.</v>
      </c>
      <c r="C279" s="174"/>
      <c r="D279" s="174"/>
      <c r="E279" s="174"/>
      <c r="F279" s="174"/>
      <c r="G279" s="174"/>
      <c r="H279" s="174"/>
      <c r="I279" s="174"/>
      <c r="J279" s="174"/>
      <c r="K279" s="175" t="s">
        <v>53</v>
      </c>
      <c r="L279" s="176"/>
      <c r="M279" s="177"/>
      <c r="N279" s="19"/>
    </row>
    <row r="280" spans="1:14" ht="5.15" customHeight="1" x14ac:dyDescent="0.3">
      <c r="A280" s="16"/>
      <c r="B280" s="39"/>
      <c r="C280" s="39"/>
      <c r="D280" s="39"/>
      <c r="E280" s="39"/>
      <c r="F280" s="39"/>
      <c r="G280" s="39"/>
      <c r="H280" s="39"/>
      <c r="I280" s="39"/>
      <c r="J280" s="39"/>
      <c r="K280" s="39"/>
      <c r="L280" s="39"/>
      <c r="M280" s="39"/>
      <c r="N280" s="19"/>
    </row>
    <row r="281" spans="1:14" ht="20.149999999999999" customHeight="1" x14ac:dyDescent="0.3">
      <c r="A281" s="16"/>
      <c r="B281" s="174" t="str">
        <f>F1332</f>
        <v>10. I was offered billing options appropriate to my cultural values.</v>
      </c>
      <c r="C281" s="174"/>
      <c r="D281" s="174"/>
      <c r="E281" s="174"/>
      <c r="F281" s="174"/>
      <c r="G281" s="174"/>
      <c r="H281" s="174"/>
      <c r="I281" s="174"/>
      <c r="J281" s="174"/>
      <c r="K281" s="175" t="s">
        <v>49</v>
      </c>
      <c r="L281" s="176"/>
      <c r="M281" s="177"/>
      <c r="N281" s="19"/>
    </row>
    <row r="282" spans="1:14" ht="10" customHeight="1" x14ac:dyDescent="0.3">
      <c r="A282" s="16"/>
      <c r="B282" s="39"/>
      <c r="C282" s="39"/>
      <c r="D282" s="39"/>
      <c r="E282" s="39"/>
      <c r="F282" s="39"/>
      <c r="G282" s="39"/>
      <c r="H282" s="39"/>
      <c r="I282" s="39"/>
      <c r="J282" s="39"/>
      <c r="K282" s="39"/>
      <c r="L282" s="39"/>
      <c r="M282" s="39"/>
      <c r="N282" s="19"/>
    </row>
    <row r="283" spans="1:14" ht="15" customHeight="1" x14ac:dyDescent="0.3">
      <c r="A283" s="16"/>
      <c r="B283" s="178" t="str">
        <f>B1336</f>
        <v>The resulting score for cultural competence is 63 out of 100. This indicates a level of adequate competence.</v>
      </c>
      <c r="C283" s="178"/>
      <c r="D283" s="178"/>
      <c r="E283" s="178"/>
      <c r="F283" s="178"/>
      <c r="G283" s="178"/>
      <c r="H283" s="178"/>
      <c r="I283" s="178"/>
      <c r="J283" s="178"/>
      <c r="K283" s="178"/>
      <c r="L283" s="178"/>
      <c r="M283" s="178"/>
      <c r="N283" s="19"/>
    </row>
    <row r="284" spans="1:14" ht="10" customHeight="1" x14ac:dyDescent="0.3">
      <c r="A284" s="16"/>
      <c r="B284" s="40"/>
      <c r="C284" s="41"/>
      <c r="D284" s="41"/>
      <c r="E284" s="41"/>
      <c r="F284" s="41"/>
      <c r="G284" s="41"/>
      <c r="H284" s="41"/>
      <c r="I284" s="41"/>
      <c r="J284" s="41"/>
      <c r="K284" s="41"/>
      <c r="L284" s="41"/>
      <c r="M284" s="42"/>
      <c r="N284" s="19"/>
    </row>
    <row r="285" spans="1:14" ht="20" customHeight="1" x14ac:dyDescent="0.3">
      <c r="A285" s="16"/>
      <c r="B285" s="52" t="str">
        <f>C1340</f>
        <v xml:space="preserve">We provide this helpful feedback to you, Cooper, to improve your cultural competency. </v>
      </c>
      <c r="C285" s="53"/>
      <c r="D285" s="53"/>
      <c r="E285" s="53"/>
      <c r="F285" s="53"/>
      <c r="G285" s="53"/>
      <c r="H285" s="53"/>
      <c r="I285" s="53"/>
      <c r="J285" s="53"/>
      <c r="K285" s="53"/>
      <c r="L285" s="53"/>
      <c r="M285" s="54"/>
      <c r="N285" s="19"/>
    </row>
    <row r="286" spans="1:14" ht="20" customHeight="1" x14ac:dyDescent="0.3">
      <c r="A286" s="16"/>
      <c r="B286" s="156" t="s">
        <v>15</v>
      </c>
      <c r="C286" s="157"/>
      <c r="D286" s="157"/>
      <c r="E286" s="157"/>
      <c r="F286" s="157"/>
      <c r="G286" s="157"/>
      <c r="H286" s="157"/>
      <c r="I286" s="157"/>
      <c r="J286" s="157"/>
      <c r="K286" s="157"/>
      <c r="L286" s="157"/>
      <c r="M286" s="158"/>
      <c r="N286" s="19"/>
    </row>
    <row r="287" spans="1:14" ht="20" customHeight="1" thickBot="1" x14ac:dyDescent="0.35">
      <c r="A287" s="16"/>
      <c r="B287" s="156" t="s">
        <v>16</v>
      </c>
      <c r="C287" s="157"/>
      <c r="D287" s="157"/>
      <c r="E287" s="157"/>
      <c r="F287" s="157"/>
      <c r="G287" s="157"/>
      <c r="H287" s="157"/>
      <c r="I287" s="157"/>
      <c r="J287" s="157"/>
      <c r="K287" s="157"/>
      <c r="L287" s="157"/>
      <c r="M287" s="158"/>
      <c r="N287" s="19"/>
    </row>
    <row r="288" spans="1:14" ht="30" customHeight="1" thickTop="1" x14ac:dyDescent="0.3">
      <c r="A288" s="16"/>
      <c r="B288" s="159" t="s">
        <v>17</v>
      </c>
      <c r="C288" s="160"/>
      <c r="D288" s="160"/>
      <c r="E288" s="162" t="s">
        <v>18</v>
      </c>
      <c r="F288" s="163"/>
      <c r="G288" s="163"/>
      <c r="H288" s="164"/>
      <c r="I288" s="165" t="s">
        <v>19</v>
      </c>
      <c r="J288" s="166"/>
      <c r="K288" s="166"/>
      <c r="L288" s="166"/>
      <c r="M288" s="167"/>
      <c r="N288" s="19"/>
    </row>
    <row r="289" spans="1:14" ht="55" customHeight="1" thickBot="1" x14ac:dyDescent="0.35">
      <c r="A289" s="16"/>
      <c r="B289" s="55"/>
      <c r="C289" s="17"/>
      <c r="D289" s="17"/>
      <c r="E289" s="168" t="s">
        <v>20</v>
      </c>
      <c r="F289" s="169"/>
      <c r="G289" s="169"/>
      <c r="H289" s="170"/>
      <c r="I289" s="171" t="s">
        <v>21</v>
      </c>
      <c r="J289" s="172"/>
      <c r="K289" s="172"/>
      <c r="L289" s="172"/>
      <c r="M289" s="173"/>
      <c r="N289" s="19"/>
    </row>
    <row r="290" spans="1:14" ht="10" customHeight="1" thickTop="1" x14ac:dyDescent="0.3">
      <c r="A290" s="16"/>
      <c r="B290" s="55"/>
      <c r="C290" s="17"/>
      <c r="D290" s="17"/>
      <c r="E290" s="17"/>
      <c r="F290" s="17"/>
      <c r="G290" s="17"/>
      <c r="H290" s="17"/>
      <c r="I290" s="17"/>
      <c r="J290" s="17"/>
      <c r="K290" s="17"/>
      <c r="L290" s="17"/>
      <c r="M290" s="56"/>
      <c r="N290" s="19"/>
    </row>
    <row r="291" spans="1:14" ht="20.149999999999999" customHeight="1" x14ac:dyDescent="0.3">
      <c r="A291" s="16"/>
      <c r="B291" s="46"/>
      <c r="C291" s="39"/>
      <c r="D291" s="39"/>
      <c r="E291" s="153" t="s">
        <v>114</v>
      </c>
      <c r="F291" s="154"/>
      <c r="G291" s="154"/>
      <c r="H291" s="154"/>
      <c r="I291" s="154"/>
      <c r="J291" s="154"/>
      <c r="K291" s="154"/>
      <c r="L291" s="155"/>
      <c r="M291" s="48"/>
      <c r="N291" s="19"/>
    </row>
    <row r="292" spans="1:14" ht="10" customHeight="1" x14ac:dyDescent="0.3">
      <c r="A292" s="16"/>
      <c r="B292" s="46"/>
      <c r="C292" s="39"/>
      <c r="D292" s="39"/>
      <c r="E292" s="39"/>
      <c r="F292" s="39"/>
      <c r="G292" s="39"/>
      <c r="H292" s="39"/>
      <c r="I292" s="39"/>
      <c r="J292" s="39"/>
      <c r="K292" s="39"/>
      <c r="L292" s="39"/>
      <c r="M292" s="48"/>
      <c r="N292" s="19"/>
    </row>
    <row r="293" spans="1:14" ht="65.150000000000006" customHeight="1" x14ac:dyDescent="0.3">
      <c r="A293" s="16"/>
      <c r="B293" s="156" t="str">
        <f>C1350</f>
        <v>Now that Cooper is beginning the Competetive Cultural Competence program, we anticipate modestly improved wellness outcomes. And can provide a testimonial of their responsiveness to the needs of diverse clients.</v>
      </c>
      <c r="C293" s="157"/>
      <c r="D293" s="157"/>
      <c r="E293" s="157"/>
      <c r="F293" s="157"/>
      <c r="G293" s="157"/>
      <c r="H293" s="157"/>
      <c r="I293" s="157"/>
      <c r="J293" s="157"/>
      <c r="K293" s="157"/>
      <c r="L293" s="157"/>
      <c r="M293" s="158"/>
      <c r="N293" s="19"/>
    </row>
    <row r="294" spans="1:14" ht="45" customHeight="1" x14ac:dyDescent="0.3">
      <c r="A294" s="16"/>
      <c r="B294" s="150"/>
      <c r="C294" s="151"/>
      <c r="D294" s="151"/>
      <c r="E294" s="151"/>
      <c r="F294" s="151"/>
      <c r="G294" s="151"/>
      <c r="H294" s="151"/>
      <c r="I294" s="151"/>
      <c r="J294" s="151"/>
      <c r="K294" s="151"/>
      <c r="L294" s="151"/>
      <c r="M294" s="152"/>
      <c r="N294" s="19"/>
    </row>
    <row r="295" spans="1:14" ht="5.15" customHeight="1" x14ac:dyDescent="0.3">
      <c r="A295" s="16"/>
      <c r="B295" s="39"/>
      <c r="C295" s="39"/>
      <c r="D295" s="39"/>
      <c r="E295" s="39"/>
      <c r="F295" s="39"/>
      <c r="G295" s="39"/>
      <c r="H295" s="39"/>
      <c r="I295" s="39"/>
      <c r="J295" s="39"/>
      <c r="K295" s="39"/>
      <c r="L295" s="39"/>
      <c r="M295" s="39"/>
      <c r="N295" s="19"/>
    </row>
    <row r="296" spans="1:14" ht="5.15" customHeight="1" x14ac:dyDescent="0.3">
      <c r="A296" s="27"/>
      <c r="B296" s="28"/>
      <c r="C296" s="28"/>
      <c r="D296" s="28"/>
      <c r="E296" s="28"/>
      <c r="F296" s="28"/>
      <c r="G296" s="28"/>
      <c r="H296" s="28"/>
      <c r="I296" s="28"/>
      <c r="J296" s="28"/>
      <c r="K296" s="28"/>
      <c r="L296" s="28"/>
      <c r="M296" s="28"/>
      <c r="N296" s="29"/>
    </row>
    <row r="297" spans="1:14" ht="55" customHeight="1" x14ac:dyDescent="0.3">
      <c r="A297" s="30" t="s">
        <v>5</v>
      </c>
      <c r="B297" s="188" t="s">
        <v>29</v>
      </c>
      <c r="C297" s="188"/>
      <c r="D297" s="188"/>
      <c r="E297" s="188"/>
      <c r="F297" s="186" t="s">
        <v>46</v>
      </c>
      <c r="G297" s="186"/>
      <c r="H297" s="186"/>
      <c r="I297" s="186"/>
      <c r="J297" s="187" t="s">
        <v>50</v>
      </c>
      <c r="K297" s="187"/>
      <c r="L297" s="187"/>
      <c r="M297" s="187"/>
      <c r="N297" s="31" t="s">
        <v>7</v>
      </c>
    </row>
    <row r="298" spans="1:14" ht="5.15" customHeight="1" x14ac:dyDescent="0.3">
      <c r="A298" s="11"/>
      <c r="B298" s="12"/>
      <c r="C298" s="12"/>
      <c r="D298" s="12"/>
      <c r="E298" s="12"/>
      <c r="F298" s="12"/>
      <c r="G298" s="12"/>
      <c r="H298" s="13"/>
      <c r="I298" s="12"/>
      <c r="J298" s="12"/>
      <c r="K298" s="12"/>
      <c r="L298" s="12"/>
      <c r="M298" s="12"/>
      <c r="N298" s="14"/>
    </row>
    <row r="299" spans="1:14" ht="5.15" customHeight="1" x14ac:dyDescent="0.3">
      <c r="A299" s="16"/>
      <c r="B299" s="17"/>
      <c r="C299" s="17"/>
      <c r="D299" s="17"/>
      <c r="E299" s="17"/>
      <c r="F299" s="17"/>
      <c r="G299" s="17"/>
      <c r="H299" s="18"/>
      <c r="I299" s="17"/>
      <c r="J299" s="17"/>
      <c r="K299" s="17"/>
      <c r="L299" s="17"/>
      <c r="M299" s="17"/>
      <c r="N299" s="19"/>
    </row>
    <row r="300" spans="1:14" ht="5.15" customHeight="1" thickBot="1" x14ac:dyDescent="0.35">
      <c r="A300" s="16"/>
      <c r="B300" s="32"/>
      <c r="C300" s="32"/>
      <c r="D300" s="32"/>
      <c r="E300" s="32"/>
      <c r="F300" s="32"/>
      <c r="G300" s="32"/>
      <c r="H300" s="32"/>
      <c r="I300" s="32"/>
      <c r="J300" s="32"/>
      <c r="K300" s="32"/>
      <c r="L300" s="32"/>
      <c r="M300" s="32"/>
      <c r="N300" s="19"/>
    </row>
    <row r="301" spans="1:14" ht="20.149999999999999" customHeight="1" thickTop="1" x14ac:dyDescent="0.3">
      <c r="A301" s="16"/>
      <c r="B301" s="33" t="s">
        <v>11</v>
      </c>
      <c r="C301" s="32"/>
      <c r="D301" s="32"/>
      <c r="E301" s="32"/>
      <c r="F301" s="179" t="str">
        <f>F260</f>
        <v>Ayana</v>
      </c>
      <c r="G301" s="180"/>
      <c r="H301" s="180"/>
      <c r="I301" s="181"/>
      <c r="J301" s="34"/>
      <c r="K301" s="35" t="s">
        <v>12</v>
      </c>
      <c r="L301" s="36"/>
      <c r="M301" s="37"/>
      <c r="N301" s="19"/>
    </row>
    <row r="302" spans="1:14" ht="20.149999999999999" customHeight="1" thickBot="1" x14ac:dyDescent="0.35">
      <c r="A302" s="16"/>
      <c r="B302" s="33" t="s">
        <v>13</v>
      </c>
      <c r="C302" s="32"/>
      <c r="D302" s="32"/>
      <c r="E302" s="32"/>
      <c r="F302" s="179" t="str">
        <f>F261</f>
        <v>Cooper</v>
      </c>
      <c r="G302" s="180"/>
      <c r="H302" s="180"/>
      <c r="I302" s="181"/>
      <c r="J302" s="34"/>
      <c r="K302" s="182">
        <v>7.3</v>
      </c>
      <c r="L302" s="183"/>
      <c r="M302" s="184"/>
      <c r="N302" s="19"/>
    </row>
    <row r="303" spans="1:14" ht="10" customHeight="1" thickTop="1" x14ac:dyDescent="0.3">
      <c r="A303" s="16"/>
      <c r="B303" s="17"/>
      <c r="C303" s="17"/>
      <c r="D303" s="17"/>
      <c r="E303" s="17"/>
      <c r="F303" s="17"/>
      <c r="G303" s="17"/>
      <c r="H303" s="18"/>
      <c r="I303" s="17"/>
      <c r="J303" s="17"/>
      <c r="K303" s="17"/>
      <c r="L303" s="17"/>
      <c r="M303" s="17"/>
      <c r="N303" s="19"/>
    </row>
    <row r="304" spans="1:14" ht="20.149999999999999" customHeight="1" x14ac:dyDescent="0.3">
      <c r="A304" s="16"/>
      <c r="B304" s="174" t="str">
        <f>F1360</f>
        <v>1. I felt fully seen and heard.</v>
      </c>
      <c r="C304" s="174"/>
      <c r="D304" s="174"/>
      <c r="E304" s="174"/>
      <c r="F304" s="174"/>
      <c r="G304" s="174"/>
      <c r="H304" s="174"/>
      <c r="I304" s="174"/>
      <c r="J304" s="174"/>
      <c r="K304" s="175" t="s">
        <v>51</v>
      </c>
      <c r="L304" s="176"/>
      <c r="M304" s="177"/>
      <c r="N304" s="19"/>
    </row>
    <row r="305" spans="1:54" ht="5.15" customHeight="1" x14ac:dyDescent="0.3">
      <c r="A305" s="16"/>
      <c r="B305" s="17"/>
      <c r="C305" s="17"/>
      <c r="D305" s="17"/>
      <c r="E305" s="17"/>
      <c r="F305" s="17"/>
      <c r="G305" s="17"/>
      <c r="H305" s="18"/>
      <c r="I305" s="17"/>
      <c r="J305" s="17"/>
      <c r="K305" s="17"/>
      <c r="L305" s="17"/>
      <c r="M305" s="17"/>
      <c r="N305" s="19"/>
      <c r="BB305" s="38"/>
    </row>
    <row r="306" spans="1:54" ht="20.149999999999999" customHeight="1" x14ac:dyDescent="0.3">
      <c r="A306" s="16"/>
      <c r="B306" s="174" t="str">
        <f>F1361</f>
        <v>2. They faithfully responded to all of my expressions of pain or discomfort.</v>
      </c>
      <c r="C306" s="174"/>
      <c r="D306" s="174"/>
      <c r="E306" s="174"/>
      <c r="F306" s="174"/>
      <c r="G306" s="174"/>
      <c r="H306" s="174"/>
      <c r="I306" s="174"/>
      <c r="J306" s="174"/>
      <c r="K306" s="175" t="s">
        <v>51</v>
      </c>
      <c r="L306" s="176"/>
      <c r="M306" s="177"/>
      <c r="N306" s="19"/>
      <c r="BB306" s="38"/>
    </row>
    <row r="307" spans="1:54" ht="5.15" customHeight="1" x14ac:dyDescent="0.3">
      <c r="A307" s="16"/>
      <c r="B307" s="17"/>
      <c r="C307" s="17"/>
      <c r="D307" s="17"/>
      <c r="E307" s="17"/>
      <c r="F307" s="17"/>
      <c r="G307" s="17"/>
      <c r="H307" s="18"/>
      <c r="I307" s="17"/>
      <c r="J307" s="17"/>
      <c r="K307" s="17"/>
      <c r="L307" s="17"/>
      <c r="M307" s="17"/>
      <c r="N307" s="19"/>
      <c r="BB307" s="38"/>
    </row>
    <row r="308" spans="1:54" ht="20.149999999999999" customHeight="1" x14ac:dyDescent="0.3">
      <c r="A308" s="16"/>
      <c r="B308" s="174" t="str">
        <f>F1362</f>
        <v>3. They put my personal wellbeing ahead of their institutional processes.</v>
      </c>
      <c r="C308" s="174"/>
      <c r="D308" s="174"/>
      <c r="E308" s="174"/>
      <c r="F308" s="174"/>
      <c r="G308" s="174"/>
      <c r="H308" s="174"/>
      <c r="I308" s="174"/>
      <c r="J308" s="174"/>
      <c r="K308" s="175" t="s">
        <v>51</v>
      </c>
      <c r="L308" s="176"/>
      <c r="M308" s="177"/>
      <c r="N308" s="19"/>
      <c r="BB308" s="38"/>
    </row>
    <row r="309" spans="1:54" ht="5.15" customHeight="1" x14ac:dyDescent="0.3">
      <c r="A309" s="16"/>
      <c r="B309" s="17"/>
      <c r="C309" s="17"/>
      <c r="D309" s="17"/>
      <c r="E309" s="17"/>
      <c r="F309" s="17"/>
      <c r="G309" s="17"/>
      <c r="H309" s="18"/>
      <c r="I309" s="17"/>
      <c r="J309" s="17"/>
      <c r="K309" s="17"/>
      <c r="L309" s="17"/>
      <c r="M309" s="17"/>
      <c r="N309" s="19"/>
      <c r="BB309" s="38"/>
    </row>
    <row r="310" spans="1:54" ht="20.149999999999999" customHeight="1" x14ac:dyDescent="0.3">
      <c r="A310" s="16"/>
      <c r="B310" s="174" t="str">
        <f>F1363</f>
        <v>4. Their actions and expressions were devoid of any microaggressions.</v>
      </c>
      <c r="C310" s="174"/>
      <c r="D310" s="174"/>
      <c r="E310" s="174"/>
      <c r="F310" s="174"/>
      <c r="G310" s="174"/>
      <c r="H310" s="174"/>
      <c r="I310" s="174"/>
      <c r="J310" s="174"/>
      <c r="K310" s="175" t="s">
        <v>51</v>
      </c>
      <c r="L310" s="176"/>
      <c r="M310" s="177"/>
      <c r="N310" s="19"/>
    </row>
    <row r="311" spans="1:54" ht="5.15" customHeight="1" x14ac:dyDescent="0.3">
      <c r="A311" s="16"/>
      <c r="B311" s="17"/>
      <c r="C311" s="17"/>
      <c r="D311" s="17"/>
      <c r="E311" s="17"/>
      <c r="F311" s="17"/>
      <c r="G311" s="17"/>
      <c r="H311" s="18"/>
      <c r="I311" s="17"/>
      <c r="J311" s="17"/>
      <c r="K311" s="17"/>
      <c r="L311" s="17"/>
      <c r="M311" s="17"/>
      <c r="N311" s="19"/>
    </row>
    <row r="312" spans="1:54" ht="20.149999999999999" customHeight="1" x14ac:dyDescent="0.3">
      <c r="A312" s="16"/>
      <c r="B312" s="174" t="str">
        <f>F1364</f>
        <v>5. They asked me how they could be more culturally sensitive.</v>
      </c>
      <c r="C312" s="174"/>
      <c r="D312" s="174"/>
      <c r="E312" s="174"/>
      <c r="F312" s="174"/>
      <c r="G312" s="174"/>
      <c r="H312" s="174"/>
      <c r="I312" s="174"/>
      <c r="J312" s="174"/>
      <c r="K312" s="175" t="s">
        <v>51</v>
      </c>
      <c r="L312" s="176"/>
      <c r="M312" s="177"/>
      <c r="N312" s="19"/>
    </row>
    <row r="313" spans="1:54" ht="5.15" customHeight="1" x14ac:dyDescent="0.3">
      <c r="A313" s="16"/>
      <c r="B313" s="17"/>
      <c r="C313" s="17"/>
      <c r="D313" s="17"/>
      <c r="E313" s="17"/>
      <c r="F313" s="17"/>
      <c r="G313" s="17"/>
      <c r="H313" s="18"/>
      <c r="I313" s="17"/>
      <c r="J313" s="17"/>
      <c r="K313" s="17"/>
      <c r="L313" s="17"/>
      <c r="M313" s="17"/>
      <c r="N313" s="19"/>
    </row>
    <row r="314" spans="1:54" ht="20.149999999999999" customHeight="1" x14ac:dyDescent="0.3">
      <c r="A314" s="16"/>
      <c r="B314" s="174" t="str">
        <f>F1365</f>
        <v>6. They did not exploit my vulnerability to their professional authority.</v>
      </c>
      <c r="C314" s="174"/>
      <c r="D314" s="174"/>
      <c r="E314" s="174"/>
      <c r="F314" s="174"/>
      <c r="G314" s="174"/>
      <c r="H314" s="174"/>
      <c r="I314" s="174"/>
      <c r="J314" s="174"/>
      <c r="K314" s="175" t="s">
        <v>49</v>
      </c>
      <c r="L314" s="176"/>
      <c r="M314" s="177"/>
      <c r="N314" s="19"/>
    </row>
    <row r="315" spans="1:54" ht="5.15" customHeight="1" x14ac:dyDescent="0.3">
      <c r="A315" s="16"/>
      <c r="B315" s="39"/>
      <c r="C315" s="39"/>
      <c r="D315" s="39"/>
      <c r="E315" s="39"/>
      <c r="F315" s="39"/>
      <c r="G315" s="39"/>
      <c r="H315" s="39"/>
      <c r="I315" s="39"/>
      <c r="J315" s="39"/>
      <c r="K315" s="39"/>
      <c r="L315" s="39"/>
      <c r="M315" s="39"/>
      <c r="N315" s="19"/>
    </row>
    <row r="316" spans="1:54" ht="20.149999999999999" customHeight="1" x14ac:dyDescent="0.3">
      <c r="A316" s="16"/>
      <c r="B316" s="174" t="str">
        <f>F1366</f>
        <v>7. I never had to give up my autonomy to fit their processes.</v>
      </c>
      <c r="C316" s="174"/>
      <c r="D316" s="174"/>
      <c r="E316" s="174"/>
      <c r="F316" s="174"/>
      <c r="G316" s="174"/>
      <c r="H316" s="174"/>
      <c r="I316" s="174"/>
      <c r="J316" s="174"/>
      <c r="K316" s="175" t="s">
        <v>51</v>
      </c>
      <c r="L316" s="176"/>
      <c r="M316" s="177"/>
      <c r="N316" s="19"/>
    </row>
    <row r="317" spans="1:54" ht="5.15" customHeight="1" x14ac:dyDescent="0.3">
      <c r="A317" s="16"/>
      <c r="B317" s="39"/>
      <c r="C317" s="39"/>
      <c r="D317" s="39"/>
      <c r="E317" s="39"/>
      <c r="F317" s="39"/>
      <c r="G317" s="39"/>
      <c r="H317" s="39"/>
      <c r="I317" s="39"/>
      <c r="J317" s="39"/>
      <c r="K317" s="39"/>
      <c r="L317" s="39"/>
      <c r="M317" s="39"/>
      <c r="N317" s="19"/>
    </row>
    <row r="318" spans="1:54" ht="20.149999999999999" customHeight="1" x14ac:dyDescent="0.3">
      <c r="A318" s="16"/>
      <c r="B318" s="174" t="str">
        <f>F1367</f>
        <v>8. Staff appeared to be culturally diverse.</v>
      </c>
      <c r="C318" s="174"/>
      <c r="D318" s="174"/>
      <c r="E318" s="174"/>
      <c r="F318" s="174"/>
      <c r="G318" s="174"/>
      <c r="H318" s="174"/>
      <c r="I318" s="174"/>
      <c r="J318" s="174"/>
      <c r="K318" s="175" t="s">
        <v>49</v>
      </c>
      <c r="L318" s="176"/>
      <c r="M318" s="177"/>
      <c r="N318" s="19"/>
    </row>
    <row r="319" spans="1:54" ht="5.15" customHeight="1" x14ac:dyDescent="0.3">
      <c r="A319" s="16"/>
      <c r="B319" s="39"/>
      <c r="C319" s="39"/>
      <c r="D319" s="39"/>
      <c r="E319" s="39"/>
      <c r="F319" s="39"/>
      <c r="G319" s="39"/>
      <c r="H319" s="39"/>
      <c r="I319" s="39"/>
      <c r="J319" s="39"/>
      <c r="K319" s="39"/>
      <c r="L319" s="39"/>
      <c r="M319" s="39"/>
      <c r="N319" s="19"/>
    </row>
    <row r="320" spans="1:54" ht="20.149999999999999" customHeight="1" x14ac:dyDescent="0.3">
      <c r="A320" s="16"/>
      <c r="B320" s="174" t="str">
        <f>F1368</f>
        <v>9. They effectively accommodated my linguistic barrier.</v>
      </c>
      <c r="C320" s="174"/>
      <c r="D320" s="174"/>
      <c r="E320" s="174"/>
      <c r="F320" s="174"/>
      <c r="G320" s="174"/>
      <c r="H320" s="174"/>
      <c r="I320" s="174"/>
      <c r="J320" s="174"/>
      <c r="K320" s="175" t="s">
        <v>53</v>
      </c>
      <c r="L320" s="176"/>
      <c r="M320" s="177"/>
      <c r="N320" s="19"/>
    </row>
    <row r="321" spans="1:14" ht="5.15" customHeight="1" x14ac:dyDescent="0.3">
      <c r="A321" s="16"/>
      <c r="B321" s="39"/>
      <c r="C321" s="39"/>
      <c r="D321" s="39"/>
      <c r="E321" s="39"/>
      <c r="F321" s="39"/>
      <c r="G321" s="39"/>
      <c r="H321" s="39"/>
      <c r="I321" s="39"/>
      <c r="J321" s="39"/>
      <c r="K321" s="39"/>
      <c r="L321" s="39"/>
      <c r="M321" s="39"/>
      <c r="N321" s="19"/>
    </row>
    <row r="322" spans="1:14" ht="20.149999999999999" customHeight="1" x14ac:dyDescent="0.3">
      <c r="A322" s="16"/>
      <c r="B322" s="174" t="str">
        <f>F1369</f>
        <v>10. I was offered billing options appropriate to my cultural values.</v>
      </c>
      <c r="C322" s="174"/>
      <c r="D322" s="174"/>
      <c r="E322" s="174"/>
      <c r="F322" s="174"/>
      <c r="G322" s="174"/>
      <c r="H322" s="174"/>
      <c r="I322" s="174"/>
      <c r="J322" s="174"/>
      <c r="K322" s="175" t="s">
        <v>49</v>
      </c>
      <c r="L322" s="176"/>
      <c r="M322" s="177"/>
      <c r="N322" s="19"/>
    </row>
    <row r="323" spans="1:14" ht="10" customHeight="1" x14ac:dyDescent="0.3">
      <c r="A323" s="16"/>
      <c r="B323" s="39"/>
      <c r="C323" s="39"/>
      <c r="D323" s="39"/>
      <c r="E323" s="39"/>
      <c r="F323" s="39"/>
      <c r="G323" s="39"/>
      <c r="H323" s="39"/>
      <c r="I323" s="39"/>
      <c r="J323" s="39"/>
      <c r="K323" s="39"/>
      <c r="L323" s="39"/>
      <c r="M323" s="39"/>
      <c r="N323" s="19"/>
    </row>
    <row r="324" spans="1:14" ht="15" customHeight="1" x14ac:dyDescent="0.3">
      <c r="A324" s="16"/>
      <c r="B324" s="178" t="str">
        <f>B1373</f>
        <v>The resulting score for cultural competence is 80 out of 100. This indicates a level of certifiable competence.</v>
      </c>
      <c r="C324" s="178"/>
      <c r="D324" s="178"/>
      <c r="E324" s="178"/>
      <c r="F324" s="178"/>
      <c r="G324" s="178"/>
      <c r="H324" s="178"/>
      <c r="I324" s="178"/>
      <c r="J324" s="178"/>
      <c r="K324" s="178"/>
      <c r="L324" s="178"/>
      <c r="M324" s="178"/>
      <c r="N324" s="19"/>
    </row>
    <row r="325" spans="1:14" ht="10" customHeight="1" x14ac:dyDescent="0.3">
      <c r="A325" s="16"/>
      <c r="B325" s="40"/>
      <c r="C325" s="41"/>
      <c r="D325" s="41"/>
      <c r="E325" s="41"/>
      <c r="F325" s="41"/>
      <c r="G325" s="41"/>
      <c r="H325" s="41"/>
      <c r="I325" s="41"/>
      <c r="J325" s="41"/>
      <c r="K325" s="41"/>
      <c r="L325" s="41"/>
      <c r="M325" s="42"/>
      <c r="N325" s="19"/>
    </row>
    <row r="326" spans="1:14" ht="20" customHeight="1" x14ac:dyDescent="0.3">
      <c r="A326" s="16"/>
      <c r="B326" s="52" t="str">
        <f>C1377</f>
        <v xml:space="preserve">We provide this helpful feedback to you, Cooper, to improve your cultural competency. </v>
      </c>
      <c r="C326" s="53"/>
      <c r="D326" s="53"/>
      <c r="E326" s="53"/>
      <c r="F326" s="53"/>
      <c r="G326" s="53"/>
      <c r="H326" s="53"/>
      <c r="I326" s="53"/>
      <c r="J326" s="53"/>
      <c r="K326" s="53"/>
      <c r="L326" s="53"/>
      <c r="M326" s="54"/>
      <c r="N326" s="19"/>
    </row>
    <row r="327" spans="1:14" ht="20" customHeight="1" x14ac:dyDescent="0.3">
      <c r="A327" s="16"/>
      <c r="B327" s="156" t="s">
        <v>15</v>
      </c>
      <c r="C327" s="157"/>
      <c r="D327" s="157"/>
      <c r="E327" s="157"/>
      <c r="F327" s="157"/>
      <c r="G327" s="157"/>
      <c r="H327" s="157"/>
      <c r="I327" s="157"/>
      <c r="J327" s="157"/>
      <c r="K327" s="157"/>
      <c r="L327" s="157"/>
      <c r="M327" s="158"/>
      <c r="N327" s="19"/>
    </row>
    <row r="328" spans="1:14" ht="20" customHeight="1" thickBot="1" x14ac:dyDescent="0.35">
      <c r="A328" s="16"/>
      <c r="B328" s="156" t="s">
        <v>16</v>
      </c>
      <c r="C328" s="157"/>
      <c r="D328" s="157"/>
      <c r="E328" s="157"/>
      <c r="F328" s="157"/>
      <c r="G328" s="157"/>
      <c r="H328" s="157"/>
      <c r="I328" s="157"/>
      <c r="J328" s="157"/>
      <c r="K328" s="157"/>
      <c r="L328" s="157"/>
      <c r="M328" s="158"/>
      <c r="N328" s="19"/>
    </row>
    <row r="329" spans="1:14" ht="30" customHeight="1" thickTop="1" x14ac:dyDescent="0.3">
      <c r="A329" s="16"/>
      <c r="B329" s="159" t="s">
        <v>17</v>
      </c>
      <c r="C329" s="160"/>
      <c r="D329" s="160"/>
      <c r="E329" s="162" t="s">
        <v>18</v>
      </c>
      <c r="F329" s="163"/>
      <c r="G329" s="163"/>
      <c r="H329" s="164"/>
      <c r="I329" s="165" t="s">
        <v>19</v>
      </c>
      <c r="J329" s="166"/>
      <c r="K329" s="166"/>
      <c r="L329" s="166"/>
      <c r="M329" s="167"/>
      <c r="N329" s="19"/>
    </row>
    <row r="330" spans="1:14" ht="55" customHeight="1" thickBot="1" x14ac:dyDescent="0.35">
      <c r="A330" s="16"/>
      <c r="B330" s="55"/>
      <c r="C330" s="17"/>
      <c r="D330" s="17"/>
      <c r="E330" s="168" t="s">
        <v>20</v>
      </c>
      <c r="F330" s="169"/>
      <c r="G330" s="169"/>
      <c r="H330" s="170"/>
      <c r="I330" s="171" t="s">
        <v>21</v>
      </c>
      <c r="J330" s="172"/>
      <c r="K330" s="172"/>
      <c r="L330" s="172"/>
      <c r="M330" s="173"/>
      <c r="N330" s="19"/>
    </row>
    <row r="331" spans="1:14" ht="10" customHeight="1" thickTop="1" x14ac:dyDescent="0.3">
      <c r="A331" s="16"/>
      <c r="B331" s="55"/>
      <c r="C331" s="17"/>
      <c r="D331" s="17"/>
      <c r="E331" s="17"/>
      <c r="F331" s="17"/>
      <c r="G331" s="17"/>
      <c r="H331" s="17"/>
      <c r="I331" s="17"/>
      <c r="J331" s="17"/>
      <c r="K331" s="17"/>
      <c r="L331" s="17"/>
      <c r="M331" s="56"/>
      <c r="N331" s="19"/>
    </row>
    <row r="332" spans="1:14" ht="20.149999999999999" customHeight="1" x14ac:dyDescent="0.3">
      <c r="A332" s="16"/>
      <c r="B332" s="46"/>
      <c r="C332" s="39"/>
      <c r="D332" s="39"/>
      <c r="E332" s="153" t="s">
        <v>114</v>
      </c>
      <c r="F332" s="154"/>
      <c r="G332" s="154"/>
      <c r="H332" s="154"/>
      <c r="I332" s="154"/>
      <c r="J332" s="154"/>
      <c r="K332" s="154"/>
      <c r="L332" s="155"/>
      <c r="M332" s="48"/>
      <c r="N332" s="19"/>
    </row>
    <row r="333" spans="1:14" ht="10" customHeight="1" x14ac:dyDescent="0.3">
      <c r="A333" s="16"/>
      <c r="B333" s="46"/>
      <c r="C333" s="39"/>
      <c r="D333" s="39"/>
      <c r="E333" s="39"/>
      <c r="F333" s="39"/>
      <c r="G333" s="39"/>
      <c r="H333" s="39"/>
      <c r="I333" s="39"/>
      <c r="J333" s="39"/>
      <c r="K333" s="39"/>
      <c r="L333" s="39"/>
      <c r="M333" s="48"/>
      <c r="N333" s="19"/>
    </row>
    <row r="334" spans="1:14" ht="65.150000000000006" customHeight="1" x14ac:dyDescent="0.3">
      <c r="A334" s="16"/>
      <c r="B334" s="156" t="str">
        <f>C1387</f>
        <v>Now that Cooper is beginning the Competetive Cultural Competence program, we anticipate modestly improved wellness outcomes. And can provide a testimonial of their responsiveness to the needs of diverse clients.</v>
      </c>
      <c r="C334" s="157"/>
      <c r="D334" s="157"/>
      <c r="E334" s="157"/>
      <c r="F334" s="157"/>
      <c r="G334" s="157"/>
      <c r="H334" s="157"/>
      <c r="I334" s="157"/>
      <c r="J334" s="157"/>
      <c r="K334" s="157"/>
      <c r="L334" s="157"/>
      <c r="M334" s="158"/>
      <c r="N334" s="19"/>
    </row>
    <row r="335" spans="1:14" ht="45" customHeight="1" x14ac:dyDescent="0.3">
      <c r="A335" s="16"/>
      <c r="B335" s="150"/>
      <c r="C335" s="151"/>
      <c r="D335" s="151"/>
      <c r="E335" s="151"/>
      <c r="F335" s="151"/>
      <c r="G335" s="151"/>
      <c r="H335" s="151"/>
      <c r="I335" s="151"/>
      <c r="J335" s="151"/>
      <c r="K335" s="151"/>
      <c r="L335" s="151"/>
      <c r="M335" s="152"/>
      <c r="N335" s="19"/>
    </row>
    <row r="336" spans="1:14" ht="5.15" customHeight="1" x14ac:dyDescent="0.3">
      <c r="A336" s="16"/>
      <c r="B336" s="39"/>
      <c r="C336" s="39"/>
      <c r="D336" s="39"/>
      <c r="E336" s="39"/>
      <c r="F336" s="39"/>
      <c r="G336" s="39"/>
      <c r="H336" s="39"/>
      <c r="I336" s="39"/>
      <c r="J336" s="39"/>
      <c r="K336" s="39"/>
      <c r="L336" s="39"/>
      <c r="M336" s="39"/>
      <c r="N336" s="19"/>
    </row>
    <row r="337" spans="1:54" ht="5.15" customHeight="1" x14ac:dyDescent="0.3">
      <c r="A337" s="27"/>
      <c r="B337" s="28"/>
      <c r="C337" s="28"/>
      <c r="D337" s="28"/>
      <c r="E337" s="28"/>
      <c r="F337" s="28"/>
      <c r="G337" s="28"/>
      <c r="H337" s="28"/>
      <c r="I337" s="28"/>
      <c r="J337" s="28"/>
      <c r="K337" s="28"/>
      <c r="L337" s="28"/>
      <c r="M337" s="28"/>
      <c r="N337" s="29"/>
    </row>
    <row r="338" spans="1:54" ht="55" customHeight="1" x14ac:dyDescent="0.3">
      <c r="A338" s="30" t="s">
        <v>5</v>
      </c>
      <c r="B338" s="188" t="s">
        <v>30</v>
      </c>
      <c r="C338" s="188"/>
      <c r="D338" s="188"/>
      <c r="E338" s="188"/>
      <c r="F338" s="186" t="s">
        <v>46</v>
      </c>
      <c r="G338" s="186"/>
      <c r="H338" s="186"/>
      <c r="I338" s="186"/>
      <c r="J338" s="187" t="s">
        <v>50</v>
      </c>
      <c r="K338" s="187"/>
      <c r="L338" s="187"/>
      <c r="M338" s="187"/>
      <c r="N338" s="31" t="s">
        <v>7</v>
      </c>
    </row>
    <row r="339" spans="1:54" ht="5.15" customHeight="1" x14ac:dyDescent="0.3">
      <c r="A339" s="11"/>
      <c r="B339" s="12"/>
      <c r="C339" s="12"/>
      <c r="D339" s="12"/>
      <c r="E339" s="12"/>
      <c r="F339" s="12"/>
      <c r="G339" s="12"/>
      <c r="H339" s="13"/>
      <c r="I339" s="12"/>
      <c r="J339" s="12"/>
      <c r="K339" s="12"/>
      <c r="L339" s="12"/>
      <c r="M339" s="12"/>
      <c r="N339" s="14"/>
    </row>
    <row r="340" spans="1:54" ht="5.15" customHeight="1" x14ac:dyDescent="0.3">
      <c r="A340" s="16"/>
      <c r="B340" s="17"/>
      <c r="C340" s="17"/>
      <c r="D340" s="17"/>
      <c r="E340" s="17"/>
      <c r="F340" s="17"/>
      <c r="G340" s="17"/>
      <c r="H340" s="18"/>
      <c r="I340" s="17"/>
      <c r="J340" s="17"/>
      <c r="K340" s="17"/>
      <c r="L340" s="17"/>
      <c r="M340" s="17"/>
      <c r="N340" s="19"/>
    </row>
    <row r="341" spans="1:54" ht="5.15" customHeight="1" thickBot="1" x14ac:dyDescent="0.35">
      <c r="A341" s="16"/>
      <c r="B341" s="32"/>
      <c r="C341" s="32"/>
      <c r="D341" s="32"/>
      <c r="E341" s="32"/>
      <c r="F341" s="32"/>
      <c r="G341" s="32"/>
      <c r="H341" s="32"/>
      <c r="I341" s="32"/>
      <c r="J341" s="32"/>
      <c r="K341" s="32"/>
      <c r="L341" s="32"/>
      <c r="M341" s="32"/>
      <c r="N341" s="19"/>
    </row>
    <row r="342" spans="1:54" ht="20.149999999999999" customHeight="1" thickTop="1" x14ac:dyDescent="0.3">
      <c r="A342" s="16"/>
      <c r="B342" s="33" t="s">
        <v>11</v>
      </c>
      <c r="C342" s="32"/>
      <c r="D342" s="32"/>
      <c r="E342" s="32"/>
      <c r="F342" s="179" t="str">
        <f>F301</f>
        <v>Ayana</v>
      </c>
      <c r="G342" s="180"/>
      <c r="H342" s="180"/>
      <c r="I342" s="181"/>
      <c r="J342" s="34"/>
      <c r="K342" s="35" t="s">
        <v>12</v>
      </c>
      <c r="L342" s="36"/>
      <c r="M342" s="37"/>
      <c r="N342" s="19"/>
    </row>
    <row r="343" spans="1:54" ht="20.149999999999999" customHeight="1" thickBot="1" x14ac:dyDescent="0.35">
      <c r="A343" s="16"/>
      <c r="B343" s="33" t="s">
        <v>13</v>
      </c>
      <c r="C343" s="32"/>
      <c r="D343" s="32"/>
      <c r="E343" s="32"/>
      <c r="F343" s="179" t="str">
        <f>F302</f>
        <v>Cooper</v>
      </c>
      <c r="G343" s="180"/>
      <c r="H343" s="180"/>
      <c r="I343" s="181"/>
      <c r="J343" s="34"/>
      <c r="K343" s="182">
        <v>6.6</v>
      </c>
      <c r="L343" s="183"/>
      <c r="M343" s="184"/>
      <c r="N343" s="19"/>
    </row>
    <row r="344" spans="1:54" ht="10" customHeight="1" thickTop="1" x14ac:dyDescent="0.3">
      <c r="A344" s="16"/>
      <c r="B344" s="17"/>
      <c r="C344" s="17"/>
      <c r="D344" s="17"/>
      <c r="E344" s="17"/>
      <c r="F344" s="17"/>
      <c r="G344" s="17"/>
      <c r="H344" s="18"/>
      <c r="I344" s="17"/>
      <c r="J344" s="17"/>
      <c r="K344" s="17"/>
      <c r="L344" s="17"/>
      <c r="M344" s="17"/>
      <c r="N344" s="19"/>
    </row>
    <row r="345" spans="1:54" ht="20.149999999999999" customHeight="1" x14ac:dyDescent="0.3">
      <c r="A345" s="16"/>
      <c r="B345" s="174" t="str">
        <f>F1397</f>
        <v>1. I felt fully seen and heard.</v>
      </c>
      <c r="C345" s="174"/>
      <c r="D345" s="174"/>
      <c r="E345" s="174"/>
      <c r="F345" s="174"/>
      <c r="G345" s="174"/>
      <c r="H345" s="174"/>
      <c r="I345" s="174"/>
      <c r="J345" s="174"/>
      <c r="K345" s="175" t="s">
        <v>49</v>
      </c>
      <c r="L345" s="176"/>
      <c r="M345" s="177"/>
      <c r="N345" s="19"/>
    </row>
    <row r="346" spans="1:54" ht="5.15" customHeight="1" x14ac:dyDescent="0.3">
      <c r="A346" s="16"/>
      <c r="B346" s="17"/>
      <c r="C346" s="17"/>
      <c r="D346" s="17"/>
      <c r="E346" s="17"/>
      <c r="F346" s="17"/>
      <c r="G346" s="17"/>
      <c r="H346" s="18"/>
      <c r="I346" s="17"/>
      <c r="J346" s="17"/>
      <c r="K346" s="17"/>
      <c r="L346" s="17"/>
      <c r="M346" s="17"/>
      <c r="N346" s="19"/>
      <c r="BB346" s="38"/>
    </row>
    <row r="347" spans="1:54" ht="20.149999999999999" customHeight="1" x14ac:dyDescent="0.3">
      <c r="A347" s="16"/>
      <c r="B347" s="174" t="str">
        <f>F1398</f>
        <v>2. They faithfully responded to all of my expressions of pain or discomfort.</v>
      </c>
      <c r="C347" s="174"/>
      <c r="D347" s="174"/>
      <c r="E347" s="174"/>
      <c r="F347" s="174"/>
      <c r="G347" s="174"/>
      <c r="H347" s="174"/>
      <c r="I347" s="174"/>
      <c r="J347" s="174"/>
      <c r="K347" s="175" t="s">
        <v>49</v>
      </c>
      <c r="L347" s="176"/>
      <c r="M347" s="177"/>
      <c r="N347" s="19"/>
      <c r="BB347" s="38"/>
    </row>
    <row r="348" spans="1:54" ht="5.15" customHeight="1" x14ac:dyDescent="0.3">
      <c r="A348" s="16"/>
      <c r="B348" s="17"/>
      <c r="C348" s="17"/>
      <c r="D348" s="17"/>
      <c r="E348" s="17"/>
      <c r="F348" s="17"/>
      <c r="G348" s="17"/>
      <c r="H348" s="18"/>
      <c r="I348" s="17"/>
      <c r="J348" s="17"/>
      <c r="K348" s="17"/>
      <c r="L348" s="17"/>
      <c r="M348" s="17"/>
      <c r="N348" s="19"/>
      <c r="BB348" s="38"/>
    </row>
    <row r="349" spans="1:54" ht="20.149999999999999" customHeight="1" x14ac:dyDescent="0.3">
      <c r="A349" s="16"/>
      <c r="B349" s="174" t="str">
        <f>F1399</f>
        <v>3. They put my personal wellbeing ahead of their institutional processes.</v>
      </c>
      <c r="C349" s="174"/>
      <c r="D349" s="174"/>
      <c r="E349" s="174"/>
      <c r="F349" s="174"/>
      <c r="G349" s="174"/>
      <c r="H349" s="174"/>
      <c r="I349" s="174"/>
      <c r="J349" s="174"/>
      <c r="K349" s="175" t="s">
        <v>51</v>
      </c>
      <c r="L349" s="176"/>
      <c r="M349" s="177"/>
      <c r="N349" s="19"/>
      <c r="BB349" s="38"/>
    </row>
    <row r="350" spans="1:54" ht="5.15" customHeight="1" x14ac:dyDescent="0.3">
      <c r="A350" s="16"/>
      <c r="B350" s="17"/>
      <c r="C350" s="17"/>
      <c r="D350" s="17"/>
      <c r="E350" s="17"/>
      <c r="F350" s="17"/>
      <c r="G350" s="17"/>
      <c r="H350" s="18"/>
      <c r="I350" s="17"/>
      <c r="J350" s="17"/>
      <c r="K350" s="17"/>
      <c r="L350" s="17"/>
      <c r="M350" s="17"/>
      <c r="N350" s="19"/>
      <c r="BB350" s="38"/>
    </row>
    <row r="351" spans="1:54" ht="20.149999999999999" customHeight="1" x14ac:dyDescent="0.3">
      <c r="A351" s="16"/>
      <c r="B351" s="174" t="str">
        <f>F1400</f>
        <v>4. Their actions and expressions were devoid of any microaggressions.</v>
      </c>
      <c r="C351" s="174"/>
      <c r="D351" s="174"/>
      <c r="E351" s="174"/>
      <c r="F351" s="174"/>
      <c r="G351" s="174"/>
      <c r="H351" s="174"/>
      <c r="I351" s="174"/>
      <c r="J351" s="174"/>
      <c r="K351" s="175" t="s">
        <v>49</v>
      </c>
      <c r="L351" s="176"/>
      <c r="M351" s="177"/>
      <c r="N351" s="19"/>
    </row>
    <row r="352" spans="1:54" ht="5.15" customHeight="1" x14ac:dyDescent="0.3">
      <c r="A352" s="16"/>
      <c r="B352" s="17"/>
      <c r="C352" s="17"/>
      <c r="D352" s="17"/>
      <c r="E352" s="17"/>
      <c r="F352" s="17"/>
      <c r="G352" s="17"/>
      <c r="H352" s="18"/>
      <c r="I352" s="17"/>
      <c r="J352" s="17"/>
      <c r="K352" s="17"/>
      <c r="L352" s="17"/>
      <c r="M352" s="17"/>
      <c r="N352" s="19"/>
    </row>
    <row r="353" spans="1:14" ht="20.149999999999999" customHeight="1" x14ac:dyDescent="0.3">
      <c r="A353" s="16"/>
      <c r="B353" s="174" t="str">
        <f>F1401</f>
        <v>5. They asked me how they could be more culturally sensitive.</v>
      </c>
      <c r="C353" s="174"/>
      <c r="D353" s="174"/>
      <c r="E353" s="174"/>
      <c r="F353" s="174"/>
      <c r="G353" s="174"/>
      <c r="H353" s="174"/>
      <c r="I353" s="174"/>
      <c r="J353" s="174"/>
      <c r="K353" s="175" t="s">
        <v>51</v>
      </c>
      <c r="L353" s="176"/>
      <c r="M353" s="177"/>
      <c r="N353" s="19"/>
    </row>
    <row r="354" spans="1:14" ht="5.15" customHeight="1" x14ac:dyDescent="0.3">
      <c r="A354" s="16"/>
      <c r="B354" s="17"/>
      <c r="C354" s="17"/>
      <c r="D354" s="17"/>
      <c r="E354" s="17"/>
      <c r="F354" s="17"/>
      <c r="G354" s="17"/>
      <c r="H354" s="18"/>
      <c r="I354" s="17"/>
      <c r="J354" s="17"/>
      <c r="K354" s="17"/>
      <c r="L354" s="17"/>
      <c r="M354" s="17"/>
      <c r="N354" s="19"/>
    </row>
    <row r="355" spans="1:14" ht="20.149999999999999" customHeight="1" x14ac:dyDescent="0.3">
      <c r="A355" s="16"/>
      <c r="B355" s="174" t="str">
        <f>F1402</f>
        <v>6. They did not exploit my vulnerability to their professional authority.</v>
      </c>
      <c r="C355" s="174"/>
      <c r="D355" s="174"/>
      <c r="E355" s="174"/>
      <c r="F355" s="174"/>
      <c r="G355" s="174"/>
      <c r="H355" s="174"/>
      <c r="I355" s="174"/>
      <c r="J355" s="174"/>
      <c r="K355" s="175" t="s">
        <v>49</v>
      </c>
      <c r="L355" s="176"/>
      <c r="M355" s="177"/>
      <c r="N355" s="19"/>
    </row>
    <row r="356" spans="1:14" ht="5.15" customHeight="1" x14ac:dyDescent="0.3">
      <c r="A356" s="16"/>
      <c r="B356" s="39"/>
      <c r="C356" s="39"/>
      <c r="D356" s="39"/>
      <c r="E356" s="39"/>
      <c r="F356" s="39"/>
      <c r="G356" s="39"/>
      <c r="H356" s="39"/>
      <c r="I356" s="39"/>
      <c r="J356" s="39"/>
      <c r="K356" s="39"/>
      <c r="L356" s="39"/>
      <c r="M356" s="39"/>
      <c r="N356" s="19"/>
    </row>
    <row r="357" spans="1:14" ht="20.149999999999999" customHeight="1" x14ac:dyDescent="0.3">
      <c r="A357" s="16"/>
      <c r="B357" s="174" t="str">
        <f>F1403</f>
        <v>7. I never had to give up my autonomy to fit their processes.</v>
      </c>
      <c r="C357" s="174"/>
      <c r="D357" s="174"/>
      <c r="E357" s="174"/>
      <c r="F357" s="174"/>
      <c r="G357" s="174"/>
      <c r="H357" s="174"/>
      <c r="I357" s="174"/>
      <c r="J357" s="174"/>
      <c r="K357" s="175" t="s">
        <v>51</v>
      </c>
      <c r="L357" s="176"/>
      <c r="M357" s="177"/>
      <c r="N357" s="19"/>
    </row>
    <row r="358" spans="1:14" ht="5.15" customHeight="1" x14ac:dyDescent="0.3">
      <c r="A358" s="16"/>
      <c r="B358" s="39"/>
      <c r="C358" s="39"/>
      <c r="D358" s="39"/>
      <c r="E358" s="39"/>
      <c r="F358" s="39"/>
      <c r="G358" s="39"/>
      <c r="H358" s="39"/>
      <c r="I358" s="39"/>
      <c r="J358" s="39"/>
      <c r="K358" s="39"/>
      <c r="L358" s="39"/>
      <c r="M358" s="39"/>
      <c r="N358" s="19"/>
    </row>
    <row r="359" spans="1:14" ht="20.149999999999999" customHeight="1" x14ac:dyDescent="0.3">
      <c r="A359" s="16"/>
      <c r="B359" s="174" t="str">
        <f>F1404</f>
        <v>8. Staff appeared to be culturally diverse.</v>
      </c>
      <c r="C359" s="174"/>
      <c r="D359" s="174"/>
      <c r="E359" s="174"/>
      <c r="F359" s="174"/>
      <c r="G359" s="174"/>
      <c r="H359" s="174"/>
      <c r="I359" s="174"/>
      <c r="J359" s="174"/>
      <c r="K359" s="175" t="s">
        <v>49</v>
      </c>
      <c r="L359" s="176"/>
      <c r="M359" s="177"/>
      <c r="N359" s="19"/>
    </row>
    <row r="360" spans="1:14" ht="5.15" customHeight="1" x14ac:dyDescent="0.3">
      <c r="A360" s="16"/>
      <c r="B360" s="39"/>
      <c r="C360" s="39"/>
      <c r="D360" s="39"/>
      <c r="E360" s="39"/>
      <c r="F360" s="39"/>
      <c r="G360" s="39"/>
      <c r="H360" s="39"/>
      <c r="I360" s="39"/>
      <c r="J360" s="39"/>
      <c r="K360" s="39"/>
      <c r="L360" s="39"/>
      <c r="M360" s="39"/>
      <c r="N360" s="19"/>
    </row>
    <row r="361" spans="1:14" ht="20.149999999999999" customHeight="1" x14ac:dyDescent="0.3">
      <c r="A361" s="16"/>
      <c r="B361" s="174" t="str">
        <f>F1405</f>
        <v>9. They effectively accommodated my linguistic barrier.</v>
      </c>
      <c r="C361" s="174"/>
      <c r="D361" s="174"/>
      <c r="E361" s="174"/>
      <c r="F361" s="174"/>
      <c r="G361" s="174"/>
      <c r="H361" s="174"/>
      <c r="I361" s="174"/>
      <c r="J361" s="174"/>
      <c r="K361" s="175" t="s">
        <v>53</v>
      </c>
      <c r="L361" s="176"/>
      <c r="M361" s="177"/>
      <c r="N361" s="19"/>
    </row>
    <row r="362" spans="1:14" ht="5.15" customHeight="1" x14ac:dyDescent="0.3">
      <c r="A362" s="16"/>
      <c r="B362" s="39"/>
      <c r="C362" s="39"/>
      <c r="D362" s="39"/>
      <c r="E362" s="39"/>
      <c r="F362" s="39"/>
      <c r="G362" s="39"/>
      <c r="H362" s="39"/>
      <c r="I362" s="39"/>
      <c r="J362" s="39"/>
      <c r="K362" s="39"/>
      <c r="L362" s="39"/>
      <c r="M362" s="39"/>
      <c r="N362" s="19"/>
    </row>
    <row r="363" spans="1:14" ht="20.149999999999999" customHeight="1" x14ac:dyDescent="0.3">
      <c r="A363" s="16"/>
      <c r="B363" s="174" t="str">
        <f>F1406</f>
        <v>10. I was offered billing options appropriate to my cultural values.</v>
      </c>
      <c r="C363" s="174"/>
      <c r="D363" s="174"/>
      <c r="E363" s="174"/>
      <c r="F363" s="174"/>
      <c r="G363" s="174"/>
      <c r="H363" s="174"/>
      <c r="I363" s="174"/>
      <c r="J363" s="174"/>
      <c r="K363" s="175" t="s">
        <v>49</v>
      </c>
      <c r="L363" s="176"/>
      <c r="M363" s="177"/>
      <c r="N363" s="19"/>
    </row>
    <row r="364" spans="1:14" ht="10" customHeight="1" x14ac:dyDescent="0.3">
      <c r="A364" s="16"/>
      <c r="B364" s="39"/>
      <c r="C364" s="39"/>
      <c r="D364" s="39"/>
      <c r="E364" s="39"/>
      <c r="F364" s="39"/>
      <c r="G364" s="39"/>
      <c r="H364" s="39"/>
      <c r="I364" s="39"/>
      <c r="J364" s="39"/>
      <c r="K364" s="39"/>
      <c r="L364" s="39"/>
      <c r="M364" s="39"/>
      <c r="N364" s="19"/>
    </row>
    <row r="365" spans="1:14" ht="15" customHeight="1" x14ac:dyDescent="0.3">
      <c r="A365" s="16"/>
      <c r="B365" s="178" t="str">
        <f>B1410</f>
        <v>The resulting score for cultural competence is 88 out of 100. This indicates a level of certifiable competence.</v>
      </c>
      <c r="C365" s="178"/>
      <c r="D365" s="178"/>
      <c r="E365" s="178"/>
      <c r="F365" s="178"/>
      <c r="G365" s="178"/>
      <c r="H365" s="178"/>
      <c r="I365" s="178"/>
      <c r="J365" s="178"/>
      <c r="K365" s="178"/>
      <c r="L365" s="178"/>
      <c r="M365" s="178"/>
      <c r="N365" s="19"/>
    </row>
    <row r="366" spans="1:14" ht="10" customHeight="1" x14ac:dyDescent="0.3">
      <c r="A366" s="16"/>
      <c r="B366" s="40"/>
      <c r="C366" s="41"/>
      <c r="D366" s="41"/>
      <c r="E366" s="41"/>
      <c r="F366" s="41"/>
      <c r="G366" s="41"/>
      <c r="H366" s="41"/>
      <c r="I366" s="41"/>
      <c r="J366" s="41"/>
      <c r="K366" s="41"/>
      <c r="L366" s="41"/>
      <c r="M366" s="42"/>
      <c r="N366" s="19"/>
    </row>
    <row r="367" spans="1:14" ht="20" customHeight="1" x14ac:dyDescent="0.3">
      <c r="A367" s="16"/>
      <c r="B367" s="52" t="str">
        <f>C1414</f>
        <v xml:space="preserve">We provide this helpful feedback to you, Cooper, to improve your cultural competency. </v>
      </c>
      <c r="C367" s="53"/>
      <c r="D367" s="53"/>
      <c r="E367" s="53"/>
      <c r="F367" s="53"/>
      <c r="G367" s="53"/>
      <c r="H367" s="53"/>
      <c r="I367" s="53"/>
      <c r="J367" s="53"/>
      <c r="K367" s="53"/>
      <c r="L367" s="53"/>
      <c r="M367" s="54"/>
      <c r="N367" s="19"/>
    </row>
    <row r="368" spans="1:14" ht="20" customHeight="1" x14ac:dyDescent="0.3">
      <c r="A368" s="16"/>
      <c r="B368" s="156" t="s">
        <v>15</v>
      </c>
      <c r="C368" s="157"/>
      <c r="D368" s="157"/>
      <c r="E368" s="157"/>
      <c r="F368" s="157"/>
      <c r="G368" s="157"/>
      <c r="H368" s="157"/>
      <c r="I368" s="157"/>
      <c r="J368" s="157"/>
      <c r="K368" s="157"/>
      <c r="L368" s="157"/>
      <c r="M368" s="158"/>
      <c r="N368" s="19"/>
    </row>
    <row r="369" spans="1:14" ht="20" customHeight="1" thickBot="1" x14ac:dyDescent="0.35">
      <c r="A369" s="16"/>
      <c r="B369" s="156" t="s">
        <v>16</v>
      </c>
      <c r="C369" s="157"/>
      <c r="D369" s="157"/>
      <c r="E369" s="157"/>
      <c r="F369" s="157"/>
      <c r="G369" s="157"/>
      <c r="H369" s="157"/>
      <c r="I369" s="157"/>
      <c r="J369" s="157"/>
      <c r="K369" s="157"/>
      <c r="L369" s="157"/>
      <c r="M369" s="158"/>
      <c r="N369" s="19"/>
    </row>
    <row r="370" spans="1:14" ht="30" customHeight="1" thickTop="1" x14ac:dyDescent="0.3">
      <c r="A370" s="16"/>
      <c r="B370" s="159" t="s">
        <v>17</v>
      </c>
      <c r="C370" s="160"/>
      <c r="D370" s="160"/>
      <c r="E370" s="162" t="s">
        <v>18</v>
      </c>
      <c r="F370" s="163"/>
      <c r="G370" s="163"/>
      <c r="H370" s="164"/>
      <c r="I370" s="165" t="s">
        <v>19</v>
      </c>
      <c r="J370" s="166"/>
      <c r="K370" s="166"/>
      <c r="L370" s="166"/>
      <c r="M370" s="167"/>
      <c r="N370" s="19"/>
    </row>
    <row r="371" spans="1:14" ht="55" customHeight="1" thickBot="1" x14ac:dyDescent="0.35">
      <c r="A371" s="16"/>
      <c r="B371" s="55"/>
      <c r="C371" s="17"/>
      <c r="D371" s="17"/>
      <c r="E371" s="168" t="s">
        <v>20</v>
      </c>
      <c r="F371" s="169"/>
      <c r="G371" s="169"/>
      <c r="H371" s="170"/>
      <c r="I371" s="171" t="s">
        <v>21</v>
      </c>
      <c r="J371" s="172"/>
      <c r="K371" s="172"/>
      <c r="L371" s="172"/>
      <c r="M371" s="173"/>
      <c r="N371" s="19"/>
    </row>
    <row r="372" spans="1:14" ht="10" customHeight="1" thickTop="1" x14ac:dyDescent="0.3">
      <c r="A372" s="16"/>
      <c r="B372" s="55"/>
      <c r="C372" s="17"/>
      <c r="D372" s="17"/>
      <c r="E372" s="17"/>
      <c r="F372" s="17"/>
      <c r="G372" s="17"/>
      <c r="H372" s="17"/>
      <c r="I372" s="17"/>
      <c r="J372" s="17"/>
      <c r="K372" s="17"/>
      <c r="L372" s="17"/>
      <c r="M372" s="56"/>
      <c r="N372" s="19"/>
    </row>
    <row r="373" spans="1:14" ht="20.149999999999999" customHeight="1" x14ac:dyDescent="0.3">
      <c r="A373" s="16"/>
      <c r="B373" s="46"/>
      <c r="C373" s="39"/>
      <c r="D373" s="39"/>
      <c r="E373" s="153" t="s">
        <v>114</v>
      </c>
      <c r="F373" s="154"/>
      <c r="G373" s="154"/>
      <c r="H373" s="154"/>
      <c r="I373" s="154"/>
      <c r="J373" s="154"/>
      <c r="K373" s="154"/>
      <c r="L373" s="155"/>
      <c r="M373" s="48"/>
      <c r="N373" s="19"/>
    </row>
    <row r="374" spans="1:14" ht="10" customHeight="1" x14ac:dyDescent="0.3">
      <c r="A374" s="16"/>
      <c r="B374" s="46"/>
      <c r="C374" s="39"/>
      <c r="D374" s="39"/>
      <c r="E374" s="39"/>
      <c r="F374" s="39"/>
      <c r="G374" s="39"/>
      <c r="H374" s="39"/>
      <c r="I374" s="39"/>
      <c r="J374" s="39"/>
      <c r="K374" s="39"/>
      <c r="L374" s="39"/>
      <c r="M374" s="48"/>
      <c r="N374" s="19"/>
    </row>
    <row r="375" spans="1:14" ht="65.150000000000006" customHeight="1" x14ac:dyDescent="0.3">
      <c r="A375" s="16"/>
      <c r="B375" s="156" t="str">
        <f>C1424</f>
        <v>Now that Cooper is beginning the Competetive Cultural Competence program, we anticipate modestly improved wellness outcomes. And can provide a testimonial of their responsiveness to the needs of diverse clients.</v>
      </c>
      <c r="C375" s="157"/>
      <c r="D375" s="157"/>
      <c r="E375" s="157"/>
      <c r="F375" s="157"/>
      <c r="G375" s="157"/>
      <c r="H375" s="157"/>
      <c r="I375" s="157"/>
      <c r="J375" s="157"/>
      <c r="K375" s="157"/>
      <c r="L375" s="157"/>
      <c r="M375" s="158"/>
      <c r="N375" s="19"/>
    </row>
    <row r="376" spans="1:14" ht="45" customHeight="1" x14ac:dyDescent="0.3">
      <c r="A376" s="16"/>
      <c r="B376" s="150"/>
      <c r="C376" s="151"/>
      <c r="D376" s="151"/>
      <c r="E376" s="151"/>
      <c r="F376" s="151"/>
      <c r="G376" s="151"/>
      <c r="H376" s="151"/>
      <c r="I376" s="151"/>
      <c r="J376" s="151"/>
      <c r="K376" s="151"/>
      <c r="L376" s="151"/>
      <c r="M376" s="152"/>
      <c r="N376" s="19"/>
    </row>
    <row r="377" spans="1:14" ht="5.15" customHeight="1" x14ac:dyDescent="0.3">
      <c r="A377" s="16"/>
      <c r="B377" s="39"/>
      <c r="C377" s="39"/>
      <c r="D377" s="39"/>
      <c r="E377" s="39"/>
      <c r="F377" s="39"/>
      <c r="G377" s="39"/>
      <c r="H377" s="39"/>
      <c r="I377" s="39"/>
      <c r="J377" s="39"/>
      <c r="K377" s="39"/>
      <c r="L377" s="39"/>
      <c r="M377" s="39"/>
      <c r="N377" s="19"/>
    </row>
    <row r="378" spans="1:14" ht="5.15" customHeight="1" x14ac:dyDescent="0.3">
      <c r="A378" s="27"/>
      <c r="B378" s="28"/>
      <c r="C378" s="28"/>
      <c r="D378" s="28"/>
      <c r="E378" s="28"/>
      <c r="F378" s="28"/>
      <c r="G378" s="28"/>
      <c r="H378" s="28"/>
      <c r="I378" s="28"/>
      <c r="J378" s="28"/>
      <c r="K378" s="28"/>
      <c r="L378" s="28"/>
      <c r="M378" s="28"/>
      <c r="N378" s="29"/>
    </row>
    <row r="379" spans="1:14" ht="55" customHeight="1" x14ac:dyDescent="0.3">
      <c r="A379" s="30" t="s">
        <v>5</v>
      </c>
      <c r="B379" s="188" t="s">
        <v>31</v>
      </c>
      <c r="C379" s="188"/>
      <c r="D379" s="188"/>
      <c r="E379" s="188"/>
      <c r="F379" s="186" t="s">
        <v>46</v>
      </c>
      <c r="G379" s="186"/>
      <c r="H379" s="186"/>
      <c r="I379" s="186"/>
      <c r="J379" s="187" t="s">
        <v>50</v>
      </c>
      <c r="K379" s="187"/>
      <c r="L379" s="187"/>
      <c r="M379" s="187"/>
      <c r="N379" s="31" t="s">
        <v>7</v>
      </c>
    </row>
    <row r="380" spans="1:14" ht="5.15" customHeight="1" x14ac:dyDescent="0.3">
      <c r="A380" s="11"/>
      <c r="B380" s="12"/>
      <c r="C380" s="12"/>
      <c r="D380" s="12"/>
      <c r="E380" s="12"/>
      <c r="F380" s="12"/>
      <c r="G380" s="12"/>
      <c r="H380" s="13"/>
      <c r="I380" s="12"/>
      <c r="J380" s="12"/>
      <c r="K380" s="12"/>
      <c r="L380" s="12"/>
      <c r="M380" s="12"/>
      <c r="N380" s="14"/>
    </row>
    <row r="381" spans="1:14" ht="5.15" customHeight="1" x14ac:dyDescent="0.3">
      <c r="A381" s="16"/>
      <c r="B381" s="17"/>
      <c r="C381" s="17"/>
      <c r="D381" s="17"/>
      <c r="E381" s="17"/>
      <c r="F381" s="17"/>
      <c r="G381" s="17"/>
      <c r="H381" s="18"/>
      <c r="I381" s="17"/>
      <c r="J381" s="17"/>
      <c r="K381" s="17"/>
      <c r="L381" s="17"/>
      <c r="M381" s="17"/>
      <c r="N381" s="19"/>
    </row>
    <row r="382" spans="1:14" ht="5.15" customHeight="1" thickBot="1" x14ac:dyDescent="0.35">
      <c r="A382" s="16"/>
      <c r="B382" s="32"/>
      <c r="C382" s="32"/>
      <c r="D382" s="32"/>
      <c r="E382" s="32"/>
      <c r="F382" s="32"/>
      <c r="G382" s="32"/>
      <c r="H382" s="32"/>
      <c r="I382" s="32"/>
      <c r="J382" s="32"/>
      <c r="K382" s="32"/>
      <c r="L382" s="32"/>
      <c r="M382" s="32"/>
      <c r="N382" s="19"/>
    </row>
    <row r="383" spans="1:14" ht="20.149999999999999" customHeight="1" thickTop="1" x14ac:dyDescent="0.3">
      <c r="A383" s="16"/>
      <c r="B383" s="33" t="s">
        <v>11</v>
      </c>
      <c r="C383" s="32"/>
      <c r="D383" s="32"/>
      <c r="E383" s="32"/>
      <c r="F383" s="179" t="str">
        <f>F342</f>
        <v>Ayana</v>
      </c>
      <c r="G383" s="180"/>
      <c r="H383" s="180"/>
      <c r="I383" s="181"/>
      <c r="J383" s="34"/>
      <c r="K383" s="35" t="s">
        <v>12</v>
      </c>
      <c r="L383" s="36"/>
      <c r="M383" s="37"/>
      <c r="N383" s="19"/>
    </row>
    <row r="384" spans="1:14" ht="20.149999999999999" customHeight="1" thickBot="1" x14ac:dyDescent="0.35">
      <c r="A384" s="16"/>
      <c r="B384" s="33" t="s">
        <v>13</v>
      </c>
      <c r="C384" s="32"/>
      <c r="D384" s="32"/>
      <c r="E384" s="32"/>
      <c r="F384" s="179" t="str">
        <f>F343</f>
        <v>Cooper</v>
      </c>
      <c r="G384" s="180"/>
      <c r="H384" s="180"/>
      <c r="I384" s="181"/>
      <c r="J384" s="34"/>
      <c r="K384" s="182">
        <v>7.7</v>
      </c>
      <c r="L384" s="183"/>
      <c r="M384" s="184"/>
      <c r="N384" s="19"/>
    </row>
    <row r="385" spans="1:54" ht="10" customHeight="1" thickTop="1" x14ac:dyDescent="0.3">
      <c r="A385" s="16"/>
      <c r="B385" s="17"/>
      <c r="C385" s="17"/>
      <c r="D385" s="17"/>
      <c r="E385" s="17"/>
      <c r="F385" s="17"/>
      <c r="G385" s="17"/>
      <c r="H385" s="18"/>
      <c r="I385" s="17"/>
      <c r="J385" s="17"/>
      <c r="K385" s="17"/>
      <c r="L385" s="17"/>
      <c r="M385" s="17"/>
      <c r="N385" s="19"/>
    </row>
    <row r="386" spans="1:54" ht="20.149999999999999" customHeight="1" x14ac:dyDescent="0.3">
      <c r="A386" s="16"/>
      <c r="B386" s="174" t="str">
        <f>F1434</f>
        <v>1. I felt fully seen and heard.</v>
      </c>
      <c r="C386" s="174"/>
      <c r="D386" s="174"/>
      <c r="E386" s="174"/>
      <c r="F386" s="174"/>
      <c r="G386" s="174"/>
      <c r="H386" s="174"/>
      <c r="I386" s="174"/>
      <c r="J386" s="174"/>
      <c r="K386" s="175" t="s">
        <v>55</v>
      </c>
      <c r="L386" s="176"/>
      <c r="M386" s="177"/>
      <c r="N386" s="19"/>
    </row>
    <row r="387" spans="1:54" ht="5.15" customHeight="1" x14ac:dyDescent="0.3">
      <c r="A387" s="16"/>
      <c r="B387" s="17"/>
      <c r="C387" s="17"/>
      <c r="D387" s="17"/>
      <c r="E387" s="17"/>
      <c r="F387" s="17"/>
      <c r="G387" s="17"/>
      <c r="H387" s="18"/>
      <c r="I387" s="17"/>
      <c r="J387" s="17"/>
      <c r="K387" s="17"/>
      <c r="L387" s="17"/>
      <c r="M387" s="17"/>
      <c r="N387" s="19"/>
      <c r="BB387" s="38"/>
    </row>
    <row r="388" spans="1:54" ht="20.149999999999999" customHeight="1" x14ac:dyDescent="0.3">
      <c r="A388" s="16"/>
      <c r="B388" s="174" t="str">
        <f>F1435</f>
        <v>2. They faithfully responded to all of my expressions of pain or discomfort.</v>
      </c>
      <c r="C388" s="174"/>
      <c r="D388" s="174"/>
      <c r="E388" s="174"/>
      <c r="F388" s="174"/>
      <c r="G388" s="174"/>
      <c r="H388" s="174"/>
      <c r="I388" s="174"/>
      <c r="J388" s="174"/>
      <c r="K388" s="175" t="s">
        <v>56</v>
      </c>
      <c r="L388" s="176"/>
      <c r="M388" s="177"/>
      <c r="N388" s="19"/>
      <c r="BB388" s="38"/>
    </row>
    <row r="389" spans="1:54" ht="5.15" customHeight="1" x14ac:dyDescent="0.3">
      <c r="A389" s="16"/>
      <c r="B389" s="17"/>
      <c r="C389" s="17"/>
      <c r="D389" s="17"/>
      <c r="E389" s="17"/>
      <c r="F389" s="17"/>
      <c r="G389" s="17"/>
      <c r="H389" s="18"/>
      <c r="I389" s="17"/>
      <c r="J389" s="17"/>
      <c r="K389" s="17"/>
      <c r="L389" s="17"/>
      <c r="M389" s="17"/>
      <c r="N389" s="19"/>
      <c r="BB389" s="38"/>
    </row>
    <row r="390" spans="1:54" ht="20.149999999999999" customHeight="1" x14ac:dyDescent="0.3">
      <c r="A390" s="16"/>
      <c r="B390" s="174" t="str">
        <f>F1436</f>
        <v>3. They put my personal wellbeing ahead of their institutional processes.</v>
      </c>
      <c r="C390" s="174"/>
      <c r="D390" s="174"/>
      <c r="E390" s="174"/>
      <c r="F390" s="174"/>
      <c r="G390" s="174"/>
      <c r="H390" s="174"/>
      <c r="I390" s="174"/>
      <c r="J390" s="174"/>
      <c r="K390" s="175" t="s">
        <v>56</v>
      </c>
      <c r="L390" s="176"/>
      <c r="M390" s="177"/>
      <c r="N390" s="19"/>
      <c r="BB390" s="38"/>
    </row>
    <row r="391" spans="1:54" ht="5.15" customHeight="1" x14ac:dyDescent="0.3">
      <c r="A391" s="16"/>
      <c r="B391" s="17"/>
      <c r="C391" s="17"/>
      <c r="D391" s="17"/>
      <c r="E391" s="17"/>
      <c r="F391" s="17"/>
      <c r="G391" s="17"/>
      <c r="H391" s="18"/>
      <c r="I391" s="17"/>
      <c r="J391" s="17"/>
      <c r="K391" s="17"/>
      <c r="L391" s="17"/>
      <c r="M391" s="17"/>
      <c r="N391" s="19"/>
      <c r="BB391" s="38"/>
    </row>
    <row r="392" spans="1:54" ht="20.149999999999999" customHeight="1" x14ac:dyDescent="0.3">
      <c r="A392" s="16"/>
      <c r="B392" s="174" t="str">
        <f>F1437</f>
        <v>4. Their actions and expressions were devoid of any microaggressions.</v>
      </c>
      <c r="C392" s="174"/>
      <c r="D392" s="174"/>
      <c r="E392" s="174"/>
      <c r="F392" s="174"/>
      <c r="G392" s="174"/>
      <c r="H392" s="174"/>
      <c r="I392" s="174"/>
      <c r="J392" s="174"/>
      <c r="K392" s="175" t="s">
        <v>55</v>
      </c>
      <c r="L392" s="176"/>
      <c r="M392" s="177"/>
      <c r="N392" s="19"/>
    </row>
    <row r="393" spans="1:54" ht="5.15" customHeight="1" x14ac:dyDescent="0.3">
      <c r="A393" s="16"/>
      <c r="B393" s="17"/>
      <c r="C393" s="17"/>
      <c r="D393" s="17"/>
      <c r="E393" s="17"/>
      <c r="F393" s="17"/>
      <c r="G393" s="17"/>
      <c r="H393" s="18"/>
      <c r="I393" s="17"/>
      <c r="J393" s="17"/>
      <c r="K393" s="17"/>
      <c r="L393" s="17"/>
      <c r="M393" s="17"/>
      <c r="N393" s="19"/>
    </row>
    <row r="394" spans="1:54" ht="20.149999999999999" customHeight="1" x14ac:dyDescent="0.3">
      <c r="A394" s="16"/>
      <c r="B394" s="174" t="str">
        <f>F1438</f>
        <v>5. They asked me how they could be more culturally sensitive.</v>
      </c>
      <c r="C394" s="174"/>
      <c r="D394" s="174"/>
      <c r="E394" s="174"/>
      <c r="F394" s="174"/>
      <c r="G394" s="174"/>
      <c r="H394" s="174"/>
      <c r="I394" s="174"/>
      <c r="J394" s="174"/>
      <c r="K394" s="175" t="s">
        <v>56</v>
      </c>
      <c r="L394" s="176"/>
      <c r="M394" s="177"/>
      <c r="N394" s="19"/>
    </row>
    <row r="395" spans="1:54" ht="5.15" customHeight="1" x14ac:dyDescent="0.3">
      <c r="A395" s="16"/>
      <c r="B395" s="17"/>
      <c r="C395" s="17"/>
      <c r="D395" s="17"/>
      <c r="E395" s="17"/>
      <c r="F395" s="17"/>
      <c r="G395" s="17"/>
      <c r="H395" s="18"/>
      <c r="I395" s="17"/>
      <c r="J395" s="17"/>
      <c r="K395" s="17"/>
      <c r="L395" s="17"/>
      <c r="M395" s="17"/>
      <c r="N395" s="19"/>
    </row>
    <row r="396" spans="1:54" ht="20.149999999999999" customHeight="1" x14ac:dyDescent="0.3">
      <c r="A396" s="16"/>
      <c r="B396" s="174" t="str">
        <f>F1439</f>
        <v>6. They did not exploit my vulnerability to their professional authority.</v>
      </c>
      <c r="C396" s="174"/>
      <c r="D396" s="174"/>
      <c r="E396" s="174"/>
      <c r="F396" s="174"/>
      <c r="G396" s="174"/>
      <c r="H396" s="174"/>
      <c r="I396" s="174"/>
      <c r="J396" s="174"/>
      <c r="K396" s="175" t="s">
        <v>55</v>
      </c>
      <c r="L396" s="176"/>
      <c r="M396" s="177"/>
      <c r="N396" s="19"/>
    </row>
    <row r="397" spans="1:54" ht="5.15" customHeight="1" x14ac:dyDescent="0.3">
      <c r="A397" s="16"/>
      <c r="B397" s="39"/>
      <c r="C397" s="39"/>
      <c r="D397" s="39"/>
      <c r="E397" s="39"/>
      <c r="F397" s="39"/>
      <c r="G397" s="39"/>
      <c r="H397" s="39"/>
      <c r="I397" s="39"/>
      <c r="J397" s="39"/>
      <c r="K397" s="39"/>
      <c r="L397" s="39"/>
      <c r="M397" s="39"/>
      <c r="N397" s="19"/>
    </row>
    <row r="398" spans="1:54" ht="20.149999999999999" customHeight="1" x14ac:dyDescent="0.3">
      <c r="A398" s="16"/>
      <c r="B398" s="174" t="str">
        <f>F1440</f>
        <v>7. I never had to give up my autonomy to fit their processes.</v>
      </c>
      <c r="C398" s="174"/>
      <c r="D398" s="174"/>
      <c r="E398" s="174"/>
      <c r="F398" s="174"/>
      <c r="G398" s="174"/>
      <c r="H398" s="174"/>
      <c r="I398" s="174"/>
      <c r="J398" s="174"/>
      <c r="K398" s="175" t="s">
        <v>56</v>
      </c>
      <c r="L398" s="176"/>
      <c r="M398" s="177"/>
      <c r="N398" s="19"/>
    </row>
    <row r="399" spans="1:54" ht="5.15" customHeight="1" x14ac:dyDescent="0.3">
      <c r="A399" s="16"/>
      <c r="B399" s="39"/>
      <c r="C399" s="39"/>
      <c r="D399" s="39"/>
      <c r="E399" s="39"/>
      <c r="F399" s="39"/>
      <c r="G399" s="39"/>
      <c r="H399" s="39"/>
      <c r="I399" s="39"/>
      <c r="J399" s="39"/>
      <c r="K399" s="39"/>
      <c r="L399" s="39"/>
      <c r="M399" s="39"/>
      <c r="N399" s="19"/>
    </row>
    <row r="400" spans="1:54" ht="20.149999999999999" customHeight="1" x14ac:dyDescent="0.3">
      <c r="A400" s="16"/>
      <c r="B400" s="174" t="str">
        <f>F1441</f>
        <v>8. Staff appeared to be culturally diverse.</v>
      </c>
      <c r="C400" s="174"/>
      <c r="D400" s="174"/>
      <c r="E400" s="174"/>
      <c r="F400" s="174"/>
      <c r="G400" s="174"/>
      <c r="H400" s="174"/>
      <c r="I400" s="174"/>
      <c r="J400" s="174"/>
      <c r="K400" s="175" t="s">
        <v>53</v>
      </c>
      <c r="L400" s="176"/>
      <c r="M400" s="177"/>
      <c r="N400" s="19"/>
    </row>
    <row r="401" spans="1:14" ht="5.15" customHeight="1" x14ac:dyDescent="0.3">
      <c r="A401" s="16"/>
      <c r="B401" s="39"/>
      <c r="C401" s="39"/>
      <c r="D401" s="39"/>
      <c r="E401" s="39"/>
      <c r="F401" s="39"/>
      <c r="G401" s="39"/>
      <c r="H401" s="39"/>
      <c r="I401" s="39"/>
      <c r="J401" s="39"/>
      <c r="K401" s="39"/>
      <c r="L401" s="39"/>
      <c r="M401" s="39"/>
      <c r="N401" s="19"/>
    </row>
    <row r="402" spans="1:14" ht="20.149999999999999" customHeight="1" x14ac:dyDescent="0.3">
      <c r="A402" s="16"/>
      <c r="B402" s="174" t="str">
        <f>F1442</f>
        <v>9. They effectively accommodated my linguistic barrier.</v>
      </c>
      <c r="C402" s="174"/>
      <c r="D402" s="174"/>
      <c r="E402" s="174"/>
      <c r="F402" s="174"/>
      <c r="G402" s="174"/>
      <c r="H402" s="174"/>
      <c r="I402" s="174"/>
      <c r="J402" s="174"/>
      <c r="K402" s="175" t="s">
        <v>53</v>
      </c>
      <c r="L402" s="176"/>
      <c r="M402" s="177"/>
      <c r="N402" s="19"/>
    </row>
    <row r="403" spans="1:14" ht="5.15" customHeight="1" x14ac:dyDescent="0.3">
      <c r="A403" s="16"/>
      <c r="B403" s="39"/>
      <c r="C403" s="39"/>
      <c r="D403" s="39"/>
      <c r="E403" s="39"/>
      <c r="F403" s="39"/>
      <c r="G403" s="39"/>
      <c r="H403" s="39"/>
      <c r="I403" s="39"/>
      <c r="J403" s="39"/>
      <c r="K403" s="39"/>
      <c r="L403" s="39"/>
      <c r="M403" s="39"/>
      <c r="N403" s="19"/>
    </row>
    <row r="404" spans="1:14" ht="20.149999999999999" customHeight="1" x14ac:dyDescent="0.3">
      <c r="A404" s="16"/>
      <c r="B404" s="174" t="str">
        <f>F1443</f>
        <v>10. I was offered billing options appropriate to my cultural values.</v>
      </c>
      <c r="C404" s="174"/>
      <c r="D404" s="174"/>
      <c r="E404" s="174"/>
      <c r="F404" s="174"/>
      <c r="G404" s="174"/>
      <c r="H404" s="174"/>
      <c r="I404" s="174"/>
      <c r="J404" s="174"/>
      <c r="K404" s="175" t="s">
        <v>56</v>
      </c>
      <c r="L404" s="176"/>
      <c r="M404" s="177"/>
      <c r="N404" s="19"/>
    </row>
    <row r="405" spans="1:14" ht="10" customHeight="1" x14ac:dyDescent="0.3">
      <c r="A405" s="16"/>
      <c r="B405" s="39"/>
      <c r="C405" s="39"/>
      <c r="D405" s="39"/>
      <c r="E405" s="39"/>
      <c r="F405" s="39"/>
      <c r="G405" s="39"/>
      <c r="H405" s="39"/>
      <c r="I405" s="39"/>
      <c r="J405" s="39"/>
      <c r="K405" s="39"/>
      <c r="L405" s="39"/>
      <c r="M405" s="39"/>
      <c r="N405" s="19"/>
    </row>
    <row r="406" spans="1:14" ht="15" customHeight="1" x14ac:dyDescent="0.3">
      <c r="A406" s="16"/>
      <c r="B406" s="178" t="str">
        <f>B1447</f>
        <v>The resulting score for cultural competence is 18 out of 100. This indicates a level of dangerous incompetence.</v>
      </c>
      <c r="C406" s="178"/>
      <c r="D406" s="178"/>
      <c r="E406" s="178"/>
      <c r="F406" s="178"/>
      <c r="G406" s="178"/>
      <c r="H406" s="178"/>
      <c r="I406" s="178"/>
      <c r="J406" s="178"/>
      <c r="K406" s="178"/>
      <c r="L406" s="178"/>
      <c r="M406" s="178"/>
      <c r="N406" s="19"/>
    </row>
    <row r="407" spans="1:14" ht="10" customHeight="1" x14ac:dyDescent="0.3">
      <c r="A407" s="16"/>
      <c r="B407" s="40"/>
      <c r="C407" s="41"/>
      <c r="D407" s="41"/>
      <c r="E407" s="41"/>
      <c r="F407" s="41"/>
      <c r="G407" s="41"/>
      <c r="H407" s="41"/>
      <c r="I407" s="41"/>
      <c r="J407" s="41"/>
      <c r="K407" s="41"/>
      <c r="L407" s="41"/>
      <c r="M407" s="42"/>
      <c r="N407" s="19"/>
    </row>
    <row r="408" spans="1:14" ht="20" customHeight="1" x14ac:dyDescent="0.3">
      <c r="A408" s="16"/>
      <c r="B408" s="52" t="str">
        <f>C1451</f>
        <v xml:space="preserve">We provide this helpful feedback to you, Cooper, to improve your cultural competency. </v>
      </c>
      <c r="C408" s="53"/>
      <c r="D408" s="53"/>
      <c r="E408" s="53"/>
      <c r="F408" s="53"/>
      <c r="G408" s="53"/>
      <c r="H408" s="53"/>
      <c r="I408" s="53"/>
      <c r="J408" s="53"/>
      <c r="K408" s="53"/>
      <c r="L408" s="53"/>
      <c r="M408" s="54"/>
      <c r="N408" s="19"/>
    </row>
    <row r="409" spans="1:14" ht="20" customHeight="1" x14ac:dyDescent="0.3">
      <c r="A409" s="16"/>
      <c r="B409" s="156" t="s">
        <v>15</v>
      </c>
      <c r="C409" s="157"/>
      <c r="D409" s="157"/>
      <c r="E409" s="157"/>
      <c r="F409" s="157"/>
      <c r="G409" s="157"/>
      <c r="H409" s="157"/>
      <c r="I409" s="157"/>
      <c r="J409" s="157"/>
      <c r="K409" s="157"/>
      <c r="L409" s="157"/>
      <c r="M409" s="158"/>
      <c r="N409" s="19"/>
    </row>
    <row r="410" spans="1:14" ht="20" customHeight="1" thickBot="1" x14ac:dyDescent="0.35">
      <c r="A410" s="16"/>
      <c r="B410" s="156" t="s">
        <v>16</v>
      </c>
      <c r="C410" s="157"/>
      <c r="D410" s="157"/>
      <c r="E410" s="157"/>
      <c r="F410" s="157"/>
      <c r="G410" s="157"/>
      <c r="H410" s="157"/>
      <c r="I410" s="157"/>
      <c r="J410" s="157"/>
      <c r="K410" s="157"/>
      <c r="L410" s="157"/>
      <c r="M410" s="158"/>
      <c r="N410" s="19"/>
    </row>
    <row r="411" spans="1:14" ht="30" customHeight="1" thickTop="1" x14ac:dyDescent="0.3">
      <c r="A411" s="16"/>
      <c r="B411" s="159" t="s">
        <v>17</v>
      </c>
      <c r="C411" s="160"/>
      <c r="D411" s="160"/>
      <c r="E411" s="162" t="s">
        <v>18</v>
      </c>
      <c r="F411" s="163"/>
      <c r="G411" s="163"/>
      <c r="H411" s="164"/>
      <c r="I411" s="165" t="s">
        <v>19</v>
      </c>
      <c r="J411" s="166"/>
      <c r="K411" s="166"/>
      <c r="L411" s="166"/>
      <c r="M411" s="167"/>
      <c r="N411" s="19"/>
    </row>
    <row r="412" spans="1:14" ht="55" customHeight="1" thickBot="1" x14ac:dyDescent="0.35">
      <c r="A412" s="16"/>
      <c r="B412" s="55"/>
      <c r="C412" s="17"/>
      <c r="D412" s="17"/>
      <c r="E412" s="168" t="s">
        <v>20</v>
      </c>
      <c r="F412" s="169"/>
      <c r="G412" s="169"/>
      <c r="H412" s="170"/>
      <c r="I412" s="171" t="s">
        <v>21</v>
      </c>
      <c r="J412" s="172"/>
      <c r="K412" s="172"/>
      <c r="L412" s="172"/>
      <c r="M412" s="173"/>
      <c r="N412" s="19"/>
    </row>
    <row r="413" spans="1:14" ht="10" customHeight="1" thickTop="1" x14ac:dyDescent="0.3">
      <c r="A413" s="16"/>
      <c r="B413" s="55"/>
      <c r="C413" s="17"/>
      <c r="D413" s="17"/>
      <c r="E413" s="17"/>
      <c r="F413" s="17"/>
      <c r="G413" s="17"/>
      <c r="H413" s="17"/>
      <c r="I413" s="17"/>
      <c r="J413" s="17"/>
      <c r="K413" s="17"/>
      <c r="L413" s="17"/>
      <c r="M413" s="56"/>
      <c r="N413" s="19"/>
    </row>
    <row r="414" spans="1:14" ht="20.149999999999999" customHeight="1" x14ac:dyDescent="0.3">
      <c r="A414" s="16"/>
      <c r="B414" s="46"/>
      <c r="C414" s="39"/>
      <c r="D414" s="39"/>
      <c r="E414" s="153" t="s">
        <v>114</v>
      </c>
      <c r="F414" s="154"/>
      <c r="G414" s="154"/>
      <c r="H414" s="154"/>
      <c r="I414" s="154"/>
      <c r="J414" s="154"/>
      <c r="K414" s="154"/>
      <c r="L414" s="155"/>
      <c r="M414" s="48"/>
      <c r="N414" s="19"/>
    </row>
    <row r="415" spans="1:14" ht="10" customHeight="1" x14ac:dyDescent="0.3">
      <c r="A415" s="16"/>
      <c r="B415" s="46"/>
      <c r="C415" s="39"/>
      <c r="D415" s="39"/>
      <c r="E415" s="39"/>
      <c r="F415" s="39"/>
      <c r="G415" s="39"/>
      <c r="H415" s="39"/>
      <c r="I415" s="39"/>
      <c r="J415" s="39"/>
      <c r="K415" s="39"/>
      <c r="L415" s="39"/>
      <c r="M415" s="48"/>
      <c r="N415" s="19"/>
    </row>
    <row r="416" spans="1:14" ht="65.150000000000006" customHeight="1" x14ac:dyDescent="0.3">
      <c r="A416" s="16"/>
      <c r="B416" s="156" t="str">
        <f>C1461</f>
        <v>Now that Cooper is beginning the Competetive Cultural Competence program, we anticipate modestly improved wellness outcomes. And can provide a testimonial of their responsiveness to the needs of diverse clients.</v>
      </c>
      <c r="C416" s="157"/>
      <c r="D416" s="157"/>
      <c r="E416" s="157"/>
      <c r="F416" s="157"/>
      <c r="G416" s="157"/>
      <c r="H416" s="157"/>
      <c r="I416" s="157"/>
      <c r="J416" s="157"/>
      <c r="K416" s="157"/>
      <c r="L416" s="157"/>
      <c r="M416" s="158"/>
      <c r="N416" s="19"/>
    </row>
    <row r="417" spans="1:54" ht="45" customHeight="1" x14ac:dyDescent="0.3">
      <c r="A417" s="16"/>
      <c r="B417" s="150"/>
      <c r="C417" s="151"/>
      <c r="D417" s="151"/>
      <c r="E417" s="151"/>
      <c r="F417" s="151"/>
      <c r="G417" s="151"/>
      <c r="H417" s="151"/>
      <c r="I417" s="151"/>
      <c r="J417" s="151"/>
      <c r="K417" s="151"/>
      <c r="L417" s="151"/>
      <c r="M417" s="152"/>
      <c r="N417" s="19"/>
    </row>
    <row r="418" spans="1:54" ht="5.15" customHeight="1" x14ac:dyDescent="0.3">
      <c r="A418" s="16"/>
      <c r="B418" s="39"/>
      <c r="C418" s="39"/>
      <c r="D418" s="39"/>
      <c r="E418" s="39"/>
      <c r="F418" s="39"/>
      <c r="G418" s="39"/>
      <c r="H418" s="39"/>
      <c r="I418" s="39"/>
      <c r="J418" s="39"/>
      <c r="K418" s="39"/>
      <c r="L418" s="39"/>
      <c r="M418" s="39"/>
      <c r="N418" s="19"/>
    </row>
    <row r="419" spans="1:54" ht="5.15" customHeight="1" x14ac:dyDescent="0.3">
      <c r="A419" s="27"/>
      <c r="B419" s="28"/>
      <c r="C419" s="28"/>
      <c r="D419" s="28"/>
      <c r="E419" s="28"/>
      <c r="F419" s="28"/>
      <c r="G419" s="28"/>
      <c r="H419" s="28"/>
      <c r="I419" s="28"/>
      <c r="J419" s="28"/>
      <c r="K419" s="28"/>
      <c r="L419" s="28"/>
      <c r="M419" s="28"/>
      <c r="N419" s="29"/>
    </row>
    <row r="420" spans="1:54" ht="55" customHeight="1" x14ac:dyDescent="0.3">
      <c r="A420" s="30" t="s">
        <v>5</v>
      </c>
      <c r="B420" s="185" t="s">
        <v>32</v>
      </c>
      <c r="C420" s="185"/>
      <c r="D420" s="185"/>
      <c r="E420" s="185"/>
      <c r="F420" s="186"/>
      <c r="G420" s="186"/>
      <c r="H420" s="186"/>
      <c r="I420" s="186"/>
      <c r="J420" s="187"/>
      <c r="K420" s="187"/>
      <c r="L420" s="187"/>
      <c r="M420" s="187"/>
      <c r="N420" s="31" t="s">
        <v>7</v>
      </c>
    </row>
    <row r="421" spans="1:54" ht="5.15" customHeight="1" x14ac:dyDescent="0.3">
      <c r="A421" s="11"/>
      <c r="B421" s="12"/>
      <c r="C421" s="12"/>
      <c r="D421" s="12"/>
      <c r="E421" s="12"/>
      <c r="F421" s="12"/>
      <c r="G421" s="12"/>
      <c r="H421" s="13"/>
      <c r="I421" s="12"/>
      <c r="J421" s="12"/>
      <c r="K421" s="12"/>
      <c r="L421" s="12"/>
      <c r="M421" s="12"/>
      <c r="N421" s="14"/>
    </row>
    <row r="422" spans="1:54" ht="5.15" customHeight="1" x14ac:dyDescent="0.3">
      <c r="A422" s="16"/>
      <c r="B422" s="17"/>
      <c r="C422" s="17"/>
      <c r="D422" s="17"/>
      <c r="E422" s="17"/>
      <c r="F422" s="17"/>
      <c r="G422" s="17"/>
      <c r="H422" s="18"/>
      <c r="I422" s="17"/>
      <c r="J422" s="17"/>
      <c r="K422" s="17"/>
      <c r="L422" s="17"/>
      <c r="M422" s="17"/>
      <c r="N422" s="19"/>
    </row>
    <row r="423" spans="1:54" ht="5.15" customHeight="1" thickBot="1" x14ac:dyDescent="0.35">
      <c r="A423" s="16"/>
      <c r="B423" s="32"/>
      <c r="C423" s="32"/>
      <c r="D423" s="32"/>
      <c r="E423" s="32"/>
      <c r="F423" s="32"/>
      <c r="G423" s="32"/>
      <c r="H423" s="32"/>
      <c r="I423" s="32"/>
      <c r="J423" s="32"/>
      <c r="K423" s="32"/>
      <c r="L423" s="32"/>
      <c r="M423" s="32"/>
      <c r="N423" s="19"/>
    </row>
    <row r="424" spans="1:54" ht="20.149999999999999" customHeight="1" thickTop="1" x14ac:dyDescent="0.3">
      <c r="A424" s="16"/>
      <c r="B424" s="33" t="s">
        <v>11</v>
      </c>
      <c r="C424" s="32"/>
      <c r="D424" s="32"/>
      <c r="E424" s="32"/>
      <c r="F424" s="179" t="str">
        <f>IF(K$427="","",F383)</f>
        <v/>
      </c>
      <c r="G424" s="180"/>
      <c r="H424" s="180"/>
      <c r="I424" s="181"/>
      <c r="J424" s="34"/>
      <c r="K424" s="35" t="s">
        <v>12</v>
      </c>
      <c r="L424" s="36"/>
      <c r="M424" s="37"/>
      <c r="N424" s="19"/>
    </row>
    <row r="425" spans="1:54" ht="20.149999999999999" customHeight="1" thickBot="1" x14ac:dyDescent="0.35">
      <c r="A425" s="16"/>
      <c r="B425" s="33" t="s">
        <v>13</v>
      </c>
      <c r="C425" s="32"/>
      <c r="D425" s="32"/>
      <c r="E425" s="32"/>
      <c r="F425" s="179" t="str">
        <f>IF(K$427="","",F384)</f>
        <v/>
      </c>
      <c r="G425" s="180"/>
      <c r="H425" s="180"/>
      <c r="I425" s="181"/>
      <c r="J425" s="34"/>
      <c r="K425" s="182"/>
      <c r="L425" s="183"/>
      <c r="M425" s="184"/>
      <c r="N425" s="19"/>
    </row>
    <row r="426" spans="1:54" ht="10" customHeight="1" thickTop="1" x14ac:dyDescent="0.3">
      <c r="A426" s="16"/>
      <c r="B426" s="17"/>
      <c r="C426" s="17"/>
      <c r="D426" s="17"/>
      <c r="E426" s="17"/>
      <c r="F426" s="17"/>
      <c r="G426" s="17"/>
      <c r="H426" s="18"/>
      <c r="I426" s="17"/>
      <c r="J426" s="17"/>
      <c r="K426" s="17"/>
      <c r="L426" s="17"/>
      <c r="M426" s="17"/>
      <c r="N426" s="19"/>
    </row>
    <row r="427" spans="1:54" ht="20.149999999999999" customHeight="1" x14ac:dyDescent="0.3">
      <c r="A427" s="16"/>
      <c r="B427" s="174" t="str">
        <f>F1471</f>
        <v>1. I felt fully seen and heard.</v>
      </c>
      <c r="C427" s="174"/>
      <c r="D427" s="174"/>
      <c r="E427" s="174"/>
      <c r="F427" s="174"/>
      <c r="G427" s="174"/>
      <c r="H427" s="174"/>
      <c r="I427" s="174"/>
      <c r="J427" s="174"/>
      <c r="K427" s="175"/>
      <c r="L427" s="176"/>
      <c r="M427" s="177"/>
      <c r="N427" s="19"/>
    </row>
    <row r="428" spans="1:54" ht="5.15" customHeight="1" x14ac:dyDescent="0.3">
      <c r="A428" s="16"/>
      <c r="B428" s="17"/>
      <c r="C428" s="17"/>
      <c r="D428" s="17"/>
      <c r="E428" s="17"/>
      <c r="F428" s="17"/>
      <c r="G428" s="17"/>
      <c r="H428" s="18"/>
      <c r="I428" s="17"/>
      <c r="J428" s="17"/>
      <c r="K428" s="17"/>
      <c r="L428" s="17"/>
      <c r="M428" s="17"/>
      <c r="N428" s="19"/>
      <c r="BB428" s="38"/>
    </row>
    <row r="429" spans="1:54" ht="20.149999999999999" customHeight="1" x14ac:dyDescent="0.3">
      <c r="A429" s="16"/>
      <c r="B429" s="174" t="str">
        <f>F1472</f>
        <v>2. They faithfully responded to all of my expressions of pain or discomfort.</v>
      </c>
      <c r="C429" s="174"/>
      <c r="D429" s="174"/>
      <c r="E429" s="174"/>
      <c r="F429" s="174"/>
      <c r="G429" s="174"/>
      <c r="H429" s="174"/>
      <c r="I429" s="174"/>
      <c r="J429" s="174"/>
      <c r="K429" s="175"/>
      <c r="L429" s="176"/>
      <c r="M429" s="177"/>
      <c r="N429" s="19"/>
      <c r="BB429" s="38"/>
    </row>
    <row r="430" spans="1:54" ht="5.15" customHeight="1" x14ac:dyDescent="0.3">
      <c r="A430" s="16"/>
      <c r="B430" s="17"/>
      <c r="C430" s="17"/>
      <c r="D430" s="17"/>
      <c r="E430" s="17"/>
      <c r="F430" s="17"/>
      <c r="G430" s="17"/>
      <c r="H430" s="18"/>
      <c r="I430" s="17"/>
      <c r="J430" s="17"/>
      <c r="K430" s="17"/>
      <c r="L430" s="17"/>
      <c r="M430" s="17"/>
      <c r="N430" s="19"/>
      <c r="BB430" s="38"/>
    </row>
    <row r="431" spans="1:54" ht="20.149999999999999" customHeight="1" x14ac:dyDescent="0.3">
      <c r="A431" s="16"/>
      <c r="B431" s="174" t="str">
        <f>F1473</f>
        <v>3. They put my personal wellbeing ahead of their institutional processes.</v>
      </c>
      <c r="C431" s="174"/>
      <c r="D431" s="174"/>
      <c r="E431" s="174"/>
      <c r="F431" s="174"/>
      <c r="G431" s="174"/>
      <c r="H431" s="174"/>
      <c r="I431" s="174"/>
      <c r="J431" s="174"/>
      <c r="K431" s="175"/>
      <c r="L431" s="176"/>
      <c r="M431" s="177"/>
      <c r="N431" s="19"/>
      <c r="BB431" s="38"/>
    </row>
    <row r="432" spans="1:54" ht="5.15" customHeight="1" x14ac:dyDescent="0.3">
      <c r="A432" s="16"/>
      <c r="B432" s="17"/>
      <c r="C432" s="17"/>
      <c r="D432" s="17"/>
      <c r="E432" s="17"/>
      <c r="F432" s="17"/>
      <c r="G432" s="17"/>
      <c r="H432" s="18"/>
      <c r="I432" s="17"/>
      <c r="J432" s="17"/>
      <c r="K432" s="17"/>
      <c r="L432" s="17"/>
      <c r="M432" s="17"/>
      <c r="N432" s="19"/>
      <c r="BB432" s="38"/>
    </row>
    <row r="433" spans="1:14" ht="20.149999999999999" customHeight="1" x14ac:dyDescent="0.3">
      <c r="A433" s="16"/>
      <c r="B433" s="174" t="str">
        <f>F1474</f>
        <v>4. Their actions and expressions were devoid of any microaggressions.</v>
      </c>
      <c r="C433" s="174"/>
      <c r="D433" s="174"/>
      <c r="E433" s="174"/>
      <c r="F433" s="174"/>
      <c r="G433" s="174"/>
      <c r="H433" s="174"/>
      <c r="I433" s="174"/>
      <c r="J433" s="174"/>
      <c r="K433" s="175"/>
      <c r="L433" s="176"/>
      <c r="M433" s="177"/>
      <c r="N433" s="19"/>
    </row>
    <row r="434" spans="1:14" ht="5.15" customHeight="1" x14ac:dyDescent="0.3">
      <c r="A434" s="16"/>
      <c r="B434" s="17"/>
      <c r="C434" s="17"/>
      <c r="D434" s="17"/>
      <c r="E434" s="17"/>
      <c r="F434" s="17"/>
      <c r="G434" s="17"/>
      <c r="H434" s="18"/>
      <c r="I434" s="17"/>
      <c r="J434" s="17"/>
      <c r="K434" s="17"/>
      <c r="L434" s="17"/>
      <c r="M434" s="17"/>
      <c r="N434" s="19"/>
    </row>
    <row r="435" spans="1:14" ht="20.149999999999999" customHeight="1" x14ac:dyDescent="0.3">
      <c r="A435" s="16"/>
      <c r="B435" s="174" t="str">
        <f>F1475</f>
        <v>5. They asked me how they could be more culturally sensitive.</v>
      </c>
      <c r="C435" s="174"/>
      <c r="D435" s="174"/>
      <c r="E435" s="174"/>
      <c r="F435" s="174"/>
      <c r="G435" s="174"/>
      <c r="H435" s="174"/>
      <c r="I435" s="174"/>
      <c r="J435" s="174"/>
      <c r="K435" s="175"/>
      <c r="L435" s="176"/>
      <c r="M435" s="177"/>
      <c r="N435" s="19"/>
    </row>
    <row r="436" spans="1:14" ht="5.15" customHeight="1" x14ac:dyDescent="0.3">
      <c r="A436" s="16"/>
      <c r="B436" s="17"/>
      <c r="C436" s="17"/>
      <c r="D436" s="17"/>
      <c r="E436" s="17"/>
      <c r="F436" s="17"/>
      <c r="G436" s="17"/>
      <c r="H436" s="18"/>
      <c r="I436" s="17"/>
      <c r="J436" s="17"/>
      <c r="K436" s="17"/>
      <c r="L436" s="17"/>
      <c r="M436" s="17"/>
      <c r="N436" s="19"/>
    </row>
    <row r="437" spans="1:14" ht="20.149999999999999" customHeight="1" x14ac:dyDescent="0.3">
      <c r="A437" s="16"/>
      <c r="B437" s="174" t="str">
        <f>F1476</f>
        <v>6. They did not exploit my vulnerability to their professional authority.</v>
      </c>
      <c r="C437" s="174"/>
      <c r="D437" s="174"/>
      <c r="E437" s="174"/>
      <c r="F437" s="174"/>
      <c r="G437" s="174"/>
      <c r="H437" s="174"/>
      <c r="I437" s="174"/>
      <c r="J437" s="174"/>
      <c r="K437" s="175"/>
      <c r="L437" s="176"/>
      <c r="M437" s="177"/>
      <c r="N437" s="19"/>
    </row>
    <row r="438" spans="1:14" ht="5.15" customHeight="1" x14ac:dyDescent="0.3">
      <c r="A438" s="16"/>
      <c r="B438" s="39"/>
      <c r="C438" s="39"/>
      <c r="D438" s="39"/>
      <c r="E438" s="39"/>
      <c r="F438" s="39"/>
      <c r="G438" s="39"/>
      <c r="H438" s="39"/>
      <c r="I438" s="39"/>
      <c r="J438" s="39"/>
      <c r="K438" s="39"/>
      <c r="L438" s="39"/>
      <c r="M438" s="39"/>
      <c r="N438" s="19"/>
    </row>
    <row r="439" spans="1:14" ht="20.149999999999999" customHeight="1" x14ac:dyDescent="0.3">
      <c r="A439" s="16"/>
      <c r="B439" s="174" t="str">
        <f>F1477</f>
        <v>7. I never had to give up my autonomy to fit their processes.</v>
      </c>
      <c r="C439" s="174"/>
      <c r="D439" s="174"/>
      <c r="E439" s="174"/>
      <c r="F439" s="174"/>
      <c r="G439" s="174"/>
      <c r="H439" s="174"/>
      <c r="I439" s="174"/>
      <c r="J439" s="174"/>
      <c r="K439" s="175"/>
      <c r="L439" s="176"/>
      <c r="M439" s="177"/>
      <c r="N439" s="19"/>
    </row>
    <row r="440" spans="1:14" ht="5.15" customHeight="1" x14ac:dyDescent="0.3">
      <c r="A440" s="16"/>
      <c r="B440" s="39"/>
      <c r="C440" s="39"/>
      <c r="D440" s="39"/>
      <c r="E440" s="39"/>
      <c r="F440" s="39"/>
      <c r="G440" s="39"/>
      <c r="H440" s="39"/>
      <c r="I440" s="39"/>
      <c r="J440" s="39"/>
      <c r="K440" s="39"/>
      <c r="L440" s="39"/>
      <c r="M440" s="39"/>
      <c r="N440" s="19"/>
    </row>
    <row r="441" spans="1:14" ht="20.149999999999999" customHeight="1" x14ac:dyDescent="0.3">
      <c r="A441" s="16"/>
      <c r="B441" s="174" t="str">
        <f>F1478</f>
        <v>8. Staff appeared to be culturally diverse.</v>
      </c>
      <c r="C441" s="174"/>
      <c r="D441" s="174"/>
      <c r="E441" s="174"/>
      <c r="F441" s="174"/>
      <c r="G441" s="174"/>
      <c r="H441" s="174"/>
      <c r="I441" s="174"/>
      <c r="J441" s="174"/>
      <c r="K441" s="175"/>
      <c r="L441" s="176"/>
      <c r="M441" s="177"/>
      <c r="N441" s="19"/>
    </row>
    <row r="442" spans="1:14" ht="5.15" customHeight="1" x14ac:dyDescent="0.3">
      <c r="A442" s="16"/>
      <c r="B442" s="39"/>
      <c r="C442" s="39"/>
      <c r="D442" s="39"/>
      <c r="E442" s="39"/>
      <c r="F442" s="39"/>
      <c r="G442" s="39"/>
      <c r="H442" s="39"/>
      <c r="I442" s="39"/>
      <c r="J442" s="39"/>
      <c r="K442" s="39"/>
      <c r="L442" s="39"/>
      <c r="M442" s="39"/>
      <c r="N442" s="19"/>
    </row>
    <row r="443" spans="1:14" ht="20.149999999999999" customHeight="1" x14ac:dyDescent="0.3">
      <c r="A443" s="16"/>
      <c r="B443" s="174" t="str">
        <f>F1479</f>
        <v>9. They effectively accommodated my linguistic barrier.</v>
      </c>
      <c r="C443" s="174"/>
      <c r="D443" s="174"/>
      <c r="E443" s="174"/>
      <c r="F443" s="174"/>
      <c r="G443" s="174"/>
      <c r="H443" s="174"/>
      <c r="I443" s="174"/>
      <c r="J443" s="174"/>
      <c r="K443" s="175"/>
      <c r="L443" s="176"/>
      <c r="M443" s="177"/>
      <c r="N443" s="19"/>
    </row>
    <row r="444" spans="1:14" ht="5.15" customHeight="1" x14ac:dyDescent="0.3">
      <c r="A444" s="16"/>
      <c r="B444" s="39"/>
      <c r="C444" s="39"/>
      <c r="D444" s="39"/>
      <c r="E444" s="39"/>
      <c r="F444" s="39"/>
      <c r="G444" s="39"/>
      <c r="H444" s="39"/>
      <c r="I444" s="39"/>
      <c r="J444" s="39"/>
      <c r="K444" s="39"/>
      <c r="L444" s="39"/>
      <c r="M444" s="39"/>
      <c r="N444" s="19"/>
    </row>
    <row r="445" spans="1:14" ht="20.149999999999999" customHeight="1" x14ac:dyDescent="0.3">
      <c r="A445" s="16"/>
      <c r="B445" s="174" t="str">
        <f>F1480</f>
        <v>10. I was offered billing options appropriate to my cultural values.</v>
      </c>
      <c r="C445" s="174"/>
      <c r="D445" s="174"/>
      <c r="E445" s="174"/>
      <c r="F445" s="174"/>
      <c r="G445" s="174"/>
      <c r="H445" s="174"/>
      <c r="I445" s="174"/>
      <c r="J445" s="174"/>
      <c r="K445" s="175"/>
      <c r="L445" s="176"/>
      <c r="M445" s="177"/>
      <c r="N445" s="19"/>
    </row>
    <row r="446" spans="1:14" ht="10" customHeight="1" x14ac:dyDescent="0.3">
      <c r="A446" s="16"/>
      <c r="B446" s="39"/>
      <c r="C446" s="39"/>
      <c r="D446" s="39"/>
      <c r="E446" s="39"/>
      <c r="F446" s="39"/>
      <c r="G446" s="39"/>
      <c r="H446" s="39"/>
      <c r="I446" s="39"/>
      <c r="J446" s="39"/>
      <c r="K446" s="39"/>
      <c r="L446" s="39"/>
      <c r="M446" s="39"/>
      <c r="N446" s="19"/>
    </row>
    <row r="447" spans="1:14" ht="15" customHeight="1" x14ac:dyDescent="0.3">
      <c r="A447" s="16"/>
      <c r="B447" s="178" t="str">
        <f>B1484</f>
        <v/>
      </c>
      <c r="C447" s="178"/>
      <c r="D447" s="178"/>
      <c r="E447" s="178"/>
      <c r="F447" s="178"/>
      <c r="G447" s="178"/>
      <c r="H447" s="178"/>
      <c r="I447" s="178"/>
      <c r="J447" s="178"/>
      <c r="K447" s="178"/>
      <c r="L447" s="178"/>
      <c r="M447" s="178"/>
      <c r="N447" s="19"/>
    </row>
    <row r="448" spans="1:14" ht="10" customHeight="1" x14ac:dyDescent="0.3">
      <c r="A448" s="16"/>
      <c r="B448" s="40"/>
      <c r="C448" s="41"/>
      <c r="D448" s="41"/>
      <c r="E448" s="41"/>
      <c r="F448" s="41"/>
      <c r="G448" s="41"/>
      <c r="H448" s="41"/>
      <c r="I448" s="41"/>
      <c r="J448" s="41"/>
      <c r="K448" s="41"/>
      <c r="L448" s="41"/>
      <c r="M448" s="42"/>
      <c r="N448" s="19"/>
    </row>
    <row r="449" spans="1:14" ht="20" customHeight="1" x14ac:dyDescent="0.3">
      <c r="A449" s="16"/>
      <c r="B449" s="52" t="str">
        <f>C1488</f>
        <v xml:space="preserve">We provide this helpful feedback to you, , to improve your cultural competency. </v>
      </c>
      <c r="C449" s="53"/>
      <c r="D449" s="53"/>
      <c r="E449" s="53"/>
      <c r="F449" s="53"/>
      <c r="G449" s="53"/>
      <c r="H449" s="53"/>
      <c r="I449" s="53"/>
      <c r="J449" s="53"/>
      <c r="K449" s="53"/>
      <c r="L449" s="53"/>
      <c r="M449" s="54"/>
      <c r="N449" s="19"/>
    </row>
    <row r="450" spans="1:14" ht="20" customHeight="1" x14ac:dyDescent="0.3">
      <c r="A450" s="16"/>
      <c r="B450" s="156" t="s">
        <v>15</v>
      </c>
      <c r="C450" s="157"/>
      <c r="D450" s="157"/>
      <c r="E450" s="157"/>
      <c r="F450" s="157"/>
      <c r="G450" s="157"/>
      <c r="H450" s="157"/>
      <c r="I450" s="157"/>
      <c r="J450" s="157"/>
      <c r="K450" s="157"/>
      <c r="L450" s="157"/>
      <c r="M450" s="158"/>
      <c r="N450" s="19"/>
    </row>
    <row r="451" spans="1:14" ht="20" customHeight="1" thickBot="1" x14ac:dyDescent="0.35">
      <c r="A451" s="16"/>
      <c r="B451" s="156" t="s">
        <v>16</v>
      </c>
      <c r="C451" s="157"/>
      <c r="D451" s="157"/>
      <c r="E451" s="157"/>
      <c r="F451" s="157"/>
      <c r="G451" s="157"/>
      <c r="H451" s="157"/>
      <c r="I451" s="157"/>
      <c r="J451" s="157"/>
      <c r="K451" s="157"/>
      <c r="L451" s="157"/>
      <c r="M451" s="158"/>
      <c r="N451" s="19"/>
    </row>
    <row r="452" spans="1:14" ht="30" customHeight="1" thickTop="1" x14ac:dyDescent="0.3">
      <c r="A452" s="16"/>
      <c r="B452" s="159" t="s">
        <v>17</v>
      </c>
      <c r="C452" s="160"/>
      <c r="D452" s="160"/>
      <c r="E452" s="162" t="s">
        <v>18</v>
      </c>
      <c r="F452" s="163"/>
      <c r="G452" s="163"/>
      <c r="H452" s="164"/>
      <c r="I452" s="165" t="s">
        <v>19</v>
      </c>
      <c r="J452" s="166"/>
      <c r="K452" s="166"/>
      <c r="L452" s="166"/>
      <c r="M452" s="167"/>
      <c r="N452" s="19"/>
    </row>
    <row r="453" spans="1:14" ht="55" customHeight="1" thickBot="1" x14ac:dyDescent="0.35">
      <c r="A453" s="16"/>
      <c r="B453" s="55"/>
      <c r="C453" s="17"/>
      <c r="D453" s="17"/>
      <c r="E453" s="168" t="s">
        <v>20</v>
      </c>
      <c r="F453" s="169"/>
      <c r="G453" s="169"/>
      <c r="H453" s="170"/>
      <c r="I453" s="171" t="s">
        <v>21</v>
      </c>
      <c r="J453" s="172"/>
      <c r="K453" s="172"/>
      <c r="L453" s="172"/>
      <c r="M453" s="173"/>
      <c r="N453" s="19"/>
    </row>
    <row r="454" spans="1:14" ht="10" customHeight="1" thickTop="1" x14ac:dyDescent="0.3">
      <c r="A454" s="16"/>
      <c r="B454" s="55"/>
      <c r="C454" s="17"/>
      <c r="D454" s="17"/>
      <c r="E454" s="17"/>
      <c r="F454" s="17"/>
      <c r="G454" s="17"/>
      <c r="H454" s="17"/>
      <c r="I454" s="17"/>
      <c r="J454" s="17"/>
      <c r="K454" s="17"/>
      <c r="L454" s="17"/>
      <c r="M454" s="56"/>
      <c r="N454" s="19"/>
    </row>
    <row r="455" spans="1:14" ht="20.149999999999999" customHeight="1" x14ac:dyDescent="0.3">
      <c r="A455" s="16"/>
      <c r="B455" s="46"/>
      <c r="C455" s="39"/>
      <c r="D455" s="39"/>
      <c r="E455" s="153"/>
      <c r="F455" s="154"/>
      <c r="G455" s="154"/>
      <c r="H455" s="154"/>
      <c r="I455" s="154"/>
      <c r="J455" s="154"/>
      <c r="K455" s="154"/>
      <c r="L455" s="155"/>
      <c r="M455" s="48"/>
      <c r="N455" s="19"/>
    </row>
    <row r="456" spans="1:14" ht="10" customHeight="1" x14ac:dyDescent="0.3">
      <c r="A456" s="16"/>
      <c r="B456" s="46"/>
      <c r="C456" s="39"/>
      <c r="D456" s="39"/>
      <c r="E456" s="39"/>
      <c r="F456" s="39"/>
      <c r="G456" s="39"/>
      <c r="H456" s="39"/>
      <c r="I456" s="39"/>
      <c r="J456" s="39"/>
      <c r="K456" s="39"/>
      <c r="L456" s="39"/>
      <c r="M456" s="48"/>
      <c r="N456" s="19"/>
    </row>
    <row r="457" spans="1:14" ht="65.150000000000006" customHeight="1" x14ac:dyDescent="0.3">
      <c r="A457" s="16"/>
      <c r="B457" s="156" t="str">
        <f>C1498</f>
        <v>Select one of these two services, Standard or Competitive Competence, to best improve your efficacy serving diverse patients. We can then offer a testimonial of your improved responsiveness to diverse clients.</v>
      </c>
      <c r="C457" s="157"/>
      <c r="D457" s="157"/>
      <c r="E457" s="157"/>
      <c r="F457" s="157"/>
      <c r="G457" s="157"/>
      <c r="H457" s="157"/>
      <c r="I457" s="157"/>
      <c r="J457" s="157"/>
      <c r="K457" s="157"/>
      <c r="L457" s="157"/>
      <c r="M457" s="158"/>
      <c r="N457" s="19"/>
    </row>
    <row r="458" spans="1:14" ht="45" customHeight="1" x14ac:dyDescent="0.3">
      <c r="A458" s="16"/>
      <c r="B458" s="150"/>
      <c r="C458" s="151"/>
      <c r="D458" s="151"/>
      <c r="E458" s="151"/>
      <c r="F458" s="151"/>
      <c r="G458" s="151"/>
      <c r="H458" s="151"/>
      <c r="I458" s="151"/>
      <c r="J458" s="151"/>
      <c r="K458" s="151"/>
      <c r="L458" s="151"/>
      <c r="M458" s="152"/>
      <c r="N458" s="19"/>
    </row>
    <row r="459" spans="1:14" ht="5.15" customHeight="1" x14ac:dyDescent="0.3">
      <c r="A459" s="16"/>
      <c r="B459" s="39"/>
      <c r="C459" s="39"/>
      <c r="D459" s="39"/>
      <c r="E459" s="39"/>
      <c r="F459" s="39"/>
      <c r="G459" s="39"/>
      <c r="H459" s="39"/>
      <c r="I459" s="39"/>
      <c r="J459" s="39"/>
      <c r="K459" s="39"/>
      <c r="L459" s="39"/>
      <c r="M459" s="39"/>
      <c r="N459" s="19"/>
    </row>
    <row r="460" spans="1:14" ht="5.15" customHeight="1" x14ac:dyDescent="0.3">
      <c r="A460" s="27"/>
      <c r="B460" s="28"/>
      <c r="C460" s="28"/>
      <c r="D460" s="28"/>
      <c r="E460" s="28"/>
      <c r="F460" s="28"/>
      <c r="G460" s="28"/>
      <c r="H460" s="28"/>
      <c r="I460" s="28"/>
      <c r="J460" s="28"/>
      <c r="K460" s="28"/>
      <c r="L460" s="28"/>
      <c r="M460" s="28"/>
      <c r="N460" s="29"/>
    </row>
    <row r="461" spans="1:14" ht="55" customHeight="1" x14ac:dyDescent="0.3">
      <c r="A461" s="30" t="s">
        <v>5</v>
      </c>
      <c r="B461" s="185" t="s">
        <v>33</v>
      </c>
      <c r="C461" s="185"/>
      <c r="D461" s="185"/>
      <c r="E461" s="185"/>
      <c r="F461" s="186"/>
      <c r="G461" s="186"/>
      <c r="H461" s="186"/>
      <c r="I461" s="186"/>
      <c r="J461" s="187"/>
      <c r="K461" s="187"/>
      <c r="L461" s="187"/>
      <c r="M461" s="187"/>
      <c r="N461" s="31" t="s">
        <v>7</v>
      </c>
    </row>
    <row r="462" spans="1:14" ht="5.15" customHeight="1" x14ac:dyDescent="0.3">
      <c r="A462" s="11"/>
      <c r="B462" s="12"/>
      <c r="C462" s="12"/>
      <c r="D462" s="12"/>
      <c r="E462" s="12"/>
      <c r="F462" s="12"/>
      <c r="G462" s="12"/>
      <c r="H462" s="13"/>
      <c r="I462" s="12"/>
      <c r="J462" s="12"/>
      <c r="K462" s="12"/>
      <c r="L462" s="12"/>
      <c r="M462" s="12"/>
      <c r="N462" s="14"/>
    </row>
    <row r="463" spans="1:14" ht="5.15" customHeight="1" x14ac:dyDescent="0.3">
      <c r="A463" s="16"/>
      <c r="B463" s="17"/>
      <c r="C463" s="17"/>
      <c r="D463" s="17"/>
      <c r="E463" s="17"/>
      <c r="F463" s="17"/>
      <c r="G463" s="17"/>
      <c r="H463" s="18"/>
      <c r="I463" s="17"/>
      <c r="J463" s="17"/>
      <c r="K463" s="17"/>
      <c r="L463" s="17"/>
      <c r="M463" s="17"/>
      <c r="N463" s="19"/>
    </row>
    <row r="464" spans="1:14" ht="5.15" customHeight="1" thickBot="1" x14ac:dyDescent="0.35">
      <c r="A464" s="16"/>
      <c r="B464" s="32"/>
      <c r="C464" s="32"/>
      <c r="D464" s="32"/>
      <c r="E464" s="32"/>
      <c r="F464" s="32"/>
      <c r="G464" s="32"/>
      <c r="H464" s="32"/>
      <c r="I464" s="32"/>
      <c r="J464" s="32"/>
      <c r="K464" s="32"/>
      <c r="L464" s="32"/>
      <c r="M464" s="32"/>
      <c r="N464" s="19"/>
    </row>
    <row r="465" spans="1:54" ht="20.149999999999999" customHeight="1" thickTop="1" x14ac:dyDescent="0.3">
      <c r="A465" s="16"/>
      <c r="B465" s="33" t="s">
        <v>11</v>
      </c>
      <c r="C465" s="32"/>
      <c r="D465" s="32"/>
      <c r="E465" s="32"/>
      <c r="F465" s="179" t="str">
        <f>F424</f>
        <v/>
      </c>
      <c r="G465" s="180"/>
      <c r="H465" s="180"/>
      <c r="I465" s="181"/>
      <c r="J465" s="34"/>
      <c r="K465" s="35" t="s">
        <v>12</v>
      </c>
      <c r="L465" s="36"/>
      <c r="M465" s="37"/>
      <c r="N465" s="19"/>
    </row>
    <row r="466" spans="1:54" ht="20.149999999999999" customHeight="1" thickBot="1" x14ac:dyDescent="0.35">
      <c r="A466" s="16"/>
      <c r="B466" s="33" t="s">
        <v>13</v>
      </c>
      <c r="C466" s="32"/>
      <c r="D466" s="32"/>
      <c r="E466" s="32"/>
      <c r="F466" s="179" t="str">
        <f>F425</f>
        <v/>
      </c>
      <c r="G466" s="180"/>
      <c r="H466" s="180"/>
      <c r="I466" s="181"/>
      <c r="J466" s="34"/>
      <c r="K466" s="182"/>
      <c r="L466" s="183"/>
      <c r="M466" s="184"/>
      <c r="N466" s="19"/>
    </row>
    <row r="467" spans="1:54" ht="10" customHeight="1" thickTop="1" x14ac:dyDescent="0.3">
      <c r="A467" s="16"/>
      <c r="B467" s="17"/>
      <c r="C467" s="17"/>
      <c r="D467" s="17"/>
      <c r="E467" s="17"/>
      <c r="F467" s="17"/>
      <c r="G467" s="17"/>
      <c r="H467" s="18"/>
      <c r="I467" s="17"/>
      <c r="J467" s="17"/>
      <c r="K467" s="17"/>
      <c r="L467" s="17"/>
      <c r="M467" s="17"/>
      <c r="N467" s="19"/>
    </row>
    <row r="468" spans="1:54" ht="20.149999999999999" customHeight="1" x14ac:dyDescent="0.3">
      <c r="A468" s="16"/>
      <c r="B468" s="174" t="str">
        <f>F1508</f>
        <v>1. I felt fully seen and heard.</v>
      </c>
      <c r="C468" s="174"/>
      <c r="D468" s="174"/>
      <c r="E468" s="174"/>
      <c r="F468" s="174"/>
      <c r="G468" s="174"/>
      <c r="H468" s="174"/>
      <c r="I468" s="174"/>
      <c r="J468" s="174"/>
      <c r="K468" s="175"/>
      <c r="L468" s="176"/>
      <c r="M468" s="177"/>
      <c r="N468" s="19"/>
    </row>
    <row r="469" spans="1:54" ht="5.15" customHeight="1" x14ac:dyDescent="0.3">
      <c r="A469" s="16"/>
      <c r="B469" s="17"/>
      <c r="C469" s="17"/>
      <c r="D469" s="17"/>
      <c r="E469" s="17"/>
      <c r="F469" s="17"/>
      <c r="G469" s="17"/>
      <c r="H469" s="18"/>
      <c r="I469" s="17"/>
      <c r="J469" s="17"/>
      <c r="K469" s="17"/>
      <c r="L469" s="17"/>
      <c r="M469" s="17"/>
      <c r="N469" s="19"/>
      <c r="BB469" s="38"/>
    </row>
    <row r="470" spans="1:54" ht="20.149999999999999" customHeight="1" x14ac:dyDescent="0.3">
      <c r="A470" s="16"/>
      <c r="B470" s="174" t="str">
        <f>F1509</f>
        <v>2. They faithfully responded to all of my expressions of pain or discomfort.</v>
      </c>
      <c r="C470" s="174"/>
      <c r="D470" s="174"/>
      <c r="E470" s="174"/>
      <c r="F470" s="174"/>
      <c r="G470" s="174"/>
      <c r="H470" s="174"/>
      <c r="I470" s="174"/>
      <c r="J470" s="174"/>
      <c r="K470" s="175"/>
      <c r="L470" s="176"/>
      <c r="M470" s="177"/>
      <c r="N470" s="19"/>
      <c r="BB470" s="38"/>
    </row>
    <row r="471" spans="1:54" ht="5.15" customHeight="1" x14ac:dyDescent="0.3">
      <c r="A471" s="16"/>
      <c r="B471" s="17"/>
      <c r="C471" s="17"/>
      <c r="D471" s="17"/>
      <c r="E471" s="17"/>
      <c r="F471" s="17"/>
      <c r="G471" s="17"/>
      <c r="H471" s="18"/>
      <c r="I471" s="17"/>
      <c r="J471" s="17"/>
      <c r="K471" s="17"/>
      <c r="L471" s="17"/>
      <c r="M471" s="17"/>
      <c r="N471" s="19"/>
      <c r="BB471" s="38"/>
    </row>
    <row r="472" spans="1:54" ht="20.149999999999999" customHeight="1" x14ac:dyDescent="0.3">
      <c r="A472" s="16"/>
      <c r="B472" s="174" t="str">
        <f>F1510</f>
        <v>3. They put my personal wellbeing ahead of their institutional processes.</v>
      </c>
      <c r="C472" s="174"/>
      <c r="D472" s="174"/>
      <c r="E472" s="174"/>
      <c r="F472" s="174"/>
      <c r="G472" s="174"/>
      <c r="H472" s="174"/>
      <c r="I472" s="174"/>
      <c r="J472" s="174"/>
      <c r="K472" s="175"/>
      <c r="L472" s="176"/>
      <c r="M472" s="177"/>
      <c r="N472" s="19"/>
      <c r="BB472" s="38"/>
    </row>
    <row r="473" spans="1:54" ht="5.15" customHeight="1" x14ac:dyDescent="0.3">
      <c r="A473" s="16"/>
      <c r="B473" s="17"/>
      <c r="C473" s="17"/>
      <c r="D473" s="17"/>
      <c r="E473" s="17"/>
      <c r="F473" s="17"/>
      <c r="G473" s="17"/>
      <c r="H473" s="18"/>
      <c r="I473" s="17"/>
      <c r="J473" s="17"/>
      <c r="K473" s="17"/>
      <c r="L473" s="17"/>
      <c r="M473" s="17"/>
      <c r="N473" s="19"/>
      <c r="BB473" s="38"/>
    </row>
    <row r="474" spans="1:54" ht="20.149999999999999" customHeight="1" x14ac:dyDescent="0.3">
      <c r="A474" s="16"/>
      <c r="B474" s="174" t="str">
        <f>F1511</f>
        <v>4. Their actions and expressions were devoid of any microaggressions.</v>
      </c>
      <c r="C474" s="174"/>
      <c r="D474" s="174"/>
      <c r="E474" s="174"/>
      <c r="F474" s="174"/>
      <c r="G474" s="174"/>
      <c r="H474" s="174"/>
      <c r="I474" s="174"/>
      <c r="J474" s="174"/>
      <c r="K474" s="175"/>
      <c r="L474" s="176"/>
      <c r="M474" s="177"/>
      <c r="N474" s="19"/>
    </row>
    <row r="475" spans="1:54" ht="5.15" customHeight="1" x14ac:dyDescent="0.3">
      <c r="A475" s="16"/>
      <c r="B475" s="17"/>
      <c r="C475" s="17"/>
      <c r="D475" s="17"/>
      <c r="E475" s="17"/>
      <c r="F475" s="17"/>
      <c r="G475" s="17"/>
      <c r="H475" s="18"/>
      <c r="I475" s="17"/>
      <c r="J475" s="17"/>
      <c r="K475" s="17"/>
      <c r="L475" s="17"/>
      <c r="M475" s="17"/>
      <c r="N475" s="19"/>
    </row>
    <row r="476" spans="1:54" ht="20.149999999999999" customHeight="1" x14ac:dyDescent="0.3">
      <c r="A476" s="16"/>
      <c r="B476" s="174" t="str">
        <f>F1512</f>
        <v>5. They asked me how they could be more culturally sensitive.</v>
      </c>
      <c r="C476" s="174"/>
      <c r="D476" s="174"/>
      <c r="E476" s="174"/>
      <c r="F476" s="174"/>
      <c r="G476" s="174"/>
      <c r="H476" s="174"/>
      <c r="I476" s="174"/>
      <c r="J476" s="174"/>
      <c r="K476" s="175"/>
      <c r="L476" s="176"/>
      <c r="M476" s="177"/>
      <c r="N476" s="19"/>
    </row>
    <row r="477" spans="1:54" ht="5.15" customHeight="1" x14ac:dyDescent="0.3">
      <c r="A477" s="16"/>
      <c r="B477" s="17"/>
      <c r="C477" s="17"/>
      <c r="D477" s="17"/>
      <c r="E477" s="17"/>
      <c r="F477" s="17"/>
      <c r="G477" s="17"/>
      <c r="H477" s="18"/>
      <c r="I477" s="17"/>
      <c r="J477" s="17"/>
      <c r="K477" s="17"/>
      <c r="L477" s="17"/>
      <c r="M477" s="17"/>
      <c r="N477" s="19"/>
    </row>
    <row r="478" spans="1:54" ht="20.149999999999999" customHeight="1" x14ac:dyDescent="0.3">
      <c r="A478" s="16"/>
      <c r="B478" s="174" t="str">
        <f>F1513</f>
        <v>6. They did not exploit my vulnerability to their professional authority.</v>
      </c>
      <c r="C478" s="174"/>
      <c r="D478" s="174"/>
      <c r="E478" s="174"/>
      <c r="F478" s="174"/>
      <c r="G478" s="174"/>
      <c r="H478" s="174"/>
      <c r="I478" s="174"/>
      <c r="J478" s="174"/>
      <c r="K478" s="175"/>
      <c r="L478" s="176"/>
      <c r="M478" s="177"/>
      <c r="N478" s="19"/>
    </row>
    <row r="479" spans="1:54" ht="5.15" customHeight="1" x14ac:dyDescent="0.3">
      <c r="A479" s="16"/>
      <c r="B479" s="39"/>
      <c r="C479" s="39"/>
      <c r="D479" s="39"/>
      <c r="E479" s="39"/>
      <c r="F479" s="39"/>
      <c r="G479" s="39"/>
      <c r="H479" s="39"/>
      <c r="I479" s="39"/>
      <c r="J479" s="39"/>
      <c r="K479" s="39"/>
      <c r="L479" s="39"/>
      <c r="M479" s="39"/>
      <c r="N479" s="19"/>
    </row>
    <row r="480" spans="1:54" ht="20.149999999999999" customHeight="1" x14ac:dyDescent="0.3">
      <c r="A480" s="16"/>
      <c r="B480" s="174" t="str">
        <f>F1514</f>
        <v>7. I never had to give up my autonomy to fit their processes.</v>
      </c>
      <c r="C480" s="174"/>
      <c r="D480" s="174"/>
      <c r="E480" s="174"/>
      <c r="F480" s="174"/>
      <c r="G480" s="174"/>
      <c r="H480" s="174"/>
      <c r="I480" s="174"/>
      <c r="J480" s="174"/>
      <c r="K480" s="175"/>
      <c r="L480" s="176"/>
      <c r="M480" s="177"/>
      <c r="N480" s="19"/>
    </row>
    <row r="481" spans="1:14" ht="5.15" customHeight="1" x14ac:dyDescent="0.3">
      <c r="A481" s="16"/>
      <c r="B481" s="39"/>
      <c r="C481" s="39"/>
      <c r="D481" s="39"/>
      <c r="E481" s="39"/>
      <c r="F481" s="39"/>
      <c r="G481" s="39"/>
      <c r="H481" s="39"/>
      <c r="I481" s="39"/>
      <c r="J481" s="39"/>
      <c r="K481" s="39"/>
      <c r="L481" s="39"/>
      <c r="M481" s="39"/>
      <c r="N481" s="19"/>
    </row>
    <row r="482" spans="1:14" ht="20.149999999999999" customHeight="1" x14ac:dyDescent="0.3">
      <c r="A482" s="16"/>
      <c r="B482" s="174" t="str">
        <f>F1515</f>
        <v>8. Staff appeared to be culturally diverse.</v>
      </c>
      <c r="C482" s="174"/>
      <c r="D482" s="174"/>
      <c r="E482" s="174"/>
      <c r="F482" s="174"/>
      <c r="G482" s="174"/>
      <c r="H482" s="174"/>
      <c r="I482" s="174"/>
      <c r="J482" s="174"/>
      <c r="K482" s="175"/>
      <c r="L482" s="176"/>
      <c r="M482" s="177"/>
      <c r="N482" s="19"/>
    </row>
    <row r="483" spans="1:14" ht="5.15" customHeight="1" x14ac:dyDescent="0.3">
      <c r="A483" s="16"/>
      <c r="B483" s="39"/>
      <c r="C483" s="39"/>
      <c r="D483" s="39"/>
      <c r="E483" s="39"/>
      <c r="F483" s="39"/>
      <c r="G483" s="39"/>
      <c r="H483" s="39"/>
      <c r="I483" s="39"/>
      <c r="J483" s="39"/>
      <c r="K483" s="39"/>
      <c r="L483" s="39"/>
      <c r="M483" s="39"/>
      <c r="N483" s="19"/>
    </row>
    <row r="484" spans="1:14" ht="20.149999999999999" customHeight="1" x14ac:dyDescent="0.3">
      <c r="A484" s="16"/>
      <c r="B484" s="174" t="str">
        <f>F1516</f>
        <v>9. They effectively accommodated my linguistic barrier.</v>
      </c>
      <c r="C484" s="174"/>
      <c r="D484" s="174"/>
      <c r="E484" s="174"/>
      <c r="F484" s="174"/>
      <c r="G484" s="174"/>
      <c r="H484" s="174"/>
      <c r="I484" s="174"/>
      <c r="J484" s="174"/>
      <c r="K484" s="175"/>
      <c r="L484" s="176"/>
      <c r="M484" s="177"/>
      <c r="N484" s="19"/>
    </row>
    <row r="485" spans="1:14" ht="5.15" customHeight="1" x14ac:dyDescent="0.3">
      <c r="A485" s="16"/>
      <c r="B485" s="39"/>
      <c r="C485" s="39"/>
      <c r="D485" s="39"/>
      <c r="E485" s="39"/>
      <c r="F485" s="39"/>
      <c r="G485" s="39"/>
      <c r="H485" s="39"/>
      <c r="I485" s="39"/>
      <c r="J485" s="39"/>
      <c r="K485" s="39"/>
      <c r="L485" s="39"/>
      <c r="M485" s="39"/>
      <c r="N485" s="19"/>
    </row>
    <row r="486" spans="1:14" ht="20.149999999999999" customHeight="1" x14ac:dyDescent="0.3">
      <c r="A486" s="16"/>
      <c r="B486" s="174" t="str">
        <f>F1517</f>
        <v>10. I was offered billing options appropriate to my cultural values.</v>
      </c>
      <c r="C486" s="174"/>
      <c r="D486" s="174"/>
      <c r="E486" s="174"/>
      <c r="F486" s="174"/>
      <c r="G486" s="174"/>
      <c r="H486" s="174"/>
      <c r="I486" s="174"/>
      <c r="J486" s="174"/>
      <c r="K486" s="175"/>
      <c r="L486" s="176"/>
      <c r="M486" s="177"/>
      <c r="N486" s="19"/>
    </row>
    <row r="487" spans="1:14" ht="10" customHeight="1" x14ac:dyDescent="0.3">
      <c r="A487" s="16"/>
      <c r="B487" s="39"/>
      <c r="C487" s="39"/>
      <c r="D487" s="39"/>
      <c r="E487" s="39"/>
      <c r="F487" s="39"/>
      <c r="G487" s="39"/>
      <c r="H487" s="39"/>
      <c r="I487" s="39"/>
      <c r="J487" s="39"/>
      <c r="K487" s="39"/>
      <c r="L487" s="39"/>
      <c r="M487" s="39"/>
      <c r="N487" s="19"/>
    </row>
    <row r="488" spans="1:14" ht="15" customHeight="1" x14ac:dyDescent="0.3">
      <c r="A488" s="16"/>
      <c r="B488" s="178" t="str">
        <f>B1521</f>
        <v/>
      </c>
      <c r="C488" s="178"/>
      <c r="D488" s="178"/>
      <c r="E488" s="178"/>
      <c r="F488" s="178"/>
      <c r="G488" s="178"/>
      <c r="H488" s="178"/>
      <c r="I488" s="178"/>
      <c r="J488" s="178"/>
      <c r="K488" s="178"/>
      <c r="L488" s="178"/>
      <c r="M488" s="178"/>
      <c r="N488" s="19"/>
    </row>
    <row r="489" spans="1:14" ht="10" customHeight="1" x14ac:dyDescent="0.3">
      <c r="A489" s="16"/>
      <c r="B489" s="40"/>
      <c r="C489" s="41"/>
      <c r="D489" s="41"/>
      <c r="E489" s="41"/>
      <c r="F489" s="41"/>
      <c r="G489" s="41"/>
      <c r="H489" s="41"/>
      <c r="I489" s="41"/>
      <c r="J489" s="41"/>
      <c r="K489" s="41"/>
      <c r="L489" s="41"/>
      <c r="M489" s="42"/>
      <c r="N489" s="19"/>
    </row>
    <row r="490" spans="1:14" ht="20" customHeight="1" x14ac:dyDescent="0.3">
      <c r="A490" s="16"/>
      <c r="B490" s="52" t="str">
        <f>C1525</f>
        <v xml:space="preserve">We provide this helpful feedback to you, , to improve your cultural competency. </v>
      </c>
      <c r="C490" s="53"/>
      <c r="D490" s="53"/>
      <c r="E490" s="53"/>
      <c r="F490" s="53"/>
      <c r="G490" s="53"/>
      <c r="H490" s="53"/>
      <c r="I490" s="53"/>
      <c r="J490" s="53"/>
      <c r="K490" s="53"/>
      <c r="L490" s="53"/>
      <c r="M490" s="54"/>
      <c r="N490" s="19"/>
    </row>
    <row r="491" spans="1:14" ht="20" customHeight="1" x14ac:dyDescent="0.3">
      <c r="A491" s="16"/>
      <c r="B491" s="156" t="s">
        <v>15</v>
      </c>
      <c r="C491" s="157"/>
      <c r="D491" s="157"/>
      <c r="E491" s="157"/>
      <c r="F491" s="157"/>
      <c r="G491" s="157"/>
      <c r="H491" s="157"/>
      <c r="I491" s="157"/>
      <c r="J491" s="157"/>
      <c r="K491" s="157"/>
      <c r="L491" s="157"/>
      <c r="M491" s="158"/>
      <c r="N491" s="19"/>
    </row>
    <row r="492" spans="1:14" ht="20" customHeight="1" thickBot="1" x14ac:dyDescent="0.35">
      <c r="A492" s="16"/>
      <c r="B492" s="156" t="s">
        <v>16</v>
      </c>
      <c r="C492" s="157"/>
      <c r="D492" s="157"/>
      <c r="E492" s="157"/>
      <c r="F492" s="157"/>
      <c r="G492" s="157"/>
      <c r="H492" s="157"/>
      <c r="I492" s="157"/>
      <c r="J492" s="157"/>
      <c r="K492" s="157"/>
      <c r="L492" s="157"/>
      <c r="M492" s="158"/>
      <c r="N492" s="19"/>
    </row>
    <row r="493" spans="1:14" ht="30" customHeight="1" thickTop="1" x14ac:dyDescent="0.3">
      <c r="A493" s="16"/>
      <c r="B493" s="159" t="s">
        <v>17</v>
      </c>
      <c r="C493" s="160"/>
      <c r="D493" s="160"/>
      <c r="E493" s="162" t="s">
        <v>18</v>
      </c>
      <c r="F493" s="163"/>
      <c r="G493" s="163"/>
      <c r="H493" s="164"/>
      <c r="I493" s="165" t="s">
        <v>19</v>
      </c>
      <c r="J493" s="166"/>
      <c r="K493" s="166"/>
      <c r="L493" s="166"/>
      <c r="M493" s="167"/>
      <c r="N493" s="19"/>
    </row>
    <row r="494" spans="1:14" ht="55" customHeight="1" thickBot="1" x14ac:dyDescent="0.35">
      <c r="A494" s="16"/>
      <c r="B494" s="55"/>
      <c r="C494" s="17"/>
      <c r="D494" s="17"/>
      <c r="E494" s="168" t="s">
        <v>20</v>
      </c>
      <c r="F494" s="169"/>
      <c r="G494" s="169"/>
      <c r="H494" s="170"/>
      <c r="I494" s="171" t="s">
        <v>21</v>
      </c>
      <c r="J494" s="172"/>
      <c r="K494" s="172"/>
      <c r="L494" s="172"/>
      <c r="M494" s="173"/>
      <c r="N494" s="19"/>
    </row>
    <row r="495" spans="1:14" ht="10" customHeight="1" thickTop="1" x14ac:dyDescent="0.3">
      <c r="A495" s="16"/>
      <c r="B495" s="55"/>
      <c r="C495" s="17"/>
      <c r="D495" s="17"/>
      <c r="E495" s="17"/>
      <c r="F495" s="17"/>
      <c r="G495" s="17"/>
      <c r="H495" s="17"/>
      <c r="I495" s="17"/>
      <c r="J495" s="17"/>
      <c r="K495" s="17"/>
      <c r="L495" s="17"/>
      <c r="M495" s="56"/>
      <c r="N495" s="19"/>
    </row>
    <row r="496" spans="1:14" ht="20.149999999999999" customHeight="1" x14ac:dyDescent="0.3">
      <c r="A496" s="16"/>
      <c r="B496" s="46"/>
      <c r="C496" s="39"/>
      <c r="D496" s="39"/>
      <c r="E496" s="153"/>
      <c r="F496" s="154"/>
      <c r="G496" s="154"/>
      <c r="H496" s="154"/>
      <c r="I496" s="154"/>
      <c r="J496" s="154"/>
      <c r="K496" s="154"/>
      <c r="L496" s="155"/>
      <c r="M496" s="48"/>
      <c r="N496" s="19"/>
    </row>
    <row r="497" spans="1:54" ht="10" customHeight="1" x14ac:dyDescent="0.3">
      <c r="A497" s="16"/>
      <c r="B497" s="46"/>
      <c r="C497" s="39"/>
      <c r="D497" s="39"/>
      <c r="E497" s="39"/>
      <c r="F497" s="39"/>
      <c r="G497" s="39"/>
      <c r="H497" s="39"/>
      <c r="I497" s="39"/>
      <c r="J497" s="39"/>
      <c r="K497" s="39"/>
      <c r="L497" s="39"/>
      <c r="M497" s="48"/>
      <c r="N497" s="19"/>
    </row>
    <row r="498" spans="1:54" ht="65.150000000000006" customHeight="1" x14ac:dyDescent="0.3">
      <c r="A498" s="16"/>
      <c r="B498" s="156" t="str">
        <f>C1535</f>
        <v>Select one of these two services, Standard or Competitive Competence, to best improve your efficacy serving diverse patients. We can then offer a testimonial of your improved responsiveness to diverse clients.</v>
      </c>
      <c r="C498" s="157"/>
      <c r="D498" s="157"/>
      <c r="E498" s="157"/>
      <c r="F498" s="157"/>
      <c r="G498" s="157"/>
      <c r="H498" s="157"/>
      <c r="I498" s="157"/>
      <c r="J498" s="157"/>
      <c r="K498" s="157"/>
      <c r="L498" s="157"/>
      <c r="M498" s="158"/>
      <c r="N498" s="19"/>
    </row>
    <row r="499" spans="1:54" ht="45" customHeight="1" x14ac:dyDescent="0.3">
      <c r="A499" s="16"/>
      <c r="B499" s="150"/>
      <c r="C499" s="151"/>
      <c r="D499" s="151"/>
      <c r="E499" s="151"/>
      <c r="F499" s="151"/>
      <c r="G499" s="151"/>
      <c r="H499" s="151"/>
      <c r="I499" s="151"/>
      <c r="J499" s="151"/>
      <c r="K499" s="151"/>
      <c r="L499" s="151"/>
      <c r="M499" s="152"/>
      <c r="N499" s="19"/>
    </row>
    <row r="500" spans="1:54" ht="5.15" customHeight="1" x14ac:dyDescent="0.3">
      <c r="A500" s="16"/>
      <c r="B500" s="39"/>
      <c r="C500" s="39"/>
      <c r="D500" s="39"/>
      <c r="E500" s="39"/>
      <c r="F500" s="39"/>
      <c r="G500" s="39"/>
      <c r="H500" s="39"/>
      <c r="I500" s="39"/>
      <c r="J500" s="39"/>
      <c r="K500" s="39"/>
      <c r="L500" s="39"/>
      <c r="M500" s="39"/>
      <c r="N500" s="19"/>
    </row>
    <row r="501" spans="1:54" ht="5.15" customHeight="1" x14ac:dyDescent="0.3">
      <c r="A501" s="27"/>
      <c r="B501" s="28"/>
      <c r="C501" s="28"/>
      <c r="D501" s="28"/>
      <c r="E501" s="28"/>
      <c r="F501" s="28"/>
      <c r="G501" s="28"/>
      <c r="H501" s="28"/>
      <c r="I501" s="28"/>
      <c r="J501" s="28"/>
      <c r="K501" s="28"/>
      <c r="L501" s="28"/>
      <c r="M501" s="28"/>
      <c r="N501" s="29"/>
    </row>
    <row r="502" spans="1:54" ht="55" customHeight="1" x14ac:dyDescent="0.3">
      <c r="A502" s="30" t="s">
        <v>5</v>
      </c>
      <c r="B502" s="185" t="s">
        <v>34</v>
      </c>
      <c r="C502" s="185"/>
      <c r="D502" s="185"/>
      <c r="E502" s="185"/>
      <c r="F502" s="186"/>
      <c r="G502" s="186"/>
      <c r="H502" s="186"/>
      <c r="I502" s="186"/>
      <c r="J502" s="187"/>
      <c r="K502" s="187"/>
      <c r="L502" s="187"/>
      <c r="M502" s="187"/>
      <c r="N502" s="31" t="s">
        <v>7</v>
      </c>
    </row>
    <row r="503" spans="1:54" ht="5.15" customHeight="1" x14ac:dyDescent="0.3">
      <c r="A503" s="11"/>
      <c r="B503" s="12"/>
      <c r="C503" s="12"/>
      <c r="D503" s="12"/>
      <c r="E503" s="12"/>
      <c r="F503" s="12"/>
      <c r="G503" s="12"/>
      <c r="H503" s="13"/>
      <c r="I503" s="12"/>
      <c r="J503" s="12"/>
      <c r="K503" s="12"/>
      <c r="L503" s="12"/>
      <c r="M503" s="12"/>
      <c r="N503" s="14"/>
    </row>
    <row r="504" spans="1:54" ht="5.15" customHeight="1" x14ac:dyDescent="0.3">
      <c r="A504" s="16"/>
      <c r="B504" s="17"/>
      <c r="C504" s="17"/>
      <c r="D504" s="17"/>
      <c r="E504" s="17"/>
      <c r="F504" s="17"/>
      <c r="G504" s="17"/>
      <c r="H504" s="18"/>
      <c r="I504" s="17"/>
      <c r="J504" s="17"/>
      <c r="K504" s="17"/>
      <c r="L504" s="17"/>
      <c r="M504" s="17"/>
      <c r="N504" s="19"/>
    </row>
    <row r="505" spans="1:54" ht="5.15" customHeight="1" thickBot="1" x14ac:dyDescent="0.35">
      <c r="A505" s="16"/>
      <c r="B505" s="32"/>
      <c r="C505" s="32"/>
      <c r="D505" s="32"/>
      <c r="E505" s="32"/>
      <c r="F505" s="32"/>
      <c r="G505" s="32"/>
      <c r="H505" s="32"/>
      <c r="I505" s="32"/>
      <c r="J505" s="32"/>
      <c r="K505" s="32"/>
      <c r="L505" s="32"/>
      <c r="M505" s="32"/>
      <c r="N505" s="19"/>
    </row>
    <row r="506" spans="1:54" ht="20.149999999999999" customHeight="1" thickTop="1" x14ac:dyDescent="0.3">
      <c r="A506" s="16"/>
      <c r="B506" s="33" t="s">
        <v>11</v>
      </c>
      <c r="C506" s="32"/>
      <c r="D506" s="32"/>
      <c r="E506" s="32"/>
      <c r="F506" s="179" t="str">
        <f>F465</f>
        <v/>
      </c>
      <c r="G506" s="180"/>
      <c r="H506" s="180"/>
      <c r="I506" s="181"/>
      <c r="J506" s="34"/>
      <c r="K506" s="35" t="s">
        <v>12</v>
      </c>
      <c r="L506" s="36"/>
      <c r="M506" s="37"/>
      <c r="N506" s="19"/>
    </row>
    <row r="507" spans="1:54" ht="20.149999999999999" customHeight="1" thickBot="1" x14ac:dyDescent="0.35">
      <c r="A507" s="16"/>
      <c r="B507" s="33" t="s">
        <v>13</v>
      </c>
      <c r="C507" s="32"/>
      <c r="D507" s="32"/>
      <c r="E507" s="32"/>
      <c r="F507" s="179" t="str">
        <f>F466</f>
        <v/>
      </c>
      <c r="G507" s="180"/>
      <c r="H507" s="180"/>
      <c r="I507" s="181"/>
      <c r="J507" s="34"/>
      <c r="K507" s="182"/>
      <c r="L507" s="183"/>
      <c r="M507" s="184"/>
      <c r="N507" s="19"/>
    </row>
    <row r="508" spans="1:54" ht="10" customHeight="1" thickTop="1" x14ac:dyDescent="0.3">
      <c r="A508" s="16"/>
      <c r="B508" s="17"/>
      <c r="C508" s="17"/>
      <c r="D508" s="17"/>
      <c r="E508" s="17"/>
      <c r="F508" s="17"/>
      <c r="G508" s="17"/>
      <c r="H508" s="18"/>
      <c r="I508" s="17"/>
      <c r="J508" s="17"/>
      <c r="K508" s="17"/>
      <c r="L508" s="17"/>
      <c r="M508" s="17"/>
      <c r="N508" s="19"/>
    </row>
    <row r="509" spans="1:54" ht="20.149999999999999" customHeight="1" x14ac:dyDescent="0.3">
      <c r="A509" s="16"/>
      <c r="B509" s="174" t="str">
        <f>F1545</f>
        <v>1. I felt fully seen and heard.</v>
      </c>
      <c r="C509" s="174"/>
      <c r="D509" s="174"/>
      <c r="E509" s="174"/>
      <c r="F509" s="174"/>
      <c r="G509" s="174"/>
      <c r="H509" s="174"/>
      <c r="I509" s="174"/>
      <c r="J509" s="174"/>
      <c r="K509" s="175"/>
      <c r="L509" s="176"/>
      <c r="M509" s="177"/>
      <c r="N509" s="19"/>
    </row>
    <row r="510" spans="1:54" ht="5.15" customHeight="1" x14ac:dyDescent="0.3">
      <c r="A510" s="16"/>
      <c r="B510" s="17"/>
      <c r="C510" s="17"/>
      <c r="D510" s="17"/>
      <c r="E510" s="17"/>
      <c r="F510" s="17"/>
      <c r="G510" s="17"/>
      <c r="H510" s="18"/>
      <c r="I510" s="17"/>
      <c r="J510" s="17"/>
      <c r="K510" s="17"/>
      <c r="L510" s="17"/>
      <c r="M510" s="17"/>
      <c r="N510" s="19"/>
      <c r="BB510" s="38"/>
    </row>
    <row r="511" spans="1:54" ht="20.149999999999999" customHeight="1" x14ac:dyDescent="0.3">
      <c r="A511" s="16"/>
      <c r="B511" s="174" t="str">
        <f>F1546</f>
        <v>2. They faithfully responded to all of my expressions of pain or discomfort.</v>
      </c>
      <c r="C511" s="174"/>
      <c r="D511" s="174"/>
      <c r="E511" s="174"/>
      <c r="F511" s="174"/>
      <c r="G511" s="174"/>
      <c r="H511" s="174"/>
      <c r="I511" s="174"/>
      <c r="J511" s="174"/>
      <c r="K511" s="175"/>
      <c r="L511" s="176"/>
      <c r="M511" s="177"/>
      <c r="N511" s="19"/>
      <c r="BB511" s="38"/>
    </row>
    <row r="512" spans="1:54" ht="5.15" customHeight="1" x14ac:dyDescent="0.3">
      <c r="A512" s="16"/>
      <c r="B512" s="17"/>
      <c r="C512" s="17"/>
      <c r="D512" s="17"/>
      <c r="E512" s="17"/>
      <c r="F512" s="17"/>
      <c r="G512" s="17"/>
      <c r="H512" s="18"/>
      <c r="I512" s="17"/>
      <c r="J512" s="17"/>
      <c r="K512" s="17"/>
      <c r="L512" s="17"/>
      <c r="M512" s="17"/>
      <c r="N512" s="19"/>
      <c r="BB512" s="38"/>
    </row>
    <row r="513" spans="1:54" ht="20.149999999999999" customHeight="1" x14ac:dyDescent="0.3">
      <c r="A513" s="16"/>
      <c r="B513" s="174" t="str">
        <f>F1547</f>
        <v>3. They put my personal wellbeing ahead of their institutional processes.</v>
      </c>
      <c r="C513" s="174"/>
      <c r="D513" s="174"/>
      <c r="E513" s="174"/>
      <c r="F513" s="174"/>
      <c r="G513" s="174"/>
      <c r="H513" s="174"/>
      <c r="I513" s="174"/>
      <c r="J513" s="174"/>
      <c r="K513" s="175"/>
      <c r="L513" s="176"/>
      <c r="M513" s="177"/>
      <c r="N513" s="19"/>
      <c r="BB513" s="38"/>
    </row>
    <row r="514" spans="1:54" ht="5.15" customHeight="1" x14ac:dyDescent="0.3">
      <c r="A514" s="16"/>
      <c r="B514" s="17"/>
      <c r="C514" s="17"/>
      <c r="D514" s="17"/>
      <c r="E514" s="17"/>
      <c r="F514" s="17"/>
      <c r="G514" s="17"/>
      <c r="H514" s="18"/>
      <c r="I514" s="17"/>
      <c r="J514" s="17"/>
      <c r="K514" s="17"/>
      <c r="L514" s="17"/>
      <c r="M514" s="17"/>
      <c r="N514" s="19"/>
      <c r="BB514" s="38"/>
    </row>
    <row r="515" spans="1:54" ht="20.149999999999999" customHeight="1" x14ac:dyDescent="0.3">
      <c r="A515" s="16"/>
      <c r="B515" s="174" t="str">
        <f>F1548</f>
        <v>4. Their actions and expressions were devoid of any microaggressions.</v>
      </c>
      <c r="C515" s="174"/>
      <c r="D515" s="174"/>
      <c r="E515" s="174"/>
      <c r="F515" s="174"/>
      <c r="G515" s="174"/>
      <c r="H515" s="174"/>
      <c r="I515" s="174"/>
      <c r="J515" s="174"/>
      <c r="K515" s="175"/>
      <c r="L515" s="176"/>
      <c r="M515" s="177"/>
      <c r="N515" s="19"/>
    </row>
    <row r="516" spans="1:54" ht="5.15" customHeight="1" x14ac:dyDescent="0.3">
      <c r="A516" s="16"/>
      <c r="B516" s="17"/>
      <c r="C516" s="17"/>
      <c r="D516" s="17"/>
      <c r="E516" s="17"/>
      <c r="F516" s="17"/>
      <c r="G516" s="17"/>
      <c r="H516" s="18"/>
      <c r="I516" s="17"/>
      <c r="J516" s="17"/>
      <c r="K516" s="17"/>
      <c r="L516" s="17"/>
      <c r="M516" s="17"/>
      <c r="N516" s="19"/>
    </row>
    <row r="517" spans="1:54" ht="20.149999999999999" customHeight="1" x14ac:dyDescent="0.3">
      <c r="A517" s="16"/>
      <c r="B517" s="174" t="str">
        <f>F1549</f>
        <v>5. They asked me how they could be more culturally sensitive.</v>
      </c>
      <c r="C517" s="174"/>
      <c r="D517" s="174"/>
      <c r="E517" s="174"/>
      <c r="F517" s="174"/>
      <c r="G517" s="174"/>
      <c r="H517" s="174"/>
      <c r="I517" s="174"/>
      <c r="J517" s="174"/>
      <c r="K517" s="175"/>
      <c r="L517" s="176"/>
      <c r="M517" s="177"/>
      <c r="N517" s="19"/>
    </row>
    <row r="518" spans="1:54" ht="5.15" customHeight="1" x14ac:dyDescent="0.3">
      <c r="A518" s="16"/>
      <c r="B518" s="17"/>
      <c r="C518" s="17"/>
      <c r="D518" s="17"/>
      <c r="E518" s="17"/>
      <c r="F518" s="17"/>
      <c r="G518" s="17"/>
      <c r="H518" s="18"/>
      <c r="I518" s="17"/>
      <c r="J518" s="17"/>
      <c r="K518" s="17"/>
      <c r="L518" s="17"/>
      <c r="M518" s="17"/>
      <c r="N518" s="19"/>
    </row>
    <row r="519" spans="1:54" ht="20.149999999999999" customHeight="1" x14ac:dyDescent="0.3">
      <c r="A519" s="16"/>
      <c r="B519" s="174" t="str">
        <f>F1550</f>
        <v>6. They did not exploit my vulnerability to their professional authority.</v>
      </c>
      <c r="C519" s="174"/>
      <c r="D519" s="174"/>
      <c r="E519" s="174"/>
      <c r="F519" s="174"/>
      <c r="G519" s="174"/>
      <c r="H519" s="174"/>
      <c r="I519" s="174"/>
      <c r="J519" s="174"/>
      <c r="K519" s="175"/>
      <c r="L519" s="176"/>
      <c r="M519" s="177"/>
      <c r="N519" s="19"/>
    </row>
    <row r="520" spans="1:54" ht="5.15" customHeight="1" x14ac:dyDescent="0.3">
      <c r="A520" s="16"/>
      <c r="B520" s="39"/>
      <c r="C520" s="39"/>
      <c r="D520" s="39"/>
      <c r="E520" s="39"/>
      <c r="F520" s="39"/>
      <c r="G520" s="39"/>
      <c r="H520" s="39"/>
      <c r="I520" s="39"/>
      <c r="J520" s="39"/>
      <c r="K520" s="39"/>
      <c r="L520" s="39"/>
      <c r="M520" s="39"/>
      <c r="N520" s="19"/>
    </row>
    <row r="521" spans="1:54" ht="20.149999999999999" customHeight="1" x14ac:dyDescent="0.3">
      <c r="A521" s="16"/>
      <c r="B521" s="174" t="str">
        <f>F1551</f>
        <v>7. I never had to give up my autonomy to fit their processes.</v>
      </c>
      <c r="C521" s="174"/>
      <c r="D521" s="174"/>
      <c r="E521" s="174"/>
      <c r="F521" s="174"/>
      <c r="G521" s="174"/>
      <c r="H521" s="174"/>
      <c r="I521" s="174"/>
      <c r="J521" s="174"/>
      <c r="K521" s="175"/>
      <c r="L521" s="176"/>
      <c r="M521" s="177"/>
      <c r="N521" s="19"/>
    </row>
    <row r="522" spans="1:54" ht="5.15" customHeight="1" x14ac:dyDescent="0.3">
      <c r="A522" s="16"/>
      <c r="B522" s="39"/>
      <c r="C522" s="39"/>
      <c r="D522" s="39"/>
      <c r="E522" s="39"/>
      <c r="F522" s="39"/>
      <c r="G522" s="39"/>
      <c r="H522" s="39"/>
      <c r="I522" s="39"/>
      <c r="J522" s="39"/>
      <c r="K522" s="39"/>
      <c r="L522" s="39"/>
      <c r="M522" s="39"/>
      <c r="N522" s="19"/>
    </row>
    <row r="523" spans="1:54" ht="20.149999999999999" customHeight="1" x14ac:dyDescent="0.3">
      <c r="A523" s="16"/>
      <c r="B523" s="174" t="str">
        <f>F1552</f>
        <v>8. Staff appeared to be culturally diverse.</v>
      </c>
      <c r="C523" s="174"/>
      <c r="D523" s="174"/>
      <c r="E523" s="174"/>
      <c r="F523" s="174"/>
      <c r="G523" s="174"/>
      <c r="H523" s="174"/>
      <c r="I523" s="174"/>
      <c r="J523" s="174"/>
      <c r="K523" s="175"/>
      <c r="L523" s="176"/>
      <c r="M523" s="177"/>
      <c r="N523" s="19"/>
    </row>
    <row r="524" spans="1:54" ht="5.15" customHeight="1" x14ac:dyDescent="0.3">
      <c r="A524" s="16"/>
      <c r="B524" s="39"/>
      <c r="C524" s="39"/>
      <c r="D524" s="39"/>
      <c r="E524" s="39"/>
      <c r="F524" s="39"/>
      <c r="G524" s="39"/>
      <c r="H524" s="39"/>
      <c r="I524" s="39"/>
      <c r="J524" s="39"/>
      <c r="K524" s="39"/>
      <c r="L524" s="39"/>
      <c r="M524" s="39"/>
      <c r="N524" s="19"/>
    </row>
    <row r="525" spans="1:54" ht="20.149999999999999" customHeight="1" x14ac:dyDescent="0.3">
      <c r="A525" s="16"/>
      <c r="B525" s="174" t="str">
        <f>F1553</f>
        <v>9. They effectively accommodated my linguistic barrier.</v>
      </c>
      <c r="C525" s="174"/>
      <c r="D525" s="174"/>
      <c r="E525" s="174"/>
      <c r="F525" s="174"/>
      <c r="G525" s="174"/>
      <c r="H525" s="174"/>
      <c r="I525" s="174"/>
      <c r="J525" s="174"/>
      <c r="K525" s="175"/>
      <c r="L525" s="176"/>
      <c r="M525" s="177"/>
      <c r="N525" s="19"/>
    </row>
    <row r="526" spans="1:54" ht="5.15" customHeight="1" x14ac:dyDescent="0.3">
      <c r="A526" s="16"/>
      <c r="B526" s="39"/>
      <c r="C526" s="39"/>
      <c r="D526" s="39"/>
      <c r="E526" s="39"/>
      <c r="F526" s="39"/>
      <c r="G526" s="39"/>
      <c r="H526" s="39"/>
      <c r="I526" s="39"/>
      <c r="J526" s="39"/>
      <c r="K526" s="39"/>
      <c r="L526" s="39"/>
      <c r="M526" s="39"/>
      <c r="N526" s="19"/>
    </row>
    <row r="527" spans="1:54" ht="20.149999999999999" customHeight="1" x14ac:dyDescent="0.3">
      <c r="A527" s="16"/>
      <c r="B527" s="174" t="str">
        <f>F1554</f>
        <v>10. I was offered billing options appropriate to my cultural values.</v>
      </c>
      <c r="C527" s="174"/>
      <c r="D527" s="174"/>
      <c r="E527" s="174"/>
      <c r="F527" s="174"/>
      <c r="G527" s="174"/>
      <c r="H527" s="174"/>
      <c r="I527" s="174"/>
      <c r="J527" s="174"/>
      <c r="K527" s="175"/>
      <c r="L527" s="176"/>
      <c r="M527" s="177"/>
      <c r="N527" s="19"/>
    </row>
    <row r="528" spans="1:54" ht="10" customHeight="1" x14ac:dyDescent="0.3">
      <c r="A528" s="16"/>
      <c r="B528" s="39"/>
      <c r="C528" s="39"/>
      <c r="D528" s="39"/>
      <c r="E528" s="39"/>
      <c r="F528" s="39"/>
      <c r="G528" s="39"/>
      <c r="H528" s="39"/>
      <c r="I528" s="39"/>
      <c r="J528" s="39"/>
      <c r="K528" s="39"/>
      <c r="L528" s="39"/>
      <c r="M528" s="39"/>
      <c r="N528" s="19"/>
    </row>
    <row r="529" spans="1:14" ht="15" customHeight="1" x14ac:dyDescent="0.3">
      <c r="A529" s="16"/>
      <c r="B529" s="178" t="str">
        <f>B1558</f>
        <v/>
      </c>
      <c r="C529" s="178"/>
      <c r="D529" s="178"/>
      <c r="E529" s="178"/>
      <c r="F529" s="178"/>
      <c r="G529" s="178"/>
      <c r="H529" s="178"/>
      <c r="I529" s="178"/>
      <c r="J529" s="178"/>
      <c r="K529" s="178"/>
      <c r="L529" s="178"/>
      <c r="M529" s="178"/>
      <c r="N529" s="19"/>
    </row>
    <row r="530" spans="1:14" ht="10" customHeight="1" x14ac:dyDescent="0.3">
      <c r="A530" s="16"/>
      <c r="B530" s="40"/>
      <c r="C530" s="41"/>
      <c r="D530" s="41"/>
      <c r="E530" s="41"/>
      <c r="F530" s="41"/>
      <c r="G530" s="41"/>
      <c r="H530" s="41"/>
      <c r="I530" s="41"/>
      <c r="J530" s="41"/>
      <c r="K530" s="41"/>
      <c r="L530" s="41"/>
      <c r="M530" s="42"/>
      <c r="N530" s="19"/>
    </row>
    <row r="531" spans="1:14" ht="20" customHeight="1" x14ac:dyDescent="0.3">
      <c r="A531" s="16"/>
      <c r="B531" s="52" t="str">
        <f>C1562</f>
        <v xml:space="preserve">We provide this helpful feedback to you, , to improve your cultural competency. </v>
      </c>
      <c r="C531" s="53"/>
      <c r="D531" s="53"/>
      <c r="E531" s="53"/>
      <c r="F531" s="53"/>
      <c r="G531" s="53"/>
      <c r="H531" s="53"/>
      <c r="I531" s="53"/>
      <c r="J531" s="53"/>
      <c r="K531" s="53"/>
      <c r="L531" s="53"/>
      <c r="M531" s="54"/>
      <c r="N531" s="19"/>
    </row>
    <row r="532" spans="1:14" ht="20" customHeight="1" x14ac:dyDescent="0.3">
      <c r="A532" s="16"/>
      <c r="B532" s="156" t="s">
        <v>15</v>
      </c>
      <c r="C532" s="157"/>
      <c r="D532" s="157"/>
      <c r="E532" s="157"/>
      <c r="F532" s="157"/>
      <c r="G532" s="157"/>
      <c r="H532" s="157"/>
      <c r="I532" s="157"/>
      <c r="J532" s="157"/>
      <c r="K532" s="157"/>
      <c r="L532" s="157"/>
      <c r="M532" s="158"/>
      <c r="N532" s="19"/>
    </row>
    <row r="533" spans="1:14" ht="20" customHeight="1" thickBot="1" x14ac:dyDescent="0.35">
      <c r="A533" s="16"/>
      <c r="B533" s="156" t="s">
        <v>16</v>
      </c>
      <c r="C533" s="157"/>
      <c r="D533" s="157"/>
      <c r="E533" s="157"/>
      <c r="F533" s="157"/>
      <c r="G533" s="157"/>
      <c r="H533" s="157"/>
      <c r="I533" s="157"/>
      <c r="J533" s="157"/>
      <c r="K533" s="157"/>
      <c r="L533" s="157"/>
      <c r="M533" s="158"/>
      <c r="N533" s="19"/>
    </row>
    <row r="534" spans="1:14" ht="30" customHeight="1" thickTop="1" x14ac:dyDescent="0.3">
      <c r="A534" s="16"/>
      <c r="B534" s="159" t="s">
        <v>17</v>
      </c>
      <c r="C534" s="160"/>
      <c r="D534" s="160"/>
      <c r="E534" s="162" t="s">
        <v>18</v>
      </c>
      <c r="F534" s="163"/>
      <c r="G534" s="163"/>
      <c r="H534" s="164"/>
      <c r="I534" s="165" t="s">
        <v>19</v>
      </c>
      <c r="J534" s="166"/>
      <c r="K534" s="166"/>
      <c r="L534" s="166"/>
      <c r="M534" s="167"/>
      <c r="N534" s="19"/>
    </row>
    <row r="535" spans="1:14" ht="55" customHeight="1" thickBot="1" x14ac:dyDescent="0.35">
      <c r="A535" s="16"/>
      <c r="B535" s="55"/>
      <c r="C535" s="17"/>
      <c r="D535" s="17"/>
      <c r="E535" s="168" t="s">
        <v>20</v>
      </c>
      <c r="F535" s="169"/>
      <c r="G535" s="169"/>
      <c r="H535" s="170"/>
      <c r="I535" s="171" t="s">
        <v>21</v>
      </c>
      <c r="J535" s="172"/>
      <c r="K535" s="172"/>
      <c r="L535" s="172"/>
      <c r="M535" s="173"/>
      <c r="N535" s="19"/>
    </row>
    <row r="536" spans="1:14" ht="10" customHeight="1" thickTop="1" x14ac:dyDescent="0.3">
      <c r="A536" s="16"/>
      <c r="B536" s="55"/>
      <c r="C536" s="17"/>
      <c r="D536" s="17"/>
      <c r="E536" s="17"/>
      <c r="F536" s="17"/>
      <c r="G536" s="17"/>
      <c r="H536" s="17"/>
      <c r="I536" s="17"/>
      <c r="J536" s="17"/>
      <c r="K536" s="17"/>
      <c r="L536" s="17"/>
      <c r="M536" s="56"/>
      <c r="N536" s="19"/>
    </row>
    <row r="537" spans="1:14" ht="20.149999999999999" customHeight="1" x14ac:dyDescent="0.3">
      <c r="A537" s="16"/>
      <c r="B537" s="46"/>
      <c r="C537" s="39"/>
      <c r="D537" s="39"/>
      <c r="E537" s="153"/>
      <c r="F537" s="154"/>
      <c r="G537" s="154"/>
      <c r="H537" s="154"/>
      <c r="I537" s="154"/>
      <c r="J537" s="154"/>
      <c r="K537" s="154"/>
      <c r="L537" s="155"/>
      <c r="M537" s="48"/>
      <c r="N537" s="19"/>
    </row>
    <row r="538" spans="1:14" ht="10" customHeight="1" x14ac:dyDescent="0.3">
      <c r="A538" s="16"/>
      <c r="B538" s="46"/>
      <c r="C538" s="39"/>
      <c r="D538" s="39"/>
      <c r="E538" s="39"/>
      <c r="F538" s="39"/>
      <c r="G538" s="39"/>
      <c r="H538" s="39"/>
      <c r="I538" s="39"/>
      <c r="J538" s="39"/>
      <c r="K538" s="39"/>
      <c r="L538" s="39"/>
      <c r="M538" s="48"/>
      <c r="N538" s="19"/>
    </row>
    <row r="539" spans="1:14" ht="65.150000000000006" customHeight="1" x14ac:dyDescent="0.3">
      <c r="A539" s="16"/>
      <c r="B539" s="156" t="str">
        <f>C1572</f>
        <v>Select one of these two services, Standard or Competitive Competence, to best improve your efficacy serving diverse patients. We can then offer a testimonial of your improved responsiveness to diverse clients.</v>
      </c>
      <c r="C539" s="157"/>
      <c r="D539" s="157"/>
      <c r="E539" s="157"/>
      <c r="F539" s="157"/>
      <c r="G539" s="157"/>
      <c r="H539" s="157"/>
      <c r="I539" s="157"/>
      <c r="J539" s="157"/>
      <c r="K539" s="157"/>
      <c r="L539" s="157"/>
      <c r="M539" s="158"/>
      <c r="N539" s="19"/>
    </row>
    <row r="540" spans="1:14" ht="45" customHeight="1" x14ac:dyDescent="0.3">
      <c r="A540" s="16"/>
      <c r="B540" s="150"/>
      <c r="C540" s="151"/>
      <c r="D540" s="151"/>
      <c r="E540" s="151"/>
      <c r="F540" s="151"/>
      <c r="G540" s="151"/>
      <c r="H540" s="151"/>
      <c r="I540" s="151"/>
      <c r="J540" s="151"/>
      <c r="K540" s="151"/>
      <c r="L540" s="151"/>
      <c r="M540" s="152"/>
      <c r="N540" s="19"/>
    </row>
    <row r="541" spans="1:14" ht="5.15" customHeight="1" x14ac:dyDescent="0.3">
      <c r="A541" s="16"/>
      <c r="B541" s="39"/>
      <c r="C541" s="39"/>
      <c r="D541" s="39"/>
      <c r="E541" s="39"/>
      <c r="F541" s="39"/>
      <c r="G541" s="39"/>
      <c r="H541" s="39"/>
      <c r="I541" s="39"/>
      <c r="J541" s="39"/>
      <c r="K541" s="39"/>
      <c r="L541" s="39"/>
      <c r="M541" s="39"/>
      <c r="N541" s="19"/>
    </row>
    <row r="542" spans="1:14" ht="5.15" customHeight="1" x14ac:dyDescent="0.3">
      <c r="A542" s="27"/>
      <c r="B542" s="28"/>
      <c r="C542" s="28"/>
      <c r="D542" s="28"/>
      <c r="E542" s="28"/>
      <c r="F542" s="28"/>
      <c r="G542" s="28"/>
      <c r="H542" s="28"/>
      <c r="I542" s="28"/>
      <c r="J542" s="28"/>
      <c r="K542" s="28"/>
      <c r="L542" s="28"/>
      <c r="M542" s="28"/>
      <c r="N542" s="29"/>
    </row>
    <row r="543" spans="1:14" ht="55" customHeight="1" x14ac:dyDescent="0.3">
      <c r="A543" s="30" t="s">
        <v>5</v>
      </c>
      <c r="B543" s="185" t="s">
        <v>35</v>
      </c>
      <c r="C543" s="185"/>
      <c r="D543" s="185"/>
      <c r="E543" s="185"/>
      <c r="F543" s="186"/>
      <c r="G543" s="186"/>
      <c r="H543" s="186"/>
      <c r="I543" s="186"/>
      <c r="J543" s="187"/>
      <c r="K543" s="187"/>
      <c r="L543" s="187"/>
      <c r="M543" s="187"/>
      <c r="N543" s="31" t="s">
        <v>7</v>
      </c>
    </row>
    <row r="544" spans="1:14" ht="5.15" customHeight="1" x14ac:dyDescent="0.3">
      <c r="A544" s="11"/>
      <c r="B544" s="12"/>
      <c r="C544" s="12"/>
      <c r="D544" s="12"/>
      <c r="E544" s="12"/>
      <c r="F544" s="12"/>
      <c r="G544" s="12"/>
      <c r="H544" s="13"/>
      <c r="I544" s="12"/>
      <c r="J544" s="12"/>
      <c r="K544" s="12"/>
      <c r="L544" s="12"/>
      <c r="M544" s="12"/>
      <c r="N544" s="14"/>
    </row>
    <row r="545" spans="1:54" ht="5.15" customHeight="1" x14ac:dyDescent="0.3">
      <c r="A545" s="16"/>
      <c r="B545" s="17"/>
      <c r="C545" s="17"/>
      <c r="D545" s="17"/>
      <c r="E545" s="17"/>
      <c r="F545" s="17"/>
      <c r="G545" s="17"/>
      <c r="H545" s="18"/>
      <c r="I545" s="17"/>
      <c r="J545" s="17"/>
      <c r="K545" s="17"/>
      <c r="L545" s="17"/>
      <c r="M545" s="17"/>
      <c r="N545" s="19"/>
    </row>
    <row r="546" spans="1:54" ht="5.15" customHeight="1" thickBot="1" x14ac:dyDescent="0.35">
      <c r="A546" s="16"/>
      <c r="B546" s="32"/>
      <c r="C546" s="32"/>
      <c r="D546" s="32"/>
      <c r="E546" s="32"/>
      <c r="F546" s="32"/>
      <c r="G546" s="32"/>
      <c r="H546" s="32"/>
      <c r="I546" s="32"/>
      <c r="J546" s="32"/>
      <c r="K546" s="32"/>
      <c r="L546" s="32"/>
      <c r="M546" s="32"/>
      <c r="N546" s="19"/>
    </row>
    <row r="547" spans="1:54" ht="20.149999999999999" customHeight="1" thickTop="1" x14ac:dyDescent="0.3">
      <c r="A547" s="16"/>
      <c r="B547" s="33" t="s">
        <v>11</v>
      </c>
      <c r="C547" s="32"/>
      <c r="D547" s="32"/>
      <c r="E547" s="32"/>
      <c r="F547" s="179" t="str">
        <f>F506</f>
        <v/>
      </c>
      <c r="G547" s="180"/>
      <c r="H547" s="180"/>
      <c r="I547" s="181"/>
      <c r="J547" s="34"/>
      <c r="K547" s="35" t="s">
        <v>12</v>
      </c>
      <c r="L547" s="36"/>
      <c r="M547" s="37"/>
      <c r="N547" s="19"/>
    </row>
    <row r="548" spans="1:54" ht="20.149999999999999" customHeight="1" thickBot="1" x14ac:dyDescent="0.35">
      <c r="A548" s="16"/>
      <c r="B548" s="33" t="s">
        <v>13</v>
      </c>
      <c r="C548" s="32"/>
      <c r="D548" s="32"/>
      <c r="E548" s="32"/>
      <c r="F548" s="179" t="str">
        <f>F507</f>
        <v/>
      </c>
      <c r="G548" s="180"/>
      <c r="H548" s="180"/>
      <c r="I548" s="181"/>
      <c r="J548" s="34"/>
      <c r="K548" s="182"/>
      <c r="L548" s="183"/>
      <c r="M548" s="184"/>
      <c r="N548" s="19"/>
    </row>
    <row r="549" spans="1:54" ht="10" customHeight="1" thickTop="1" x14ac:dyDescent="0.3">
      <c r="A549" s="16"/>
      <c r="B549" s="17"/>
      <c r="C549" s="17"/>
      <c r="D549" s="17"/>
      <c r="E549" s="17"/>
      <c r="F549" s="17"/>
      <c r="G549" s="17"/>
      <c r="H549" s="18"/>
      <c r="I549" s="17"/>
      <c r="J549" s="17"/>
      <c r="K549" s="17"/>
      <c r="L549" s="17"/>
      <c r="M549" s="17"/>
      <c r="N549" s="19"/>
    </row>
    <row r="550" spans="1:54" ht="20.149999999999999" customHeight="1" x14ac:dyDescent="0.3">
      <c r="A550" s="16"/>
      <c r="B550" s="174" t="str">
        <f>F1582</f>
        <v>1. I felt fully seen and heard.</v>
      </c>
      <c r="C550" s="174"/>
      <c r="D550" s="174"/>
      <c r="E550" s="174"/>
      <c r="F550" s="174"/>
      <c r="G550" s="174"/>
      <c r="H550" s="174"/>
      <c r="I550" s="174"/>
      <c r="J550" s="174"/>
      <c r="K550" s="175"/>
      <c r="L550" s="176"/>
      <c r="M550" s="177"/>
      <c r="N550" s="19"/>
    </row>
    <row r="551" spans="1:54" ht="5.15" customHeight="1" x14ac:dyDescent="0.3">
      <c r="A551" s="16"/>
      <c r="B551" s="17"/>
      <c r="C551" s="17"/>
      <c r="D551" s="17"/>
      <c r="E551" s="17"/>
      <c r="F551" s="17"/>
      <c r="G551" s="17"/>
      <c r="H551" s="18"/>
      <c r="I551" s="17"/>
      <c r="J551" s="17"/>
      <c r="K551" s="17"/>
      <c r="L551" s="17"/>
      <c r="M551" s="17"/>
      <c r="N551" s="19"/>
      <c r="BB551" s="38"/>
    </row>
    <row r="552" spans="1:54" ht="20.149999999999999" customHeight="1" x14ac:dyDescent="0.3">
      <c r="A552" s="16"/>
      <c r="B552" s="174" t="str">
        <f>F1583</f>
        <v>2. They faithfully responded to all of my expressions of pain or discomfort.</v>
      </c>
      <c r="C552" s="174"/>
      <c r="D552" s="174"/>
      <c r="E552" s="174"/>
      <c r="F552" s="174"/>
      <c r="G552" s="174"/>
      <c r="H552" s="174"/>
      <c r="I552" s="174"/>
      <c r="J552" s="174"/>
      <c r="K552" s="175"/>
      <c r="L552" s="176"/>
      <c r="M552" s="177"/>
      <c r="N552" s="19"/>
      <c r="BB552" s="38"/>
    </row>
    <row r="553" spans="1:54" ht="5.15" customHeight="1" x14ac:dyDescent="0.3">
      <c r="A553" s="16"/>
      <c r="B553" s="17"/>
      <c r="C553" s="17"/>
      <c r="D553" s="17"/>
      <c r="E553" s="17"/>
      <c r="F553" s="17"/>
      <c r="G553" s="17"/>
      <c r="H553" s="18"/>
      <c r="I553" s="17"/>
      <c r="J553" s="17"/>
      <c r="K553" s="17"/>
      <c r="L553" s="17"/>
      <c r="M553" s="17"/>
      <c r="N553" s="19"/>
      <c r="BB553" s="38"/>
    </row>
    <row r="554" spans="1:54" ht="20.149999999999999" customHeight="1" x14ac:dyDescent="0.3">
      <c r="A554" s="16"/>
      <c r="B554" s="174" t="str">
        <f>F1584</f>
        <v>3. They put my personal wellbeing ahead of their institutional processes.</v>
      </c>
      <c r="C554" s="174"/>
      <c r="D554" s="174"/>
      <c r="E554" s="174"/>
      <c r="F554" s="174"/>
      <c r="G554" s="174"/>
      <c r="H554" s="174"/>
      <c r="I554" s="174"/>
      <c r="J554" s="174"/>
      <c r="K554" s="175"/>
      <c r="L554" s="176"/>
      <c r="M554" s="177"/>
      <c r="N554" s="19"/>
      <c r="BB554" s="38"/>
    </row>
    <row r="555" spans="1:54" ht="5.15" customHeight="1" x14ac:dyDescent="0.3">
      <c r="A555" s="16"/>
      <c r="B555" s="17"/>
      <c r="C555" s="17"/>
      <c r="D555" s="17"/>
      <c r="E555" s="17"/>
      <c r="F555" s="17"/>
      <c r="G555" s="17"/>
      <c r="H555" s="18"/>
      <c r="I555" s="17"/>
      <c r="J555" s="17"/>
      <c r="K555" s="17"/>
      <c r="L555" s="17"/>
      <c r="M555" s="17"/>
      <c r="N555" s="19"/>
      <c r="BB555" s="38"/>
    </row>
    <row r="556" spans="1:54" ht="20.149999999999999" customHeight="1" x14ac:dyDescent="0.3">
      <c r="A556" s="16"/>
      <c r="B556" s="174" t="str">
        <f>F1585</f>
        <v>4. Their actions and expressions were devoid of any microaggressions.</v>
      </c>
      <c r="C556" s="174"/>
      <c r="D556" s="174"/>
      <c r="E556" s="174"/>
      <c r="F556" s="174"/>
      <c r="G556" s="174"/>
      <c r="H556" s="174"/>
      <c r="I556" s="174"/>
      <c r="J556" s="174"/>
      <c r="K556" s="175"/>
      <c r="L556" s="176"/>
      <c r="M556" s="177"/>
      <c r="N556" s="19"/>
    </row>
    <row r="557" spans="1:54" ht="5.15" customHeight="1" x14ac:dyDescent="0.3">
      <c r="A557" s="16"/>
      <c r="B557" s="17"/>
      <c r="C557" s="17"/>
      <c r="D557" s="17"/>
      <c r="E557" s="17"/>
      <c r="F557" s="17"/>
      <c r="G557" s="17"/>
      <c r="H557" s="18"/>
      <c r="I557" s="17"/>
      <c r="J557" s="17"/>
      <c r="K557" s="17"/>
      <c r="L557" s="17"/>
      <c r="M557" s="17"/>
      <c r="N557" s="19"/>
    </row>
    <row r="558" spans="1:54" ht="20.149999999999999" customHeight="1" x14ac:dyDescent="0.3">
      <c r="A558" s="16"/>
      <c r="B558" s="174" t="str">
        <f>F1586</f>
        <v>5. They asked me how they could be more culturally sensitive.</v>
      </c>
      <c r="C558" s="174"/>
      <c r="D558" s="174"/>
      <c r="E558" s="174"/>
      <c r="F558" s="174"/>
      <c r="G558" s="174"/>
      <c r="H558" s="174"/>
      <c r="I558" s="174"/>
      <c r="J558" s="174"/>
      <c r="K558" s="175"/>
      <c r="L558" s="176"/>
      <c r="M558" s="177"/>
      <c r="N558" s="19"/>
    </row>
    <row r="559" spans="1:54" ht="5.15" customHeight="1" x14ac:dyDescent="0.3">
      <c r="A559" s="16"/>
      <c r="B559" s="17"/>
      <c r="C559" s="17"/>
      <c r="D559" s="17"/>
      <c r="E559" s="17"/>
      <c r="F559" s="17"/>
      <c r="G559" s="17"/>
      <c r="H559" s="18"/>
      <c r="I559" s="17"/>
      <c r="J559" s="17"/>
      <c r="K559" s="17"/>
      <c r="L559" s="17"/>
      <c r="M559" s="17"/>
      <c r="N559" s="19"/>
    </row>
    <row r="560" spans="1:54" ht="20.149999999999999" customHeight="1" x14ac:dyDescent="0.3">
      <c r="A560" s="16"/>
      <c r="B560" s="174" t="str">
        <f>F1587</f>
        <v>6. They did not exploit my vulnerability to their professional authority.</v>
      </c>
      <c r="C560" s="174"/>
      <c r="D560" s="174"/>
      <c r="E560" s="174"/>
      <c r="F560" s="174"/>
      <c r="G560" s="174"/>
      <c r="H560" s="174"/>
      <c r="I560" s="174"/>
      <c r="J560" s="174"/>
      <c r="K560" s="175"/>
      <c r="L560" s="176"/>
      <c r="M560" s="177"/>
      <c r="N560" s="19"/>
    </row>
    <row r="561" spans="1:14" ht="5.15" customHeight="1" x14ac:dyDescent="0.3">
      <c r="A561" s="16"/>
      <c r="B561" s="39"/>
      <c r="C561" s="39"/>
      <c r="D561" s="39"/>
      <c r="E561" s="39"/>
      <c r="F561" s="39"/>
      <c r="G561" s="39"/>
      <c r="H561" s="39"/>
      <c r="I561" s="39"/>
      <c r="J561" s="39"/>
      <c r="K561" s="39"/>
      <c r="L561" s="39"/>
      <c r="M561" s="39"/>
      <c r="N561" s="19"/>
    </row>
    <row r="562" spans="1:14" ht="20.149999999999999" customHeight="1" x14ac:dyDescent="0.3">
      <c r="A562" s="16"/>
      <c r="B562" s="174" t="str">
        <f>F1588</f>
        <v>7. I never had to give up my autonomy to fit their processes.</v>
      </c>
      <c r="C562" s="174"/>
      <c r="D562" s="174"/>
      <c r="E562" s="174"/>
      <c r="F562" s="174"/>
      <c r="G562" s="174"/>
      <c r="H562" s="174"/>
      <c r="I562" s="174"/>
      <c r="J562" s="174"/>
      <c r="K562" s="175"/>
      <c r="L562" s="176"/>
      <c r="M562" s="177"/>
      <c r="N562" s="19"/>
    </row>
    <row r="563" spans="1:14" ht="5.15" customHeight="1" x14ac:dyDescent="0.3">
      <c r="A563" s="16"/>
      <c r="B563" s="39"/>
      <c r="C563" s="39"/>
      <c r="D563" s="39"/>
      <c r="E563" s="39"/>
      <c r="F563" s="39"/>
      <c r="G563" s="39"/>
      <c r="H563" s="39"/>
      <c r="I563" s="39"/>
      <c r="J563" s="39"/>
      <c r="K563" s="39"/>
      <c r="L563" s="39"/>
      <c r="M563" s="39"/>
      <c r="N563" s="19"/>
    </row>
    <row r="564" spans="1:14" ht="20.149999999999999" customHeight="1" x14ac:dyDescent="0.3">
      <c r="A564" s="16"/>
      <c r="B564" s="174" t="str">
        <f>F1589</f>
        <v>8. Staff appeared to be culturally diverse.</v>
      </c>
      <c r="C564" s="174"/>
      <c r="D564" s="174"/>
      <c r="E564" s="174"/>
      <c r="F564" s="174"/>
      <c r="G564" s="174"/>
      <c r="H564" s="174"/>
      <c r="I564" s="174"/>
      <c r="J564" s="174"/>
      <c r="K564" s="175"/>
      <c r="L564" s="176"/>
      <c r="M564" s="177"/>
      <c r="N564" s="19"/>
    </row>
    <row r="565" spans="1:14" ht="5.15" customHeight="1" x14ac:dyDescent="0.3">
      <c r="A565" s="16"/>
      <c r="B565" s="39"/>
      <c r="C565" s="39"/>
      <c r="D565" s="39"/>
      <c r="E565" s="39"/>
      <c r="F565" s="39"/>
      <c r="G565" s="39"/>
      <c r="H565" s="39"/>
      <c r="I565" s="39"/>
      <c r="J565" s="39"/>
      <c r="K565" s="39"/>
      <c r="L565" s="39"/>
      <c r="M565" s="39"/>
      <c r="N565" s="19"/>
    </row>
    <row r="566" spans="1:14" ht="20.149999999999999" customHeight="1" x14ac:dyDescent="0.3">
      <c r="A566" s="16"/>
      <c r="B566" s="174" t="str">
        <f>F1590</f>
        <v>9. They effectively accommodated my linguistic barrier.</v>
      </c>
      <c r="C566" s="174"/>
      <c r="D566" s="174"/>
      <c r="E566" s="174"/>
      <c r="F566" s="174"/>
      <c r="G566" s="174"/>
      <c r="H566" s="174"/>
      <c r="I566" s="174"/>
      <c r="J566" s="174"/>
      <c r="K566" s="175"/>
      <c r="L566" s="176"/>
      <c r="M566" s="177"/>
      <c r="N566" s="19"/>
    </row>
    <row r="567" spans="1:14" ht="5.15" customHeight="1" x14ac:dyDescent="0.3">
      <c r="A567" s="16"/>
      <c r="B567" s="39"/>
      <c r="C567" s="39"/>
      <c r="D567" s="39"/>
      <c r="E567" s="39"/>
      <c r="F567" s="39"/>
      <c r="G567" s="39"/>
      <c r="H567" s="39"/>
      <c r="I567" s="39"/>
      <c r="J567" s="39"/>
      <c r="K567" s="39"/>
      <c r="L567" s="39"/>
      <c r="M567" s="39"/>
      <c r="N567" s="19"/>
    </row>
    <row r="568" spans="1:14" ht="20.149999999999999" customHeight="1" x14ac:dyDescent="0.3">
      <c r="A568" s="16"/>
      <c r="B568" s="174" t="str">
        <f>F1591</f>
        <v>10. I was offered billing options appropriate to my cultural values.</v>
      </c>
      <c r="C568" s="174"/>
      <c r="D568" s="174"/>
      <c r="E568" s="174"/>
      <c r="F568" s="174"/>
      <c r="G568" s="174"/>
      <c r="H568" s="174"/>
      <c r="I568" s="174"/>
      <c r="J568" s="174"/>
      <c r="K568" s="175"/>
      <c r="L568" s="176"/>
      <c r="M568" s="177"/>
      <c r="N568" s="19"/>
    </row>
    <row r="569" spans="1:14" ht="10" customHeight="1" x14ac:dyDescent="0.3">
      <c r="A569" s="16"/>
      <c r="B569" s="39"/>
      <c r="C569" s="39"/>
      <c r="D569" s="39"/>
      <c r="E569" s="39"/>
      <c r="F569" s="39"/>
      <c r="G569" s="39"/>
      <c r="H569" s="39"/>
      <c r="I569" s="39"/>
      <c r="J569" s="39"/>
      <c r="K569" s="39"/>
      <c r="L569" s="39"/>
      <c r="M569" s="39"/>
      <c r="N569" s="19"/>
    </row>
    <row r="570" spans="1:14" ht="15" customHeight="1" x14ac:dyDescent="0.3">
      <c r="A570" s="16"/>
      <c r="B570" s="178" t="str">
        <f>B1595</f>
        <v/>
      </c>
      <c r="C570" s="178"/>
      <c r="D570" s="178"/>
      <c r="E570" s="178"/>
      <c r="F570" s="178"/>
      <c r="G570" s="178"/>
      <c r="H570" s="178"/>
      <c r="I570" s="178"/>
      <c r="J570" s="178"/>
      <c r="K570" s="178"/>
      <c r="L570" s="178"/>
      <c r="M570" s="178"/>
      <c r="N570" s="19"/>
    </row>
    <row r="571" spans="1:14" ht="10" customHeight="1" x14ac:dyDescent="0.3">
      <c r="A571" s="16"/>
      <c r="B571" s="40"/>
      <c r="C571" s="41"/>
      <c r="D571" s="41"/>
      <c r="E571" s="41"/>
      <c r="F571" s="41"/>
      <c r="G571" s="41"/>
      <c r="H571" s="41"/>
      <c r="I571" s="41"/>
      <c r="J571" s="41"/>
      <c r="K571" s="41"/>
      <c r="L571" s="41"/>
      <c r="M571" s="42"/>
      <c r="N571" s="19"/>
    </row>
    <row r="572" spans="1:14" ht="20" customHeight="1" x14ac:dyDescent="0.3">
      <c r="A572" s="16"/>
      <c r="B572" s="52" t="str">
        <f>C1599</f>
        <v xml:space="preserve">We provide this helpful feedback to you, , to improve your cultural competency. </v>
      </c>
      <c r="C572" s="53"/>
      <c r="D572" s="53"/>
      <c r="E572" s="53"/>
      <c r="F572" s="53"/>
      <c r="G572" s="53"/>
      <c r="H572" s="53"/>
      <c r="I572" s="53"/>
      <c r="J572" s="53"/>
      <c r="K572" s="53"/>
      <c r="L572" s="53"/>
      <c r="M572" s="54"/>
      <c r="N572" s="19"/>
    </row>
    <row r="573" spans="1:14" ht="20" customHeight="1" x14ac:dyDescent="0.3">
      <c r="A573" s="16"/>
      <c r="B573" s="156" t="s">
        <v>15</v>
      </c>
      <c r="C573" s="157"/>
      <c r="D573" s="157"/>
      <c r="E573" s="157"/>
      <c r="F573" s="157"/>
      <c r="G573" s="157"/>
      <c r="H573" s="157"/>
      <c r="I573" s="157"/>
      <c r="J573" s="157"/>
      <c r="K573" s="157"/>
      <c r="L573" s="157"/>
      <c r="M573" s="158"/>
      <c r="N573" s="19"/>
    </row>
    <row r="574" spans="1:14" ht="20" customHeight="1" thickBot="1" x14ac:dyDescent="0.35">
      <c r="A574" s="16"/>
      <c r="B574" s="156" t="s">
        <v>16</v>
      </c>
      <c r="C574" s="157"/>
      <c r="D574" s="157"/>
      <c r="E574" s="157"/>
      <c r="F574" s="157"/>
      <c r="G574" s="157"/>
      <c r="H574" s="157"/>
      <c r="I574" s="157"/>
      <c r="J574" s="157"/>
      <c r="K574" s="157"/>
      <c r="L574" s="157"/>
      <c r="M574" s="158"/>
      <c r="N574" s="19"/>
    </row>
    <row r="575" spans="1:14" ht="30" customHeight="1" thickTop="1" x14ac:dyDescent="0.3">
      <c r="A575" s="16"/>
      <c r="B575" s="159" t="s">
        <v>17</v>
      </c>
      <c r="C575" s="160"/>
      <c r="D575" s="160"/>
      <c r="E575" s="162" t="s">
        <v>18</v>
      </c>
      <c r="F575" s="163"/>
      <c r="G575" s="163"/>
      <c r="H575" s="164"/>
      <c r="I575" s="165" t="s">
        <v>19</v>
      </c>
      <c r="J575" s="166"/>
      <c r="K575" s="166"/>
      <c r="L575" s="166"/>
      <c r="M575" s="167"/>
      <c r="N575" s="19"/>
    </row>
    <row r="576" spans="1:14" ht="55" customHeight="1" thickBot="1" x14ac:dyDescent="0.35">
      <c r="A576" s="16"/>
      <c r="B576" s="55"/>
      <c r="C576" s="17"/>
      <c r="D576" s="17"/>
      <c r="E576" s="168" t="s">
        <v>20</v>
      </c>
      <c r="F576" s="169"/>
      <c r="G576" s="169"/>
      <c r="H576" s="170"/>
      <c r="I576" s="171" t="s">
        <v>21</v>
      </c>
      <c r="J576" s="172"/>
      <c r="K576" s="172"/>
      <c r="L576" s="172"/>
      <c r="M576" s="173"/>
      <c r="N576" s="19"/>
    </row>
    <row r="577" spans="1:54" ht="10" customHeight="1" thickTop="1" x14ac:dyDescent="0.3">
      <c r="A577" s="16"/>
      <c r="B577" s="55"/>
      <c r="C577" s="17"/>
      <c r="D577" s="17"/>
      <c r="E577" s="17"/>
      <c r="F577" s="17"/>
      <c r="G577" s="17"/>
      <c r="H577" s="17"/>
      <c r="I577" s="17"/>
      <c r="J577" s="17"/>
      <c r="K577" s="17"/>
      <c r="L577" s="17"/>
      <c r="M577" s="56"/>
      <c r="N577" s="19"/>
    </row>
    <row r="578" spans="1:54" ht="20.149999999999999" customHeight="1" x14ac:dyDescent="0.3">
      <c r="A578" s="16"/>
      <c r="B578" s="46"/>
      <c r="C578" s="39"/>
      <c r="D578" s="39"/>
      <c r="E578" s="153"/>
      <c r="F578" s="154"/>
      <c r="G578" s="154"/>
      <c r="H578" s="154"/>
      <c r="I578" s="154"/>
      <c r="J578" s="154"/>
      <c r="K578" s="154"/>
      <c r="L578" s="155"/>
      <c r="M578" s="48"/>
      <c r="N578" s="19"/>
    </row>
    <row r="579" spans="1:54" ht="10" customHeight="1" x14ac:dyDescent="0.3">
      <c r="A579" s="16"/>
      <c r="B579" s="46"/>
      <c r="C579" s="39"/>
      <c r="D579" s="39"/>
      <c r="E579" s="39"/>
      <c r="F579" s="39"/>
      <c r="G579" s="39"/>
      <c r="H579" s="39"/>
      <c r="I579" s="39"/>
      <c r="J579" s="39"/>
      <c r="K579" s="39"/>
      <c r="L579" s="39"/>
      <c r="M579" s="48"/>
      <c r="N579" s="19"/>
    </row>
    <row r="580" spans="1:54" ht="65.150000000000006" customHeight="1" x14ac:dyDescent="0.3">
      <c r="A580" s="16"/>
      <c r="B580" s="156" t="str">
        <f>C1609</f>
        <v>Select one of these two services, Standard or Competitive Competence, to best improve your efficacy serving diverse patients. We can then offer a testimonial of your improved responsiveness to diverse clients.</v>
      </c>
      <c r="C580" s="157"/>
      <c r="D580" s="157"/>
      <c r="E580" s="157"/>
      <c r="F580" s="157"/>
      <c r="G580" s="157"/>
      <c r="H580" s="157"/>
      <c r="I580" s="157"/>
      <c r="J580" s="157"/>
      <c r="K580" s="157"/>
      <c r="L580" s="157"/>
      <c r="M580" s="158"/>
      <c r="N580" s="19"/>
    </row>
    <row r="581" spans="1:54" ht="45" customHeight="1" x14ac:dyDescent="0.3">
      <c r="A581" s="16"/>
      <c r="B581" s="150"/>
      <c r="C581" s="151"/>
      <c r="D581" s="151"/>
      <c r="E581" s="151"/>
      <c r="F581" s="151"/>
      <c r="G581" s="151"/>
      <c r="H581" s="151"/>
      <c r="I581" s="151"/>
      <c r="J581" s="151"/>
      <c r="K581" s="151"/>
      <c r="L581" s="151"/>
      <c r="M581" s="152"/>
      <c r="N581" s="19"/>
    </row>
    <row r="582" spans="1:54" ht="5.15" customHeight="1" x14ac:dyDescent="0.3">
      <c r="A582" s="16"/>
      <c r="B582" s="39"/>
      <c r="C582" s="39"/>
      <c r="D582" s="39"/>
      <c r="E582" s="39"/>
      <c r="F582" s="39"/>
      <c r="G582" s="39"/>
      <c r="H582" s="39"/>
      <c r="I582" s="39"/>
      <c r="J582" s="39"/>
      <c r="K582" s="39"/>
      <c r="L582" s="39"/>
      <c r="M582" s="39"/>
      <c r="N582" s="19"/>
    </row>
    <row r="583" spans="1:54" ht="5.15" customHeight="1" x14ac:dyDescent="0.3">
      <c r="A583" s="27"/>
      <c r="B583" s="28"/>
      <c r="C583" s="28"/>
      <c r="D583" s="28"/>
      <c r="E583" s="28"/>
      <c r="F583" s="28"/>
      <c r="G583" s="28"/>
      <c r="H583" s="28"/>
      <c r="I583" s="28"/>
      <c r="J583" s="28"/>
      <c r="K583" s="28"/>
      <c r="L583" s="28"/>
      <c r="M583" s="28"/>
      <c r="N583" s="29"/>
    </row>
    <row r="584" spans="1:54" ht="55" customHeight="1" x14ac:dyDescent="0.3">
      <c r="A584" s="30" t="s">
        <v>5</v>
      </c>
      <c r="B584" s="185" t="s">
        <v>36</v>
      </c>
      <c r="C584" s="185"/>
      <c r="D584" s="185"/>
      <c r="E584" s="185"/>
      <c r="F584" s="186"/>
      <c r="G584" s="186"/>
      <c r="H584" s="186"/>
      <c r="I584" s="186"/>
      <c r="J584" s="187"/>
      <c r="K584" s="187"/>
      <c r="L584" s="187"/>
      <c r="M584" s="187"/>
      <c r="N584" s="31" t="s">
        <v>7</v>
      </c>
    </row>
    <row r="585" spans="1:54" ht="5.15" customHeight="1" x14ac:dyDescent="0.3">
      <c r="A585" s="11"/>
      <c r="B585" s="12"/>
      <c r="C585" s="12"/>
      <c r="D585" s="12"/>
      <c r="E585" s="12"/>
      <c r="F585" s="12"/>
      <c r="G585" s="12"/>
      <c r="H585" s="13"/>
      <c r="I585" s="12"/>
      <c r="J585" s="12"/>
      <c r="K585" s="12"/>
      <c r="L585" s="12"/>
      <c r="M585" s="12"/>
      <c r="N585" s="14"/>
    </row>
    <row r="586" spans="1:54" ht="5.15" customHeight="1" x14ac:dyDescent="0.3">
      <c r="A586" s="16"/>
      <c r="B586" s="17"/>
      <c r="C586" s="17"/>
      <c r="D586" s="17"/>
      <c r="E586" s="17"/>
      <c r="F586" s="17"/>
      <c r="G586" s="17"/>
      <c r="H586" s="18"/>
      <c r="I586" s="17"/>
      <c r="J586" s="17"/>
      <c r="K586" s="17"/>
      <c r="L586" s="17"/>
      <c r="M586" s="17"/>
      <c r="N586" s="19"/>
    </row>
    <row r="587" spans="1:54" ht="5.15" customHeight="1" thickBot="1" x14ac:dyDescent="0.35">
      <c r="A587" s="16"/>
      <c r="B587" s="32"/>
      <c r="C587" s="32"/>
      <c r="D587" s="32"/>
      <c r="E587" s="32"/>
      <c r="F587" s="32"/>
      <c r="G587" s="32"/>
      <c r="H587" s="32"/>
      <c r="I587" s="32"/>
      <c r="J587" s="32"/>
      <c r="K587" s="32"/>
      <c r="L587" s="32"/>
      <c r="M587" s="32"/>
      <c r="N587" s="19"/>
    </row>
    <row r="588" spans="1:54" ht="20.149999999999999" customHeight="1" thickTop="1" x14ac:dyDescent="0.3">
      <c r="A588" s="16"/>
      <c r="B588" s="33" t="s">
        <v>11</v>
      </c>
      <c r="C588" s="32"/>
      <c r="D588" s="32"/>
      <c r="E588" s="32"/>
      <c r="F588" s="179" t="str">
        <f>F547</f>
        <v/>
      </c>
      <c r="G588" s="180"/>
      <c r="H588" s="180"/>
      <c r="I588" s="181"/>
      <c r="J588" s="34"/>
      <c r="K588" s="35" t="s">
        <v>12</v>
      </c>
      <c r="L588" s="36"/>
      <c r="M588" s="37"/>
      <c r="N588" s="19"/>
    </row>
    <row r="589" spans="1:54" ht="20.149999999999999" customHeight="1" thickBot="1" x14ac:dyDescent="0.35">
      <c r="A589" s="16"/>
      <c r="B589" s="33" t="s">
        <v>13</v>
      </c>
      <c r="C589" s="32"/>
      <c r="D589" s="32"/>
      <c r="E589" s="32"/>
      <c r="F589" s="179" t="str">
        <f>F548</f>
        <v/>
      </c>
      <c r="G589" s="180"/>
      <c r="H589" s="180"/>
      <c r="I589" s="181"/>
      <c r="J589" s="34"/>
      <c r="K589" s="182"/>
      <c r="L589" s="183"/>
      <c r="M589" s="184"/>
      <c r="N589" s="19"/>
    </row>
    <row r="590" spans="1:54" ht="10" customHeight="1" thickTop="1" x14ac:dyDescent="0.3">
      <c r="A590" s="16"/>
      <c r="B590" s="17"/>
      <c r="C590" s="17"/>
      <c r="D590" s="17"/>
      <c r="E590" s="17"/>
      <c r="F590" s="17"/>
      <c r="G590" s="17"/>
      <c r="H590" s="18"/>
      <c r="I590" s="17"/>
      <c r="J590" s="17"/>
      <c r="K590" s="17"/>
      <c r="L590" s="17"/>
      <c r="M590" s="17"/>
      <c r="N590" s="19"/>
    </row>
    <row r="591" spans="1:54" ht="20.149999999999999" customHeight="1" x14ac:dyDescent="0.3">
      <c r="A591" s="16"/>
      <c r="B591" s="174" t="str">
        <f>F1619</f>
        <v>1. I felt fully seen and heard.</v>
      </c>
      <c r="C591" s="174"/>
      <c r="D591" s="174"/>
      <c r="E591" s="174"/>
      <c r="F591" s="174"/>
      <c r="G591" s="174"/>
      <c r="H591" s="174"/>
      <c r="I591" s="174"/>
      <c r="J591" s="174"/>
      <c r="K591" s="175"/>
      <c r="L591" s="176"/>
      <c r="M591" s="177"/>
      <c r="N591" s="19"/>
    </row>
    <row r="592" spans="1:54" ht="5.15" customHeight="1" x14ac:dyDescent="0.3">
      <c r="A592" s="16"/>
      <c r="B592" s="17"/>
      <c r="C592" s="17"/>
      <c r="D592" s="17"/>
      <c r="E592" s="17"/>
      <c r="F592" s="17"/>
      <c r="G592" s="17"/>
      <c r="H592" s="18"/>
      <c r="I592" s="17"/>
      <c r="J592" s="17"/>
      <c r="K592" s="17"/>
      <c r="L592" s="17"/>
      <c r="M592" s="17"/>
      <c r="N592" s="19"/>
      <c r="BB592" s="38"/>
    </row>
    <row r="593" spans="1:54" ht="20.149999999999999" customHeight="1" x14ac:dyDescent="0.3">
      <c r="A593" s="16"/>
      <c r="B593" s="174" t="str">
        <f>F1620</f>
        <v>2. They faithfully responded to all of my expressions of pain or discomfort.</v>
      </c>
      <c r="C593" s="174"/>
      <c r="D593" s="174"/>
      <c r="E593" s="174"/>
      <c r="F593" s="174"/>
      <c r="G593" s="174"/>
      <c r="H593" s="174"/>
      <c r="I593" s="174"/>
      <c r="J593" s="174"/>
      <c r="K593" s="175"/>
      <c r="L593" s="176"/>
      <c r="M593" s="177"/>
      <c r="N593" s="19"/>
      <c r="BB593" s="38"/>
    </row>
    <row r="594" spans="1:54" ht="5.15" customHeight="1" x14ac:dyDescent="0.3">
      <c r="A594" s="16"/>
      <c r="B594" s="17"/>
      <c r="C594" s="17"/>
      <c r="D594" s="17"/>
      <c r="E594" s="17"/>
      <c r="F594" s="17"/>
      <c r="G594" s="17"/>
      <c r="H594" s="18"/>
      <c r="I594" s="17"/>
      <c r="J594" s="17"/>
      <c r="K594" s="17"/>
      <c r="L594" s="17"/>
      <c r="M594" s="17"/>
      <c r="N594" s="19"/>
      <c r="BB594" s="38"/>
    </row>
    <row r="595" spans="1:54" ht="20.149999999999999" customHeight="1" x14ac:dyDescent="0.3">
      <c r="A595" s="16"/>
      <c r="B595" s="174" t="str">
        <f>F1621</f>
        <v>3. They put my personal wellbeing ahead of their institutional processes.</v>
      </c>
      <c r="C595" s="174"/>
      <c r="D595" s="174"/>
      <c r="E595" s="174"/>
      <c r="F595" s="174"/>
      <c r="G595" s="174"/>
      <c r="H595" s="174"/>
      <c r="I595" s="174"/>
      <c r="J595" s="174"/>
      <c r="K595" s="175"/>
      <c r="L595" s="176"/>
      <c r="M595" s="177"/>
      <c r="N595" s="19"/>
      <c r="BB595" s="38"/>
    </row>
    <row r="596" spans="1:54" ht="5.15" customHeight="1" x14ac:dyDescent="0.3">
      <c r="A596" s="16"/>
      <c r="B596" s="17"/>
      <c r="C596" s="17"/>
      <c r="D596" s="17"/>
      <c r="E596" s="17"/>
      <c r="F596" s="17"/>
      <c r="G596" s="17"/>
      <c r="H596" s="18"/>
      <c r="I596" s="17"/>
      <c r="J596" s="17"/>
      <c r="K596" s="17"/>
      <c r="L596" s="17"/>
      <c r="M596" s="17"/>
      <c r="N596" s="19"/>
      <c r="BB596" s="38"/>
    </row>
    <row r="597" spans="1:54" ht="20.149999999999999" customHeight="1" x14ac:dyDescent="0.3">
      <c r="A597" s="16"/>
      <c r="B597" s="174" t="str">
        <f>F1622</f>
        <v>4. Their actions and expressions were devoid of any microaggressions.</v>
      </c>
      <c r="C597" s="174"/>
      <c r="D597" s="174"/>
      <c r="E597" s="174"/>
      <c r="F597" s="174"/>
      <c r="G597" s="174"/>
      <c r="H597" s="174"/>
      <c r="I597" s="174"/>
      <c r="J597" s="174"/>
      <c r="K597" s="175"/>
      <c r="L597" s="176"/>
      <c r="M597" s="177"/>
      <c r="N597" s="19"/>
    </row>
    <row r="598" spans="1:54" ht="5.15" customHeight="1" x14ac:dyDescent="0.3">
      <c r="A598" s="16"/>
      <c r="B598" s="17"/>
      <c r="C598" s="17"/>
      <c r="D598" s="17"/>
      <c r="E598" s="17"/>
      <c r="F598" s="17"/>
      <c r="G598" s="17"/>
      <c r="H598" s="18"/>
      <c r="I598" s="17"/>
      <c r="J598" s="17"/>
      <c r="K598" s="17"/>
      <c r="L598" s="17"/>
      <c r="M598" s="17"/>
      <c r="N598" s="19"/>
    </row>
    <row r="599" spans="1:54" ht="20.149999999999999" customHeight="1" x14ac:dyDescent="0.3">
      <c r="A599" s="16"/>
      <c r="B599" s="174" t="str">
        <f>F1623</f>
        <v>5. They asked me how they could be more culturally sensitive.</v>
      </c>
      <c r="C599" s="174"/>
      <c r="D599" s="174"/>
      <c r="E599" s="174"/>
      <c r="F599" s="174"/>
      <c r="G599" s="174"/>
      <c r="H599" s="174"/>
      <c r="I599" s="174"/>
      <c r="J599" s="174"/>
      <c r="K599" s="175"/>
      <c r="L599" s="176"/>
      <c r="M599" s="177"/>
      <c r="N599" s="19"/>
    </row>
    <row r="600" spans="1:54" ht="5.15" customHeight="1" x14ac:dyDescent="0.3">
      <c r="A600" s="16"/>
      <c r="B600" s="17"/>
      <c r="C600" s="17"/>
      <c r="D600" s="17"/>
      <c r="E600" s="17"/>
      <c r="F600" s="17"/>
      <c r="G600" s="17"/>
      <c r="H600" s="18"/>
      <c r="I600" s="17"/>
      <c r="J600" s="17"/>
      <c r="K600" s="17"/>
      <c r="L600" s="17"/>
      <c r="M600" s="17"/>
      <c r="N600" s="19"/>
    </row>
    <row r="601" spans="1:54" ht="20.149999999999999" customHeight="1" x14ac:dyDescent="0.3">
      <c r="A601" s="16"/>
      <c r="B601" s="174" t="str">
        <f>F1624</f>
        <v>6. They did not exploit my vulnerability to their professional authority.</v>
      </c>
      <c r="C601" s="174"/>
      <c r="D601" s="174"/>
      <c r="E601" s="174"/>
      <c r="F601" s="174"/>
      <c r="G601" s="174"/>
      <c r="H601" s="174"/>
      <c r="I601" s="174"/>
      <c r="J601" s="174"/>
      <c r="K601" s="175"/>
      <c r="L601" s="176"/>
      <c r="M601" s="177"/>
      <c r="N601" s="19"/>
    </row>
    <row r="602" spans="1:54" ht="5.15" customHeight="1" x14ac:dyDescent="0.3">
      <c r="A602" s="16"/>
      <c r="B602" s="39"/>
      <c r="C602" s="39"/>
      <c r="D602" s="39"/>
      <c r="E602" s="39"/>
      <c r="F602" s="39"/>
      <c r="G602" s="39"/>
      <c r="H602" s="39"/>
      <c r="I602" s="39"/>
      <c r="J602" s="39"/>
      <c r="K602" s="39"/>
      <c r="L602" s="39"/>
      <c r="M602" s="39"/>
      <c r="N602" s="19"/>
    </row>
    <row r="603" spans="1:54" ht="20.149999999999999" customHeight="1" x14ac:dyDescent="0.3">
      <c r="A603" s="16"/>
      <c r="B603" s="174" t="str">
        <f>F1625</f>
        <v>7. I never had to give up my autonomy to fit their processes.</v>
      </c>
      <c r="C603" s="174"/>
      <c r="D603" s="174"/>
      <c r="E603" s="174"/>
      <c r="F603" s="174"/>
      <c r="G603" s="174"/>
      <c r="H603" s="174"/>
      <c r="I603" s="174"/>
      <c r="J603" s="174"/>
      <c r="K603" s="175"/>
      <c r="L603" s="176"/>
      <c r="M603" s="177"/>
      <c r="N603" s="19"/>
    </row>
    <row r="604" spans="1:54" ht="5.15" customHeight="1" x14ac:dyDescent="0.3">
      <c r="A604" s="16"/>
      <c r="B604" s="39"/>
      <c r="C604" s="39"/>
      <c r="D604" s="39"/>
      <c r="E604" s="39"/>
      <c r="F604" s="39"/>
      <c r="G604" s="39"/>
      <c r="H604" s="39"/>
      <c r="I604" s="39"/>
      <c r="J604" s="39"/>
      <c r="K604" s="39"/>
      <c r="L604" s="39"/>
      <c r="M604" s="39"/>
      <c r="N604" s="19"/>
    </row>
    <row r="605" spans="1:54" ht="20.149999999999999" customHeight="1" x14ac:dyDescent="0.3">
      <c r="A605" s="16"/>
      <c r="B605" s="174" t="str">
        <f>F1626</f>
        <v>8. Staff appeared to be culturally diverse.</v>
      </c>
      <c r="C605" s="174"/>
      <c r="D605" s="174"/>
      <c r="E605" s="174"/>
      <c r="F605" s="174"/>
      <c r="G605" s="174"/>
      <c r="H605" s="174"/>
      <c r="I605" s="174"/>
      <c r="J605" s="174"/>
      <c r="K605" s="175"/>
      <c r="L605" s="176"/>
      <c r="M605" s="177"/>
      <c r="N605" s="19"/>
    </row>
    <row r="606" spans="1:54" ht="5.15" customHeight="1" x14ac:dyDescent="0.3">
      <c r="A606" s="16"/>
      <c r="B606" s="39"/>
      <c r="C606" s="39"/>
      <c r="D606" s="39"/>
      <c r="E606" s="39"/>
      <c r="F606" s="39"/>
      <c r="G606" s="39"/>
      <c r="H606" s="39"/>
      <c r="I606" s="39"/>
      <c r="J606" s="39"/>
      <c r="K606" s="39"/>
      <c r="L606" s="39"/>
      <c r="M606" s="39"/>
      <c r="N606" s="19"/>
    </row>
    <row r="607" spans="1:54" ht="20.149999999999999" customHeight="1" x14ac:dyDescent="0.3">
      <c r="A607" s="16"/>
      <c r="B607" s="174" t="str">
        <f>F1627</f>
        <v>9. They effectively accommodated my linguistic barrier.</v>
      </c>
      <c r="C607" s="174"/>
      <c r="D607" s="174"/>
      <c r="E607" s="174"/>
      <c r="F607" s="174"/>
      <c r="G607" s="174"/>
      <c r="H607" s="174"/>
      <c r="I607" s="174"/>
      <c r="J607" s="174"/>
      <c r="K607" s="175"/>
      <c r="L607" s="176"/>
      <c r="M607" s="177"/>
      <c r="N607" s="19"/>
    </row>
    <row r="608" spans="1:54" ht="5.15" customHeight="1" x14ac:dyDescent="0.3">
      <c r="A608" s="16"/>
      <c r="B608" s="39"/>
      <c r="C608" s="39"/>
      <c r="D608" s="39"/>
      <c r="E608" s="39"/>
      <c r="F608" s="39"/>
      <c r="G608" s="39"/>
      <c r="H608" s="39"/>
      <c r="I608" s="39"/>
      <c r="J608" s="39"/>
      <c r="K608" s="39"/>
      <c r="L608" s="39"/>
      <c r="M608" s="39"/>
      <c r="N608" s="19"/>
    </row>
    <row r="609" spans="1:14" ht="20.149999999999999" customHeight="1" x14ac:dyDescent="0.3">
      <c r="A609" s="16"/>
      <c r="B609" s="174" t="str">
        <f>F1628</f>
        <v>10. I was offered billing options appropriate to my cultural values.</v>
      </c>
      <c r="C609" s="174"/>
      <c r="D609" s="174"/>
      <c r="E609" s="174"/>
      <c r="F609" s="174"/>
      <c r="G609" s="174"/>
      <c r="H609" s="174"/>
      <c r="I609" s="174"/>
      <c r="J609" s="174"/>
      <c r="K609" s="175"/>
      <c r="L609" s="176"/>
      <c r="M609" s="177"/>
      <c r="N609" s="19"/>
    </row>
    <row r="610" spans="1:14" ht="10" customHeight="1" x14ac:dyDescent="0.3">
      <c r="A610" s="16"/>
      <c r="B610" s="39"/>
      <c r="C610" s="39"/>
      <c r="D610" s="39"/>
      <c r="E610" s="39"/>
      <c r="F610" s="39"/>
      <c r="G610" s="39"/>
      <c r="H610" s="39"/>
      <c r="I610" s="39"/>
      <c r="J610" s="39"/>
      <c r="K610" s="39"/>
      <c r="L610" s="39"/>
      <c r="M610" s="39"/>
      <c r="N610" s="19"/>
    </row>
    <row r="611" spans="1:14" ht="15" customHeight="1" x14ac:dyDescent="0.3">
      <c r="A611" s="16"/>
      <c r="B611" s="178" t="str">
        <f>B1632</f>
        <v/>
      </c>
      <c r="C611" s="178"/>
      <c r="D611" s="178"/>
      <c r="E611" s="178"/>
      <c r="F611" s="178"/>
      <c r="G611" s="178"/>
      <c r="H611" s="178"/>
      <c r="I611" s="178"/>
      <c r="J611" s="178"/>
      <c r="K611" s="178"/>
      <c r="L611" s="178"/>
      <c r="M611" s="178"/>
      <c r="N611" s="19"/>
    </row>
    <row r="612" spans="1:14" ht="10" customHeight="1" x14ac:dyDescent="0.3">
      <c r="A612" s="16"/>
      <c r="B612" s="40"/>
      <c r="C612" s="41"/>
      <c r="D612" s="41"/>
      <c r="E612" s="41"/>
      <c r="F612" s="41"/>
      <c r="G612" s="41"/>
      <c r="H612" s="41"/>
      <c r="I612" s="41"/>
      <c r="J612" s="41"/>
      <c r="K612" s="41"/>
      <c r="L612" s="41"/>
      <c r="M612" s="42"/>
      <c r="N612" s="19"/>
    </row>
    <row r="613" spans="1:14" ht="20" customHeight="1" x14ac:dyDescent="0.3">
      <c r="A613" s="16"/>
      <c r="B613" s="52" t="str">
        <f>C1636</f>
        <v xml:space="preserve">We provide this helpful feedback to you, , to improve your cultural competency. </v>
      </c>
      <c r="C613" s="53"/>
      <c r="D613" s="53"/>
      <c r="E613" s="53"/>
      <c r="F613" s="53"/>
      <c r="G613" s="53"/>
      <c r="H613" s="53"/>
      <c r="I613" s="53"/>
      <c r="J613" s="53"/>
      <c r="K613" s="53"/>
      <c r="L613" s="53"/>
      <c r="M613" s="54"/>
      <c r="N613" s="19"/>
    </row>
    <row r="614" spans="1:14" ht="20" customHeight="1" x14ac:dyDescent="0.3">
      <c r="A614" s="16"/>
      <c r="B614" s="156" t="s">
        <v>15</v>
      </c>
      <c r="C614" s="157"/>
      <c r="D614" s="157"/>
      <c r="E614" s="157"/>
      <c r="F614" s="157"/>
      <c r="G614" s="157"/>
      <c r="H614" s="157"/>
      <c r="I614" s="157"/>
      <c r="J614" s="157"/>
      <c r="K614" s="157"/>
      <c r="L614" s="157"/>
      <c r="M614" s="158"/>
      <c r="N614" s="19"/>
    </row>
    <row r="615" spans="1:14" ht="20" customHeight="1" thickBot="1" x14ac:dyDescent="0.35">
      <c r="A615" s="16"/>
      <c r="B615" s="156" t="s">
        <v>16</v>
      </c>
      <c r="C615" s="157"/>
      <c r="D615" s="157"/>
      <c r="E615" s="157"/>
      <c r="F615" s="157"/>
      <c r="G615" s="157"/>
      <c r="H615" s="157"/>
      <c r="I615" s="157"/>
      <c r="J615" s="157"/>
      <c r="K615" s="157"/>
      <c r="L615" s="157"/>
      <c r="M615" s="158"/>
      <c r="N615" s="19"/>
    </row>
    <row r="616" spans="1:14" ht="30" customHeight="1" thickTop="1" x14ac:dyDescent="0.3">
      <c r="A616" s="16"/>
      <c r="B616" s="159" t="s">
        <v>17</v>
      </c>
      <c r="C616" s="160"/>
      <c r="D616" s="160"/>
      <c r="E616" s="162" t="s">
        <v>18</v>
      </c>
      <c r="F616" s="163"/>
      <c r="G616" s="163"/>
      <c r="H616" s="164"/>
      <c r="I616" s="165" t="s">
        <v>19</v>
      </c>
      <c r="J616" s="166"/>
      <c r="K616" s="166"/>
      <c r="L616" s="166"/>
      <c r="M616" s="167"/>
      <c r="N616" s="19"/>
    </row>
    <row r="617" spans="1:14" ht="55" customHeight="1" thickBot="1" x14ac:dyDescent="0.35">
      <c r="A617" s="16"/>
      <c r="B617" s="55"/>
      <c r="C617" s="17"/>
      <c r="D617" s="17"/>
      <c r="E617" s="168" t="s">
        <v>20</v>
      </c>
      <c r="F617" s="169"/>
      <c r="G617" s="169"/>
      <c r="H617" s="170"/>
      <c r="I617" s="171" t="s">
        <v>21</v>
      </c>
      <c r="J617" s="172"/>
      <c r="K617" s="172"/>
      <c r="L617" s="172"/>
      <c r="M617" s="173"/>
      <c r="N617" s="19"/>
    </row>
    <row r="618" spans="1:14" ht="10" customHeight="1" thickTop="1" x14ac:dyDescent="0.3">
      <c r="A618" s="16"/>
      <c r="B618" s="55"/>
      <c r="C618" s="17"/>
      <c r="D618" s="17"/>
      <c r="E618" s="17"/>
      <c r="F618" s="17"/>
      <c r="G618" s="17"/>
      <c r="H618" s="17"/>
      <c r="I618" s="17"/>
      <c r="J618" s="17"/>
      <c r="K618" s="17"/>
      <c r="L618" s="17"/>
      <c r="M618" s="56"/>
      <c r="N618" s="19"/>
    </row>
    <row r="619" spans="1:14" ht="20.149999999999999" customHeight="1" x14ac:dyDescent="0.3">
      <c r="A619" s="16"/>
      <c r="B619" s="46"/>
      <c r="C619" s="39"/>
      <c r="D619" s="39"/>
      <c r="E619" s="153"/>
      <c r="F619" s="154"/>
      <c r="G619" s="154"/>
      <c r="H619" s="154"/>
      <c r="I619" s="154"/>
      <c r="J619" s="154"/>
      <c r="K619" s="154"/>
      <c r="L619" s="155"/>
      <c r="M619" s="48"/>
      <c r="N619" s="19"/>
    </row>
    <row r="620" spans="1:14" ht="10" customHeight="1" x14ac:dyDescent="0.3">
      <c r="A620" s="16"/>
      <c r="B620" s="46"/>
      <c r="C620" s="39"/>
      <c r="D620" s="39"/>
      <c r="E620" s="39"/>
      <c r="F620" s="39"/>
      <c r="G620" s="39"/>
      <c r="H620" s="39"/>
      <c r="I620" s="39"/>
      <c r="J620" s="39"/>
      <c r="K620" s="39"/>
      <c r="L620" s="39"/>
      <c r="M620" s="48"/>
      <c r="N620" s="19"/>
    </row>
    <row r="621" spans="1:14" ht="65.150000000000006" customHeight="1" x14ac:dyDescent="0.3">
      <c r="A621" s="16"/>
      <c r="B621" s="156" t="str">
        <f>C1646</f>
        <v>Select one of these two services, Standard or Competitive Competence, to best improve your efficacy serving diverse patients. We can then offer a testimonial of your improved responsiveness to diverse clients.</v>
      </c>
      <c r="C621" s="157"/>
      <c r="D621" s="157"/>
      <c r="E621" s="157"/>
      <c r="F621" s="157"/>
      <c r="G621" s="157"/>
      <c r="H621" s="157"/>
      <c r="I621" s="157"/>
      <c r="J621" s="157"/>
      <c r="K621" s="157"/>
      <c r="L621" s="157"/>
      <c r="M621" s="158"/>
      <c r="N621" s="19"/>
    </row>
    <row r="622" spans="1:14" ht="45" customHeight="1" x14ac:dyDescent="0.3">
      <c r="A622" s="16"/>
      <c r="B622" s="150"/>
      <c r="C622" s="151"/>
      <c r="D622" s="151"/>
      <c r="E622" s="151"/>
      <c r="F622" s="151"/>
      <c r="G622" s="151"/>
      <c r="H622" s="151"/>
      <c r="I622" s="151"/>
      <c r="J622" s="151"/>
      <c r="K622" s="151"/>
      <c r="L622" s="151"/>
      <c r="M622" s="152"/>
      <c r="N622" s="19"/>
    </row>
    <row r="623" spans="1:14" ht="5.15" customHeight="1" x14ac:dyDescent="0.3">
      <c r="A623" s="16"/>
      <c r="B623" s="39"/>
      <c r="C623" s="39"/>
      <c r="D623" s="39"/>
      <c r="E623" s="39"/>
      <c r="F623" s="39"/>
      <c r="G623" s="39"/>
      <c r="H623" s="39"/>
      <c r="I623" s="39"/>
      <c r="J623" s="39"/>
      <c r="K623" s="39"/>
      <c r="L623" s="39"/>
      <c r="M623" s="39"/>
      <c r="N623" s="19"/>
    </row>
    <row r="624" spans="1:14" ht="5.15" customHeight="1" x14ac:dyDescent="0.3">
      <c r="A624" s="27"/>
      <c r="B624" s="28"/>
      <c r="C624" s="28"/>
      <c r="D624" s="28"/>
      <c r="E624" s="28"/>
      <c r="F624" s="28"/>
      <c r="G624" s="28"/>
      <c r="H624" s="28"/>
      <c r="I624" s="28"/>
      <c r="J624" s="28"/>
      <c r="K624" s="28"/>
      <c r="L624" s="28"/>
      <c r="M624" s="28"/>
      <c r="N624" s="29"/>
    </row>
    <row r="625" spans="1:54" ht="55" customHeight="1" x14ac:dyDescent="0.3">
      <c r="A625" s="30" t="s">
        <v>5</v>
      </c>
      <c r="B625" s="185" t="s">
        <v>37</v>
      </c>
      <c r="C625" s="185"/>
      <c r="D625" s="185"/>
      <c r="E625" s="185"/>
      <c r="F625" s="186"/>
      <c r="G625" s="186"/>
      <c r="H625" s="186"/>
      <c r="I625" s="186"/>
      <c r="J625" s="187"/>
      <c r="K625" s="187"/>
      <c r="L625" s="187"/>
      <c r="M625" s="187"/>
      <c r="N625" s="31" t="s">
        <v>7</v>
      </c>
    </row>
    <row r="626" spans="1:54" ht="5.15" customHeight="1" x14ac:dyDescent="0.3">
      <c r="A626" s="11"/>
      <c r="B626" s="12"/>
      <c r="C626" s="12"/>
      <c r="D626" s="12"/>
      <c r="E626" s="12"/>
      <c r="F626" s="12"/>
      <c r="G626" s="12"/>
      <c r="H626" s="13"/>
      <c r="I626" s="12"/>
      <c r="J626" s="12"/>
      <c r="K626" s="12"/>
      <c r="L626" s="12"/>
      <c r="M626" s="12"/>
      <c r="N626" s="14"/>
    </row>
    <row r="627" spans="1:54" ht="5.15" customHeight="1" x14ac:dyDescent="0.3">
      <c r="A627" s="16"/>
      <c r="B627" s="17"/>
      <c r="C627" s="17"/>
      <c r="D627" s="17"/>
      <c r="E627" s="17"/>
      <c r="F627" s="17"/>
      <c r="G627" s="17"/>
      <c r="H627" s="18"/>
      <c r="I627" s="17"/>
      <c r="J627" s="17"/>
      <c r="K627" s="17"/>
      <c r="L627" s="17"/>
      <c r="M627" s="17"/>
      <c r="N627" s="19"/>
    </row>
    <row r="628" spans="1:54" ht="5.15" customHeight="1" thickBot="1" x14ac:dyDescent="0.35">
      <c r="A628" s="16"/>
      <c r="B628" s="32"/>
      <c r="C628" s="32"/>
      <c r="D628" s="32"/>
      <c r="E628" s="32"/>
      <c r="F628" s="32"/>
      <c r="G628" s="32"/>
      <c r="H628" s="32"/>
      <c r="I628" s="32"/>
      <c r="J628" s="32"/>
      <c r="K628" s="32"/>
      <c r="L628" s="32"/>
      <c r="M628" s="32"/>
      <c r="N628" s="19"/>
    </row>
    <row r="629" spans="1:54" ht="20.149999999999999" customHeight="1" thickTop="1" x14ac:dyDescent="0.3">
      <c r="A629" s="16"/>
      <c r="B629" s="33" t="s">
        <v>11</v>
      </c>
      <c r="C629" s="32"/>
      <c r="D629" s="32"/>
      <c r="E629" s="32"/>
      <c r="F629" s="179" t="str">
        <f>F588</f>
        <v/>
      </c>
      <c r="G629" s="180"/>
      <c r="H629" s="180"/>
      <c r="I629" s="181"/>
      <c r="J629" s="34"/>
      <c r="K629" s="35" t="s">
        <v>12</v>
      </c>
      <c r="L629" s="36"/>
      <c r="M629" s="37"/>
      <c r="N629" s="19"/>
    </row>
    <row r="630" spans="1:54" ht="20.149999999999999" customHeight="1" thickBot="1" x14ac:dyDescent="0.35">
      <c r="A630" s="16"/>
      <c r="B630" s="33" t="s">
        <v>13</v>
      </c>
      <c r="C630" s="32"/>
      <c r="D630" s="32"/>
      <c r="E630" s="32"/>
      <c r="F630" s="179" t="str">
        <f>F589</f>
        <v/>
      </c>
      <c r="G630" s="180"/>
      <c r="H630" s="180"/>
      <c r="I630" s="181"/>
      <c r="J630" s="34"/>
      <c r="K630" s="182"/>
      <c r="L630" s="183"/>
      <c r="M630" s="184"/>
      <c r="N630" s="19"/>
    </row>
    <row r="631" spans="1:54" ht="10" customHeight="1" thickTop="1" x14ac:dyDescent="0.3">
      <c r="A631" s="16"/>
      <c r="B631" s="17"/>
      <c r="C631" s="17"/>
      <c r="D631" s="17"/>
      <c r="E631" s="17"/>
      <c r="F631" s="17"/>
      <c r="G631" s="17"/>
      <c r="H631" s="18"/>
      <c r="I631" s="17"/>
      <c r="J631" s="17"/>
      <c r="K631" s="17"/>
      <c r="L631" s="17"/>
      <c r="M631" s="17"/>
      <c r="N631" s="19"/>
    </row>
    <row r="632" spans="1:54" ht="20.149999999999999" customHeight="1" x14ac:dyDescent="0.3">
      <c r="A632" s="16"/>
      <c r="B632" s="174" t="str">
        <f>F1656</f>
        <v>1. I felt fully seen and heard.</v>
      </c>
      <c r="C632" s="174"/>
      <c r="D632" s="174"/>
      <c r="E632" s="174"/>
      <c r="F632" s="174"/>
      <c r="G632" s="174"/>
      <c r="H632" s="174"/>
      <c r="I632" s="174"/>
      <c r="J632" s="174"/>
      <c r="K632" s="175"/>
      <c r="L632" s="176"/>
      <c r="M632" s="177"/>
      <c r="N632" s="19"/>
    </row>
    <row r="633" spans="1:54" ht="5.15" customHeight="1" x14ac:dyDescent="0.3">
      <c r="A633" s="16"/>
      <c r="B633" s="17"/>
      <c r="C633" s="17"/>
      <c r="D633" s="17"/>
      <c r="E633" s="17"/>
      <c r="F633" s="17"/>
      <c r="G633" s="17"/>
      <c r="H633" s="18"/>
      <c r="I633" s="17"/>
      <c r="J633" s="17"/>
      <c r="K633" s="17"/>
      <c r="L633" s="17"/>
      <c r="M633" s="17"/>
      <c r="N633" s="19"/>
      <c r="BB633" s="38"/>
    </row>
    <row r="634" spans="1:54" ht="20.149999999999999" customHeight="1" x14ac:dyDescent="0.3">
      <c r="A634" s="16"/>
      <c r="B634" s="174" t="str">
        <f>F1657</f>
        <v>2. They faithfully responded to all of my expressions of pain or discomfort.</v>
      </c>
      <c r="C634" s="174"/>
      <c r="D634" s="174"/>
      <c r="E634" s="174"/>
      <c r="F634" s="174"/>
      <c r="G634" s="174"/>
      <c r="H634" s="174"/>
      <c r="I634" s="174"/>
      <c r="J634" s="174"/>
      <c r="K634" s="175"/>
      <c r="L634" s="176"/>
      <c r="M634" s="177"/>
      <c r="N634" s="19"/>
      <c r="BB634" s="38"/>
    </row>
    <row r="635" spans="1:54" ht="5.15" customHeight="1" x14ac:dyDescent="0.3">
      <c r="A635" s="16"/>
      <c r="B635" s="17"/>
      <c r="C635" s="17"/>
      <c r="D635" s="17"/>
      <c r="E635" s="17"/>
      <c r="F635" s="17"/>
      <c r="G635" s="17"/>
      <c r="H635" s="18"/>
      <c r="I635" s="17"/>
      <c r="J635" s="17"/>
      <c r="K635" s="17"/>
      <c r="L635" s="17"/>
      <c r="M635" s="17"/>
      <c r="N635" s="19"/>
      <c r="BB635" s="38"/>
    </row>
    <row r="636" spans="1:54" ht="20.149999999999999" customHeight="1" x14ac:dyDescent="0.3">
      <c r="A636" s="16"/>
      <c r="B636" s="174" t="str">
        <f>F1658</f>
        <v>3. They put my personal wellbeing ahead of their institutional processes.</v>
      </c>
      <c r="C636" s="174"/>
      <c r="D636" s="174"/>
      <c r="E636" s="174"/>
      <c r="F636" s="174"/>
      <c r="G636" s="174"/>
      <c r="H636" s="174"/>
      <c r="I636" s="174"/>
      <c r="J636" s="174"/>
      <c r="K636" s="175"/>
      <c r="L636" s="176"/>
      <c r="M636" s="177"/>
      <c r="N636" s="19"/>
      <c r="BB636" s="38"/>
    </row>
    <row r="637" spans="1:54" ht="5.15" customHeight="1" x14ac:dyDescent="0.3">
      <c r="A637" s="16"/>
      <c r="B637" s="17"/>
      <c r="C637" s="17"/>
      <c r="D637" s="17"/>
      <c r="E637" s="17"/>
      <c r="F637" s="17"/>
      <c r="G637" s="17"/>
      <c r="H637" s="18"/>
      <c r="I637" s="17"/>
      <c r="J637" s="17"/>
      <c r="K637" s="17"/>
      <c r="L637" s="17"/>
      <c r="M637" s="17"/>
      <c r="N637" s="19"/>
      <c r="BB637" s="38"/>
    </row>
    <row r="638" spans="1:54" ht="20.149999999999999" customHeight="1" x14ac:dyDescent="0.3">
      <c r="A638" s="16"/>
      <c r="B638" s="174" t="str">
        <f>F1659</f>
        <v>4. Their actions and expressions were devoid of any microaggressions.</v>
      </c>
      <c r="C638" s="174"/>
      <c r="D638" s="174"/>
      <c r="E638" s="174"/>
      <c r="F638" s="174"/>
      <c r="G638" s="174"/>
      <c r="H638" s="174"/>
      <c r="I638" s="174"/>
      <c r="J638" s="174"/>
      <c r="K638" s="175"/>
      <c r="L638" s="176"/>
      <c r="M638" s="177"/>
      <c r="N638" s="19"/>
    </row>
    <row r="639" spans="1:54" ht="5.15" customHeight="1" x14ac:dyDescent="0.3">
      <c r="A639" s="16"/>
      <c r="B639" s="17"/>
      <c r="C639" s="17"/>
      <c r="D639" s="17"/>
      <c r="E639" s="17"/>
      <c r="F639" s="17"/>
      <c r="G639" s="17"/>
      <c r="H639" s="18"/>
      <c r="I639" s="17"/>
      <c r="J639" s="17"/>
      <c r="K639" s="17"/>
      <c r="L639" s="17"/>
      <c r="M639" s="17"/>
      <c r="N639" s="19"/>
    </row>
    <row r="640" spans="1:54" ht="20.149999999999999" customHeight="1" x14ac:dyDescent="0.3">
      <c r="A640" s="16"/>
      <c r="B640" s="174" t="str">
        <f>F1660</f>
        <v>5. They asked me how they could be more culturally sensitive.</v>
      </c>
      <c r="C640" s="174"/>
      <c r="D640" s="174"/>
      <c r="E640" s="174"/>
      <c r="F640" s="174"/>
      <c r="G640" s="174"/>
      <c r="H640" s="174"/>
      <c r="I640" s="174"/>
      <c r="J640" s="174"/>
      <c r="K640" s="175"/>
      <c r="L640" s="176"/>
      <c r="M640" s="177"/>
      <c r="N640" s="19"/>
    </row>
    <row r="641" spans="1:14" ht="5.15" customHeight="1" x14ac:dyDescent="0.3">
      <c r="A641" s="16"/>
      <c r="B641" s="17"/>
      <c r="C641" s="17"/>
      <c r="D641" s="17"/>
      <c r="E641" s="17"/>
      <c r="F641" s="17"/>
      <c r="G641" s="17"/>
      <c r="H641" s="18"/>
      <c r="I641" s="17"/>
      <c r="J641" s="17"/>
      <c r="K641" s="17"/>
      <c r="L641" s="17"/>
      <c r="M641" s="17"/>
      <c r="N641" s="19"/>
    </row>
    <row r="642" spans="1:14" ht="20.149999999999999" customHeight="1" x14ac:dyDescent="0.3">
      <c r="A642" s="16"/>
      <c r="B642" s="174" t="str">
        <f>F1661</f>
        <v>6. They did not exploit my vulnerability to their professional authority.</v>
      </c>
      <c r="C642" s="174"/>
      <c r="D642" s="174"/>
      <c r="E642" s="174"/>
      <c r="F642" s="174"/>
      <c r="G642" s="174"/>
      <c r="H642" s="174"/>
      <c r="I642" s="174"/>
      <c r="J642" s="174"/>
      <c r="K642" s="175"/>
      <c r="L642" s="176"/>
      <c r="M642" s="177"/>
      <c r="N642" s="19"/>
    </row>
    <row r="643" spans="1:14" ht="5.15" customHeight="1" x14ac:dyDescent="0.3">
      <c r="A643" s="16"/>
      <c r="B643" s="39"/>
      <c r="C643" s="39"/>
      <c r="D643" s="39"/>
      <c r="E643" s="39"/>
      <c r="F643" s="39"/>
      <c r="G643" s="39"/>
      <c r="H643" s="39"/>
      <c r="I643" s="39"/>
      <c r="J643" s="39"/>
      <c r="K643" s="39"/>
      <c r="L643" s="39"/>
      <c r="M643" s="39"/>
      <c r="N643" s="19"/>
    </row>
    <row r="644" spans="1:14" ht="20.149999999999999" customHeight="1" x14ac:dyDescent="0.3">
      <c r="A644" s="16"/>
      <c r="B644" s="174" t="str">
        <f>F1662</f>
        <v>7. I never had to give up my autonomy to fit their processes.</v>
      </c>
      <c r="C644" s="174"/>
      <c r="D644" s="174"/>
      <c r="E644" s="174"/>
      <c r="F644" s="174"/>
      <c r="G644" s="174"/>
      <c r="H644" s="174"/>
      <c r="I644" s="174"/>
      <c r="J644" s="174"/>
      <c r="K644" s="175"/>
      <c r="L644" s="176"/>
      <c r="M644" s="177"/>
      <c r="N644" s="19"/>
    </row>
    <row r="645" spans="1:14" ht="5.15" customHeight="1" x14ac:dyDescent="0.3">
      <c r="A645" s="16"/>
      <c r="B645" s="39"/>
      <c r="C645" s="39"/>
      <c r="D645" s="39"/>
      <c r="E645" s="39"/>
      <c r="F645" s="39"/>
      <c r="G645" s="39"/>
      <c r="H645" s="39"/>
      <c r="I645" s="39"/>
      <c r="J645" s="39"/>
      <c r="K645" s="39"/>
      <c r="L645" s="39"/>
      <c r="M645" s="39"/>
      <c r="N645" s="19"/>
    </row>
    <row r="646" spans="1:14" ht="20.149999999999999" customHeight="1" x14ac:dyDescent="0.3">
      <c r="A646" s="16"/>
      <c r="B646" s="174" t="str">
        <f>F1663</f>
        <v>8. Staff appeared to be culturally diverse.</v>
      </c>
      <c r="C646" s="174"/>
      <c r="D646" s="174"/>
      <c r="E646" s="174"/>
      <c r="F646" s="174"/>
      <c r="G646" s="174"/>
      <c r="H646" s="174"/>
      <c r="I646" s="174"/>
      <c r="J646" s="174"/>
      <c r="K646" s="175"/>
      <c r="L646" s="176"/>
      <c r="M646" s="177"/>
      <c r="N646" s="19"/>
    </row>
    <row r="647" spans="1:14" ht="5.15" customHeight="1" x14ac:dyDescent="0.3">
      <c r="A647" s="16"/>
      <c r="B647" s="39"/>
      <c r="C647" s="39"/>
      <c r="D647" s="39"/>
      <c r="E647" s="39"/>
      <c r="F647" s="39"/>
      <c r="G647" s="39"/>
      <c r="H647" s="39"/>
      <c r="I647" s="39"/>
      <c r="J647" s="39"/>
      <c r="K647" s="39"/>
      <c r="L647" s="39"/>
      <c r="M647" s="39"/>
      <c r="N647" s="19"/>
    </row>
    <row r="648" spans="1:14" ht="20.149999999999999" customHeight="1" x14ac:dyDescent="0.3">
      <c r="A648" s="16"/>
      <c r="B648" s="174" t="str">
        <f>F1664</f>
        <v>9. They effectively accommodated my linguistic barrier.</v>
      </c>
      <c r="C648" s="174"/>
      <c r="D648" s="174"/>
      <c r="E648" s="174"/>
      <c r="F648" s="174"/>
      <c r="G648" s="174"/>
      <c r="H648" s="174"/>
      <c r="I648" s="174"/>
      <c r="J648" s="174"/>
      <c r="K648" s="175"/>
      <c r="L648" s="176"/>
      <c r="M648" s="177"/>
      <c r="N648" s="19"/>
    </row>
    <row r="649" spans="1:14" ht="5.15" customHeight="1" x14ac:dyDescent="0.3">
      <c r="A649" s="16"/>
      <c r="B649" s="39"/>
      <c r="C649" s="39"/>
      <c r="D649" s="39"/>
      <c r="E649" s="39"/>
      <c r="F649" s="39"/>
      <c r="G649" s="39"/>
      <c r="H649" s="39"/>
      <c r="I649" s="39"/>
      <c r="J649" s="39"/>
      <c r="K649" s="39"/>
      <c r="L649" s="39"/>
      <c r="M649" s="39"/>
      <c r="N649" s="19"/>
    </row>
    <row r="650" spans="1:14" ht="20.149999999999999" customHeight="1" x14ac:dyDescent="0.3">
      <c r="A650" s="16"/>
      <c r="B650" s="174" t="str">
        <f>F1665</f>
        <v>10. I was offered billing options appropriate to my cultural values.</v>
      </c>
      <c r="C650" s="174"/>
      <c r="D650" s="174"/>
      <c r="E650" s="174"/>
      <c r="F650" s="174"/>
      <c r="G650" s="174"/>
      <c r="H650" s="174"/>
      <c r="I650" s="174"/>
      <c r="J650" s="174"/>
      <c r="K650" s="175"/>
      <c r="L650" s="176"/>
      <c r="M650" s="177"/>
      <c r="N650" s="19"/>
    </row>
    <row r="651" spans="1:14" ht="10" customHeight="1" x14ac:dyDescent="0.3">
      <c r="A651" s="16"/>
      <c r="B651" s="39"/>
      <c r="C651" s="39"/>
      <c r="D651" s="39"/>
      <c r="E651" s="39"/>
      <c r="F651" s="39"/>
      <c r="G651" s="39"/>
      <c r="H651" s="39"/>
      <c r="I651" s="39"/>
      <c r="J651" s="39"/>
      <c r="K651" s="39"/>
      <c r="L651" s="39"/>
      <c r="M651" s="39"/>
      <c r="N651" s="19"/>
    </row>
    <row r="652" spans="1:14" ht="15" customHeight="1" x14ac:dyDescent="0.3">
      <c r="A652" s="16"/>
      <c r="B652" s="178" t="str">
        <f>B1669</f>
        <v/>
      </c>
      <c r="C652" s="178"/>
      <c r="D652" s="178"/>
      <c r="E652" s="178"/>
      <c r="F652" s="178"/>
      <c r="G652" s="178"/>
      <c r="H652" s="178"/>
      <c r="I652" s="178"/>
      <c r="J652" s="178"/>
      <c r="K652" s="178"/>
      <c r="L652" s="178"/>
      <c r="M652" s="178"/>
      <c r="N652" s="19"/>
    </row>
    <row r="653" spans="1:14" ht="10" customHeight="1" x14ac:dyDescent="0.3">
      <c r="A653" s="16"/>
      <c r="B653" s="40"/>
      <c r="C653" s="41"/>
      <c r="D653" s="41"/>
      <c r="E653" s="41"/>
      <c r="F653" s="41"/>
      <c r="G653" s="41"/>
      <c r="H653" s="41"/>
      <c r="I653" s="41"/>
      <c r="J653" s="41"/>
      <c r="K653" s="41"/>
      <c r="L653" s="41"/>
      <c r="M653" s="42"/>
      <c r="N653" s="19"/>
    </row>
    <row r="654" spans="1:14" ht="20" customHeight="1" x14ac:dyDescent="0.3">
      <c r="A654" s="16"/>
      <c r="B654" s="52" t="str">
        <f>C1673</f>
        <v xml:space="preserve">We provide this helpful feedback to you, , to improve your cultural competency. </v>
      </c>
      <c r="C654" s="53"/>
      <c r="D654" s="53"/>
      <c r="E654" s="53"/>
      <c r="F654" s="53"/>
      <c r="G654" s="53"/>
      <c r="H654" s="53"/>
      <c r="I654" s="53"/>
      <c r="J654" s="53"/>
      <c r="K654" s="53"/>
      <c r="L654" s="53"/>
      <c r="M654" s="54"/>
      <c r="N654" s="19"/>
    </row>
    <row r="655" spans="1:14" ht="20" customHeight="1" x14ac:dyDescent="0.3">
      <c r="A655" s="16"/>
      <c r="B655" s="156" t="s">
        <v>15</v>
      </c>
      <c r="C655" s="157"/>
      <c r="D655" s="157"/>
      <c r="E655" s="157"/>
      <c r="F655" s="157"/>
      <c r="G655" s="157"/>
      <c r="H655" s="157"/>
      <c r="I655" s="157"/>
      <c r="J655" s="157"/>
      <c r="K655" s="157"/>
      <c r="L655" s="157"/>
      <c r="M655" s="158"/>
      <c r="N655" s="19"/>
    </row>
    <row r="656" spans="1:14" ht="20" customHeight="1" thickBot="1" x14ac:dyDescent="0.35">
      <c r="A656" s="16"/>
      <c r="B656" s="156" t="s">
        <v>16</v>
      </c>
      <c r="C656" s="157"/>
      <c r="D656" s="157"/>
      <c r="E656" s="157"/>
      <c r="F656" s="157"/>
      <c r="G656" s="157"/>
      <c r="H656" s="157"/>
      <c r="I656" s="157"/>
      <c r="J656" s="157"/>
      <c r="K656" s="157"/>
      <c r="L656" s="157"/>
      <c r="M656" s="158"/>
      <c r="N656" s="19"/>
    </row>
    <row r="657" spans="1:14" ht="30" customHeight="1" thickTop="1" x14ac:dyDescent="0.3">
      <c r="A657" s="16"/>
      <c r="B657" s="159" t="s">
        <v>17</v>
      </c>
      <c r="C657" s="160"/>
      <c r="D657" s="160"/>
      <c r="E657" s="162" t="s">
        <v>18</v>
      </c>
      <c r="F657" s="163"/>
      <c r="G657" s="163"/>
      <c r="H657" s="164"/>
      <c r="I657" s="165" t="s">
        <v>19</v>
      </c>
      <c r="J657" s="166"/>
      <c r="K657" s="166"/>
      <c r="L657" s="166"/>
      <c r="M657" s="167"/>
      <c r="N657" s="19"/>
    </row>
    <row r="658" spans="1:14" ht="55" customHeight="1" thickBot="1" x14ac:dyDescent="0.35">
      <c r="A658" s="16"/>
      <c r="B658" s="55"/>
      <c r="C658" s="17"/>
      <c r="D658" s="17"/>
      <c r="E658" s="168" t="s">
        <v>20</v>
      </c>
      <c r="F658" s="169"/>
      <c r="G658" s="169"/>
      <c r="H658" s="170"/>
      <c r="I658" s="171" t="s">
        <v>21</v>
      </c>
      <c r="J658" s="172"/>
      <c r="K658" s="172"/>
      <c r="L658" s="172"/>
      <c r="M658" s="173"/>
      <c r="N658" s="19"/>
    </row>
    <row r="659" spans="1:14" ht="10" customHeight="1" thickTop="1" x14ac:dyDescent="0.3">
      <c r="A659" s="16"/>
      <c r="B659" s="55"/>
      <c r="C659" s="17"/>
      <c r="D659" s="17"/>
      <c r="E659" s="17"/>
      <c r="F659" s="17"/>
      <c r="G659" s="17"/>
      <c r="H659" s="17"/>
      <c r="I659" s="17"/>
      <c r="J659" s="17"/>
      <c r="K659" s="17"/>
      <c r="L659" s="17"/>
      <c r="M659" s="56"/>
      <c r="N659" s="19"/>
    </row>
    <row r="660" spans="1:14" ht="20.149999999999999" customHeight="1" x14ac:dyDescent="0.3">
      <c r="A660" s="16"/>
      <c r="B660" s="46"/>
      <c r="C660" s="39"/>
      <c r="D660" s="39"/>
      <c r="E660" s="153"/>
      <c r="F660" s="154"/>
      <c r="G660" s="154"/>
      <c r="H660" s="154"/>
      <c r="I660" s="154"/>
      <c r="J660" s="154"/>
      <c r="K660" s="154"/>
      <c r="L660" s="155"/>
      <c r="M660" s="48"/>
      <c r="N660" s="19"/>
    </row>
    <row r="661" spans="1:14" ht="10" customHeight="1" x14ac:dyDescent="0.3">
      <c r="A661" s="16"/>
      <c r="B661" s="46"/>
      <c r="C661" s="39"/>
      <c r="D661" s="39"/>
      <c r="E661" s="39"/>
      <c r="F661" s="39"/>
      <c r="G661" s="39"/>
      <c r="H661" s="39"/>
      <c r="I661" s="39"/>
      <c r="J661" s="39"/>
      <c r="K661" s="39"/>
      <c r="L661" s="39"/>
      <c r="M661" s="48"/>
      <c r="N661" s="19"/>
    </row>
    <row r="662" spans="1:14" ht="65.150000000000006" customHeight="1" x14ac:dyDescent="0.3">
      <c r="A662" s="16"/>
      <c r="B662" s="156" t="str">
        <f>C1683</f>
        <v>Select one of these two services, Standard or Competitive Competence, to best improve your efficacy serving diverse patients. We can then offer a testimonial of your improved responsiveness to diverse clients.</v>
      </c>
      <c r="C662" s="157"/>
      <c r="D662" s="157"/>
      <c r="E662" s="157"/>
      <c r="F662" s="157"/>
      <c r="G662" s="157"/>
      <c r="H662" s="157"/>
      <c r="I662" s="157"/>
      <c r="J662" s="157"/>
      <c r="K662" s="157"/>
      <c r="L662" s="157"/>
      <c r="M662" s="158"/>
      <c r="N662" s="19"/>
    </row>
    <row r="663" spans="1:14" ht="45" customHeight="1" x14ac:dyDescent="0.3">
      <c r="A663" s="16"/>
      <c r="B663" s="150"/>
      <c r="C663" s="151"/>
      <c r="D663" s="151"/>
      <c r="E663" s="151"/>
      <c r="F663" s="151"/>
      <c r="G663" s="151"/>
      <c r="H663" s="151"/>
      <c r="I663" s="151"/>
      <c r="J663" s="151"/>
      <c r="K663" s="151"/>
      <c r="L663" s="151"/>
      <c r="M663" s="152"/>
      <c r="N663" s="19"/>
    </row>
    <row r="664" spans="1:14" ht="5.15" customHeight="1" x14ac:dyDescent="0.3">
      <c r="A664" s="16"/>
      <c r="B664" s="39"/>
      <c r="C664" s="39"/>
      <c r="D664" s="39"/>
      <c r="E664" s="39"/>
      <c r="F664" s="39"/>
      <c r="G664" s="39"/>
      <c r="H664" s="39"/>
      <c r="I664" s="39"/>
      <c r="J664" s="39"/>
      <c r="K664" s="39"/>
      <c r="L664" s="39"/>
      <c r="M664" s="39"/>
      <c r="N664" s="19"/>
    </row>
    <row r="665" spans="1:14" ht="5.15" customHeight="1" x14ac:dyDescent="0.3">
      <c r="A665" s="27"/>
      <c r="B665" s="28"/>
      <c r="C665" s="28"/>
      <c r="D665" s="28"/>
      <c r="E665" s="28"/>
      <c r="F665" s="28"/>
      <c r="G665" s="28"/>
      <c r="H665" s="28"/>
      <c r="I665" s="28"/>
      <c r="J665" s="28"/>
      <c r="K665" s="28"/>
      <c r="L665" s="28"/>
      <c r="M665" s="28"/>
      <c r="N665" s="29"/>
    </row>
    <row r="666" spans="1:14" ht="55" customHeight="1" x14ac:dyDescent="0.3">
      <c r="A666" s="30" t="s">
        <v>5</v>
      </c>
      <c r="B666" s="185" t="s">
        <v>38</v>
      </c>
      <c r="C666" s="185"/>
      <c r="D666" s="185"/>
      <c r="E666" s="185"/>
      <c r="F666" s="186"/>
      <c r="G666" s="186"/>
      <c r="H666" s="186"/>
      <c r="I666" s="186"/>
      <c r="J666" s="187"/>
      <c r="K666" s="187"/>
      <c r="L666" s="187"/>
      <c r="M666" s="187"/>
      <c r="N666" s="31" t="s">
        <v>7</v>
      </c>
    </row>
    <row r="667" spans="1:14" ht="5.15" customHeight="1" x14ac:dyDescent="0.3">
      <c r="A667" s="11"/>
      <c r="B667" s="12"/>
      <c r="C667" s="12"/>
      <c r="D667" s="12"/>
      <c r="E667" s="12"/>
      <c r="F667" s="12"/>
      <c r="G667" s="12"/>
      <c r="H667" s="13"/>
      <c r="I667" s="12"/>
      <c r="J667" s="12"/>
      <c r="K667" s="12"/>
      <c r="L667" s="12"/>
      <c r="M667" s="12"/>
      <c r="N667" s="14"/>
    </row>
    <row r="668" spans="1:14" ht="5.15" customHeight="1" x14ac:dyDescent="0.3">
      <c r="A668" s="16"/>
      <c r="B668" s="17"/>
      <c r="C668" s="17"/>
      <c r="D668" s="17"/>
      <c r="E668" s="17"/>
      <c r="F668" s="17"/>
      <c r="G668" s="17"/>
      <c r="H668" s="18"/>
      <c r="I668" s="17"/>
      <c r="J668" s="17"/>
      <c r="K668" s="17"/>
      <c r="L668" s="17"/>
      <c r="M668" s="17"/>
      <c r="N668" s="19"/>
    </row>
    <row r="669" spans="1:14" ht="5.15" customHeight="1" thickBot="1" x14ac:dyDescent="0.35">
      <c r="A669" s="16"/>
      <c r="B669" s="32"/>
      <c r="C669" s="32"/>
      <c r="D669" s="32"/>
      <c r="E669" s="32"/>
      <c r="F669" s="32"/>
      <c r="G669" s="32"/>
      <c r="H669" s="32"/>
      <c r="I669" s="32"/>
      <c r="J669" s="32"/>
      <c r="K669" s="32"/>
      <c r="L669" s="32"/>
      <c r="M669" s="32"/>
      <c r="N669" s="19"/>
    </row>
    <row r="670" spans="1:14" ht="20.149999999999999" customHeight="1" thickTop="1" x14ac:dyDescent="0.3">
      <c r="A670" s="16"/>
      <c r="B670" s="33" t="s">
        <v>11</v>
      </c>
      <c r="C670" s="32"/>
      <c r="D670" s="32"/>
      <c r="E670" s="32"/>
      <c r="F670" s="179" t="str">
        <f>F629</f>
        <v/>
      </c>
      <c r="G670" s="180"/>
      <c r="H670" s="180"/>
      <c r="I670" s="181"/>
      <c r="J670" s="34"/>
      <c r="K670" s="35" t="s">
        <v>12</v>
      </c>
      <c r="L670" s="36"/>
      <c r="M670" s="37"/>
      <c r="N670" s="19"/>
    </row>
    <row r="671" spans="1:14" ht="20.149999999999999" customHeight="1" thickBot="1" x14ac:dyDescent="0.35">
      <c r="A671" s="16"/>
      <c r="B671" s="33" t="s">
        <v>13</v>
      </c>
      <c r="C671" s="32"/>
      <c r="D671" s="32"/>
      <c r="E671" s="32"/>
      <c r="F671" s="179" t="str">
        <f>F630</f>
        <v/>
      </c>
      <c r="G671" s="180"/>
      <c r="H671" s="180"/>
      <c r="I671" s="181"/>
      <c r="J671" s="34"/>
      <c r="K671" s="182"/>
      <c r="L671" s="183"/>
      <c r="M671" s="184"/>
      <c r="N671" s="19"/>
    </row>
    <row r="672" spans="1:14" ht="10" customHeight="1" thickTop="1" x14ac:dyDescent="0.3">
      <c r="A672" s="16"/>
      <c r="B672" s="17"/>
      <c r="C672" s="17"/>
      <c r="D672" s="17"/>
      <c r="E672" s="17"/>
      <c r="F672" s="17"/>
      <c r="G672" s="17"/>
      <c r="H672" s="18"/>
      <c r="I672" s="17"/>
      <c r="J672" s="17"/>
      <c r="K672" s="17"/>
      <c r="L672" s="17"/>
      <c r="M672" s="17"/>
      <c r="N672" s="19"/>
    </row>
    <row r="673" spans="1:54" ht="20.149999999999999" customHeight="1" x14ac:dyDescent="0.3">
      <c r="A673" s="16"/>
      <c r="B673" s="174" t="str">
        <f>F1693</f>
        <v>1. I felt fully seen and heard.</v>
      </c>
      <c r="C673" s="174"/>
      <c r="D673" s="174"/>
      <c r="E673" s="174"/>
      <c r="F673" s="174"/>
      <c r="G673" s="174"/>
      <c r="H673" s="174"/>
      <c r="I673" s="174"/>
      <c r="J673" s="174"/>
      <c r="K673" s="175"/>
      <c r="L673" s="176"/>
      <c r="M673" s="177"/>
      <c r="N673" s="19"/>
    </row>
    <row r="674" spans="1:54" ht="5.15" customHeight="1" x14ac:dyDescent="0.3">
      <c r="A674" s="16"/>
      <c r="B674" s="17"/>
      <c r="C674" s="17"/>
      <c r="D674" s="17"/>
      <c r="E674" s="17"/>
      <c r="F674" s="17"/>
      <c r="G674" s="17"/>
      <c r="H674" s="18"/>
      <c r="I674" s="17"/>
      <c r="J674" s="17"/>
      <c r="K674" s="17"/>
      <c r="L674" s="17"/>
      <c r="M674" s="17"/>
      <c r="N674" s="19"/>
      <c r="BB674" s="38"/>
    </row>
    <row r="675" spans="1:54" ht="20.149999999999999" customHeight="1" x14ac:dyDescent="0.3">
      <c r="A675" s="16"/>
      <c r="B675" s="174" t="str">
        <f>F1694</f>
        <v>2. They faithfully responded to all of my expressions of pain or discomfort.</v>
      </c>
      <c r="C675" s="174"/>
      <c r="D675" s="174"/>
      <c r="E675" s="174"/>
      <c r="F675" s="174"/>
      <c r="G675" s="174"/>
      <c r="H675" s="174"/>
      <c r="I675" s="174"/>
      <c r="J675" s="174"/>
      <c r="K675" s="175"/>
      <c r="L675" s="176"/>
      <c r="M675" s="177"/>
      <c r="N675" s="19"/>
      <c r="BB675" s="38"/>
    </row>
    <row r="676" spans="1:54" ht="5.15" customHeight="1" x14ac:dyDescent="0.3">
      <c r="A676" s="16"/>
      <c r="B676" s="17"/>
      <c r="C676" s="17"/>
      <c r="D676" s="17"/>
      <c r="E676" s="17"/>
      <c r="F676" s="17"/>
      <c r="G676" s="17"/>
      <c r="H676" s="18"/>
      <c r="I676" s="17"/>
      <c r="J676" s="17"/>
      <c r="K676" s="17"/>
      <c r="L676" s="17"/>
      <c r="M676" s="17"/>
      <c r="N676" s="19"/>
      <c r="BB676" s="38"/>
    </row>
    <row r="677" spans="1:54" ht="20.149999999999999" customHeight="1" x14ac:dyDescent="0.3">
      <c r="A677" s="16"/>
      <c r="B677" s="174" t="str">
        <f>F1695</f>
        <v>3. They put my personal wellbeing ahead of their institutional processes.</v>
      </c>
      <c r="C677" s="174"/>
      <c r="D677" s="174"/>
      <c r="E677" s="174"/>
      <c r="F677" s="174"/>
      <c r="G677" s="174"/>
      <c r="H677" s="174"/>
      <c r="I677" s="174"/>
      <c r="J677" s="174"/>
      <c r="K677" s="175"/>
      <c r="L677" s="176"/>
      <c r="M677" s="177"/>
      <c r="N677" s="19"/>
      <c r="BB677" s="38"/>
    </row>
    <row r="678" spans="1:54" ht="5.15" customHeight="1" x14ac:dyDescent="0.3">
      <c r="A678" s="16"/>
      <c r="B678" s="17"/>
      <c r="C678" s="17"/>
      <c r="D678" s="17"/>
      <c r="E678" s="17"/>
      <c r="F678" s="17"/>
      <c r="G678" s="17"/>
      <c r="H678" s="18"/>
      <c r="I678" s="17"/>
      <c r="J678" s="17"/>
      <c r="K678" s="17"/>
      <c r="L678" s="17"/>
      <c r="M678" s="17"/>
      <c r="N678" s="19"/>
      <c r="BB678" s="38"/>
    </row>
    <row r="679" spans="1:54" ht="20.149999999999999" customHeight="1" x14ac:dyDescent="0.3">
      <c r="A679" s="16"/>
      <c r="B679" s="174" t="str">
        <f>F1696</f>
        <v>4. Their actions and expressions were devoid of any microaggressions.</v>
      </c>
      <c r="C679" s="174"/>
      <c r="D679" s="174"/>
      <c r="E679" s="174"/>
      <c r="F679" s="174"/>
      <c r="G679" s="174"/>
      <c r="H679" s="174"/>
      <c r="I679" s="174"/>
      <c r="J679" s="174"/>
      <c r="K679" s="175"/>
      <c r="L679" s="176"/>
      <c r="M679" s="177"/>
      <c r="N679" s="19"/>
    </row>
    <row r="680" spans="1:54" ht="5.15" customHeight="1" x14ac:dyDescent="0.3">
      <c r="A680" s="16"/>
      <c r="B680" s="17"/>
      <c r="C680" s="17"/>
      <c r="D680" s="17"/>
      <c r="E680" s="17"/>
      <c r="F680" s="17"/>
      <c r="G680" s="17"/>
      <c r="H680" s="18"/>
      <c r="I680" s="17"/>
      <c r="J680" s="17"/>
      <c r="K680" s="17"/>
      <c r="L680" s="17"/>
      <c r="M680" s="17"/>
      <c r="N680" s="19"/>
    </row>
    <row r="681" spans="1:54" ht="20.149999999999999" customHeight="1" x14ac:dyDescent="0.3">
      <c r="A681" s="16"/>
      <c r="B681" s="174" t="str">
        <f>F1697</f>
        <v>5. They asked me how they could be more culturally sensitive.</v>
      </c>
      <c r="C681" s="174"/>
      <c r="D681" s="174"/>
      <c r="E681" s="174"/>
      <c r="F681" s="174"/>
      <c r="G681" s="174"/>
      <c r="H681" s="174"/>
      <c r="I681" s="174"/>
      <c r="J681" s="174"/>
      <c r="K681" s="175"/>
      <c r="L681" s="176"/>
      <c r="M681" s="177"/>
      <c r="N681" s="19"/>
    </row>
    <row r="682" spans="1:54" ht="5.15" customHeight="1" x14ac:dyDescent="0.3">
      <c r="A682" s="16"/>
      <c r="B682" s="17"/>
      <c r="C682" s="17"/>
      <c r="D682" s="17"/>
      <c r="E682" s="17"/>
      <c r="F682" s="17"/>
      <c r="G682" s="17"/>
      <c r="H682" s="18"/>
      <c r="I682" s="17"/>
      <c r="J682" s="17"/>
      <c r="K682" s="17"/>
      <c r="L682" s="17"/>
      <c r="M682" s="17"/>
      <c r="N682" s="19"/>
    </row>
    <row r="683" spans="1:54" ht="20.149999999999999" customHeight="1" x14ac:dyDescent="0.3">
      <c r="A683" s="16"/>
      <c r="B683" s="174" t="str">
        <f>F1698</f>
        <v>6. They did not exploit my vulnerability to their professional authority.</v>
      </c>
      <c r="C683" s="174"/>
      <c r="D683" s="174"/>
      <c r="E683" s="174"/>
      <c r="F683" s="174"/>
      <c r="G683" s="174"/>
      <c r="H683" s="174"/>
      <c r="I683" s="174"/>
      <c r="J683" s="174"/>
      <c r="K683" s="175"/>
      <c r="L683" s="176"/>
      <c r="M683" s="177"/>
      <c r="N683" s="19"/>
    </row>
    <row r="684" spans="1:54" ht="5.15" customHeight="1" x14ac:dyDescent="0.3">
      <c r="A684" s="16"/>
      <c r="B684" s="39"/>
      <c r="C684" s="39"/>
      <c r="D684" s="39"/>
      <c r="E684" s="39"/>
      <c r="F684" s="39"/>
      <c r="G684" s="39"/>
      <c r="H684" s="39"/>
      <c r="I684" s="39"/>
      <c r="J684" s="39"/>
      <c r="K684" s="39"/>
      <c r="L684" s="39"/>
      <c r="M684" s="39"/>
      <c r="N684" s="19"/>
    </row>
    <row r="685" spans="1:54" ht="20.149999999999999" customHeight="1" x14ac:dyDescent="0.3">
      <c r="A685" s="16"/>
      <c r="B685" s="174" t="str">
        <f>F1699</f>
        <v>7. I never had to give up my autonomy to fit their processes.</v>
      </c>
      <c r="C685" s="174"/>
      <c r="D685" s="174"/>
      <c r="E685" s="174"/>
      <c r="F685" s="174"/>
      <c r="G685" s="174"/>
      <c r="H685" s="174"/>
      <c r="I685" s="174"/>
      <c r="J685" s="174"/>
      <c r="K685" s="175"/>
      <c r="L685" s="176"/>
      <c r="M685" s="177"/>
      <c r="N685" s="19"/>
    </row>
    <row r="686" spans="1:54" ht="5.15" customHeight="1" x14ac:dyDescent="0.3">
      <c r="A686" s="16"/>
      <c r="B686" s="39"/>
      <c r="C686" s="39"/>
      <c r="D686" s="39"/>
      <c r="E686" s="39"/>
      <c r="F686" s="39"/>
      <c r="G686" s="39"/>
      <c r="H686" s="39"/>
      <c r="I686" s="39"/>
      <c r="J686" s="39"/>
      <c r="K686" s="39"/>
      <c r="L686" s="39"/>
      <c r="M686" s="39"/>
      <c r="N686" s="19"/>
    </row>
    <row r="687" spans="1:54" ht="20.149999999999999" customHeight="1" x14ac:dyDescent="0.3">
      <c r="A687" s="16"/>
      <c r="B687" s="174" t="str">
        <f>F1700</f>
        <v>8. Staff appeared to be culturally diverse.</v>
      </c>
      <c r="C687" s="174"/>
      <c r="D687" s="174"/>
      <c r="E687" s="174"/>
      <c r="F687" s="174"/>
      <c r="G687" s="174"/>
      <c r="H687" s="174"/>
      <c r="I687" s="174"/>
      <c r="J687" s="174"/>
      <c r="K687" s="175"/>
      <c r="L687" s="176"/>
      <c r="M687" s="177"/>
      <c r="N687" s="19"/>
    </row>
    <row r="688" spans="1:54" ht="5.15" customHeight="1" x14ac:dyDescent="0.3">
      <c r="A688" s="16"/>
      <c r="B688" s="39"/>
      <c r="C688" s="39"/>
      <c r="D688" s="39"/>
      <c r="E688" s="39"/>
      <c r="F688" s="39"/>
      <c r="G688" s="39"/>
      <c r="H688" s="39"/>
      <c r="I688" s="39"/>
      <c r="J688" s="39"/>
      <c r="K688" s="39"/>
      <c r="L688" s="39"/>
      <c r="M688" s="39"/>
      <c r="N688" s="19"/>
    </row>
    <row r="689" spans="1:14" ht="20.149999999999999" customHeight="1" x14ac:dyDescent="0.3">
      <c r="A689" s="16"/>
      <c r="B689" s="174" t="str">
        <f>F1701</f>
        <v>9. They effectively accommodated my linguistic barrier.</v>
      </c>
      <c r="C689" s="174"/>
      <c r="D689" s="174"/>
      <c r="E689" s="174"/>
      <c r="F689" s="174"/>
      <c r="G689" s="174"/>
      <c r="H689" s="174"/>
      <c r="I689" s="174"/>
      <c r="J689" s="174"/>
      <c r="K689" s="175"/>
      <c r="L689" s="176"/>
      <c r="M689" s="177"/>
      <c r="N689" s="19"/>
    </row>
    <row r="690" spans="1:14" ht="5.15" customHeight="1" x14ac:dyDescent="0.3">
      <c r="A690" s="16"/>
      <c r="B690" s="39"/>
      <c r="C690" s="39"/>
      <c r="D690" s="39"/>
      <c r="E690" s="39"/>
      <c r="F690" s="39"/>
      <c r="G690" s="39"/>
      <c r="H690" s="39"/>
      <c r="I690" s="39"/>
      <c r="J690" s="39"/>
      <c r="K690" s="39"/>
      <c r="L690" s="39"/>
      <c r="M690" s="39"/>
      <c r="N690" s="19"/>
    </row>
    <row r="691" spans="1:14" ht="20.149999999999999" customHeight="1" x14ac:dyDescent="0.3">
      <c r="A691" s="16"/>
      <c r="B691" s="174" t="str">
        <f>F1702</f>
        <v>10. I was offered billing options appropriate to my cultural values.</v>
      </c>
      <c r="C691" s="174"/>
      <c r="D691" s="174"/>
      <c r="E691" s="174"/>
      <c r="F691" s="174"/>
      <c r="G691" s="174"/>
      <c r="H691" s="174"/>
      <c r="I691" s="174"/>
      <c r="J691" s="174"/>
      <c r="K691" s="175"/>
      <c r="L691" s="176"/>
      <c r="M691" s="177"/>
      <c r="N691" s="19"/>
    </row>
    <row r="692" spans="1:14" ht="10" customHeight="1" x14ac:dyDescent="0.3">
      <c r="A692" s="16"/>
      <c r="B692" s="39"/>
      <c r="C692" s="39"/>
      <c r="D692" s="39"/>
      <c r="E692" s="39"/>
      <c r="F692" s="39"/>
      <c r="G692" s="39"/>
      <c r="H692" s="39"/>
      <c r="I692" s="39"/>
      <c r="J692" s="39"/>
      <c r="K692" s="39"/>
      <c r="L692" s="39"/>
      <c r="M692" s="39"/>
      <c r="N692" s="19"/>
    </row>
    <row r="693" spans="1:14" ht="15" customHeight="1" x14ac:dyDescent="0.3">
      <c r="A693" s="16"/>
      <c r="B693" s="178" t="str">
        <f>B1706</f>
        <v/>
      </c>
      <c r="C693" s="178"/>
      <c r="D693" s="178"/>
      <c r="E693" s="178"/>
      <c r="F693" s="178"/>
      <c r="G693" s="178"/>
      <c r="H693" s="178"/>
      <c r="I693" s="178"/>
      <c r="J693" s="178"/>
      <c r="K693" s="178"/>
      <c r="L693" s="178"/>
      <c r="M693" s="178"/>
      <c r="N693" s="19"/>
    </row>
    <row r="694" spans="1:14" ht="10" customHeight="1" x14ac:dyDescent="0.3">
      <c r="A694" s="16"/>
      <c r="B694" s="40"/>
      <c r="C694" s="41"/>
      <c r="D694" s="41"/>
      <c r="E694" s="41"/>
      <c r="F694" s="41"/>
      <c r="G694" s="41"/>
      <c r="H694" s="41"/>
      <c r="I694" s="41"/>
      <c r="J694" s="41"/>
      <c r="K694" s="41"/>
      <c r="L694" s="41"/>
      <c r="M694" s="42"/>
      <c r="N694" s="19"/>
    </row>
    <row r="695" spans="1:14" ht="20" customHeight="1" x14ac:dyDescent="0.3">
      <c r="A695" s="16"/>
      <c r="B695" s="52" t="str">
        <f>C1710</f>
        <v xml:space="preserve">We provide this helpful feedback to you, , to improve your cultural competency. </v>
      </c>
      <c r="C695" s="53"/>
      <c r="D695" s="53"/>
      <c r="E695" s="53"/>
      <c r="F695" s="53"/>
      <c r="G695" s="53"/>
      <c r="H695" s="53"/>
      <c r="I695" s="53"/>
      <c r="J695" s="53"/>
      <c r="K695" s="53"/>
      <c r="L695" s="53"/>
      <c r="M695" s="54"/>
      <c r="N695" s="19"/>
    </row>
    <row r="696" spans="1:14" ht="20" customHeight="1" x14ac:dyDescent="0.3">
      <c r="A696" s="16"/>
      <c r="B696" s="156" t="s">
        <v>15</v>
      </c>
      <c r="C696" s="157"/>
      <c r="D696" s="157"/>
      <c r="E696" s="157"/>
      <c r="F696" s="157"/>
      <c r="G696" s="157"/>
      <c r="H696" s="157"/>
      <c r="I696" s="157"/>
      <c r="J696" s="157"/>
      <c r="K696" s="157"/>
      <c r="L696" s="157"/>
      <c r="M696" s="158"/>
      <c r="N696" s="19"/>
    </row>
    <row r="697" spans="1:14" ht="20" customHeight="1" thickBot="1" x14ac:dyDescent="0.35">
      <c r="A697" s="16"/>
      <c r="B697" s="156" t="s">
        <v>16</v>
      </c>
      <c r="C697" s="157"/>
      <c r="D697" s="157"/>
      <c r="E697" s="157"/>
      <c r="F697" s="157"/>
      <c r="G697" s="157"/>
      <c r="H697" s="157"/>
      <c r="I697" s="157"/>
      <c r="J697" s="157"/>
      <c r="K697" s="157"/>
      <c r="L697" s="157"/>
      <c r="M697" s="158"/>
      <c r="N697" s="19"/>
    </row>
    <row r="698" spans="1:14" ht="30" customHeight="1" thickTop="1" x14ac:dyDescent="0.3">
      <c r="A698" s="16"/>
      <c r="B698" s="159" t="s">
        <v>17</v>
      </c>
      <c r="C698" s="160"/>
      <c r="D698" s="161"/>
      <c r="E698" s="162" t="s">
        <v>18</v>
      </c>
      <c r="F698" s="163"/>
      <c r="G698" s="163"/>
      <c r="H698" s="164"/>
      <c r="I698" s="165" t="s">
        <v>19</v>
      </c>
      <c r="J698" s="166"/>
      <c r="K698" s="166"/>
      <c r="L698" s="166"/>
      <c r="M698" s="167"/>
      <c r="N698" s="19"/>
    </row>
    <row r="699" spans="1:14" ht="55" customHeight="1" thickBot="1" x14ac:dyDescent="0.35">
      <c r="A699" s="16"/>
      <c r="B699" s="55"/>
      <c r="C699" s="17"/>
      <c r="D699" s="17"/>
      <c r="E699" s="168" t="s">
        <v>20</v>
      </c>
      <c r="F699" s="169"/>
      <c r="G699" s="169"/>
      <c r="H699" s="170"/>
      <c r="I699" s="171" t="s">
        <v>21</v>
      </c>
      <c r="J699" s="172"/>
      <c r="K699" s="172"/>
      <c r="L699" s="172"/>
      <c r="M699" s="173"/>
      <c r="N699" s="19"/>
    </row>
    <row r="700" spans="1:14" ht="10" customHeight="1" thickTop="1" x14ac:dyDescent="0.3">
      <c r="A700" s="16"/>
      <c r="B700" s="55"/>
      <c r="C700" s="17"/>
      <c r="D700" s="17"/>
      <c r="E700" s="17"/>
      <c r="F700" s="17"/>
      <c r="G700" s="17"/>
      <c r="H700" s="17"/>
      <c r="I700" s="17"/>
      <c r="J700" s="17"/>
      <c r="K700" s="17"/>
      <c r="L700" s="17"/>
      <c r="M700" s="56"/>
      <c r="N700" s="19"/>
    </row>
    <row r="701" spans="1:14" ht="20.149999999999999" customHeight="1" x14ac:dyDescent="0.3">
      <c r="A701" s="16"/>
      <c r="B701" s="46"/>
      <c r="C701" s="39"/>
      <c r="D701" s="39"/>
      <c r="E701" s="153"/>
      <c r="F701" s="154"/>
      <c r="G701" s="154"/>
      <c r="H701" s="154"/>
      <c r="I701" s="154"/>
      <c r="J701" s="154"/>
      <c r="K701" s="154"/>
      <c r="L701" s="155"/>
      <c r="M701" s="48"/>
      <c r="N701" s="19"/>
    </row>
    <row r="702" spans="1:14" ht="10" customHeight="1" x14ac:dyDescent="0.3">
      <c r="A702" s="16"/>
      <c r="B702" s="46"/>
      <c r="C702" s="39"/>
      <c r="D702" s="39"/>
      <c r="E702" s="39"/>
      <c r="F702" s="39"/>
      <c r="G702" s="39"/>
      <c r="H702" s="39"/>
      <c r="I702" s="39"/>
      <c r="J702" s="39"/>
      <c r="K702" s="39"/>
      <c r="L702" s="39"/>
      <c r="M702" s="48"/>
      <c r="N702" s="19"/>
    </row>
    <row r="703" spans="1:14" ht="65.150000000000006" customHeight="1" x14ac:dyDescent="0.3">
      <c r="A703" s="16"/>
      <c r="B703" s="156" t="str">
        <f>C1720</f>
        <v>Select one of these two services, Standard or Competitive Competence, to best improve your efficacy serving diverse patients. We can then offer a testimonial of your improved responsiveness to diverse clients.</v>
      </c>
      <c r="C703" s="157"/>
      <c r="D703" s="157"/>
      <c r="E703" s="157"/>
      <c r="F703" s="157"/>
      <c r="G703" s="157"/>
      <c r="H703" s="157"/>
      <c r="I703" s="157"/>
      <c r="J703" s="157"/>
      <c r="K703" s="157"/>
      <c r="L703" s="157"/>
      <c r="M703" s="158"/>
      <c r="N703" s="19"/>
    </row>
    <row r="704" spans="1:14" ht="45" customHeight="1" x14ac:dyDescent="0.3">
      <c r="A704" s="16"/>
      <c r="B704" s="49"/>
      <c r="C704" s="50"/>
      <c r="D704" s="50"/>
      <c r="E704" s="50"/>
      <c r="F704" s="50"/>
      <c r="G704" s="50"/>
      <c r="H704" s="50"/>
      <c r="I704" s="50"/>
      <c r="J704" s="50"/>
      <c r="K704" s="50"/>
      <c r="L704" s="50"/>
      <c r="M704" s="51"/>
      <c r="N704" s="19"/>
    </row>
    <row r="705" spans="1:14" ht="5.15" customHeight="1" x14ac:dyDescent="0.3">
      <c r="A705" s="16"/>
      <c r="B705" s="39"/>
      <c r="C705" s="39"/>
      <c r="D705" s="39"/>
      <c r="E705" s="39"/>
      <c r="F705" s="39"/>
      <c r="G705" s="39"/>
      <c r="H705" s="39"/>
      <c r="I705" s="39"/>
      <c r="J705" s="39"/>
      <c r="K705" s="39"/>
      <c r="L705" s="39"/>
      <c r="M705" s="39"/>
      <c r="N705" s="19"/>
    </row>
    <row r="1100" spans="2:54" ht="16" hidden="1" thickTop="1" x14ac:dyDescent="0.45">
      <c r="B1100" s="57" t="s">
        <v>39</v>
      </c>
      <c r="C1100" s="58"/>
      <c r="D1100" s="58"/>
      <c r="E1100" s="58"/>
      <c r="F1100" s="58"/>
      <c r="G1100" s="58"/>
      <c r="H1100" s="59"/>
      <c r="I1100" s="58"/>
      <c r="J1100" s="58"/>
      <c r="K1100" s="58"/>
      <c r="L1100" s="58"/>
      <c r="M1100" s="58"/>
    </row>
    <row r="1101" spans="2:54" s="60" customFormat="1" hidden="1" x14ac:dyDescent="0.3">
      <c r="B1101" s="4"/>
      <c r="C1101" s="4"/>
      <c r="D1101" s="4"/>
      <c r="E1101" s="4"/>
      <c r="F1101" s="4"/>
      <c r="G1101" s="4"/>
      <c r="H1101" s="61"/>
      <c r="I1101" s="4"/>
      <c r="J1101" s="4"/>
      <c r="K1101" s="4"/>
      <c r="L1101" s="4"/>
      <c r="M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2:54" s="60" customFormat="1" hidden="1" x14ac:dyDescent="0.3">
      <c r="C1102" s="4" t="s">
        <v>40</v>
      </c>
      <c r="D1102" s="4"/>
      <c r="I1102" s="4" t="s">
        <v>41</v>
      </c>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2:54" hidden="1" x14ac:dyDescent="0.3">
      <c r="C1103" s="62" t="s">
        <v>42</v>
      </c>
      <c r="I1103" s="62" t="s">
        <v>43</v>
      </c>
      <c r="L1103" s="132">
        <f>M1103/M1109</f>
        <v>0</v>
      </c>
      <c r="M1103" s="83">
        <v>0</v>
      </c>
    </row>
    <row r="1104" spans="2:54" hidden="1" x14ac:dyDescent="0.3">
      <c r="C1104" s="62" t="s">
        <v>44</v>
      </c>
      <c r="I1104" s="62" t="s">
        <v>45</v>
      </c>
      <c r="L1104" s="132">
        <f>M1104/M1109</f>
        <v>0.16666666666666666</v>
      </c>
      <c r="M1104" s="83">
        <v>1</v>
      </c>
    </row>
    <row r="1105" spans="2:15" hidden="1" x14ac:dyDescent="0.3">
      <c r="C1105" s="62" t="s">
        <v>46</v>
      </c>
      <c r="I1105" s="62" t="s">
        <v>47</v>
      </c>
      <c r="L1105" s="132">
        <f>M1105/M1109</f>
        <v>0.33333333333333331</v>
      </c>
      <c r="M1105" s="83">
        <v>2</v>
      </c>
    </row>
    <row r="1106" spans="2:15" hidden="1" x14ac:dyDescent="0.3">
      <c r="I1106" s="62" t="s">
        <v>48</v>
      </c>
      <c r="L1106" s="132">
        <f>M1106/M1109</f>
        <v>0.5</v>
      </c>
      <c r="M1106" s="83">
        <v>3</v>
      </c>
    </row>
    <row r="1107" spans="2:15" hidden="1" x14ac:dyDescent="0.3">
      <c r="E1107" s="4">
        <v>10</v>
      </c>
      <c r="F1107" s="63" t="s">
        <v>49</v>
      </c>
      <c r="I1107" s="62" t="s">
        <v>50</v>
      </c>
      <c r="L1107" s="132">
        <f>M1107/M1109</f>
        <v>0.66666666666666663</v>
      </c>
      <c r="M1107" s="83">
        <v>4</v>
      </c>
    </row>
    <row r="1108" spans="2:15" hidden="1" x14ac:dyDescent="0.3">
      <c r="E1108" s="4">
        <v>7.5</v>
      </c>
      <c r="F1108" s="63" t="s">
        <v>51</v>
      </c>
      <c r="I1108" s="62" t="s">
        <v>52</v>
      </c>
      <c r="L1108" s="132">
        <f>M1108/M1109</f>
        <v>0.83333333333333337</v>
      </c>
      <c r="M1108" s="83">
        <v>5</v>
      </c>
    </row>
    <row r="1109" spans="2:15" hidden="1" x14ac:dyDescent="0.3">
      <c r="E1109" s="4">
        <v>5</v>
      </c>
      <c r="F1109" s="63" t="s">
        <v>53</v>
      </c>
      <c r="I1109" s="62" t="s">
        <v>54</v>
      </c>
      <c r="L1109" s="132">
        <f>M1109/M1109</f>
        <v>1</v>
      </c>
      <c r="M1109" s="83">
        <v>6</v>
      </c>
    </row>
    <row r="1110" spans="2:15" hidden="1" x14ac:dyDescent="0.3">
      <c r="E1110" s="4">
        <v>2.5</v>
      </c>
      <c r="F1110" s="63" t="s">
        <v>55</v>
      </c>
    </row>
    <row r="1111" spans="2:15" hidden="1" x14ac:dyDescent="0.3">
      <c r="E1111" s="4">
        <v>0</v>
      </c>
      <c r="F1111" s="63" t="s">
        <v>56</v>
      </c>
    </row>
    <row r="1112" spans="2:15" hidden="1" x14ac:dyDescent="0.3">
      <c r="F1112" s="63"/>
    </row>
    <row r="1113" spans="2:15" hidden="1" x14ac:dyDescent="0.3">
      <c r="F1113" s="63"/>
    </row>
    <row r="1114" spans="2:15" hidden="1" x14ac:dyDescent="0.3">
      <c r="B1114" s="4">
        <v>0</v>
      </c>
      <c r="C1114" s="4">
        <v>20</v>
      </c>
      <c r="D1114" s="64" t="s">
        <v>57</v>
      </c>
      <c r="E1114" s="4" t="s">
        <v>58</v>
      </c>
      <c r="H1114" s="4" t="s">
        <v>59</v>
      </c>
      <c r="K1114" s="4" t="str">
        <f>CONCATENATE(M1114,N1114,O1114)</f>
        <v>dangerous risk to Ayana's wellbeing</v>
      </c>
      <c r="L1114" s="65" t="s">
        <v>60</v>
      </c>
      <c r="M1114" s="4" t="s">
        <v>61</v>
      </c>
      <c r="N1114" s="4" t="str">
        <f>IF(F$55="","the birthing person",F$55)</f>
        <v>Ayana</v>
      </c>
      <c r="O1114" s="65" t="s">
        <v>62</v>
      </c>
    </row>
    <row r="1115" spans="2:15" hidden="1" x14ac:dyDescent="0.3">
      <c r="B1115" s="4">
        <f>C1114</f>
        <v>20</v>
      </c>
      <c r="C1115" s="4">
        <v>40</v>
      </c>
      <c r="D1115" s="64" t="s">
        <v>63</v>
      </c>
      <c r="E1115" s="4" t="s">
        <v>64</v>
      </c>
      <c r="H1115" s="4" t="s">
        <v>65</v>
      </c>
      <c r="K1115" s="4" t="str">
        <f>CONCATENATE(M1115,N1115,O1115)</f>
        <v>significant risk to Ayana's wellbeing</v>
      </c>
      <c r="L1115" s="65" t="s">
        <v>60</v>
      </c>
      <c r="M1115" s="4" t="s">
        <v>66</v>
      </c>
      <c r="N1115" s="4" t="str">
        <f t="shared" ref="N1115:N1118" si="2">IF(F$55="","the birthing person",F$55)</f>
        <v>Ayana</v>
      </c>
      <c r="O1115" s="65" t="s">
        <v>62</v>
      </c>
    </row>
    <row r="1116" spans="2:15" hidden="1" x14ac:dyDescent="0.3">
      <c r="B1116" s="4">
        <f t="shared" ref="B1116:B1118" si="3">C1115</f>
        <v>40</v>
      </c>
      <c r="C1116" s="4">
        <v>60</v>
      </c>
      <c r="D1116" s="64" t="s">
        <v>67</v>
      </c>
      <c r="E1116" s="4" t="s">
        <v>68</v>
      </c>
      <c r="H1116" s="4" t="s">
        <v>69</v>
      </c>
      <c r="K1116" s="4" t="str">
        <f t="shared" ref="K1116:K1118" si="4">CONCATENATE(M1116,N1116,O1116)</f>
        <v>moderate risk to Ayana's wellbeing</v>
      </c>
      <c r="L1116" s="65" t="s">
        <v>60</v>
      </c>
      <c r="M1116" s="4" t="s">
        <v>70</v>
      </c>
      <c r="N1116" s="4" t="str">
        <f t="shared" si="2"/>
        <v>Ayana</v>
      </c>
      <c r="O1116" s="65" t="s">
        <v>62</v>
      </c>
    </row>
    <row r="1117" spans="2:15" hidden="1" x14ac:dyDescent="0.3">
      <c r="B1117" s="4">
        <f t="shared" si="3"/>
        <v>60</v>
      </c>
      <c r="C1117" s="4">
        <v>80</v>
      </c>
      <c r="D1117" s="64" t="s">
        <v>71</v>
      </c>
      <c r="E1117" s="4" t="s">
        <v>72</v>
      </c>
      <c r="H1117" s="4" t="s">
        <v>73</v>
      </c>
      <c r="K1117" s="4" t="str">
        <f t="shared" si="4"/>
        <v>tolerable risk to Ayana's wellbeing</v>
      </c>
      <c r="L1117" s="65" t="s">
        <v>60</v>
      </c>
      <c r="M1117" s="4" t="s">
        <v>74</v>
      </c>
      <c r="N1117" s="4" t="str">
        <f t="shared" si="2"/>
        <v>Ayana</v>
      </c>
      <c r="O1117" s="65" t="s">
        <v>62</v>
      </c>
    </row>
    <row r="1118" spans="2:15" hidden="1" x14ac:dyDescent="0.3">
      <c r="B1118" s="4">
        <f t="shared" si="3"/>
        <v>80</v>
      </c>
      <c r="C1118" s="4">
        <v>100</v>
      </c>
      <c r="D1118" s="64" t="s">
        <v>75</v>
      </c>
      <c r="E1118" s="4" t="s">
        <v>76</v>
      </c>
      <c r="H1118" s="4" t="s">
        <v>77</v>
      </c>
      <c r="K1118" s="4" t="str">
        <f t="shared" si="4"/>
        <v>ideal for Ayana's wellbeing</v>
      </c>
      <c r="L1118" s="65" t="s">
        <v>60</v>
      </c>
      <c r="M1118" s="4" t="s">
        <v>78</v>
      </c>
      <c r="N1118" s="4" t="str">
        <f t="shared" si="2"/>
        <v>Ayana</v>
      </c>
      <c r="O1118" s="65" t="s">
        <v>62</v>
      </c>
    </row>
    <row r="1119" spans="2:15" hidden="1" x14ac:dyDescent="0.3"/>
    <row r="1120" spans="2:15" hidden="1" x14ac:dyDescent="0.3"/>
    <row r="1121" spans="2:16" hidden="1" x14ac:dyDescent="0.3"/>
    <row r="1122" spans="2:16" hidden="1" x14ac:dyDescent="0.3">
      <c r="F1122" s="63"/>
    </row>
    <row r="1123" spans="2:16" hidden="1" x14ac:dyDescent="0.3">
      <c r="F1123" s="63"/>
    </row>
    <row r="1124" spans="2:16" hidden="1" x14ac:dyDescent="0.3">
      <c r="F1124" s="63"/>
    </row>
    <row r="1125" spans="2:16" hidden="1" x14ac:dyDescent="0.3">
      <c r="F1125" s="63"/>
    </row>
    <row r="1126" spans="2:16" hidden="1" x14ac:dyDescent="0.3">
      <c r="F1126" s="63"/>
    </row>
    <row r="1127" spans="2:16" hidden="1" x14ac:dyDescent="0.3">
      <c r="F1127" s="63"/>
    </row>
    <row r="1128" spans="2:16" hidden="1" x14ac:dyDescent="0.3">
      <c r="F1128" s="63"/>
    </row>
    <row r="1129" spans="2:16" hidden="1" x14ac:dyDescent="0.3">
      <c r="F1129" s="63"/>
    </row>
    <row r="1130" spans="2:16" hidden="1" x14ac:dyDescent="0.3">
      <c r="F1130" s="63"/>
    </row>
    <row r="1131" spans="2:16" ht="16" hidden="1" x14ac:dyDescent="0.4">
      <c r="B1131" s="66" t="str">
        <f>IF(OR(F51="",J51=""),B51,CONCATENATE(B51,": ",F51,", ",J51))</f>
        <v>1st visit: prenatal, provider pre-enrollment</v>
      </c>
      <c r="C1131" s="67"/>
      <c r="D1131" s="67"/>
      <c r="E1131" s="67"/>
      <c r="F1131" s="68"/>
      <c r="G1131" s="67"/>
      <c r="H1131" s="69"/>
      <c r="I1131" s="67"/>
      <c r="J1131" s="67"/>
      <c r="K1131" s="67"/>
      <c r="L1131" s="67"/>
      <c r="M1131" s="111">
        <f>IF(J51=I$1103,L$1103,IF(J51=I$1104,L$1104,IF(J51=I$1105,L$1105,IF(J51=I$1106,L$1106,IF(J51=I$1107,L$1107,IF(J51=I$1108,L$1108,IF(J51=I$1109,L$1109,IF(J51="",0))))))))</f>
        <v>0</v>
      </c>
    </row>
    <row r="1132" spans="2:16" hidden="1" x14ac:dyDescent="0.3">
      <c r="F1132" s="63"/>
    </row>
    <row r="1133" spans="2:16" hidden="1" x14ac:dyDescent="0.3">
      <c r="F1133" s="70" t="str">
        <f>F55</f>
        <v>Ayana</v>
      </c>
      <c r="J1133" s="70" t="str">
        <f>F56</f>
        <v>Cooper</v>
      </c>
    </row>
    <row r="1134" spans="2:16" hidden="1" x14ac:dyDescent="0.3"/>
    <row r="1135" spans="2:16" hidden="1" x14ac:dyDescent="0.3">
      <c r="B1135" s="64">
        <f>IF(C1135=F$1107,E$1107,IF(C1135=F$1108,E$1108,IF(C1135=F$1109,E$1109,IF(C1135=F$1110,E$1110,IF(C1135=F$1111,E$1111,IF(C1135=0,0))))))</f>
        <v>5</v>
      </c>
      <c r="C1135" s="4" t="str">
        <f>K58</f>
        <v>I neither agree nor disagree</v>
      </c>
      <c r="F1135" s="4" t="s">
        <v>79</v>
      </c>
      <c r="M1135" s="4">
        <f>IF(K58="",0,1)</f>
        <v>1</v>
      </c>
    </row>
    <row r="1136" spans="2:16" hidden="1" x14ac:dyDescent="0.3">
      <c r="B1136" s="64">
        <f t="shared" ref="B1136:B1144" si="5">IF(C1136=F$1107,E$1107,IF(C1136=F$1108,E$1108,IF(C1136=F$1109,E$1109,IF(C1136=F$1110,E$1110,IF(C1136=F$1111,E$1111,IF(C1136=0,0))))))</f>
        <v>7.5</v>
      </c>
      <c r="C1136" s="4" t="str">
        <f>K60</f>
        <v>I somewhat agree</v>
      </c>
      <c r="F1136" s="4" t="s">
        <v>80</v>
      </c>
      <c r="M1136" s="4">
        <f>IF(K60="",0,1)</f>
        <v>1</v>
      </c>
      <c r="P1136" s="4" t="s">
        <v>81</v>
      </c>
    </row>
    <row r="1137" spans="2:16" hidden="1" x14ac:dyDescent="0.3">
      <c r="B1137" s="64">
        <f t="shared" si="5"/>
        <v>5</v>
      </c>
      <c r="C1137" s="4" t="str">
        <f>K62</f>
        <v>I neither agree nor disagree</v>
      </c>
      <c r="F1137" s="4" t="s">
        <v>82</v>
      </c>
      <c r="M1137" s="4">
        <f>IF(K62="",0,1)</f>
        <v>1</v>
      </c>
    </row>
    <row r="1138" spans="2:16" hidden="1" x14ac:dyDescent="0.3">
      <c r="B1138" s="64">
        <f t="shared" si="5"/>
        <v>7.5</v>
      </c>
      <c r="C1138" s="4" t="str">
        <f>K64</f>
        <v>I somewhat agree</v>
      </c>
      <c r="F1138" s="4" t="s">
        <v>83</v>
      </c>
      <c r="M1138" s="4">
        <f>IF(K64="",0,1)</f>
        <v>1</v>
      </c>
    </row>
    <row r="1139" spans="2:16" hidden="1" x14ac:dyDescent="0.3">
      <c r="B1139" s="64">
        <f t="shared" si="5"/>
        <v>5</v>
      </c>
      <c r="C1139" s="4" t="str">
        <f>K66</f>
        <v>I neither agree nor disagree</v>
      </c>
      <c r="F1139" s="4" t="s">
        <v>84</v>
      </c>
      <c r="M1139" s="4">
        <f>IF(K66="",0,1)</f>
        <v>1</v>
      </c>
    </row>
    <row r="1140" spans="2:16" hidden="1" x14ac:dyDescent="0.3">
      <c r="B1140" s="64">
        <f t="shared" si="5"/>
        <v>5</v>
      </c>
      <c r="C1140" s="4" t="str">
        <f>K68</f>
        <v>I neither agree nor disagree</v>
      </c>
      <c r="F1140" s="4" t="s">
        <v>85</v>
      </c>
      <c r="M1140" s="4">
        <f>IF(K68="",0,1)</f>
        <v>1</v>
      </c>
    </row>
    <row r="1141" spans="2:16" hidden="1" x14ac:dyDescent="0.3">
      <c r="B1141" s="64">
        <f t="shared" si="5"/>
        <v>7.5</v>
      </c>
      <c r="C1141" s="4" t="str">
        <f>K70</f>
        <v>I somewhat agree</v>
      </c>
      <c r="F1141" s="4" t="s">
        <v>86</v>
      </c>
      <c r="M1141" s="4">
        <f>IF(K70="",0,1)</f>
        <v>1</v>
      </c>
    </row>
    <row r="1142" spans="2:16" hidden="1" x14ac:dyDescent="0.3">
      <c r="B1142" s="64">
        <f t="shared" si="5"/>
        <v>10</v>
      </c>
      <c r="C1142" s="4" t="str">
        <f>K72</f>
        <v>I strongly agree</v>
      </c>
      <c r="F1142" s="4" t="s">
        <v>87</v>
      </c>
      <c r="M1142" s="4">
        <f>IF(K72="",0,1)</f>
        <v>1</v>
      </c>
    </row>
    <row r="1143" spans="2:16" hidden="1" x14ac:dyDescent="0.3">
      <c r="B1143" s="64">
        <f t="shared" si="5"/>
        <v>5</v>
      </c>
      <c r="C1143" s="4" t="str">
        <f>K74</f>
        <v>I neither agree nor disagree</v>
      </c>
      <c r="F1143" s="4" t="s">
        <v>88</v>
      </c>
      <c r="M1143" s="4">
        <f>IF(K74="",0,1)</f>
        <v>1</v>
      </c>
      <c r="P1143" s="4" t="s">
        <v>89</v>
      </c>
    </row>
    <row r="1144" spans="2:16" hidden="1" x14ac:dyDescent="0.3">
      <c r="B1144" s="64">
        <f t="shared" si="5"/>
        <v>10</v>
      </c>
      <c r="C1144" s="4" t="str">
        <f>K76</f>
        <v>I strongly agree</v>
      </c>
      <c r="F1144" s="4" t="s">
        <v>90</v>
      </c>
      <c r="M1144" s="4">
        <f>IF(K76="",0,1)</f>
        <v>1</v>
      </c>
      <c r="P1144" s="4" t="s">
        <v>91</v>
      </c>
    </row>
    <row r="1145" spans="2:16" hidden="1" x14ac:dyDescent="0.3">
      <c r="M1145" s="71">
        <f>SUM(M1135:M1144)</f>
        <v>10</v>
      </c>
    </row>
    <row r="1146" spans="2:16" ht="15.5" hidden="1" x14ac:dyDescent="0.45">
      <c r="B1146" s="72">
        <f>ROUND(SUM(B1135:B1144),0)</f>
        <v>68</v>
      </c>
      <c r="C1146" s="73" t="str">
        <f>IF(AND($B1146&gt;=$B$1114,$B1146&lt;$C$1114),E$1114,IF(AND($B1146&gt;=$B$1115,$B1146&lt;$C$1115),E$1115,IF(AND($B1146&gt;=$B$1116,$B1146&lt;$C$1116),E$1116,IF(AND($B1146&gt;=$B$1117,$B1146&lt;$C$1117),E$1117,IF(AND($B1146&gt;=$B$1118,$B1146&lt;=$C$1118),E$1118)))))</f>
        <v>Adequately competent</v>
      </c>
      <c r="F1146" s="73" t="str">
        <f>IF(AND($B1146&gt;=$B$1114,$B1146&lt;$C$1114),H$1114,IF(AND($B1146&gt;=$B$1115,$B1146&lt;$C$1115),H$1115,IF(AND($B1146&gt;=$B$1116,$B1146&lt;$C$1116),H$1116,IF(AND($B1146&gt;=$B$1117,$B1146&lt;$C$1117),H$1117,IF(AND($B1146&gt;=$B$1118,$B1146&lt;=$C$1118),H$1118)))))</f>
        <v>adequate competence</v>
      </c>
      <c r="I1146" s="73" t="str">
        <f>IF(AND($B1146&gt;=$B$1114,$B1146&lt;$C$1114),K$1114,IF(AND($B1146&gt;=$B$1115,$B1146&lt;$C$1115),K$1115,IF(AND($B1146&gt;=$B$1116,$B1146&lt;$C$1116),K$1116,IF(AND($B1146&gt;=$B$1117,$B1146&lt;$C$1117),K$1117,IF(AND($B1146&gt;=$B$1118,$B1146&lt;=$C$1118),K$1118)))))</f>
        <v>tolerable risk to Ayana's wellbeing</v>
      </c>
      <c r="M1146" s="74">
        <f>IF(M1145=10,B1146,"")</f>
        <v>68</v>
      </c>
      <c r="P1146" s="127">
        <f>IF(M1146="","",M1146*0.01)</f>
        <v>0.68</v>
      </c>
    </row>
    <row r="1147" spans="2:16" ht="15.5" hidden="1" x14ac:dyDescent="0.45">
      <c r="L1147" s="75" t="s">
        <v>92</v>
      </c>
      <c r="M1147" s="76">
        <f>IF(K56="","",K56)</f>
        <v>8.4</v>
      </c>
      <c r="P1147" s="127">
        <f>IF(M1147="","",1-(M1147/12))</f>
        <v>0.29999999999999993</v>
      </c>
    </row>
    <row r="1148" spans="2:16" hidden="1" x14ac:dyDescent="0.3">
      <c r="B1148" s="73" t="str">
        <f>IF(M1145=10,CONCATENATE(E1148,F1148,G1148,H1148,I1148,J1148,K1148,L1148,M1148),"")</f>
        <v>The resulting score for cultural competence is 68 out of 100. This indicates a level of adequate competence.</v>
      </c>
      <c r="D1148" s="65" t="s">
        <v>60</v>
      </c>
      <c r="E1148" s="4" t="s">
        <v>93</v>
      </c>
      <c r="F1148" s="4">
        <f>B1146</f>
        <v>68</v>
      </c>
      <c r="G1148" s="4" t="s">
        <v>94</v>
      </c>
      <c r="H1148" s="4" t="str">
        <f>F1146</f>
        <v>adequate competence</v>
      </c>
      <c r="I1148" s="4" t="s">
        <v>95</v>
      </c>
    </row>
    <row r="1149" spans="2:16" hidden="1" x14ac:dyDescent="0.3">
      <c r="H1149" s="4"/>
    </row>
    <row r="1150" spans="2:16" hidden="1" x14ac:dyDescent="0.3"/>
    <row r="1151" spans="2:16" hidden="1" x14ac:dyDescent="0.3">
      <c r="B1151" s="4" t="s">
        <v>96</v>
      </c>
    </row>
    <row r="1152" spans="2:16" hidden="1" x14ac:dyDescent="0.3">
      <c r="B1152" s="77" t="s">
        <v>97</v>
      </c>
      <c r="C1152" s="73" t="str">
        <f>IF(M$1145=10,CONCATENATE(E1152,F1152,G1152,H1152,I1152,J1152,K1152,L1152,M1152),"")</f>
        <v xml:space="preserve">Thank you, Cooper, for your medical service to Ayana. </v>
      </c>
      <c r="D1152" s="65" t="s">
        <v>60</v>
      </c>
      <c r="E1152" s="4" t="s">
        <v>98</v>
      </c>
      <c r="F1152" s="4" t="str">
        <f>$F$56</f>
        <v>Cooper</v>
      </c>
      <c r="G1152" s="4" t="s">
        <v>99</v>
      </c>
      <c r="I1152" s="4" t="str">
        <f>IF(F55="","this culturally diverse patient",F55)</f>
        <v>Ayana</v>
      </c>
      <c r="J1152" s="4" t="s">
        <v>100</v>
      </c>
    </row>
    <row r="1153" spans="2:11" hidden="1" x14ac:dyDescent="0.3">
      <c r="B1153" s="78" t="s">
        <v>101</v>
      </c>
      <c r="C1153" s="73" t="str">
        <f t="shared" ref="C1153:C1154" si="6">IF(M$1145=10,CONCATENATE(E1153,F1153,G1153,H1153,I1153,J1153,K1153,L1153,M1153),"")</f>
        <v>You have been assessed by Ayana, one of your patients, as measurably presenting adequate competence. This suggests that you present a tolerable risk to Ayana's wellbeing, and to other culturally diverse patients. Of course, it doesn't have to stay that way.</v>
      </c>
      <c r="D1153" s="65" t="s">
        <v>60</v>
      </c>
      <c r="E1153" s="4" t="s">
        <v>102</v>
      </c>
      <c r="F1153" s="4" t="str">
        <f>IF(F55=""," one of your patients,",CONCATENATE(F55,", one of your patients, "))</f>
        <v xml:space="preserve">Ayana, one of your patients, </v>
      </c>
      <c r="G1153" s="4" t="s">
        <v>103</v>
      </c>
      <c r="H1153" s="61" t="str">
        <f>F1146</f>
        <v>adequate competence</v>
      </c>
      <c r="I1153" s="4" t="s">
        <v>104</v>
      </c>
      <c r="J1153" s="4" t="str">
        <f>I1146</f>
        <v>tolerable risk to Ayana's wellbeing</v>
      </c>
      <c r="K1153" s="4" t="s">
        <v>105</v>
      </c>
    </row>
    <row r="1154" spans="2:11" hidden="1" x14ac:dyDescent="0.3">
      <c r="B1154" s="77" t="s">
        <v>97</v>
      </c>
      <c r="C1154" s="73" t="str">
        <f t="shared" si="6"/>
        <v>We offer two programs to boost your cultural competence to reliably serve culturally diverse patients. The first one is free.</v>
      </c>
      <c r="D1154" s="65" t="s">
        <v>60</v>
      </c>
      <c r="E1154" s="4" t="s">
        <v>106</v>
      </c>
    </row>
    <row r="1155" spans="2:11" hidden="1" x14ac:dyDescent="0.3">
      <c r="C1155" s="73" t="str">
        <f>IF(M1145=10,B1159,"")</f>
        <v>Standard Competence</v>
      </c>
      <c r="D1155" s="4" t="str">
        <f>IF(M1145=10," for legitimacy","")</f>
        <v xml:space="preserve"> for legitimacy</v>
      </c>
      <c r="F1155" s="79" t="str">
        <f>IF(M1145=10,E1159,"")</f>
        <v>We offer you, Cooper,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row>
    <row r="1156" spans="2:11" hidden="1" x14ac:dyDescent="0.3">
      <c r="C1156" s="73" t="str">
        <f>IF(M1145=10,B1160,"")</f>
        <v>Competitive Competence</v>
      </c>
      <c r="D1156" s="4" t="str">
        <f>IF(M1145=10," for referrals","")</f>
        <v xml:space="preserve"> for referrals</v>
      </c>
      <c r="F1156" s="79" t="str">
        <f>IF(M1145=10,E1160,"")</f>
        <v>We offer you, Cooper,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row>
    <row r="1157" spans="2:11" hidden="1" x14ac:dyDescent="0.3">
      <c r="C1157" s="73" t="str">
        <f>IF(M1145=10,F1157,"")</f>
        <v>Let's work together to improve healthcare outcomes for all of your patients. Thank you.</v>
      </c>
      <c r="E1157" s="65" t="s">
        <v>60</v>
      </c>
      <c r="F1157" s="4" t="s">
        <v>107</v>
      </c>
    </row>
    <row r="1158" spans="2:11" hidden="1" x14ac:dyDescent="0.3"/>
    <row r="1159" spans="2:11" hidden="1" x14ac:dyDescent="0.3">
      <c r="B1159" s="4" t="s">
        <v>108</v>
      </c>
      <c r="E1159" s="73" t="str">
        <f>CONCATENATE(G1159,H1159,I1159)</f>
        <v>We offer you, Cooper,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F1159" s="65" t="s">
        <v>60</v>
      </c>
      <c r="G1159" s="4" t="s">
        <v>109</v>
      </c>
      <c r="H1159" s="4" t="str">
        <f>IF(F$56="","the medical provider",F$56)</f>
        <v>Cooper</v>
      </c>
      <c r="I1159" s="61" t="s">
        <v>110</v>
      </c>
    </row>
    <row r="1160" spans="2:11" hidden="1" x14ac:dyDescent="0.3">
      <c r="B1160" s="4" t="s">
        <v>111</v>
      </c>
      <c r="E1160" s="73" t="str">
        <f>CONCATENATE(G1160,H1160,I1160)</f>
        <v>We offer you, Cooper,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F1160" s="65" t="s">
        <v>60</v>
      </c>
      <c r="G1160" s="4" t="s">
        <v>109</v>
      </c>
      <c r="H1160" s="4" t="str">
        <f>IF(F$56="","the medical provider",F$56)</f>
        <v>Cooper</v>
      </c>
      <c r="I1160" s="61" t="s">
        <v>112</v>
      </c>
    </row>
    <row r="1161" spans="2:11" hidden="1" x14ac:dyDescent="0.3"/>
    <row r="1162" spans="2:11" hidden="1" x14ac:dyDescent="0.3"/>
    <row r="1163" spans="2:11" hidden="1" x14ac:dyDescent="0.3">
      <c r="B1163" s="80"/>
    </row>
    <row r="1164" spans="2:11" hidden="1" x14ac:dyDescent="0.3">
      <c r="B1164" s="81"/>
      <c r="C1164" s="4" t="s">
        <v>22</v>
      </c>
      <c r="H1164" s="4" t="s">
        <v>113</v>
      </c>
    </row>
    <row r="1165" spans="2:11" hidden="1" x14ac:dyDescent="0.3">
      <c r="B1165" s="81"/>
      <c r="C1165" s="4" t="s">
        <v>114</v>
      </c>
      <c r="H1165" s="4" t="s">
        <v>115</v>
      </c>
    </row>
    <row r="1166" spans="2:11" hidden="1" x14ac:dyDescent="0.3">
      <c r="B1166" s="82"/>
      <c r="C1166" s="4" t="s">
        <v>116</v>
      </c>
      <c r="H1166" s="4" t="s">
        <v>117</v>
      </c>
    </row>
    <row r="1167" spans="2:11" hidden="1" x14ac:dyDescent="0.3">
      <c r="B1167" s="82"/>
      <c r="C1167" s="4" t="s">
        <v>26</v>
      </c>
      <c r="H1167" s="4" t="s">
        <v>118</v>
      </c>
    </row>
    <row r="1168" spans="2:11" hidden="1" x14ac:dyDescent="0.3">
      <c r="B1168" s="83"/>
      <c r="C1168" s="4" t="s">
        <v>119</v>
      </c>
      <c r="H1168" s="4" t="s">
        <v>120</v>
      </c>
    </row>
    <row r="1169" spans="2:16" hidden="1" x14ac:dyDescent="0.3">
      <c r="B1169" s="83"/>
      <c r="C1169" s="4" t="s">
        <v>24</v>
      </c>
      <c r="H1169" s="4" t="s">
        <v>121</v>
      </c>
    </row>
    <row r="1170" spans="2:16" hidden="1" x14ac:dyDescent="0.3"/>
    <row r="1171" spans="2:16" ht="16" hidden="1" x14ac:dyDescent="0.4">
      <c r="B1171" s="66" t="str">
        <f>IF(OR(F91="",J91=""),B91,CONCATENATE(B91,": ",F91,", ",J91))</f>
        <v>2nd visit: prenatal, provider pre-enrollment</v>
      </c>
      <c r="C1171" s="67"/>
      <c r="D1171" s="67"/>
      <c r="E1171" s="67"/>
      <c r="F1171" s="68"/>
      <c r="G1171" s="67"/>
      <c r="H1171" s="69"/>
      <c r="I1171" s="67"/>
      <c r="J1171" s="67"/>
      <c r="K1171" s="67"/>
      <c r="L1171" s="67"/>
      <c r="M1171" s="111">
        <f>IF(J91=I$1103,L$1103,IF(J91=I$1104,L$1104,IF(J91=I$1105,L$1105,IF(J91=I$1106,L$1106,IF(J91=I$1107,L$1107,IF(J91=I$1108,L$1108,IF(J91=I$1109,L$1109,IF(J91="",0))))))))</f>
        <v>0</v>
      </c>
    </row>
    <row r="1172" spans="2:16" hidden="1" x14ac:dyDescent="0.3">
      <c r="F1172" s="63"/>
    </row>
    <row r="1173" spans="2:16" hidden="1" x14ac:dyDescent="0.3">
      <c r="F1173" s="70" t="str">
        <f>F95</f>
        <v>Ayana</v>
      </c>
      <c r="J1173" s="70" t="str">
        <f>F96</f>
        <v>Cooper</v>
      </c>
    </row>
    <row r="1174" spans="2:16" hidden="1" x14ac:dyDescent="0.3"/>
    <row r="1175" spans="2:16" hidden="1" x14ac:dyDescent="0.3">
      <c r="B1175" s="64">
        <f>IF(C1175=F$1107,E$1107,IF(C1175=F$1108,E$1108,IF(C1175=F$1109,E$1109,IF(C1175=F$1110,E$1110,IF(C1175=F$1111,E$1111,IF(C1175=0,0))))))</f>
        <v>5</v>
      </c>
      <c r="C1175" s="4" t="str">
        <f>K98</f>
        <v>I neither agree nor disagree</v>
      </c>
      <c r="F1175" s="4" t="str">
        <f t="shared" ref="F1175:F1184" si="7">F1135</f>
        <v>1. I felt fully seen and heard.</v>
      </c>
      <c r="M1175" s="4">
        <f>IF(K98="",0,1)</f>
        <v>1</v>
      </c>
    </row>
    <row r="1176" spans="2:16" hidden="1" x14ac:dyDescent="0.3">
      <c r="B1176" s="64">
        <f t="shared" ref="B1176:B1184" si="8">IF(C1176=F$1107,E$1107,IF(C1176=F$1108,E$1108,IF(C1176=F$1109,E$1109,IF(C1176=F$1110,E$1110,IF(C1176=F$1111,E$1111,IF(C1176=0,0))))))</f>
        <v>7.5</v>
      </c>
      <c r="C1176" s="4" t="str">
        <f>K100</f>
        <v>I somewhat agree</v>
      </c>
      <c r="F1176" s="4" t="str">
        <f t="shared" si="7"/>
        <v>2. They faithfully responded to all of my expressions of pain or discomfort.</v>
      </c>
      <c r="M1176" s="4">
        <f>IF(K100="",0,1)</f>
        <v>1</v>
      </c>
      <c r="P1176" s="4" t="s">
        <v>81</v>
      </c>
    </row>
    <row r="1177" spans="2:16" hidden="1" x14ac:dyDescent="0.3">
      <c r="B1177" s="64">
        <f t="shared" si="8"/>
        <v>7.5</v>
      </c>
      <c r="C1177" s="4" t="str">
        <f>K102</f>
        <v>I somewhat agree</v>
      </c>
      <c r="F1177" s="4" t="str">
        <f t="shared" si="7"/>
        <v>3. They put my personal wellbeing ahead of their institutional processes.</v>
      </c>
      <c r="M1177" s="4">
        <f>IF(K102="",0,1)</f>
        <v>1</v>
      </c>
    </row>
    <row r="1178" spans="2:16" hidden="1" x14ac:dyDescent="0.3">
      <c r="B1178" s="64">
        <f t="shared" si="8"/>
        <v>7.5</v>
      </c>
      <c r="C1178" s="4" t="str">
        <f>K104</f>
        <v>I somewhat agree</v>
      </c>
      <c r="F1178" s="4" t="str">
        <f t="shared" si="7"/>
        <v>4. Their actions and expressions were devoid of any microaggressions.</v>
      </c>
      <c r="M1178" s="4">
        <f>IF(K104="",0,1)</f>
        <v>1</v>
      </c>
    </row>
    <row r="1179" spans="2:16" hidden="1" x14ac:dyDescent="0.3">
      <c r="B1179" s="64">
        <f t="shared" si="8"/>
        <v>5</v>
      </c>
      <c r="C1179" s="4" t="str">
        <f>K106</f>
        <v>I neither agree nor disagree</v>
      </c>
      <c r="F1179" s="4" t="str">
        <f t="shared" si="7"/>
        <v>5. They asked me how they could be more culturally sensitive.</v>
      </c>
      <c r="M1179" s="4">
        <f>IF(K106="",0,1)</f>
        <v>1</v>
      </c>
    </row>
    <row r="1180" spans="2:16" hidden="1" x14ac:dyDescent="0.3">
      <c r="B1180" s="64">
        <f t="shared" si="8"/>
        <v>7.5</v>
      </c>
      <c r="C1180" s="4" t="str">
        <f>K108</f>
        <v>I somewhat agree</v>
      </c>
      <c r="F1180" s="4" t="str">
        <f t="shared" si="7"/>
        <v>6. They did not exploit my vulnerability to their professional authority.</v>
      </c>
      <c r="M1180" s="4">
        <f>IF(K108="",0,1)</f>
        <v>1</v>
      </c>
    </row>
    <row r="1181" spans="2:16" hidden="1" x14ac:dyDescent="0.3">
      <c r="B1181" s="64">
        <f t="shared" si="8"/>
        <v>7.5</v>
      </c>
      <c r="C1181" s="4" t="str">
        <f>K110</f>
        <v>I somewhat agree</v>
      </c>
      <c r="F1181" s="4" t="str">
        <f t="shared" si="7"/>
        <v>7. I never had to give up my autonomy to fit their processes.</v>
      </c>
      <c r="M1181" s="4">
        <f>IF(K110="",0,1)</f>
        <v>1</v>
      </c>
    </row>
    <row r="1182" spans="2:16" hidden="1" x14ac:dyDescent="0.3">
      <c r="B1182" s="64">
        <f t="shared" si="8"/>
        <v>10</v>
      </c>
      <c r="C1182" s="4" t="str">
        <f>K112</f>
        <v>I strongly agree</v>
      </c>
      <c r="F1182" s="4" t="str">
        <f t="shared" si="7"/>
        <v>8. Staff appeared to be culturally diverse.</v>
      </c>
      <c r="M1182" s="4">
        <f>IF(K112="",0,1)</f>
        <v>1</v>
      </c>
    </row>
    <row r="1183" spans="2:16" hidden="1" x14ac:dyDescent="0.3">
      <c r="B1183" s="64">
        <f t="shared" si="8"/>
        <v>5</v>
      </c>
      <c r="C1183" s="4" t="str">
        <f>K114</f>
        <v>I neither agree nor disagree</v>
      </c>
      <c r="F1183" s="4" t="str">
        <f t="shared" si="7"/>
        <v>9. They effectively accommodated my linguistic barrier.</v>
      </c>
      <c r="M1183" s="4">
        <f>IF(K114="",0,1)</f>
        <v>1</v>
      </c>
      <c r="P1183" s="4" t="s">
        <v>89</v>
      </c>
    </row>
    <row r="1184" spans="2:16" hidden="1" x14ac:dyDescent="0.3">
      <c r="B1184" s="64">
        <f t="shared" si="8"/>
        <v>10</v>
      </c>
      <c r="C1184" s="4" t="str">
        <f>K116</f>
        <v>I strongly agree</v>
      </c>
      <c r="F1184" s="4" t="str">
        <f t="shared" si="7"/>
        <v>10. I was offered billing options appropriate to my cultural values.</v>
      </c>
      <c r="M1184" s="4">
        <f>IF(K116="",0,1)</f>
        <v>1</v>
      </c>
      <c r="P1184" s="4" t="s">
        <v>91</v>
      </c>
    </row>
    <row r="1185" spans="2:22" hidden="1" x14ac:dyDescent="0.3">
      <c r="M1185" s="71">
        <f>SUM(M1175:M1184)</f>
        <v>10</v>
      </c>
    </row>
    <row r="1186" spans="2:22" ht="15.5" hidden="1" x14ac:dyDescent="0.45">
      <c r="B1186" s="72">
        <f>ROUND(SUM(B1175:B1184),0)</f>
        <v>73</v>
      </c>
      <c r="C1186" s="73" t="str">
        <f>IF(AND($B1186&gt;=$B$1114,$B1186&lt;$C$1114),E$1114,IF(AND($B1186&gt;=$B$1115,$B1186&lt;$C$1115),E$1115,IF(AND($B1186&gt;=$B$1116,$B1186&lt;$C$1116),E$1116,IF(AND($B1186&gt;=$B$1117,$B1186&lt;$C$1117),E$1117,IF(AND($B1186&gt;=$B$1118,$B1186&lt;=$C$1118),E$1118)))))</f>
        <v>Adequately competent</v>
      </c>
      <c r="F1186" s="73" t="str">
        <f>IF(AND($B1186&gt;=$B$1114,$B1186&lt;$C$1114),H$1114,IF(AND($B1186&gt;=$B$1115,$B1186&lt;$C$1115),H$1115,IF(AND($B1186&gt;=$B$1116,$B1186&lt;$C$1116),H$1116,IF(AND($B1186&gt;=$B$1117,$B1186&lt;$C$1117),H$1117,IF(AND($B1186&gt;=$B$1118,$B1186&lt;=$C$1118),H$1118)))))</f>
        <v>adequate competence</v>
      </c>
      <c r="I1186" s="73" t="str">
        <f>IF(AND($B1186&gt;=$B$1114,$B1186&lt;$C$1114),K$1114,IF(AND($B1186&gt;=$B$1115,$B1186&lt;$C$1115),K$1115,IF(AND($B1186&gt;=$B$1116,$B1186&lt;$C$1116),K$1116,IF(AND($B1186&gt;=$B$1117,$B1186&lt;$C$1117),K$1117,IF(AND($B1186&gt;=$B$1118,$B1186&lt;=$C$1118),K$1118)))))</f>
        <v>tolerable risk to Ayana's wellbeing</v>
      </c>
      <c r="M1186" s="74">
        <f>IF(M1185=10,B1186,"")</f>
        <v>73</v>
      </c>
      <c r="P1186" s="127">
        <f>IF(M1186="","",M1186*0.01)</f>
        <v>0.73</v>
      </c>
    </row>
    <row r="1187" spans="2:22" ht="15.5" hidden="1" x14ac:dyDescent="0.45">
      <c r="L1187" s="75" t="s">
        <v>92</v>
      </c>
      <c r="M1187" s="76">
        <f>IF(K96="","",K96)</f>
        <v>8.5</v>
      </c>
      <c r="P1187" s="127">
        <f>IF(M1187="","",1-(M1187/12))</f>
        <v>0.29166666666666663</v>
      </c>
    </row>
    <row r="1188" spans="2:22" hidden="1" x14ac:dyDescent="0.3">
      <c r="B1188" s="73" t="str">
        <f>IF(M1185=10,CONCATENATE(E1188,F1188,G1188,H1188,I1188,J1188,K1188,L1188,M1188),"")</f>
        <v>The resulting score for cultural competence is 73 out of 100. This indicates a level of adequate competence.</v>
      </c>
      <c r="D1188" s="65" t="s">
        <v>60</v>
      </c>
      <c r="E1188" s="4" t="s">
        <v>93</v>
      </c>
      <c r="F1188" s="4">
        <f>B1186</f>
        <v>73</v>
      </c>
      <c r="G1188" s="4" t="s">
        <v>94</v>
      </c>
      <c r="H1188" s="4" t="str">
        <f>F1186</f>
        <v>adequate competence</v>
      </c>
      <c r="I1188" s="4" t="s">
        <v>95</v>
      </c>
    </row>
    <row r="1189" spans="2:22" hidden="1" x14ac:dyDescent="0.3"/>
    <row r="1190" spans="2:22" ht="15.5" hidden="1" x14ac:dyDescent="0.45">
      <c r="C1190" s="147">
        <f>E126</f>
        <v>0</v>
      </c>
      <c r="D1190" s="148"/>
      <c r="E1190" s="148"/>
      <c r="F1190" s="148"/>
      <c r="G1190" s="148"/>
      <c r="H1190" s="149"/>
      <c r="V1190" s="84" t="s">
        <v>122</v>
      </c>
    </row>
    <row r="1191" spans="2:22" hidden="1" x14ac:dyDescent="0.3"/>
    <row r="1192" spans="2:22" hidden="1" x14ac:dyDescent="0.3">
      <c r="C1192" s="73" t="str">
        <f>CONCATENATE(E1192,F1192,G1192,H1192,I1192,J1192,K1192,,L1192,M1192)</f>
        <v xml:space="preserve">We provide this helpful feedback to you, Cooper, to improve your cultural competency. </v>
      </c>
      <c r="D1192" s="65" t="s">
        <v>60</v>
      </c>
      <c r="E1192" s="4" t="s">
        <v>123</v>
      </c>
      <c r="F1192" s="4" t="str">
        <f>IF($J1173=0,"the recipient",$J1173)</f>
        <v>Cooper</v>
      </c>
      <c r="G1192" s="4" t="s">
        <v>124</v>
      </c>
      <c r="H1192" s="4"/>
      <c r="U1192" s="4" t="s">
        <v>125</v>
      </c>
    </row>
    <row r="1193" spans="2:22" hidden="1" x14ac:dyDescent="0.3">
      <c r="C1193" s="73" t="str">
        <f>CONCATENATE(E1193,F1193,G1193,H1193,I1193,J1193,K1193,,L1193,M1193)</f>
        <v xml:space="preserve">We know medical providers like you rely upon referrals. Often from those you serve. </v>
      </c>
      <c r="D1193" s="65" t="s">
        <v>60</v>
      </c>
      <c r="E1193" s="4" t="s">
        <v>126</v>
      </c>
      <c r="G1193" s="4" t="s">
        <v>127</v>
      </c>
    </row>
    <row r="1194" spans="2:22" hidden="1" x14ac:dyDescent="0.3">
      <c r="C1194" s="73" t="str">
        <f>CONCATENATE(E1194,F1194,G1194,H1194,I1194,J1194,K1194,,L1194,M1194)</f>
        <v>Select a service that best fits your needs.</v>
      </c>
      <c r="D1194" s="65" t="s">
        <v>60</v>
      </c>
      <c r="E1194" s="4" t="s">
        <v>17</v>
      </c>
    </row>
    <row r="1195" spans="2:22" hidden="1" x14ac:dyDescent="0.3">
      <c r="C1195" s="62" t="str">
        <f>$C$1164</f>
        <v>Standard Cultural Competence - begin</v>
      </c>
      <c r="E1195" s="65" t="s">
        <v>60</v>
      </c>
      <c r="F1195" s="62" t="str">
        <f>$H$1164</f>
        <v>beginning the Standard Cultural Competence program</v>
      </c>
      <c r="G1195" s="65" t="s">
        <v>60</v>
      </c>
      <c r="H1195" s="73" t="str">
        <f>CONCATENATE($I1195,$J1195,$K1195,$L1195,$M1195,$N1195,$O1195,$P1195)</f>
        <v>Now that Cooper is beginning the Standard Cultural Competence program, we expect improved outcomes.And can provide a testimonial of their responsiveness to the needs of diverse clients.</v>
      </c>
      <c r="I1195" s="4" t="s">
        <v>128</v>
      </c>
      <c r="J1195" s="65" t="str">
        <f>F1192</f>
        <v>Cooper</v>
      </c>
      <c r="K1195" s="61" t="s">
        <v>129</v>
      </c>
      <c r="L1195" s="4" t="str">
        <f>F1195</f>
        <v>beginning the Standard Cultural Competence program</v>
      </c>
      <c r="M1195" s="4" t="s">
        <v>130</v>
      </c>
      <c r="N1195" s="60" t="s">
        <v>131</v>
      </c>
    </row>
    <row r="1196" spans="2:22" hidden="1" x14ac:dyDescent="0.3">
      <c r="C1196" s="62" t="str">
        <f>$C$1165</f>
        <v>Competitive Cultural Competence - begin</v>
      </c>
      <c r="E1196" s="65" t="s">
        <v>60</v>
      </c>
      <c r="F1196" s="62" t="str">
        <f>$H$1165</f>
        <v>beginning the Competetive Cultural Competence program</v>
      </c>
      <c r="G1196" s="65" t="s">
        <v>60</v>
      </c>
      <c r="H1196" s="73" t="str">
        <f t="shared" ref="H1196:H1201" si="9">CONCATENATE($I1196,$J1196,$K1196,$L1196,$M1196,$N1196,$O1196,$P1196)</f>
        <v>Now that Cooper is beginning the Competetive Cultural Competence program, we anticipate modestly improved wellness outcomes.And can provide a testimonial of their responsiveness to the needs of diverse clients.</v>
      </c>
      <c r="I1196" s="4" t="s">
        <v>128</v>
      </c>
      <c r="J1196" s="4" t="str">
        <f>J1195</f>
        <v>Cooper</v>
      </c>
      <c r="K1196" s="61" t="str">
        <f>K$1195</f>
        <v xml:space="preserve"> is </v>
      </c>
      <c r="L1196" s="4" t="str">
        <f t="shared" ref="L1196:L1200" si="10">F1196</f>
        <v>beginning the Competetive Cultural Competence program</v>
      </c>
      <c r="M1196" s="4" t="s">
        <v>132</v>
      </c>
      <c r="N1196" s="60" t="s">
        <v>131</v>
      </c>
      <c r="O1196" s="61"/>
    </row>
    <row r="1197" spans="2:22" hidden="1" x14ac:dyDescent="0.3">
      <c r="C1197" s="62" t="str">
        <f>$C$1166</f>
        <v>Standard Cultural Competence - enrolled</v>
      </c>
      <c r="E1197" s="65" t="s">
        <v>60</v>
      </c>
      <c r="F1197" s="62" t="str">
        <f>$H$1166</f>
        <v>participating in the Standard Cultural Competence program</v>
      </c>
      <c r="G1197" s="65" t="s">
        <v>60</v>
      </c>
      <c r="H1197" s="73" t="str">
        <f t="shared" si="9"/>
        <v>Now that Cooper is participating in the Standard Cultural Competence program, we expect better outcomes.And can provide a testimonial of their responsiveness to the needs of diverse clients.</v>
      </c>
      <c r="I1197" s="4" t="s">
        <v>128</v>
      </c>
      <c r="J1197" s="4" t="str">
        <f t="shared" ref="J1197:J1200" si="11">J1196</f>
        <v>Cooper</v>
      </c>
      <c r="K1197" s="61" t="str">
        <f>K$1195</f>
        <v xml:space="preserve"> is </v>
      </c>
      <c r="L1197" s="4" t="str">
        <f t="shared" si="10"/>
        <v>participating in the Standard Cultural Competence program</v>
      </c>
      <c r="M1197" s="4" t="s">
        <v>133</v>
      </c>
      <c r="N1197" s="60" t="s">
        <v>131</v>
      </c>
    </row>
    <row r="1198" spans="2:22" hidden="1" x14ac:dyDescent="0.3">
      <c r="C1198" s="62" t="str">
        <f>$C$1167</f>
        <v>Competitive Cultural Competence - enrolled</v>
      </c>
      <c r="E1198" s="65" t="s">
        <v>60</v>
      </c>
      <c r="F1198" s="62" t="str">
        <f>$H$1167</f>
        <v>participating in the Competetive Cultural Competence program</v>
      </c>
      <c r="G1198" s="65" t="s">
        <v>60</v>
      </c>
      <c r="H1198" s="73" t="str">
        <f t="shared" si="9"/>
        <v>Now that Cooper is participating in the Competetive Cultural Competence program, we anticipate significantly improved wellness outcomes.And can provide a testimonial of their responsiveness to the needs of diverse clients.</v>
      </c>
      <c r="I1198" s="4" t="s">
        <v>128</v>
      </c>
      <c r="J1198" s="4" t="str">
        <f t="shared" si="11"/>
        <v>Cooper</v>
      </c>
      <c r="K1198" s="61" t="str">
        <f>K$1195</f>
        <v xml:space="preserve"> is </v>
      </c>
      <c r="L1198" s="4" t="str">
        <f t="shared" si="10"/>
        <v>participating in the Competetive Cultural Competence program</v>
      </c>
      <c r="M1198" s="4" t="s">
        <v>134</v>
      </c>
      <c r="N1198" s="60" t="s">
        <v>131</v>
      </c>
    </row>
    <row r="1199" spans="2:22" hidden="1" x14ac:dyDescent="0.3">
      <c r="C1199" s="62" t="str">
        <f>$C$1168</f>
        <v>Standard Cultural Competence - completed</v>
      </c>
      <c r="E1199" s="65" t="s">
        <v>60</v>
      </c>
      <c r="F1199" s="62" t="str">
        <f>$H$1168</f>
        <v>completing the Standard Cultural Competence program</v>
      </c>
      <c r="G1199" s="65" t="s">
        <v>60</v>
      </c>
      <c r="H1199" s="73" t="str">
        <f t="shared" si="9"/>
        <v>Now that Cooper is completing the Standard Cultural Competence program, we expect stellar outcomes.And will soon provide a testimonial of their responsiveness to the needs of diverse clients.</v>
      </c>
      <c r="I1199" s="4" t="s">
        <v>128</v>
      </c>
      <c r="J1199" s="4" t="str">
        <f t="shared" si="11"/>
        <v>Cooper</v>
      </c>
      <c r="K1199" s="61" t="str">
        <f>K$1195</f>
        <v xml:space="preserve"> is </v>
      </c>
      <c r="L1199" s="4" t="str">
        <f t="shared" si="10"/>
        <v>completing the Standard Cultural Competence program</v>
      </c>
      <c r="M1199" s="4" t="s">
        <v>135</v>
      </c>
      <c r="N1199" s="60" t="s">
        <v>136</v>
      </c>
    </row>
    <row r="1200" spans="2:22" hidden="1" x14ac:dyDescent="0.3">
      <c r="C1200" s="62" t="str">
        <f>$C$1169</f>
        <v>Competitive Cultural Competence - completed</v>
      </c>
      <c r="E1200" s="65" t="s">
        <v>60</v>
      </c>
      <c r="F1200" s="62" t="str">
        <f>$H$1169</f>
        <v>completing the Competetive Cultural Competence program</v>
      </c>
      <c r="G1200" s="65" t="s">
        <v>60</v>
      </c>
      <c r="H1200" s="73" t="str">
        <f t="shared" si="9"/>
        <v>Now that Cooper is completing the Competetive Cultural Competence program, we anticipate greatly improved wellness outcomes.And will soon provide a testimonial of their responsiveness to the needs of diverse clients.</v>
      </c>
      <c r="I1200" s="4" t="s">
        <v>128</v>
      </c>
      <c r="J1200" s="4" t="str">
        <f t="shared" si="11"/>
        <v>Cooper</v>
      </c>
      <c r="K1200" s="61" t="str">
        <f>K$1195</f>
        <v xml:space="preserve"> is </v>
      </c>
      <c r="L1200" s="4" t="str">
        <f t="shared" si="10"/>
        <v>completing the Competetive Cultural Competence program</v>
      </c>
      <c r="M1200" s="4" t="s">
        <v>137</v>
      </c>
      <c r="N1200" s="60" t="s">
        <v>136</v>
      </c>
    </row>
    <row r="1201" spans="2:14" hidden="1" x14ac:dyDescent="0.3">
      <c r="G1201" s="65" t="s">
        <v>60</v>
      </c>
      <c r="H1201" s="73" t="str">
        <f t="shared" si="9"/>
        <v>Select one of these two services, Standard or Competitive Competence, to best improve your efficacy serving diverse patients.We can then offer a testimonial of your improved responsiveness to diverse clients.</v>
      </c>
      <c r="K1201" s="61" t="s">
        <v>138</v>
      </c>
      <c r="L1201" s="61" t="s">
        <v>139</v>
      </c>
      <c r="M1201" s="61" t="s">
        <v>140</v>
      </c>
      <c r="N1201" s="60" t="s">
        <v>141</v>
      </c>
    </row>
    <row r="1202" spans="2:14" hidden="1" x14ac:dyDescent="0.3">
      <c r="C1202" s="73" t="str">
        <f>IF($C1190=$C1195,H1195,IF($C1190=$C1196,H1196,IF($C1190=C1197,H1197,IF($C1190=C1198,H1198,IF($C1190=C1199,H1199,IF($C1190=C1200,H1200,IF($C1190=0,H1201)))))))</f>
        <v>Select one of these two services, Standard or Competitive Competence, to best improve your efficacy serving diverse patients.We can then offer a testimonial of your improved responsiveness to diverse clients.</v>
      </c>
      <c r="E1202" s="65" t="s">
        <v>60</v>
      </c>
      <c r="F1202" s="73" t="str">
        <f>IF($C1190=$C1195,F1195,IF($C1190=$C1196,F1196,IF($C1190=C1197,F1197,IF($C1190=C1198,F1198,IF($C1190=C1199,F1199,IF($C1190=C1200,F1200,IF($C1190=0,"")))))))</f>
        <v/>
      </c>
      <c r="G1202" s="65" t="s">
        <v>60</v>
      </c>
    </row>
    <row r="1203" spans="2:14" hidden="1" x14ac:dyDescent="0.3"/>
    <row r="1204" spans="2:14" hidden="1" x14ac:dyDescent="0.3">
      <c r="C1204" s="4" t="s">
        <v>142</v>
      </c>
    </row>
    <row r="1205" spans="2:14" hidden="1" x14ac:dyDescent="0.3"/>
    <row r="1206" spans="2:14" hidden="1" x14ac:dyDescent="0.3"/>
    <row r="1207" spans="2:14" hidden="1" x14ac:dyDescent="0.3"/>
    <row r="1208" spans="2:14" ht="16" hidden="1" x14ac:dyDescent="0.4">
      <c r="B1208" s="66" t="str">
        <f>IF(OR(F133="",J133=""),B133,CONCATENATE(B133,": ",F133,", ",J133))</f>
        <v>3rd visit: prenatal, provider enrolling in SC</v>
      </c>
      <c r="C1208" s="67"/>
      <c r="D1208" s="67"/>
      <c r="E1208" s="67"/>
      <c r="F1208" s="68"/>
      <c r="G1208" s="67"/>
      <c r="H1208" s="69"/>
      <c r="I1208" s="67"/>
      <c r="J1208" s="67"/>
      <c r="K1208" s="67"/>
      <c r="L1208" s="67"/>
      <c r="M1208" s="111">
        <f>IF(J133=I$1103,L$1103,IF(J133=I$1104,L$1104,IF(J133=I$1105,L$1105,IF(J133=I$1106,L$1106,IF(J133=I$1107,L$1107,IF(J133=I$1108,L$1108,IF(J133=I$1109,L$1109,IF(J133="",0))))))))</f>
        <v>0.16666666666666666</v>
      </c>
    </row>
    <row r="1209" spans="2:14" hidden="1" x14ac:dyDescent="0.3">
      <c r="F1209" s="63"/>
    </row>
    <row r="1210" spans="2:14" hidden="1" x14ac:dyDescent="0.3">
      <c r="F1210" s="70" t="str">
        <f>F137</f>
        <v>Ayana</v>
      </c>
      <c r="J1210" s="70" t="str">
        <f>F138</f>
        <v>Cooper</v>
      </c>
    </row>
    <row r="1211" spans="2:14" hidden="1" x14ac:dyDescent="0.3"/>
    <row r="1212" spans="2:14" hidden="1" x14ac:dyDescent="0.3">
      <c r="B1212" s="64">
        <f>IF(C1212=F$1107,E$1107,IF(C1212=F$1108,E$1108,IF(C1212=F$1109,E$1109,IF(C1212=F$1110,E$1110,IF(C1212=F$1111,E$1111,IF(C1212=0,0))))))</f>
        <v>10</v>
      </c>
      <c r="C1212" s="4" t="str">
        <f>K140</f>
        <v>I strongly agree</v>
      </c>
      <c r="F1212" s="4" t="str">
        <f>F1175</f>
        <v>1. I felt fully seen and heard.</v>
      </c>
      <c r="M1212" s="4">
        <f>IF(K140="",0,1)</f>
        <v>1</v>
      </c>
    </row>
    <row r="1213" spans="2:14" hidden="1" x14ac:dyDescent="0.3">
      <c r="B1213" s="64">
        <f t="shared" ref="B1213:B1221" si="12">IF(C1213=F$1107,E$1107,IF(C1213=F$1108,E$1108,IF(C1213=F$1109,E$1109,IF(C1213=F$1110,E$1110,IF(C1213=F$1111,E$1111,IF(C1213=0,0))))))</f>
        <v>7.5</v>
      </c>
      <c r="C1213" s="4" t="str">
        <f>K142</f>
        <v>I somewhat agree</v>
      </c>
      <c r="F1213" s="4" t="str">
        <f t="shared" ref="F1213:F1221" si="13">F1176</f>
        <v>2. They faithfully responded to all of my expressions of pain or discomfort.</v>
      </c>
      <c r="M1213" s="4">
        <f>IF(K142="",0,1)</f>
        <v>1</v>
      </c>
    </row>
    <row r="1214" spans="2:14" hidden="1" x14ac:dyDescent="0.3">
      <c r="B1214" s="64">
        <f t="shared" si="12"/>
        <v>7.5</v>
      </c>
      <c r="C1214" s="4" t="str">
        <f>K144</f>
        <v>I somewhat agree</v>
      </c>
      <c r="F1214" s="4" t="str">
        <f t="shared" si="13"/>
        <v>3. They put my personal wellbeing ahead of their institutional processes.</v>
      </c>
      <c r="M1214" s="4">
        <f>IF(K144="",0,1)</f>
        <v>1</v>
      </c>
    </row>
    <row r="1215" spans="2:14" hidden="1" x14ac:dyDescent="0.3">
      <c r="B1215" s="64">
        <f t="shared" si="12"/>
        <v>7.5</v>
      </c>
      <c r="C1215" s="4" t="str">
        <f>K146</f>
        <v>I somewhat agree</v>
      </c>
      <c r="F1215" s="4" t="str">
        <f t="shared" si="13"/>
        <v>4. Their actions and expressions were devoid of any microaggressions.</v>
      </c>
      <c r="M1215" s="4">
        <f>IF(K146="",0,1)</f>
        <v>1</v>
      </c>
    </row>
    <row r="1216" spans="2:14" hidden="1" x14ac:dyDescent="0.3">
      <c r="B1216" s="64">
        <f t="shared" si="12"/>
        <v>7.5</v>
      </c>
      <c r="C1216" s="4" t="str">
        <f>K148</f>
        <v>I somewhat agree</v>
      </c>
      <c r="F1216" s="4" t="str">
        <f t="shared" si="13"/>
        <v>5. They asked me how they could be more culturally sensitive.</v>
      </c>
      <c r="M1216" s="4">
        <f>IF(K148="",0,1)</f>
        <v>1</v>
      </c>
    </row>
    <row r="1217" spans="2:16" hidden="1" x14ac:dyDescent="0.3">
      <c r="B1217" s="64">
        <f t="shared" si="12"/>
        <v>7.5</v>
      </c>
      <c r="C1217" s="4" t="str">
        <f>K150</f>
        <v>I somewhat agree</v>
      </c>
      <c r="F1217" s="4" t="str">
        <f t="shared" si="13"/>
        <v>6. They did not exploit my vulnerability to their professional authority.</v>
      </c>
      <c r="M1217" s="4">
        <f>IF(K150="",0,1)</f>
        <v>1</v>
      </c>
    </row>
    <row r="1218" spans="2:16" hidden="1" x14ac:dyDescent="0.3">
      <c r="B1218" s="64">
        <f t="shared" si="12"/>
        <v>7.5</v>
      </c>
      <c r="C1218" s="4" t="str">
        <f>K152</f>
        <v>I somewhat agree</v>
      </c>
      <c r="F1218" s="4" t="str">
        <f t="shared" si="13"/>
        <v>7. I never had to give up my autonomy to fit their processes.</v>
      </c>
      <c r="M1218" s="4">
        <f>IF(K152="",0,1)</f>
        <v>1</v>
      </c>
    </row>
    <row r="1219" spans="2:16" hidden="1" x14ac:dyDescent="0.3">
      <c r="B1219" s="64">
        <f t="shared" si="12"/>
        <v>10</v>
      </c>
      <c r="C1219" s="4" t="str">
        <f>K154</f>
        <v>I strongly agree</v>
      </c>
      <c r="F1219" s="4" t="str">
        <f t="shared" si="13"/>
        <v>8. Staff appeared to be culturally diverse.</v>
      </c>
      <c r="M1219" s="4">
        <f>IF(K154="",0,1)</f>
        <v>1</v>
      </c>
    </row>
    <row r="1220" spans="2:16" hidden="1" x14ac:dyDescent="0.3">
      <c r="B1220" s="64">
        <f t="shared" si="12"/>
        <v>5</v>
      </c>
      <c r="C1220" s="4" t="str">
        <f>K156</f>
        <v>I neither agree nor disagree</v>
      </c>
      <c r="F1220" s="4" t="str">
        <f t="shared" si="13"/>
        <v>9. They effectively accommodated my linguistic barrier.</v>
      </c>
      <c r="M1220" s="4">
        <f>IF(K156="",0,1)</f>
        <v>1</v>
      </c>
    </row>
    <row r="1221" spans="2:16" hidden="1" x14ac:dyDescent="0.3">
      <c r="B1221" s="64">
        <f t="shared" si="12"/>
        <v>10</v>
      </c>
      <c r="C1221" s="4" t="str">
        <f>K158</f>
        <v>I strongly agree</v>
      </c>
      <c r="F1221" s="4" t="str">
        <f t="shared" si="13"/>
        <v>10. I was offered billing options appropriate to my cultural values.</v>
      </c>
      <c r="M1221" s="4">
        <f>IF(K158="",0,1)</f>
        <v>1</v>
      </c>
    </row>
    <row r="1222" spans="2:16" hidden="1" x14ac:dyDescent="0.3">
      <c r="M1222" s="71">
        <f t="shared" ref="M1222" si="14">SUM(M1212:M1221)</f>
        <v>10</v>
      </c>
    </row>
    <row r="1223" spans="2:16" ht="15.5" hidden="1" x14ac:dyDescent="0.45">
      <c r="B1223" s="72">
        <f t="shared" ref="B1223" si="15">ROUND(SUM(B1212:B1221),0)</f>
        <v>80</v>
      </c>
      <c r="C1223" s="73" t="str">
        <f>IF(AND($B1223&gt;=$B$1114,$B1223&lt;$C$1114),E$1114,IF(AND($B1223&gt;=$B$1115,$B1223&lt;$C$1115),E$1115,IF(AND($B1223&gt;=$B$1116,$B1223&lt;$C$1116),E$1116,IF(AND($B1223&gt;=$B$1117,$B1223&lt;$C$1117),E$1117,IF(AND($B1223&gt;=$B$1118,$B1223&lt;=$C$1118),E$1118)))))</f>
        <v>Certifiably competent</v>
      </c>
      <c r="F1223" s="73" t="str">
        <f>IF(AND($B1223&gt;=$B$1114,$B1223&lt;$C$1114),H$1114,IF(AND($B1223&gt;=$B$1115,$B1223&lt;$C$1115),H$1115,IF(AND($B1223&gt;=$B$1116,$B1223&lt;$C$1116),H$1116,IF(AND($B1223&gt;=$B$1117,$B1223&lt;$C$1117),H$1117,IF(AND($B1223&gt;=$B$1118,$B1223&lt;=$C$1118),H$1118)))))</f>
        <v>certifiable competence</v>
      </c>
      <c r="I1223" s="73" t="str">
        <f>IF(AND($B1223&gt;=$B$1114,$B1223&lt;$C$1114),K$1114,IF(AND($B1223&gt;=$B$1115,$B1223&lt;$C$1115),K$1115,IF(AND($B1223&gt;=$B$1116,$B1223&lt;$C$1116),K$1116,IF(AND($B1223&gt;=$B$1117,$B1223&lt;$C$1117),K$1117,IF(AND($B1223&gt;=$B$1118,$B1223&lt;=$C$1118),K$1118)))))</f>
        <v>ideal for Ayana's wellbeing</v>
      </c>
      <c r="M1223" s="74">
        <f>IF(M1222=10,B1223,"")</f>
        <v>80</v>
      </c>
      <c r="P1223" s="127">
        <f>IF(M1223="","",M1223*0.01)</f>
        <v>0.8</v>
      </c>
    </row>
    <row r="1224" spans="2:16" ht="15.5" hidden="1" x14ac:dyDescent="0.45">
      <c r="L1224" s="75" t="s">
        <v>92</v>
      </c>
      <c r="M1224" s="76">
        <f>IF(K138="","",K138)</f>
        <v>7.9</v>
      </c>
      <c r="P1224" s="127">
        <f>IF(M1224="","",1-(M1224/12))</f>
        <v>0.34166666666666667</v>
      </c>
    </row>
    <row r="1225" spans="2:16" hidden="1" x14ac:dyDescent="0.3">
      <c r="B1225" s="73" t="str">
        <f t="shared" ref="B1225" si="16">IF(M1222=10,CONCATENATE(E1225,F1225,G1225,H1225,I1225,J1225,K1225,L1225,M1225),"")</f>
        <v>The resulting score for cultural competence is 80 out of 100. This indicates a level of certifiable competence.</v>
      </c>
      <c r="D1225" s="65" t="s">
        <v>60</v>
      </c>
      <c r="E1225" s="4" t="s">
        <v>93</v>
      </c>
      <c r="F1225" s="4">
        <f t="shared" ref="F1225" si="17">B1223</f>
        <v>80</v>
      </c>
      <c r="G1225" s="4" t="s">
        <v>94</v>
      </c>
      <c r="H1225" s="4" t="str">
        <f t="shared" ref="H1225" si="18">F1223</f>
        <v>certifiable competence</v>
      </c>
      <c r="I1225" s="4" t="s">
        <v>95</v>
      </c>
    </row>
    <row r="1226" spans="2:16" hidden="1" x14ac:dyDescent="0.3"/>
    <row r="1227" spans="2:16" ht="14.5" hidden="1" x14ac:dyDescent="0.45">
      <c r="C1227" s="147" t="str">
        <f>E168</f>
        <v>Standard Cultural Competence - begin</v>
      </c>
      <c r="D1227" s="148"/>
      <c r="E1227" s="148"/>
      <c r="F1227" s="148"/>
      <c r="G1227" s="148"/>
      <c r="H1227" s="149"/>
    </row>
    <row r="1228" spans="2:16" hidden="1" x14ac:dyDescent="0.3"/>
    <row r="1229" spans="2:16" hidden="1" x14ac:dyDescent="0.3">
      <c r="C1229" s="73" t="str">
        <f>CONCATENATE(E1229,F1229,G1229,H1229,I1229,J1229,K1229,,L1229,M1229)</f>
        <v xml:space="preserve">We provide this helpful feedback to you, Cooper, to improve your cultural competency. </v>
      </c>
      <c r="D1229" s="65" t="s">
        <v>60</v>
      </c>
      <c r="E1229" s="4" t="s">
        <v>123</v>
      </c>
      <c r="F1229" s="4" t="str">
        <f>IF($J1210=0,"the recipient",$J1210)</f>
        <v>Cooper</v>
      </c>
      <c r="G1229" s="4" t="s">
        <v>124</v>
      </c>
      <c r="H1229" s="4"/>
    </row>
    <row r="1230" spans="2:16" hidden="1" x14ac:dyDescent="0.3">
      <c r="C1230" s="73" t="str">
        <f>CONCATENATE(E1230,F1230,G1230,H1230,I1230,J1230,K1230,,L1230,M1230)</f>
        <v xml:space="preserve">We know medical providers like you rely upon referrals. Often from those you serve. </v>
      </c>
      <c r="D1230" s="65" t="s">
        <v>60</v>
      </c>
      <c r="E1230" s="4" t="s">
        <v>126</v>
      </c>
      <c r="G1230" s="4" t="s">
        <v>127</v>
      </c>
    </row>
    <row r="1231" spans="2:16" hidden="1" x14ac:dyDescent="0.3">
      <c r="C1231" s="73" t="str">
        <f>CONCATENATE(E1231,F1231,G1231,H1231,I1231,J1231,K1231,,L1231,M1231)</f>
        <v>Select a service that best fits your needs.</v>
      </c>
      <c r="D1231" s="65" t="s">
        <v>60</v>
      </c>
      <c r="E1231" s="4" t="s">
        <v>17</v>
      </c>
    </row>
    <row r="1232" spans="2:16" hidden="1" x14ac:dyDescent="0.3">
      <c r="C1232" s="62" t="str">
        <f>$C$1164</f>
        <v>Standard Cultural Competence - begin</v>
      </c>
      <c r="E1232" s="65" t="s">
        <v>60</v>
      </c>
      <c r="F1232" s="62" t="str">
        <f>$H$1164</f>
        <v>beginning the Standard Cultural Competence program</v>
      </c>
      <c r="G1232" s="65" t="s">
        <v>60</v>
      </c>
      <c r="H1232" s="73" t="str">
        <f>CONCATENATE($I1232,$J1232,$K1232,$L1232,$M1232,$N1232,$O1232,$P1232)</f>
        <v>Now that Cooper is beginning the Standard Cultural Competence program, we expect improved outcomes.And can provide a testimonial of their responsiveness to the needs of diverse clients.</v>
      </c>
      <c r="I1232" s="4" t="s">
        <v>128</v>
      </c>
      <c r="J1232" s="65" t="str">
        <f>F1229</f>
        <v>Cooper</v>
      </c>
      <c r="K1232" s="61" t="s">
        <v>129</v>
      </c>
      <c r="L1232" s="4" t="str">
        <f>F1232</f>
        <v>beginning the Standard Cultural Competence program</v>
      </c>
      <c r="M1232" s="4" t="s">
        <v>130</v>
      </c>
      <c r="N1232" s="60" t="s">
        <v>131</v>
      </c>
    </row>
    <row r="1233" spans="2:14" hidden="1" x14ac:dyDescent="0.3">
      <c r="C1233" s="62" t="str">
        <f>$C$1165</f>
        <v>Competitive Cultural Competence - begin</v>
      </c>
      <c r="E1233" s="65" t="s">
        <v>60</v>
      </c>
      <c r="F1233" s="62" t="str">
        <f>$H$1165</f>
        <v>beginning the Competetive Cultural Competence program</v>
      </c>
      <c r="G1233" s="65" t="s">
        <v>60</v>
      </c>
      <c r="H1233" s="73" t="str">
        <f t="shared" ref="H1233:H1238" si="19">CONCATENATE($I1233,$J1233,$K1233,$L1233,$M1233,$N1233,$O1233,$P1233)</f>
        <v>Now that Cooper is beginning the Competetive Cultural Competence program, we anticipate modestly improved wellness outcomes.And can provide a testimonial of their responsiveness to the needs of diverse clients.</v>
      </c>
      <c r="I1233" s="4" t="s">
        <v>128</v>
      </c>
      <c r="J1233" s="4" t="str">
        <f>J1232</f>
        <v>Cooper</v>
      </c>
      <c r="K1233" s="61" t="str">
        <f>K$1195</f>
        <v xml:space="preserve"> is </v>
      </c>
      <c r="L1233" s="4" t="str">
        <f t="shared" ref="L1233:L1237" si="20">F1233</f>
        <v>beginning the Competetive Cultural Competence program</v>
      </c>
      <c r="M1233" s="4" t="s">
        <v>132</v>
      </c>
      <c r="N1233" s="60" t="s">
        <v>131</v>
      </c>
    </row>
    <row r="1234" spans="2:14" hidden="1" x14ac:dyDescent="0.3">
      <c r="C1234" s="62" t="str">
        <f>$C$1166</f>
        <v>Standard Cultural Competence - enrolled</v>
      </c>
      <c r="E1234" s="65" t="s">
        <v>60</v>
      </c>
      <c r="F1234" s="62" t="str">
        <f>$H$1166</f>
        <v>participating in the Standard Cultural Competence program</v>
      </c>
      <c r="G1234" s="65" t="s">
        <v>60</v>
      </c>
      <c r="H1234" s="73" t="str">
        <f t="shared" si="19"/>
        <v>Now that Cooper is participating in the Standard Cultural Competence program, we expect better outcomes.And can provide a testimonial of their responsiveness to the needs of diverse clients.</v>
      </c>
      <c r="I1234" s="4" t="s">
        <v>128</v>
      </c>
      <c r="J1234" s="4" t="str">
        <f t="shared" ref="J1234:J1237" si="21">J1233</f>
        <v>Cooper</v>
      </c>
      <c r="K1234" s="61" t="str">
        <f>K$1195</f>
        <v xml:space="preserve"> is </v>
      </c>
      <c r="L1234" s="4" t="str">
        <f t="shared" si="20"/>
        <v>participating in the Standard Cultural Competence program</v>
      </c>
      <c r="M1234" s="4" t="s">
        <v>133</v>
      </c>
      <c r="N1234" s="60" t="s">
        <v>131</v>
      </c>
    </row>
    <row r="1235" spans="2:14" hidden="1" x14ac:dyDescent="0.3">
      <c r="C1235" s="62" t="str">
        <f>$C$1167</f>
        <v>Competitive Cultural Competence - enrolled</v>
      </c>
      <c r="E1235" s="65" t="s">
        <v>60</v>
      </c>
      <c r="F1235" s="62" t="str">
        <f>$H$1167</f>
        <v>participating in the Competetive Cultural Competence program</v>
      </c>
      <c r="G1235" s="65" t="s">
        <v>60</v>
      </c>
      <c r="H1235" s="73" t="str">
        <f t="shared" si="19"/>
        <v>Now that Cooper is participating in the Competetive Cultural Competence program, we anticipate significantly improved wellness outcomes.And can provide a testimonial of their responsiveness to the needs of diverse clients.</v>
      </c>
      <c r="I1235" s="4" t="s">
        <v>128</v>
      </c>
      <c r="J1235" s="4" t="str">
        <f t="shared" si="21"/>
        <v>Cooper</v>
      </c>
      <c r="K1235" s="61" t="str">
        <f>K$1195</f>
        <v xml:space="preserve"> is </v>
      </c>
      <c r="L1235" s="4" t="str">
        <f t="shared" si="20"/>
        <v>participating in the Competetive Cultural Competence program</v>
      </c>
      <c r="M1235" s="4" t="s">
        <v>134</v>
      </c>
      <c r="N1235" s="60" t="s">
        <v>131</v>
      </c>
    </row>
    <row r="1236" spans="2:14" hidden="1" x14ac:dyDescent="0.3">
      <c r="C1236" s="62" t="str">
        <f>$C$1168</f>
        <v>Standard Cultural Competence - completed</v>
      </c>
      <c r="E1236" s="65" t="s">
        <v>60</v>
      </c>
      <c r="F1236" s="62" t="str">
        <f>$H$1168</f>
        <v>completing the Standard Cultural Competence program</v>
      </c>
      <c r="G1236" s="65" t="s">
        <v>60</v>
      </c>
      <c r="H1236" s="73" t="str">
        <f t="shared" si="19"/>
        <v>Now that Cooper is completing the Standard Cultural Competence program, we expect stellar outcomes.And will soon provide a testimonial of their responsiveness to the needs of diverse clients.</v>
      </c>
      <c r="I1236" s="4" t="s">
        <v>128</v>
      </c>
      <c r="J1236" s="4" t="str">
        <f t="shared" si="21"/>
        <v>Cooper</v>
      </c>
      <c r="K1236" s="61" t="str">
        <f>K$1195</f>
        <v xml:space="preserve"> is </v>
      </c>
      <c r="L1236" s="4" t="str">
        <f t="shared" si="20"/>
        <v>completing the Standard Cultural Competence program</v>
      </c>
      <c r="M1236" s="4" t="s">
        <v>135</v>
      </c>
      <c r="N1236" s="60" t="s">
        <v>136</v>
      </c>
    </row>
    <row r="1237" spans="2:14" hidden="1" x14ac:dyDescent="0.3">
      <c r="C1237" s="62" t="str">
        <f>$C$1169</f>
        <v>Competitive Cultural Competence - completed</v>
      </c>
      <c r="E1237" s="65" t="s">
        <v>60</v>
      </c>
      <c r="F1237" s="62" t="str">
        <f>$H$1169</f>
        <v>completing the Competetive Cultural Competence program</v>
      </c>
      <c r="G1237" s="65" t="s">
        <v>60</v>
      </c>
      <c r="H1237" s="73" t="str">
        <f t="shared" si="19"/>
        <v>Now that Cooper is completing the Competetive Cultural Competence program, we anticipate greatly improved wellness outcomes.And will soon provide a testimonial of their responsiveness to the needs of diverse clients.</v>
      </c>
      <c r="I1237" s="4" t="s">
        <v>128</v>
      </c>
      <c r="J1237" s="4" t="str">
        <f t="shared" si="21"/>
        <v>Cooper</v>
      </c>
      <c r="K1237" s="61" t="str">
        <f>K$1195</f>
        <v xml:space="preserve"> is </v>
      </c>
      <c r="L1237" s="4" t="str">
        <f t="shared" si="20"/>
        <v>completing the Competetive Cultural Competence program</v>
      </c>
      <c r="M1237" s="4" t="s">
        <v>137</v>
      </c>
      <c r="N1237" s="60" t="s">
        <v>136</v>
      </c>
    </row>
    <row r="1238" spans="2:14" hidden="1" x14ac:dyDescent="0.3">
      <c r="G1238" s="65" t="s">
        <v>60</v>
      </c>
      <c r="H1238" s="73" t="str">
        <f t="shared" si="19"/>
        <v>Select one of these two services, Standard or Competitive Competence, to best improve your efficacy serving diverse patients.We can then offer a testimonial of your improved responsiveness to diverse clients.</v>
      </c>
      <c r="K1238" s="61" t="s">
        <v>138</v>
      </c>
      <c r="L1238" s="61" t="s">
        <v>139</v>
      </c>
      <c r="M1238" s="61" t="s">
        <v>140</v>
      </c>
      <c r="N1238" s="60" t="s">
        <v>141</v>
      </c>
    </row>
    <row r="1239" spans="2:14" hidden="1" x14ac:dyDescent="0.3">
      <c r="C1239" s="73" t="str">
        <f>IF($C1227=$C1232,H1232,IF($C1227=$C1233,H1233,IF($C1227=C1234,H1234,IF($C1227=C1235,H1235,IF($C1227=C1236,H1236,IF($C1227=C1237,H1237,IF($C1227=0,H1238)))))))</f>
        <v>Now that Cooper is beginning the Standard Cultural Competence program, we expect improved outcomes.And can provide a testimonial of their responsiveness to the needs of diverse clients.</v>
      </c>
      <c r="E1239" s="65" t="s">
        <v>60</v>
      </c>
      <c r="F1239" s="73" t="str">
        <f>IF($C1227=$C1232,F1232,IF($C1227=$C1233,F1233,IF($C1227=C1234,F1234,IF($C1227=C1235,F1235,IF($C1227=C1236,F1236,IF($C1227=C1237,F1237,IF($C1227=0,"")))))))</f>
        <v>beginning the Standard Cultural Competence program</v>
      </c>
      <c r="G1239" s="65"/>
    </row>
    <row r="1240" spans="2:14" hidden="1" x14ac:dyDescent="0.3"/>
    <row r="1241" spans="2:14" hidden="1" x14ac:dyDescent="0.3">
      <c r="C1241" s="4" t="s">
        <v>142</v>
      </c>
    </row>
    <row r="1242" spans="2:14" hidden="1" x14ac:dyDescent="0.3"/>
    <row r="1243" spans="2:14" hidden="1" x14ac:dyDescent="0.3"/>
    <row r="1244" spans="2:14" hidden="1" x14ac:dyDescent="0.3"/>
    <row r="1245" spans="2:14" ht="16" hidden="1" x14ac:dyDescent="0.4">
      <c r="B1245" s="66" t="str">
        <f>IF(OR(F174="",J174=""),B174,CONCATENATE(B174,": ",F174,", ",J174))</f>
        <v>4th visit: prenatal, provider finished SC</v>
      </c>
      <c r="C1245" s="67"/>
      <c r="D1245" s="67"/>
      <c r="E1245" s="67"/>
      <c r="F1245" s="68"/>
      <c r="G1245" s="67"/>
      <c r="H1245" s="69"/>
      <c r="I1245" s="67"/>
      <c r="J1245" s="67"/>
      <c r="K1245" s="67"/>
      <c r="L1245" s="67"/>
      <c r="M1245" s="111">
        <f>IF(J174=I$1103,L$1103,IF(J174=I$1104,L$1104,IF(J174=I$1105,L$1105,IF(J174=I$1106,L$1106,IF(J174=I$1107,L$1107,IF(J174=I$1108,L$1108,IF(J174=I$1109,L$1109,IF(J174="",0))))))))</f>
        <v>0.5</v>
      </c>
    </row>
    <row r="1246" spans="2:14" hidden="1" x14ac:dyDescent="0.3">
      <c r="F1246" s="63"/>
    </row>
    <row r="1247" spans="2:14" hidden="1" x14ac:dyDescent="0.3">
      <c r="F1247" s="70" t="str">
        <f>F178</f>
        <v>Ayana</v>
      </c>
      <c r="J1247" s="70" t="str">
        <f>F179</f>
        <v>Cooper</v>
      </c>
    </row>
    <row r="1248" spans="2:14" hidden="1" x14ac:dyDescent="0.3"/>
    <row r="1249" spans="2:16" hidden="1" x14ac:dyDescent="0.3">
      <c r="B1249" s="64">
        <f>IF(C1249=F$1107,E$1107,IF(C1249=F$1108,E$1108,IF(C1249=F$1109,E$1109,IF(C1249=F$1110,E$1110,IF(C1249=F$1111,E$1111,IF(C1249=0,0))))))</f>
        <v>10</v>
      </c>
      <c r="C1249" s="4" t="str">
        <f>K181</f>
        <v>I strongly agree</v>
      </c>
      <c r="F1249" s="4" t="str">
        <f>F1212</f>
        <v>1. I felt fully seen and heard.</v>
      </c>
      <c r="M1249" s="4">
        <f>IF(K181="",0,1)</f>
        <v>1</v>
      </c>
    </row>
    <row r="1250" spans="2:16" hidden="1" x14ac:dyDescent="0.3">
      <c r="B1250" s="64">
        <f t="shared" ref="B1250:B1258" si="22">IF(C1250=F$1107,E$1107,IF(C1250=F$1108,E$1108,IF(C1250=F$1109,E$1109,IF(C1250=F$1110,E$1110,IF(C1250=F$1111,E$1111,IF(C1250=0,0))))))</f>
        <v>10</v>
      </c>
      <c r="C1250" s="4" t="str">
        <f>K183</f>
        <v>I strongly agree</v>
      </c>
      <c r="F1250" s="4" t="str">
        <f t="shared" ref="F1250:F1258" si="23">F1213</f>
        <v>2. They faithfully responded to all of my expressions of pain or discomfort.</v>
      </c>
      <c r="M1250" s="4">
        <f>IF(K183="",0,1)</f>
        <v>1</v>
      </c>
    </row>
    <row r="1251" spans="2:16" hidden="1" x14ac:dyDescent="0.3">
      <c r="B1251" s="64">
        <f t="shared" si="22"/>
        <v>7.5</v>
      </c>
      <c r="C1251" s="4" t="str">
        <f>K185</f>
        <v>I somewhat agree</v>
      </c>
      <c r="F1251" s="4" t="str">
        <f t="shared" si="23"/>
        <v>3. They put my personal wellbeing ahead of their institutional processes.</v>
      </c>
      <c r="M1251" s="4">
        <f>IF(K185="",0,1)</f>
        <v>1</v>
      </c>
    </row>
    <row r="1252" spans="2:16" hidden="1" x14ac:dyDescent="0.3">
      <c r="B1252" s="64">
        <f t="shared" si="22"/>
        <v>7.5</v>
      </c>
      <c r="C1252" s="4" t="str">
        <f>K187</f>
        <v>I somewhat agree</v>
      </c>
      <c r="F1252" s="4" t="str">
        <f t="shared" si="23"/>
        <v>4. Their actions and expressions were devoid of any microaggressions.</v>
      </c>
      <c r="M1252" s="4">
        <f>IF(K187="",0,1)</f>
        <v>1</v>
      </c>
    </row>
    <row r="1253" spans="2:16" hidden="1" x14ac:dyDescent="0.3">
      <c r="B1253" s="64">
        <f t="shared" si="22"/>
        <v>7.5</v>
      </c>
      <c r="C1253" s="4" t="str">
        <f>K189</f>
        <v>I somewhat agree</v>
      </c>
      <c r="F1253" s="4" t="str">
        <f t="shared" si="23"/>
        <v>5. They asked me how they could be more culturally sensitive.</v>
      </c>
      <c r="M1253" s="4">
        <f>IF(K189="",0,1)</f>
        <v>1</v>
      </c>
    </row>
    <row r="1254" spans="2:16" hidden="1" x14ac:dyDescent="0.3">
      <c r="B1254" s="64">
        <f t="shared" si="22"/>
        <v>10</v>
      </c>
      <c r="C1254" s="4" t="str">
        <f>K191</f>
        <v>I strongly agree</v>
      </c>
      <c r="F1254" s="4" t="str">
        <f t="shared" si="23"/>
        <v>6. They did not exploit my vulnerability to their professional authority.</v>
      </c>
      <c r="M1254" s="4">
        <f>IF(K191="",0,1)</f>
        <v>1</v>
      </c>
    </row>
    <row r="1255" spans="2:16" hidden="1" x14ac:dyDescent="0.3">
      <c r="B1255" s="64">
        <f t="shared" si="22"/>
        <v>7.5</v>
      </c>
      <c r="C1255" s="4" t="str">
        <f>K193</f>
        <v>I somewhat agree</v>
      </c>
      <c r="F1255" s="4" t="str">
        <f t="shared" si="23"/>
        <v>7. I never had to give up my autonomy to fit their processes.</v>
      </c>
      <c r="M1255" s="4">
        <f>IF(K193="",0,1)</f>
        <v>1</v>
      </c>
    </row>
    <row r="1256" spans="2:16" hidden="1" x14ac:dyDescent="0.3">
      <c r="B1256" s="64">
        <f t="shared" si="22"/>
        <v>10</v>
      </c>
      <c r="C1256" s="4" t="str">
        <f>K195</f>
        <v>I strongly agree</v>
      </c>
      <c r="F1256" s="4" t="str">
        <f t="shared" si="23"/>
        <v>8. Staff appeared to be culturally diverse.</v>
      </c>
      <c r="M1256" s="4">
        <f>IF(K195="",0,1)</f>
        <v>1</v>
      </c>
    </row>
    <row r="1257" spans="2:16" hidden="1" x14ac:dyDescent="0.3">
      <c r="B1257" s="64">
        <f t="shared" si="22"/>
        <v>5</v>
      </c>
      <c r="C1257" s="4" t="str">
        <f>K197</f>
        <v>I neither agree nor disagree</v>
      </c>
      <c r="F1257" s="4" t="str">
        <f t="shared" si="23"/>
        <v>9. They effectively accommodated my linguistic barrier.</v>
      </c>
      <c r="M1257" s="4">
        <f>IF(K197="",0,1)</f>
        <v>1</v>
      </c>
    </row>
    <row r="1258" spans="2:16" hidden="1" x14ac:dyDescent="0.3">
      <c r="B1258" s="64">
        <f t="shared" si="22"/>
        <v>10</v>
      </c>
      <c r="C1258" s="4" t="str">
        <f>K199</f>
        <v>I strongly agree</v>
      </c>
      <c r="F1258" s="4" t="str">
        <f t="shared" si="23"/>
        <v>10. I was offered billing options appropriate to my cultural values.</v>
      </c>
      <c r="M1258" s="4">
        <f>IF(K199="",0,1)</f>
        <v>1</v>
      </c>
    </row>
    <row r="1259" spans="2:16" hidden="1" x14ac:dyDescent="0.3">
      <c r="M1259" s="71">
        <f t="shared" ref="M1259" si="24">SUM(M1249:M1258)</f>
        <v>10</v>
      </c>
    </row>
    <row r="1260" spans="2:16" ht="15.5" hidden="1" x14ac:dyDescent="0.45">
      <c r="B1260" s="72">
        <f t="shared" ref="B1260" si="25">ROUND(SUM(B1249:B1258),0)</f>
        <v>85</v>
      </c>
      <c r="C1260" s="73" t="str">
        <f>IF(AND($B1260&gt;=$B$1114,$B1260&lt;$C$1114),E$1114,IF(AND($B1260&gt;=$B$1115,$B1260&lt;$C$1115),E$1115,IF(AND($B1260&gt;=$B$1116,$B1260&lt;$C$1116),E$1116,IF(AND($B1260&gt;=$B$1117,$B1260&lt;$C$1117),E$1117,IF(AND($B1260&gt;=$B$1118,$B1260&lt;=$C$1118),E$1118)))))</f>
        <v>Certifiably competent</v>
      </c>
      <c r="F1260" s="73" t="str">
        <f>IF(AND($B1260&gt;=$B$1114,$B1260&lt;$C$1114),H$1114,IF(AND($B1260&gt;=$B$1115,$B1260&lt;$C$1115),H$1115,IF(AND($B1260&gt;=$B$1116,$B1260&lt;$C$1116),H$1116,IF(AND($B1260&gt;=$B$1117,$B1260&lt;$C$1117),H$1117,IF(AND($B1260&gt;=$B$1118,$B1260&lt;=$C$1118),H$1118)))))</f>
        <v>certifiable competence</v>
      </c>
      <c r="I1260" s="73" t="str">
        <f>IF(AND($B1260&gt;=$B$1114,$B1260&lt;$C$1114),K$1114,IF(AND($B1260&gt;=$B$1115,$B1260&lt;$C$1115),K$1115,IF(AND($B1260&gt;=$B$1116,$B1260&lt;$C$1116),K$1116,IF(AND($B1260&gt;=$B$1117,$B1260&lt;$C$1117),K$1117,IF(AND($B1260&gt;=$B$1118,$B1260&lt;=$C$1118),K$1118)))))</f>
        <v>ideal for Ayana's wellbeing</v>
      </c>
      <c r="M1260" s="74">
        <f>IF(M1259=10,B1260,"")</f>
        <v>85</v>
      </c>
      <c r="P1260" s="127">
        <f>IF(M1260="","",M1260*0.01)</f>
        <v>0.85</v>
      </c>
    </row>
    <row r="1261" spans="2:16" ht="15.5" hidden="1" x14ac:dyDescent="0.45">
      <c r="L1261" s="75" t="s">
        <v>92</v>
      </c>
      <c r="M1261" s="76">
        <f>IF(K179="","",K179)</f>
        <v>7.7</v>
      </c>
      <c r="P1261" s="127">
        <f>IF(M1261="","",1-(M1261/12))</f>
        <v>0.35833333333333328</v>
      </c>
    </row>
    <row r="1262" spans="2:16" hidden="1" x14ac:dyDescent="0.3">
      <c r="B1262" s="73" t="str">
        <f t="shared" ref="B1262" si="26">IF(M1259=10,CONCATENATE(E1262,F1262,G1262,H1262,I1262,J1262,K1262,L1262,M1262),"")</f>
        <v>The resulting score for cultural competence is 85 out of 100. This indicates a level of certifiable competence.</v>
      </c>
      <c r="D1262" s="65" t="s">
        <v>60</v>
      </c>
      <c r="E1262" s="4" t="s">
        <v>93</v>
      </c>
      <c r="F1262" s="4">
        <f t="shared" ref="F1262" si="27">B1260</f>
        <v>85</v>
      </c>
      <c r="G1262" s="4" t="s">
        <v>94</v>
      </c>
      <c r="H1262" s="4" t="str">
        <f t="shared" ref="H1262" si="28">F1260</f>
        <v>certifiable competence</v>
      </c>
      <c r="I1262" s="4" t="s">
        <v>95</v>
      </c>
    </row>
    <row r="1263" spans="2:16" hidden="1" x14ac:dyDescent="0.3"/>
    <row r="1264" spans="2:16" ht="14.5" hidden="1" x14ac:dyDescent="0.45">
      <c r="C1264" s="147" t="str">
        <f>E209</f>
        <v>Standard Cultural Competence - completed</v>
      </c>
      <c r="D1264" s="148"/>
      <c r="E1264" s="148"/>
      <c r="F1264" s="148"/>
      <c r="G1264" s="148"/>
      <c r="H1264" s="149"/>
    </row>
    <row r="1265" spans="3:14" hidden="1" x14ac:dyDescent="0.3"/>
    <row r="1266" spans="3:14" hidden="1" x14ac:dyDescent="0.3">
      <c r="C1266" s="73" t="str">
        <f>CONCATENATE(E1266,F1266,G1266,H1266,I1266,J1266,K1266,,L1266,M1266)</f>
        <v xml:space="preserve">We provide this helpful feedback to you, Cooper, to improve your cultural competency. </v>
      </c>
      <c r="D1266" s="65" t="s">
        <v>60</v>
      </c>
      <c r="E1266" s="4" t="s">
        <v>123</v>
      </c>
      <c r="F1266" s="4" t="str">
        <f>IF($J1247=0,"the recipient",$J1247)</f>
        <v>Cooper</v>
      </c>
      <c r="G1266" s="4" t="s">
        <v>124</v>
      </c>
      <c r="H1266" s="4"/>
    </row>
    <row r="1267" spans="3:14" hidden="1" x14ac:dyDescent="0.3">
      <c r="C1267" s="73" t="str">
        <f>CONCATENATE(E1267,F1267,G1267,H1267,I1267,J1267,K1267,,L1267,M1267)</f>
        <v xml:space="preserve">We know medical providers like you rely upon referrals. Often from those you serve. </v>
      </c>
      <c r="D1267" s="65" t="s">
        <v>60</v>
      </c>
      <c r="E1267" s="4" t="s">
        <v>126</v>
      </c>
      <c r="G1267" s="4" t="s">
        <v>127</v>
      </c>
    </row>
    <row r="1268" spans="3:14" hidden="1" x14ac:dyDescent="0.3">
      <c r="C1268" s="73" t="str">
        <f>CONCATENATE(E1268,F1268,G1268,H1268,I1268,J1268,K1268,,L1268,M1268)</f>
        <v>Select a service that best fits your needs.</v>
      </c>
      <c r="D1268" s="65" t="s">
        <v>60</v>
      </c>
      <c r="E1268" s="4" t="s">
        <v>17</v>
      </c>
    </row>
    <row r="1269" spans="3:14" hidden="1" x14ac:dyDescent="0.3">
      <c r="C1269" s="62" t="str">
        <f>$C$1164</f>
        <v>Standard Cultural Competence - begin</v>
      </c>
      <c r="E1269" s="65" t="s">
        <v>60</v>
      </c>
      <c r="F1269" s="62" t="str">
        <f>$H$1164</f>
        <v>beginning the Standard Cultural Competence program</v>
      </c>
      <c r="G1269" s="65" t="s">
        <v>60</v>
      </c>
      <c r="H1269" s="73" t="str">
        <f>CONCATENATE($I1269,$J1269,$K1269,$L1269,$M1269,$N1269,$O1269,$P1269)</f>
        <v>Now that Cooper is beginning the Standard Cultural Competence program, we expect improved outcomes. And can provide a testimonial of their responsiveness to the needs of diverse clients.</v>
      </c>
      <c r="I1269" s="4" t="s">
        <v>128</v>
      </c>
      <c r="J1269" s="65" t="str">
        <f>F1266</f>
        <v>Cooper</v>
      </c>
      <c r="K1269" s="61" t="s">
        <v>129</v>
      </c>
      <c r="L1269" s="4" t="str">
        <f>F1269</f>
        <v>beginning the Standard Cultural Competence program</v>
      </c>
      <c r="M1269" s="4" t="s">
        <v>143</v>
      </c>
      <c r="N1269" s="60" t="s">
        <v>131</v>
      </c>
    </row>
    <row r="1270" spans="3:14" hidden="1" x14ac:dyDescent="0.3">
      <c r="C1270" s="62" t="str">
        <f>$C$1165</f>
        <v>Competitive Cultural Competence - begin</v>
      </c>
      <c r="E1270" s="65" t="s">
        <v>60</v>
      </c>
      <c r="F1270" s="62" t="str">
        <f>$H$1165</f>
        <v>beginning the Competetive Cultural Competence program</v>
      </c>
      <c r="G1270" s="65" t="s">
        <v>60</v>
      </c>
      <c r="H1270" s="73" t="str">
        <f t="shared" ref="H1270:H1275" si="29">CONCATENATE($I1270,$J1270,$K1270,$L1270,$M1270,$N1270,$O1270,$P1270)</f>
        <v>Now that Cooper is beginning the Competetive Cultural Competence program, we anticipate modestly improved wellness outcomes. And can provide a testimonial of their responsiveness to the needs of diverse clients.</v>
      </c>
      <c r="I1270" s="4" t="s">
        <v>128</v>
      </c>
      <c r="J1270" s="4" t="str">
        <f>J1269</f>
        <v>Cooper</v>
      </c>
      <c r="K1270" s="61" t="str">
        <f>K$1195</f>
        <v xml:space="preserve"> is </v>
      </c>
      <c r="L1270" s="4" t="str">
        <f t="shared" ref="L1270:L1274" si="30">F1270</f>
        <v>beginning the Competetive Cultural Competence program</v>
      </c>
      <c r="M1270" s="4" t="s">
        <v>144</v>
      </c>
      <c r="N1270" s="60" t="s">
        <v>131</v>
      </c>
    </row>
    <row r="1271" spans="3:14" hidden="1" x14ac:dyDescent="0.3">
      <c r="C1271" s="62" t="str">
        <f>$C$1166</f>
        <v>Standard Cultural Competence - enrolled</v>
      </c>
      <c r="E1271" s="65" t="s">
        <v>60</v>
      </c>
      <c r="F1271" s="62" t="str">
        <f>$H$1166</f>
        <v>participating in the Standard Cultural Competence program</v>
      </c>
      <c r="G1271" s="65" t="s">
        <v>60</v>
      </c>
      <c r="H1271" s="73" t="str">
        <f t="shared" si="29"/>
        <v>Now that Cooper is participating in the Standard Cultural Competence program, we expect better outcomes. And can provide a testimonial of their responsiveness to the needs of diverse clients.</v>
      </c>
      <c r="I1271" s="4" t="s">
        <v>128</v>
      </c>
      <c r="J1271" s="4" t="str">
        <f t="shared" ref="J1271:J1274" si="31">J1270</f>
        <v>Cooper</v>
      </c>
      <c r="K1271" s="61" t="str">
        <f>K$1195</f>
        <v xml:space="preserve"> is </v>
      </c>
      <c r="L1271" s="4" t="str">
        <f t="shared" si="30"/>
        <v>participating in the Standard Cultural Competence program</v>
      </c>
      <c r="M1271" s="4" t="s">
        <v>145</v>
      </c>
      <c r="N1271" s="60" t="s">
        <v>131</v>
      </c>
    </row>
    <row r="1272" spans="3:14" hidden="1" x14ac:dyDescent="0.3">
      <c r="C1272" s="62" t="str">
        <f>$C$1167</f>
        <v>Competitive Cultural Competence - enrolled</v>
      </c>
      <c r="E1272" s="65" t="s">
        <v>60</v>
      </c>
      <c r="F1272" s="62" t="str">
        <f>$H$1167</f>
        <v>participating in the Competetive Cultural Competence program</v>
      </c>
      <c r="G1272" s="65" t="s">
        <v>60</v>
      </c>
      <c r="H1272" s="73" t="str">
        <f t="shared" si="29"/>
        <v>Now that Cooper is participating in the Competetive Cultural Competence program, we anticipate significantly improved wellness outcomes. And can provide a testimonial of their responsiveness to the needs of diverse clients.</v>
      </c>
      <c r="I1272" s="4" t="s">
        <v>128</v>
      </c>
      <c r="J1272" s="4" t="str">
        <f t="shared" si="31"/>
        <v>Cooper</v>
      </c>
      <c r="K1272" s="61" t="str">
        <f>K$1195</f>
        <v xml:space="preserve"> is </v>
      </c>
      <c r="L1272" s="4" t="str">
        <f t="shared" si="30"/>
        <v>participating in the Competetive Cultural Competence program</v>
      </c>
      <c r="M1272" s="4" t="s">
        <v>146</v>
      </c>
      <c r="N1272" s="60" t="s">
        <v>131</v>
      </c>
    </row>
    <row r="1273" spans="3:14" hidden="1" x14ac:dyDescent="0.3">
      <c r="C1273" s="62" t="str">
        <f>$C$1168</f>
        <v>Standard Cultural Competence - completed</v>
      </c>
      <c r="E1273" s="65" t="s">
        <v>60</v>
      </c>
      <c r="F1273" s="62" t="str">
        <f>$H$1168</f>
        <v>completing the Standard Cultural Competence program</v>
      </c>
      <c r="G1273" s="65" t="s">
        <v>60</v>
      </c>
      <c r="H1273" s="73" t="str">
        <f t="shared" si="29"/>
        <v>Now that Cooper is completing the Standard Cultural Competence program, we expect stellar outcomes. And will soon provide a testimonial of their responsiveness to the needs of diverse clients.</v>
      </c>
      <c r="I1273" s="4" t="s">
        <v>128</v>
      </c>
      <c r="J1273" s="4" t="str">
        <f t="shared" si="31"/>
        <v>Cooper</v>
      </c>
      <c r="K1273" s="61" t="str">
        <f>K$1195</f>
        <v xml:space="preserve"> is </v>
      </c>
      <c r="L1273" s="4" t="str">
        <f t="shared" si="30"/>
        <v>completing the Standard Cultural Competence program</v>
      </c>
      <c r="M1273" s="4" t="s">
        <v>147</v>
      </c>
      <c r="N1273" s="60" t="s">
        <v>136</v>
      </c>
    </row>
    <row r="1274" spans="3:14" hidden="1" x14ac:dyDescent="0.3">
      <c r="C1274" s="62" t="str">
        <f>$C$1169</f>
        <v>Competitive Cultural Competence - completed</v>
      </c>
      <c r="E1274" s="65" t="s">
        <v>60</v>
      </c>
      <c r="F1274" s="62" t="str">
        <f>$H$1169</f>
        <v>completing the Competetive Cultural Competence program</v>
      </c>
      <c r="G1274" s="65" t="s">
        <v>60</v>
      </c>
      <c r="H1274" s="73" t="str">
        <f t="shared" si="29"/>
        <v>Now that Cooper is completing the Competetive Cultural Competence program, we anticipate greatly improved wellness outcomes. And will soon provide a testimonial of their responsiveness to the needs of diverse clients.</v>
      </c>
      <c r="I1274" s="4" t="s">
        <v>128</v>
      </c>
      <c r="J1274" s="4" t="str">
        <f t="shared" si="31"/>
        <v>Cooper</v>
      </c>
      <c r="K1274" s="61" t="str">
        <f>K$1195</f>
        <v xml:space="preserve"> is </v>
      </c>
      <c r="L1274" s="4" t="str">
        <f t="shared" si="30"/>
        <v>completing the Competetive Cultural Competence program</v>
      </c>
      <c r="M1274" s="4" t="s">
        <v>148</v>
      </c>
      <c r="N1274" s="60" t="s">
        <v>136</v>
      </c>
    </row>
    <row r="1275" spans="3:14" hidden="1" x14ac:dyDescent="0.3">
      <c r="G1275" s="65" t="s">
        <v>60</v>
      </c>
      <c r="H1275" s="73" t="str">
        <f t="shared" si="29"/>
        <v>Select one of these two services, Standard or Competitive Competence, to best improve your efficacy serving diverse patients. We can then offer a testimonial of your improved responsiveness to diverse clients.</v>
      </c>
      <c r="K1275" s="61" t="s">
        <v>138</v>
      </c>
      <c r="L1275" s="61" t="s">
        <v>139</v>
      </c>
      <c r="M1275" s="61" t="s">
        <v>149</v>
      </c>
      <c r="N1275" s="60" t="s">
        <v>141</v>
      </c>
    </row>
    <row r="1276" spans="3:14" hidden="1" x14ac:dyDescent="0.3">
      <c r="C1276" s="73" t="str">
        <f>IF($C1264=$C1269,H1269,IF($C1264=$C1270,H1270,IF($C1264=C1271,H1271,IF($C1264=C1272,H1272,IF($C1264=C1273,H1273,IF($C1264=C1274,H1274,IF($C1264=0,H1275)))))))</f>
        <v>Now that Cooper is completing the Standard Cultural Competence program, we expect stellar outcomes. And will soon provide a testimonial of their responsiveness to the needs of diverse clients.</v>
      </c>
      <c r="E1276" s="65" t="s">
        <v>60</v>
      </c>
      <c r="F1276" s="73" t="str">
        <f>IF($C1264=$C1269,F1269,IF($C1264=$C1270,F1270,IF($C1264=C1271,F1271,IF($C1264=C1272,F1272,IF($C1264=C1273,F1273,IF($C1264=C1274,F1274,IF($C1264=0,"")))))))</f>
        <v>completing the Standard Cultural Competence program</v>
      </c>
      <c r="G1276" s="65" t="s">
        <v>60</v>
      </c>
    </row>
    <row r="1277" spans="3:14" hidden="1" x14ac:dyDescent="0.3"/>
    <row r="1278" spans="3:14" hidden="1" x14ac:dyDescent="0.3">
      <c r="C1278" s="4" t="s">
        <v>142</v>
      </c>
    </row>
    <row r="1279" spans="3:14" hidden="1" x14ac:dyDescent="0.3"/>
    <row r="1280" spans="3:14" hidden="1" x14ac:dyDescent="0.3"/>
    <row r="1281" spans="2:13" hidden="1" x14ac:dyDescent="0.3"/>
    <row r="1282" spans="2:13" ht="16" hidden="1" x14ac:dyDescent="0.4">
      <c r="B1282" s="66" t="str">
        <f>IF(OR(F215="",J215=""),B215,CONCATENATE(B215,": ",F215,", ",J215))</f>
        <v>5th visit: delivery, provider finished SC</v>
      </c>
      <c r="C1282" s="67"/>
      <c r="D1282" s="67"/>
      <c r="E1282" s="67"/>
      <c r="F1282" s="68"/>
      <c r="G1282" s="67"/>
      <c r="H1282" s="69"/>
      <c r="I1282" s="67"/>
      <c r="J1282" s="67"/>
      <c r="K1282" s="67"/>
      <c r="L1282" s="67"/>
      <c r="M1282" s="133">
        <f>IF(J215=I$1103,L$1103,IF(J215=I$1104,L$1104,IF(J215=I$1105,L$1105,IF(J215=I$1106,L$1106,IF(J215=I$1107,L$1107,IF(J215=I$1108,L$1108,IF(J215=I$1109,L$1109,IF(J215="",0))))))))</f>
        <v>0.5</v>
      </c>
    </row>
    <row r="1283" spans="2:13" hidden="1" x14ac:dyDescent="0.3">
      <c r="F1283" s="63"/>
    </row>
    <row r="1284" spans="2:13" hidden="1" x14ac:dyDescent="0.3">
      <c r="F1284" s="70" t="str">
        <f>F219</f>
        <v>Ayana</v>
      </c>
      <c r="J1284" s="70" t="str">
        <f>F220</f>
        <v>Cooper</v>
      </c>
    </row>
    <row r="1285" spans="2:13" hidden="1" x14ac:dyDescent="0.3"/>
    <row r="1286" spans="2:13" hidden="1" x14ac:dyDescent="0.3">
      <c r="B1286" s="64">
        <f>IF(C1286=F$1107,E$1107,IF(C1286=F$1108,E$1108,IF(C1286=F$1109,E$1109,IF(C1286=F$1110,E$1110,IF(C1286=F$1111,E$1111,IF(C1286=0,0))))))</f>
        <v>10</v>
      </c>
      <c r="C1286" s="4" t="str">
        <f>K222</f>
        <v>I strongly agree</v>
      </c>
      <c r="F1286" s="4" t="str">
        <f>F1249</f>
        <v>1. I felt fully seen and heard.</v>
      </c>
      <c r="M1286" s="4">
        <f>IF(K222="",0,1)</f>
        <v>1</v>
      </c>
    </row>
    <row r="1287" spans="2:13" hidden="1" x14ac:dyDescent="0.3">
      <c r="B1287" s="64">
        <f t="shared" ref="B1287:B1295" si="32">IF(C1287=F$1107,E$1107,IF(C1287=F$1108,E$1108,IF(C1287=F$1109,E$1109,IF(C1287=F$1110,E$1110,IF(C1287=F$1111,E$1111,IF(C1287=0,0))))))</f>
        <v>10</v>
      </c>
      <c r="C1287" s="4" t="str">
        <f>K224</f>
        <v>I strongly agree</v>
      </c>
      <c r="F1287" s="4" t="str">
        <f t="shared" ref="F1287:F1295" si="33">F1250</f>
        <v>2. They faithfully responded to all of my expressions of pain or discomfort.</v>
      </c>
      <c r="M1287" s="4">
        <f>IF(K224="",0,1)</f>
        <v>1</v>
      </c>
    </row>
    <row r="1288" spans="2:13" hidden="1" x14ac:dyDescent="0.3">
      <c r="B1288" s="64">
        <f t="shared" si="32"/>
        <v>7.5</v>
      </c>
      <c r="C1288" s="4" t="str">
        <f>K226</f>
        <v>I somewhat agree</v>
      </c>
      <c r="F1288" s="4" t="str">
        <f t="shared" si="33"/>
        <v>3. They put my personal wellbeing ahead of their institutional processes.</v>
      </c>
      <c r="M1288" s="4">
        <f>IF(K226="",0,1)</f>
        <v>1</v>
      </c>
    </row>
    <row r="1289" spans="2:13" hidden="1" x14ac:dyDescent="0.3">
      <c r="B1289" s="64">
        <f t="shared" si="32"/>
        <v>7.5</v>
      </c>
      <c r="C1289" s="4" t="str">
        <f>K228</f>
        <v>I somewhat agree</v>
      </c>
      <c r="F1289" s="4" t="str">
        <f t="shared" si="33"/>
        <v>4. Their actions and expressions were devoid of any microaggressions.</v>
      </c>
      <c r="M1289" s="4">
        <f>IF(K228="",0,1)</f>
        <v>1</v>
      </c>
    </row>
    <row r="1290" spans="2:13" hidden="1" x14ac:dyDescent="0.3">
      <c r="B1290" s="64">
        <f t="shared" si="32"/>
        <v>7.5</v>
      </c>
      <c r="C1290" s="4" t="str">
        <f>K230</f>
        <v>I somewhat agree</v>
      </c>
      <c r="F1290" s="4" t="str">
        <f t="shared" si="33"/>
        <v>5. They asked me how they could be more culturally sensitive.</v>
      </c>
      <c r="M1290" s="4">
        <f>IF(K230="",0,1)</f>
        <v>1</v>
      </c>
    </row>
    <row r="1291" spans="2:13" hidden="1" x14ac:dyDescent="0.3">
      <c r="B1291" s="64">
        <f t="shared" si="32"/>
        <v>10</v>
      </c>
      <c r="C1291" s="4" t="str">
        <f>K232</f>
        <v>I strongly agree</v>
      </c>
      <c r="F1291" s="4" t="str">
        <f t="shared" si="33"/>
        <v>6. They did not exploit my vulnerability to their professional authority.</v>
      </c>
      <c r="M1291" s="4">
        <f>IF(K232="",0,1)</f>
        <v>1</v>
      </c>
    </row>
    <row r="1292" spans="2:13" hidden="1" x14ac:dyDescent="0.3">
      <c r="B1292" s="64">
        <f t="shared" si="32"/>
        <v>7.5</v>
      </c>
      <c r="C1292" s="4" t="str">
        <f>K234</f>
        <v>I somewhat agree</v>
      </c>
      <c r="F1292" s="4" t="str">
        <f t="shared" si="33"/>
        <v>7. I never had to give up my autonomy to fit their processes.</v>
      </c>
      <c r="M1292" s="4">
        <f>IF(K234="",0,1)</f>
        <v>1</v>
      </c>
    </row>
    <row r="1293" spans="2:13" hidden="1" x14ac:dyDescent="0.3">
      <c r="B1293" s="64">
        <f t="shared" si="32"/>
        <v>10</v>
      </c>
      <c r="C1293" s="4" t="str">
        <f>K236</f>
        <v>I strongly agree</v>
      </c>
      <c r="F1293" s="4" t="str">
        <f t="shared" si="33"/>
        <v>8. Staff appeared to be culturally diverse.</v>
      </c>
      <c r="M1293" s="4">
        <f>IF(K236="",0,1)</f>
        <v>1</v>
      </c>
    </row>
    <row r="1294" spans="2:13" hidden="1" x14ac:dyDescent="0.3">
      <c r="B1294" s="64">
        <f t="shared" si="32"/>
        <v>5</v>
      </c>
      <c r="C1294" s="4" t="str">
        <f>K238</f>
        <v>I neither agree nor disagree</v>
      </c>
      <c r="F1294" s="4" t="str">
        <f t="shared" si="33"/>
        <v>9. They effectively accommodated my linguistic barrier.</v>
      </c>
      <c r="M1294" s="4">
        <f>IF(K238="",0,1)</f>
        <v>1</v>
      </c>
    </row>
    <row r="1295" spans="2:13" hidden="1" x14ac:dyDescent="0.3">
      <c r="B1295" s="64">
        <f t="shared" si="32"/>
        <v>10</v>
      </c>
      <c r="C1295" s="4" t="str">
        <f>K240</f>
        <v>I strongly agree</v>
      </c>
      <c r="F1295" s="4" t="str">
        <f t="shared" si="33"/>
        <v>10. I was offered billing options appropriate to my cultural values.</v>
      </c>
      <c r="M1295" s="4">
        <f>IF(K240="",0,1)</f>
        <v>1</v>
      </c>
    </row>
    <row r="1296" spans="2:13" hidden="1" x14ac:dyDescent="0.3">
      <c r="M1296" s="71">
        <f t="shared" ref="M1296" si="34">SUM(M1286:M1295)</f>
        <v>10</v>
      </c>
    </row>
    <row r="1297" spans="2:16" ht="15.5" hidden="1" x14ac:dyDescent="0.45">
      <c r="B1297" s="72">
        <f t="shared" ref="B1297" si="35">ROUND(SUM(B1286:B1295),0)</f>
        <v>85</v>
      </c>
      <c r="C1297" s="73" t="str">
        <f>IF(AND($B1297&gt;=$B$1114,$B1297&lt;$C$1114),E$1114,IF(AND($B1297&gt;=$B$1115,$B1297&lt;$C$1115),E$1115,IF(AND($B1297&gt;=$B$1116,$B1297&lt;$C$1116),E$1116,IF(AND($B1297&gt;=$B$1117,$B1297&lt;$C$1117),E$1117,IF(AND($B1297&gt;=$B$1118,$B1297&lt;=$C$1118),E$1118)))))</f>
        <v>Certifiably competent</v>
      </c>
      <c r="F1297" s="73" t="str">
        <f>IF(AND($B1297&gt;=$B$1114,$B1297&lt;$C$1114),H$1114,IF(AND($B1297&gt;=$B$1115,$B1297&lt;$C$1115),H$1115,IF(AND($B1297&gt;=$B$1116,$B1297&lt;$C$1116),H$1116,IF(AND($B1297&gt;=$B$1117,$B1297&lt;$C$1117),H$1117,IF(AND($B1297&gt;=$B$1118,$B1297&lt;=$C$1118),H$1118)))))</f>
        <v>certifiable competence</v>
      </c>
      <c r="I1297" s="73" t="str">
        <f>IF(AND($B1297&gt;=$B$1114,$B1297&lt;$C$1114),K$1114,IF(AND($B1297&gt;=$B$1115,$B1297&lt;$C$1115),K$1115,IF(AND($B1297&gt;=$B$1116,$B1297&lt;$C$1116),K$1116,IF(AND($B1297&gt;=$B$1117,$B1297&lt;$C$1117),K$1117,IF(AND($B1297&gt;=$B$1118,$B1297&lt;=$C$1118),K$1118)))))</f>
        <v>ideal for Ayana's wellbeing</v>
      </c>
      <c r="M1297" s="74">
        <f>IF(M1296=10,B1297,"")</f>
        <v>85</v>
      </c>
      <c r="P1297" s="127">
        <f>IF(M1297="","",M1297*0.01)</f>
        <v>0.85</v>
      </c>
    </row>
    <row r="1298" spans="2:16" ht="15.5" hidden="1" x14ac:dyDescent="0.45">
      <c r="L1298" s="75" t="s">
        <v>92</v>
      </c>
      <c r="M1298" s="76">
        <f>IF(K220="","",K220)</f>
        <v>8.1999999999999993</v>
      </c>
      <c r="P1298" s="127">
        <f>IF(M1298="","",1-(M1298/12))</f>
        <v>0.31666666666666676</v>
      </c>
    </row>
    <row r="1299" spans="2:16" hidden="1" x14ac:dyDescent="0.3">
      <c r="B1299" s="73" t="str">
        <f t="shared" ref="B1299" si="36">IF(M1296=10,CONCATENATE(E1299,F1299,G1299,H1299,I1299,J1299,K1299,L1299,M1299),"")</f>
        <v>The resulting score for cultural competence is 85 out of 100. This indicates a level of certifiable competence.</v>
      </c>
      <c r="D1299" s="65" t="s">
        <v>60</v>
      </c>
      <c r="E1299" s="4" t="s">
        <v>93</v>
      </c>
      <c r="F1299" s="4">
        <f t="shared" ref="F1299" si="37">B1297</f>
        <v>85</v>
      </c>
      <c r="G1299" s="4" t="s">
        <v>94</v>
      </c>
      <c r="H1299" s="4" t="str">
        <f t="shared" ref="H1299" si="38">F1297</f>
        <v>certifiable competence</v>
      </c>
      <c r="I1299" s="4" t="s">
        <v>95</v>
      </c>
    </row>
    <row r="1300" spans="2:16" hidden="1" x14ac:dyDescent="0.3"/>
    <row r="1301" spans="2:16" ht="14.5" hidden="1" x14ac:dyDescent="0.45">
      <c r="C1301" s="147" t="str">
        <f>E250</f>
        <v>Standard Cultural Competence - completed</v>
      </c>
      <c r="D1301" s="148"/>
      <c r="E1301" s="148"/>
      <c r="F1301" s="148"/>
      <c r="G1301" s="148"/>
      <c r="H1301" s="149"/>
    </row>
    <row r="1302" spans="2:16" hidden="1" x14ac:dyDescent="0.3"/>
    <row r="1303" spans="2:16" hidden="1" x14ac:dyDescent="0.3">
      <c r="C1303" s="73" t="str">
        <f>CONCATENATE(E1303,F1303,G1303,H1303,I1303,J1303,K1303,,L1303,M1303)</f>
        <v xml:space="preserve">We provide this helpful feedback to you, Cooper, to improve your cultural competency. </v>
      </c>
      <c r="D1303" s="65" t="s">
        <v>60</v>
      </c>
      <c r="E1303" s="4" t="s">
        <v>123</v>
      </c>
      <c r="F1303" s="4" t="str">
        <f>IF($J1284=0,"the recipient",$J1284)</f>
        <v>Cooper</v>
      </c>
      <c r="G1303" s="4" t="s">
        <v>124</v>
      </c>
      <c r="H1303" s="4"/>
    </row>
    <row r="1304" spans="2:16" hidden="1" x14ac:dyDescent="0.3">
      <c r="C1304" s="73" t="str">
        <f>CONCATENATE(E1304,F1304,G1304,H1304,I1304,J1304,K1304,,L1304,M1304)</f>
        <v xml:space="preserve">We know medical providers like you rely upon referrals. Often from those you serve. </v>
      </c>
      <c r="D1304" s="65" t="s">
        <v>60</v>
      </c>
      <c r="E1304" s="4" t="s">
        <v>126</v>
      </c>
      <c r="G1304" s="4" t="s">
        <v>127</v>
      </c>
    </row>
    <row r="1305" spans="2:16" hidden="1" x14ac:dyDescent="0.3">
      <c r="C1305" s="73" t="str">
        <f>CONCATENATE(E1305,F1305,G1305,H1305,I1305,J1305,K1305,,L1305,M1305)</f>
        <v>Select a service that best fits your needs.</v>
      </c>
      <c r="D1305" s="65" t="s">
        <v>60</v>
      </c>
      <c r="E1305" s="4" t="s">
        <v>17</v>
      </c>
    </row>
    <row r="1306" spans="2:16" hidden="1" x14ac:dyDescent="0.3">
      <c r="C1306" s="62" t="str">
        <f>$C$1164</f>
        <v>Standard Cultural Competence - begin</v>
      </c>
      <c r="E1306" s="65" t="s">
        <v>60</v>
      </c>
      <c r="F1306" s="62" t="str">
        <f>$H$1164</f>
        <v>beginning the Standard Cultural Competence program</v>
      </c>
      <c r="G1306" s="65" t="s">
        <v>60</v>
      </c>
      <c r="H1306" s="73" t="str">
        <f>CONCATENATE($I1306,$J1306,$K1306,$L1306,$M1306,$N1306,$O1306,$P1306)</f>
        <v>Now that Cooper is beginning the Standard Cultural Competence program, we expect improved outcomes. And can provide a testimonial of their responsiveness to the needs of diverse clients.</v>
      </c>
      <c r="I1306" s="4" t="s">
        <v>128</v>
      </c>
      <c r="J1306" s="65" t="str">
        <f>F1303</f>
        <v>Cooper</v>
      </c>
      <c r="K1306" s="61" t="s">
        <v>129</v>
      </c>
      <c r="L1306" s="4" t="str">
        <f>F1306</f>
        <v>beginning the Standard Cultural Competence program</v>
      </c>
      <c r="M1306" s="4" t="s">
        <v>143</v>
      </c>
      <c r="N1306" s="60" t="s">
        <v>131</v>
      </c>
    </row>
    <row r="1307" spans="2:16" hidden="1" x14ac:dyDescent="0.3">
      <c r="C1307" s="62" t="str">
        <f>$C$1165</f>
        <v>Competitive Cultural Competence - begin</v>
      </c>
      <c r="E1307" s="65" t="s">
        <v>60</v>
      </c>
      <c r="F1307" s="62" t="str">
        <f>$H$1165</f>
        <v>beginning the Competetive Cultural Competence program</v>
      </c>
      <c r="G1307" s="65" t="s">
        <v>60</v>
      </c>
      <c r="H1307" s="73" t="str">
        <f t="shared" ref="H1307:H1312" si="39">CONCATENATE($I1307,$J1307,$K1307,$L1307,$M1307,$N1307,$O1307,$P1307)</f>
        <v>Now that Cooper is beginning the Competetive Cultural Competence program, we anticipate modestly improved wellness outcomes. And can provide a testimonial of their responsiveness to the needs of diverse clients.</v>
      </c>
      <c r="I1307" s="4" t="s">
        <v>128</v>
      </c>
      <c r="J1307" s="4" t="str">
        <f>J1306</f>
        <v>Cooper</v>
      </c>
      <c r="K1307" s="61" t="str">
        <f>K$1195</f>
        <v xml:space="preserve"> is </v>
      </c>
      <c r="L1307" s="4" t="str">
        <f t="shared" ref="L1307:L1311" si="40">F1307</f>
        <v>beginning the Competetive Cultural Competence program</v>
      </c>
      <c r="M1307" s="4" t="s">
        <v>144</v>
      </c>
      <c r="N1307" s="60" t="s">
        <v>131</v>
      </c>
    </row>
    <row r="1308" spans="2:16" hidden="1" x14ac:dyDescent="0.3">
      <c r="C1308" s="62" t="str">
        <f>$C$1166</f>
        <v>Standard Cultural Competence - enrolled</v>
      </c>
      <c r="E1308" s="65" t="s">
        <v>60</v>
      </c>
      <c r="F1308" s="62" t="str">
        <f>$H$1166</f>
        <v>participating in the Standard Cultural Competence program</v>
      </c>
      <c r="G1308" s="65" t="s">
        <v>60</v>
      </c>
      <c r="H1308" s="73" t="str">
        <f t="shared" si="39"/>
        <v>Now that Cooper is participating in the Standard Cultural Competence program, we expect better outcomes. And can provide a testimonial of their responsiveness to the needs of diverse clients.</v>
      </c>
      <c r="I1308" s="4" t="s">
        <v>128</v>
      </c>
      <c r="J1308" s="4" t="str">
        <f t="shared" ref="J1308:J1311" si="41">J1307</f>
        <v>Cooper</v>
      </c>
      <c r="K1308" s="61" t="str">
        <f>K$1195</f>
        <v xml:space="preserve"> is </v>
      </c>
      <c r="L1308" s="4" t="str">
        <f t="shared" si="40"/>
        <v>participating in the Standard Cultural Competence program</v>
      </c>
      <c r="M1308" s="4" t="s">
        <v>145</v>
      </c>
      <c r="N1308" s="60" t="s">
        <v>131</v>
      </c>
    </row>
    <row r="1309" spans="2:16" hidden="1" x14ac:dyDescent="0.3">
      <c r="C1309" s="62" t="str">
        <f>$C$1167</f>
        <v>Competitive Cultural Competence - enrolled</v>
      </c>
      <c r="E1309" s="65" t="s">
        <v>60</v>
      </c>
      <c r="F1309" s="62" t="str">
        <f>$H$1167</f>
        <v>participating in the Competetive Cultural Competence program</v>
      </c>
      <c r="G1309" s="65" t="s">
        <v>60</v>
      </c>
      <c r="H1309" s="73" t="str">
        <f t="shared" si="39"/>
        <v>Now that Cooper is participating in the Competetive Cultural Competence program, we anticipate significantly improved wellness outcomes. And can provide a testimonial of their responsiveness to the needs of diverse clients.</v>
      </c>
      <c r="I1309" s="4" t="s">
        <v>128</v>
      </c>
      <c r="J1309" s="4" t="str">
        <f t="shared" si="41"/>
        <v>Cooper</v>
      </c>
      <c r="K1309" s="61" t="str">
        <f>K$1195</f>
        <v xml:space="preserve"> is </v>
      </c>
      <c r="L1309" s="4" t="str">
        <f t="shared" si="40"/>
        <v>participating in the Competetive Cultural Competence program</v>
      </c>
      <c r="M1309" s="4" t="s">
        <v>146</v>
      </c>
      <c r="N1309" s="60" t="s">
        <v>131</v>
      </c>
    </row>
    <row r="1310" spans="2:16" hidden="1" x14ac:dyDescent="0.3">
      <c r="C1310" s="62" t="str">
        <f>$C$1168</f>
        <v>Standard Cultural Competence - completed</v>
      </c>
      <c r="E1310" s="65" t="s">
        <v>60</v>
      </c>
      <c r="F1310" s="62" t="str">
        <f>$H$1168</f>
        <v>completing the Standard Cultural Competence program</v>
      </c>
      <c r="G1310" s="65" t="s">
        <v>60</v>
      </c>
      <c r="H1310" s="73" t="str">
        <f t="shared" si="39"/>
        <v>Now that Cooper is completing the Standard Cultural Competence program, we expect stellar outcomes. And will soon provide a testimonial of their responsiveness to the needs of diverse clients.</v>
      </c>
      <c r="I1310" s="4" t="s">
        <v>128</v>
      </c>
      <c r="J1310" s="4" t="str">
        <f t="shared" si="41"/>
        <v>Cooper</v>
      </c>
      <c r="K1310" s="61" t="str">
        <f>K$1195</f>
        <v xml:space="preserve"> is </v>
      </c>
      <c r="L1310" s="4" t="str">
        <f t="shared" si="40"/>
        <v>completing the Standard Cultural Competence program</v>
      </c>
      <c r="M1310" s="4" t="s">
        <v>147</v>
      </c>
      <c r="N1310" s="60" t="s">
        <v>136</v>
      </c>
    </row>
    <row r="1311" spans="2:16" hidden="1" x14ac:dyDescent="0.3">
      <c r="C1311" s="62" t="str">
        <f>$C$1169</f>
        <v>Competitive Cultural Competence - completed</v>
      </c>
      <c r="E1311" s="65" t="s">
        <v>60</v>
      </c>
      <c r="F1311" s="62" t="str">
        <f>$H$1169</f>
        <v>completing the Competetive Cultural Competence program</v>
      </c>
      <c r="G1311" s="65" t="s">
        <v>60</v>
      </c>
      <c r="H1311" s="73" t="str">
        <f t="shared" si="39"/>
        <v>Now that Cooper is completing the Competetive Cultural Competence program, we anticipate greatly improved wellness outcomes. And will soon provide a testimonial of their responsiveness to the needs of diverse clients.</v>
      </c>
      <c r="I1311" s="4" t="s">
        <v>128</v>
      </c>
      <c r="J1311" s="4" t="str">
        <f t="shared" si="41"/>
        <v>Cooper</v>
      </c>
      <c r="K1311" s="61" t="str">
        <f>K$1195</f>
        <v xml:space="preserve"> is </v>
      </c>
      <c r="L1311" s="4" t="str">
        <f t="shared" si="40"/>
        <v>completing the Competetive Cultural Competence program</v>
      </c>
      <c r="M1311" s="4" t="s">
        <v>148</v>
      </c>
      <c r="N1311" s="60" t="s">
        <v>136</v>
      </c>
    </row>
    <row r="1312" spans="2:16" hidden="1" x14ac:dyDescent="0.3">
      <c r="G1312" s="65" t="s">
        <v>60</v>
      </c>
      <c r="H1312" s="73" t="str">
        <f t="shared" si="39"/>
        <v>Select one of these two services, Standard or Competitive Competence, to best improve your efficacy serving diverse patients. We can then offer a testimonial of your improved responsiveness to diverse clients.</v>
      </c>
      <c r="K1312" s="61" t="s">
        <v>138</v>
      </c>
      <c r="L1312" s="61" t="s">
        <v>139</v>
      </c>
      <c r="M1312" s="61" t="s">
        <v>149</v>
      </c>
      <c r="N1312" s="60" t="s">
        <v>141</v>
      </c>
    </row>
    <row r="1313" spans="2:13" hidden="1" x14ac:dyDescent="0.3">
      <c r="C1313" s="73" t="str">
        <f>IF($C1301=$C1306,H1306,IF($C1301=$C1307,H1307,IF($C1301=C1308,H1308,IF($C1301=C1309,H1309,IF($C1301=C1310,H1310,IF($C1301=C1311,H1311,IF($C1301=0,H1312)))))))</f>
        <v>Now that Cooper is completing the Standard Cultural Competence program, we expect stellar outcomes. And will soon provide a testimonial of their responsiveness to the needs of diverse clients.</v>
      </c>
      <c r="E1313" s="65" t="s">
        <v>60</v>
      </c>
      <c r="F1313" s="73" t="str">
        <f>IF($C1301=$C1306,F1306,IF($C1301=$C1307,F1307,IF($C1301=C1308,F1308,IF($C1301=C1309,F1309,IF($C1301=C1310,F1310,IF($C1301=C1311,F1311,IF($C1301=0,"")))))))</f>
        <v>completing the Standard Cultural Competence program</v>
      </c>
      <c r="G1313" s="65" t="s">
        <v>60</v>
      </c>
    </row>
    <row r="1314" spans="2:13" hidden="1" x14ac:dyDescent="0.3"/>
    <row r="1315" spans="2:13" hidden="1" x14ac:dyDescent="0.3">
      <c r="C1315" s="4" t="s">
        <v>142</v>
      </c>
    </row>
    <row r="1316" spans="2:13" hidden="1" x14ac:dyDescent="0.3"/>
    <row r="1317" spans="2:13" hidden="1" x14ac:dyDescent="0.3"/>
    <row r="1318" spans="2:13" hidden="1" x14ac:dyDescent="0.3"/>
    <row r="1319" spans="2:13" ht="16" hidden="1" x14ac:dyDescent="0.4">
      <c r="B1319" s="66" t="str">
        <f>IF(OR(F256="",J256=""),B256,CONCATENATE(B256,": ",F256,", ",J256))</f>
        <v>6th visit: postpartum, provider enrolling in CC</v>
      </c>
      <c r="C1319" s="67"/>
      <c r="D1319" s="67"/>
      <c r="E1319" s="67"/>
      <c r="F1319" s="68"/>
      <c r="G1319" s="67"/>
      <c r="H1319" s="69"/>
      <c r="I1319" s="67"/>
      <c r="J1319" s="67"/>
      <c r="K1319" s="67"/>
      <c r="L1319" s="67"/>
      <c r="M1319" s="133">
        <f>IF(J256=I$1103,L$1103,IF(J256=I$1104,L$1104,IF(J256=I$1105,L$1105,IF(J256=I$1106,L$1106,IF(J256=I$1107,L$1107,IF(J256=I$1108,L$1108,IF(J256=I$1109,L$1109,IF(J256="",0))))))))</f>
        <v>0.66666666666666663</v>
      </c>
    </row>
    <row r="1320" spans="2:13" hidden="1" x14ac:dyDescent="0.3">
      <c r="F1320" s="63"/>
    </row>
    <row r="1321" spans="2:13" hidden="1" x14ac:dyDescent="0.3">
      <c r="F1321" s="70" t="str">
        <f>F260</f>
        <v>Ayana</v>
      </c>
      <c r="J1321" s="70" t="str">
        <f>F261</f>
        <v>Cooper</v>
      </c>
    </row>
    <row r="1322" spans="2:13" hidden="1" x14ac:dyDescent="0.3"/>
    <row r="1323" spans="2:13" hidden="1" x14ac:dyDescent="0.3">
      <c r="B1323" s="64">
        <f>IF(C1323=F$1107,E$1107,IF(C1323=F$1108,E$1108,IF(C1323=F$1109,E$1109,IF(C1323=F$1110,E$1110,IF(C1323=F$1111,E$1111,IF(C1323=0,0))))))</f>
        <v>2.5</v>
      </c>
      <c r="C1323" s="4" t="str">
        <f>K263</f>
        <v>I somewhat disagree</v>
      </c>
      <c r="F1323" s="4" t="str">
        <f>F1286</f>
        <v>1. I felt fully seen and heard.</v>
      </c>
      <c r="M1323" s="4">
        <f>IF(K263="",0,1)</f>
        <v>1</v>
      </c>
    </row>
    <row r="1324" spans="2:13" hidden="1" x14ac:dyDescent="0.3">
      <c r="B1324" s="64">
        <f t="shared" ref="B1324:B1332" si="42">IF(C1324=F$1107,E$1107,IF(C1324=F$1108,E$1108,IF(C1324=F$1109,E$1109,IF(C1324=F$1110,E$1110,IF(C1324=F$1111,E$1111,IF(C1324=0,0))))))</f>
        <v>10</v>
      </c>
      <c r="C1324" s="4" t="str">
        <f>K265</f>
        <v>I strongly agree</v>
      </c>
      <c r="F1324" s="4" t="str">
        <f t="shared" ref="F1324:F1332" si="43">F1287</f>
        <v>2. They faithfully responded to all of my expressions of pain or discomfort.</v>
      </c>
      <c r="M1324" s="4">
        <f>IF(K265="",0,1)</f>
        <v>1</v>
      </c>
    </row>
    <row r="1325" spans="2:13" hidden="1" x14ac:dyDescent="0.3">
      <c r="B1325" s="64">
        <f t="shared" si="42"/>
        <v>7.5</v>
      </c>
      <c r="C1325" s="4" t="str">
        <f>K267</f>
        <v>I somewhat agree</v>
      </c>
      <c r="F1325" s="4" t="str">
        <f t="shared" si="43"/>
        <v>3. They put my personal wellbeing ahead of their institutional processes.</v>
      </c>
      <c r="M1325" s="4">
        <f>IF(K267="",0,1)</f>
        <v>1</v>
      </c>
    </row>
    <row r="1326" spans="2:13" hidden="1" x14ac:dyDescent="0.3">
      <c r="B1326" s="64">
        <f t="shared" si="42"/>
        <v>2.5</v>
      </c>
      <c r="C1326" s="4" t="str">
        <f>K269</f>
        <v>I somewhat disagree</v>
      </c>
      <c r="F1326" s="4" t="str">
        <f t="shared" si="43"/>
        <v>4. Their actions and expressions were devoid of any microaggressions.</v>
      </c>
      <c r="M1326" s="4">
        <f>IF(K269="",0,1)</f>
        <v>1</v>
      </c>
    </row>
    <row r="1327" spans="2:13" hidden="1" x14ac:dyDescent="0.3">
      <c r="B1327" s="64">
        <f t="shared" si="42"/>
        <v>7.5</v>
      </c>
      <c r="C1327" s="4" t="str">
        <f>K271</f>
        <v>I somewhat agree</v>
      </c>
      <c r="F1327" s="4" t="str">
        <f t="shared" si="43"/>
        <v>5. They asked me how they could be more culturally sensitive.</v>
      </c>
      <c r="M1327" s="4">
        <f>IF(K271="",0,1)</f>
        <v>1</v>
      </c>
    </row>
    <row r="1328" spans="2:13" hidden="1" x14ac:dyDescent="0.3">
      <c r="B1328" s="64">
        <f t="shared" si="42"/>
        <v>5</v>
      </c>
      <c r="C1328" s="4" t="str">
        <f>K273</f>
        <v>I neither agree nor disagree</v>
      </c>
      <c r="F1328" s="4" t="str">
        <f t="shared" si="43"/>
        <v>6. They did not exploit my vulnerability to their professional authority.</v>
      </c>
      <c r="M1328" s="4">
        <f>IF(K273="",0,1)</f>
        <v>1</v>
      </c>
    </row>
    <row r="1329" spans="2:16" hidden="1" x14ac:dyDescent="0.3">
      <c r="B1329" s="64">
        <f t="shared" si="42"/>
        <v>2.5</v>
      </c>
      <c r="C1329" s="4" t="str">
        <f>K275</f>
        <v>I somewhat disagree</v>
      </c>
      <c r="F1329" s="4" t="str">
        <f t="shared" si="43"/>
        <v>7. I never had to give up my autonomy to fit their processes.</v>
      </c>
      <c r="M1329" s="4">
        <f>IF(K275="",0,1)</f>
        <v>1</v>
      </c>
    </row>
    <row r="1330" spans="2:16" hidden="1" x14ac:dyDescent="0.3">
      <c r="B1330" s="64">
        <f t="shared" si="42"/>
        <v>10</v>
      </c>
      <c r="C1330" s="4" t="str">
        <f>K277</f>
        <v>I strongly agree</v>
      </c>
      <c r="F1330" s="4" t="str">
        <f t="shared" si="43"/>
        <v>8. Staff appeared to be culturally diverse.</v>
      </c>
      <c r="M1330" s="4">
        <f>IF(K277="",0,1)</f>
        <v>1</v>
      </c>
    </row>
    <row r="1331" spans="2:16" hidden="1" x14ac:dyDescent="0.3">
      <c r="B1331" s="64">
        <f t="shared" si="42"/>
        <v>5</v>
      </c>
      <c r="C1331" s="4" t="str">
        <f>K279</f>
        <v>I neither agree nor disagree</v>
      </c>
      <c r="F1331" s="4" t="str">
        <f t="shared" si="43"/>
        <v>9. They effectively accommodated my linguistic barrier.</v>
      </c>
      <c r="M1331" s="4">
        <f>IF(K279="",0,1)</f>
        <v>1</v>
      </c>
    </row>
    <row r="1332" spans="2:16" hidden="1" x14ac:dyDescent="0.3">
      <c r="B1332" s="64">
        <f t="shared" si="42"/>
        <v>10</v>
      </c>
      <c r="C1332" s="4" t="str">
        <f>K281</f>
        <v>I strongly agree</v>
      </c>
      <c r="F1332" s="4" t="str">
        <f t="shared" si="43"/>
        <v>10. I was offered billing options appropriate to my cultural values.</v>
      </c>
      <c r="M1332" s="4">
        <f>IF(K281="",0,1)</f>
        <v>1</v>
      </c>
    </row>
    <row r="1333" spans="2:16" hidden="1" x14ac:dyDescent="0.3">
      <c r="M1333" s="71">
        <f t="shared" ref="M1333" si="44">SUM(M1323:M1332)</f>
        <v>10</v>
      </c>
    </row>
    <row r="1334" spans="2:16" ht="15.5" hidden="1" x14ac:dyDescent="0.45">
      <c r="B1334" s="72">
        <f t="shared" ref="B1334" si="45">ROUND(SUM(B1323:B1332),0)</f>
        <v>63</v>
      </c>
      <c r="C1334" s="73" t="str">
        <f>IF(AND($B1334&gt;=$B$1114,$B1334&lt;$C$1114),E$1114,IF(AND($B1334&gt;=$B$1115,$B1334&lt;$C$1115),E$1115,IF(AND($B1334&gt;=$B$1116,$B1334&lt;$C$1116),E$1116,IF(AND($B1334&gt;=$B$1117,$B1334&lt;$C$1117),E$1117,IF(AND($B1334&gt;=$B$1118,$B1334&lt;=$C$1118),E$1118)))))</f>
        <v>Adequately competent</v>
      </c>
      <c r="F1334" s="73" t="str">
        <f>IF(AND($B1334&gt;=$B$1114,$B1334&lt;$C$1114),H$1114,IF(AND($B1334&gt;=$B$1115,$B1334&lt;$C$1115),H$1115,IF(AND($B1334&gt;=$B$1116,$B1334&lt;$C$1116),H$1116,IF(AND($B1334&gt;=$B$1117,$B1334&lt;$C$1117),H$1117,IF(AND($B1334&gt;=$B$1118,$B1334&lt;=$C$1118),H$1118)))))</f>
        <v>adequate competence</v>
      </c>
      <c r="I1334" s="73" t="str">
        <f>IF(AND($B1334&gt;=$B$1114,$B1334&lt;$C$1114),K$1114,IF(AND($B1334&gt;=$B$1115,$B1334&lt;$C$1115),K$1115,IF(AND($B1334&gt;=$B$1116,$B1334&lt;$C$1116),K$1116,IF(AND($B1334&gt;=$B$1117,$B1334&lt;$C$1117),K$1117,IF(AND($B1334&gt;=$B$1118,$B1334&lt;=$C$1118),K$1118)))))</f>
        <v>tolerable risk to Ayana's wellbeing</v>
      </c>
      <c r="M1334" s="74">
        <f>IF(M1333=10,B1334,"")</f>
        <v>63</v>
      </c>
      <c r="P1334" s="127">
        <f>IF(M1334="","",M1334*0.01)</f>
        <v>0.63</v>
      </c>
    </row>
    <row r="1335" spans="2:16" ht="15.5" hidden="1" x14ac:dyDescent="0.45">
      <c r="L1335" s="75" t="s">
        <v>92</v>
      </c>
      <c r="M1335" s="76">
        <f>IF(K261="","",K261)</f>
        <v>7.9</v>
      </c>
      <c r="P1335" s="127">
        <f>IF(M1335="","",1-(M1335/12))</f>
        <v>0.34166666666666667</v>
      </c>
    </row>
    <row r="1336" spans="2:16" hidden="1" x14ac:dyDescent="0.3">
      <c r="B1336" s="73" t="str">
        <f t="shared" ref="B1336" si="46">IF(M1333=10,CONCATENATE(E1336,F1336,G1336,H1336,I1336,J1336,K1336,L1336,M1336),"")</f>
        <v>The resulting score for cultural competence is 63 out of 100. This indicates a level of adequate competence.</v>
      </c>
      <c r="D1336" s="65" t="s">
        <v>60</v>
      </c>
      <c r="E1336" s="4" t="s">
        <v>93</v>
      </c>
      <c r="F1336" s="4">
        <f t="shared" ref="F1336" si="47">B1334</f>
        <v>63</v>
      </c>
      <c r="G1336" s="4" t="s">
        <v>94</v>
      </c>
      <c r="H1336" s="4" t="str">
        <f t="shared" ref="H1336" si="48">F1334</f>
        <v>adequate competence</v>
      </c>
      <c r="I1336" s="4" t="s">
        <v>95</v>
      </c>
    </row>
    <row r="1337" spans="2:16" hidden="1" x14ac:dyDescent="0.3"/>
    <row r="1338" spans="2:16" ht="14.5" hidden="1" x14ac:dyDescent="0.45">
      <c r="C1338" s="147" t="str">
        <f>E291</f>
        <v>Competitive Cultural Competence - begin</v>
      </c>
      <c r="D1338" s="148"/>
      <c r="E1338" s="148"/>
      <c r="F1338" s="148"/>
      <c r="G1338" s="148"/>
      <c r="H1338" s="149"/>
    </row>
    <row r="1339" spans="2:16" hidden="1" x14ac:dyDescent="0.3"/>
    <row r="1340" spans="2:16" hidden="1" x14ac:dyDescent="0.3">
      <c r="C1340" s="73" t="str">
        <f>CONCATENATE(E1340,F1340,G1340,H1340,I1340,J1340,K1340,,L1340,M1340)</f>
        <v xml:space="preserve">We provide this helpful feedback to you, Cooper, to improve your cultural competency. </v>
      </c>
      <c r="D1340" s="65" t="s">
        <v>60</v>
      </c>
      <c r="E1340" s="4" t="s">
        <v>123</v>
      </c>
      <c r="F1340" s="4" t="str">
        <f>IF($J1321=0,"the recipient",$J1321)</f>
        <v>Cooper</v>
      </c>
      <c r="G1340" s="4" t="s">
        <v>124</v>
      </c>
      <c r="H1340" s="4"/>
    </row>
    <row r="1341" spans="2:16" hidden="1" x14ac:dyDescent="0.3">
      <c r="C1341" s="73" t="str">
        <f>CONCATENATE(E1341,F1341,G1341,H1341,I1341,J1341,K1341,,L1341,M1341)</f>
        <v xml:space="preserve">We know medical providers like you rely upon referrals. Often from those you serve. </v>
      </c>
      <c r="D1341" s="65" t="s">
        <v>60</v>
      </c>
      <c r="E1341" s="4" t="s">
        <v>126</v>
      </c>
      <c r="G1341" s="4" t="s">
        <v>127</v>
      </c>
    </row>
    <row r="1342" spans="2:16" hidden="1" x14ac:dyDescent="0.3">
      <c r="C1342" s="73" t="str">
        <f>CONCATENATE(E1342,F1342,G1342,H1342,I1342,J1342,K1342,,L1342,M1342)</f>
        <v>Select a service that best fits your needs.</v>
      </c>
      <c r="D1342" s="65" t="s">
        <v>60</v>
      </c>
      <c r="E1342" s="4" t="s">
        <v>17</v>
      </c>
    </row>
    <row r="1343" spans="2:16" hidden="1" x14ac:dyDescent="0.3">
      <c r="C1343" s="62" t="str">
        <f>$C$1164</f>
        <v>Standard Cultural Competence - begin</v>
      </c>
      <c r="E1343" s="65" t="s">
        <v>60</v>
      </c>
      <c r="F1343" s="62" t="str">
        <f>$H$1164</f>
        <v>beginning the Standard Cultural Competence program</v>
      </c>
      <c r="G1343" s="65" t="s">
        <v>60</v>
      </c>
      <c r="H1343" s="73" t="str">
        <f>CONCATENATE($I1343,$J1343,$K1343,$L1343,$M1343,$N1343,$O1343,$P1343)</f>
        <v>Now that Cooper is beginning the Standard Cultural Competence program, we expect improved outcomes. And can provide a testimonial of their responsiveness to the needs of diverse clients.</v>
      </c>
      <c r="I1343" s="4" t="s">
        <v>128</v>
      </c>
      <c r="J1343" s="65" t="str">
        <f>F1340</f>
        <v>Cooper</v>
      </c>
      <c r="K1343" s="61" t="s">
        <v>129</v>
      </c>
      <c r="L1343" s="4" t="str">
        <f>F1343</f>
        <v>beginning the Standard Cultural Competence program</v>
      </c>
      <c r="M1343" s="4" t="s">
        <v>143</v>
      </c>
      <c r="N1343" s="60" t="s">
        <v>131</v>
      </c>
    </row>
    <row r="1344" spans="2:16" hidden="1" x14ac:dyDescent="0.3">
      <c r="C1344" s="62" t="str">
        <f>$C$1165</f>
        <v>Competitive Cultural Competence - begin</v>
      </c>
      <c r="E1344" s="65" t="s">
        <v>60</v>
      </c>
      <c r="F1344" s="62" t="str">
        <f>$H$1165</f>
        <v>beginning the Competetive Cultural Competence program</v>
      </c>
      <c r="G1344" s="65" t="s">
        <v>60</v>
      </c>
      <c r="H1344" s="73" t="str">
        <f t="shared" ref="H1344:H1349" si="49">CONCATENATE($I1344,$J1344,$K1344,$L1344,$M1344,$N1344,$O1344,$P1344)</f>
        <v>Now that Cooper is beginning the Competetive Cultural Competence program, we anticipate modestly improved wellness outcomes. And can provide a testimonial of their responsiveness to the needs of diverse clients.</v>
      </c>
      <c r="I1344" s="4" t="s">
        <v>128</v>
      </c>
      <c r="J1344" s="4" t="str">
        <f>J1343</f>
        <v>Cooper</v>
      </c>
      <c r="K1344" s="61" t="str">
        <f>K$1195</f>
        <v xml:space="preserve"> is </v>
      </c>
      <c r="L1344" s="4" t="str">
        <f t="shared" ref="L1344:L1348" si="50">F1344</f>
        <v>beginning the Competetive Cultural Competence program</v>
      </c>
      <c r="M1344" s="4" t="s">
        <v>144</v>
      </c>
      <c r="N1344" s="60" t="s">
        <v>131</v>
      </c>
    </row>
    <row r="1345" spans="2:14" hidden="1" x14ac:dyDescent="0.3">
      <c r="C1345" s="62" t="str">
        <f>$C$1166</f>
        <v>Standard Cultural Competence - enrolled</v>
      </c>
      <c r="E1345" s="65" t="s">
        <v>60</v>
      </c>
      <c r="F1345" s="62" t="str">
        <f>$H$1166</f>
        <v>participating in the Standard Cultural Competence program</v>
      </c>
      <c r="G1345" s="65" t="s">
        <v>60</v>
      </c>
      <c r="H1345" s="73" t="str">
        <f t="shared" si="49"/>
        <v>Now that Cooper is participating in the Standard Cultural Competence program, we expect better outcomes. And can provide a testimonial of their responsiveness to the needs of diverse clients.</v>
      </c>
      <c r="I1345" s="4" t="s">
        <v>128</v>
      </c>
      <c r="J1345" s="4" t="str">
        <f t="shared" ref="J1345:J1348" si="51">J1344</f>
        <v>Cooper</v>
      </c>
      <c r="K1345" s="61" t="str">
        <f>K$1195</f>
        <v xml:space="preserve"> is </v>
      </c>
      <c r="L1345" s="4" t="str">
        <f t="shared" si="50"/>
        <v>participating in the Standard Cultural Competence program</v>
      </c>
      <c r="M1345" s="4" t="s">
        <v>145</v>
      </c>
      <c r="N1345" s="60" t="s">
        <v>131</v>
      </c>
    </row>
    <row r="1346" spans="2:14" hidden="1" x14ac:dyDescent="0.3">
      <c r="C1346" s="62" t="str">
        <f>$C$1167</f>
        <v>Competitive Cultural Competence - enrolled</v>
      </c>
      <c r="E1346" s="65" t="s">
        <v>60</v>
      </c>
      <c r="F1346" s="62" t="str">
        <f>$H$1167</f>
        <v>participating in the Competetive Cultural Competence program</v>
      </c>
      <c r="G1346" s="65" t="s">
        <v>60</v>
      </c>
      <c r="H1346" s="73" t="str">
        <f t="shared" si="49"/>
        <v>Now that Cooper is participating in the Competetive Cultural Competence program, we anticipate significantly improved wellness outcomes. And can provide a testimonial of their responsiveness to the needs of diverse clients.</v>
      </c>
      <c r="I1346" s="4" t="s">
        <v>128</v>
      </c>
      <c r="J1346" s="4" t="str">
        <f t="shared" si="51"/>
        <v>Cooper</v>
      </c>
      <c r="K1346" s="61" t="str">
        <f>K$1195</f>
        <v xml:space="preserve"> is </v>
      </c>
      <c r="L1346" s="4" t="str">
        <f t="shared" si="50"/>
        <v>participating in the Competetive Cultural Competence program</v>
      </c>
      <c r="M1346" s="4" t="s">
        <v>146</v>
      </c>
      <c r="N1346" s="60" t="s">
        <v>131</v>
      </c>
    </row>
    <row r="1347" spans="2:14" hidden="1" x14ac:dyDescent="0.3">
      <c r="C1347" s="62" t="str">
        <f>$C$1168</f>
        <v>Standard Cultural Competence - completed</v>
      </c>
      <c r="E1347" s="65" t="s">
        <v>60</v>
      </c>
      <c r="F1347" s="62" t="str">
        <f>$H$1168</f>
        <v>completing the Standard Cultural Competence program</v>
      </c>
      <c r="G1347" s="65" t="s">
        <v>60</v>
      </c>
      <c r="H1347" s="73" t="str">
        <f t="shared" si="49"/>
        <v>Now that Cooper is completing the Standard Cultural Competence program, we expect stellar outcomes. And will soon provide a testimonial of their responsiveness to the needs of diverse clients.</v>
      </c>
      <c r="I1347" s="4" t="s">
        <v>128</v>
      </c>
      <c r="J1347" s="4" t="str">
        <f t="shared" si="51"/>
        <v>Cooper</v>
      </c>
      <c r="K1347" s="61" t="str">
        <f>K$1195</f>
        <v xml:space="preserve"> is </v>
      </c>
      <c r="L1347" s="4" t="str">
        <f t="shared" si="50"/>
        <v>completing the Standard Cultural Competence program</v>
      </c>
      <c r="M1347" s="4" t="s">
        <v>147</v>
      </c>
      <c r="N1347" s="60" t="s">
        <v>136</v>
      </c>
    </row>
    <row r="1348" spans="2:14" hidden="1" x14ac:dyDescent="0.3">
      <c r="C1348" s="62" t="str">
        <f>$C$1169</f>
        <v>Competitive Cultural Competence - completed</v>
      </c>
      <c r="E1348" s="65" t="s">
        <v>60</v>
      </c>
      <c r="F1348" s="62" t="str">
        <f>$H$1169</f>
        <v>completing the Competetive Cultural Competence program</v>
      </c>
      <c r="G1348" s="65" t="s">
        <v>60</v>
      </c>
      <c r="H1348" s="73" t="str">
        <f t="shared" si="49"/>
        <v>Now that Cooper is completing the Competetive Cultural Competence program, we anticipate greatly improved wellness outcomes. And will soon provide a testimonial of their responsiveness to the needs of diverse clients.</v>
      </c>
      <c r="I1348" s="4" t="s">
        <v>128</v>
      </c>
      <c r="J1348" s="4" t="str">
        <f t="shared" si="51"/>
        <v>Cooper</v>
      </c>
      <c r="K1348" s="61" t="str">
        <f>K$1195</f>
        <v xml:space="preserve"> is </v>
      </c>
      <c r="L1348" s="4" t="str">
        <f t="shared" si="50"/>
        <v>completing the Competetive Cultural Competence program</v>
      </c>
      <c r="M1348" s="4" t="s">
        <v>148</v>
      </c>
      <c r="N1348" s="60" t="s">
        <v>136</v>
      </c>
    </row>
    <row r="1349" spans="2:14" hidden="1" x14ac:dyDescent="0.3">
      <c r="G1349" s="65" t="s">
        <v>60</v>
      </c>
      <c r="H1349" s="73" t="str">
        <f t="shared" si="49"/>
        <v>Select one of these two services, Standard or Competitive Competence, to best improve your efficacy serving diverse patients. We can then offer a testimonial of your improved responsiveness to diverse clients.</v>
      </c>
      <c r="K1349" s="61" t="s">
        <v>138</v>
      </c>
      <c r="L1349" s="61" t="s">
        <v>139</v>
      </c>
      <c r="M1349" s="61" t="s">
        <v>149</v>
      </c>
      <c r="N1349" s="60" t="s">
        <v>141</v>
      </c>
    </row>
    <row r="1350" spans="2:14" hidden="1" x14ac:dyDescent="0.3">
      <c r="C1350" s="73" t="str">
        <f>IF($C1338=$C1343,H1343,IF($C1338=$C1344,H1344,IF($C1338=C1345,H1345,IF($C1338=C1346,H1346,IF($C1338=C1347,H1347,IF($C1338=C1348,H1348,IF($C1338=0,H1349)))))))</f>
        <v>Now that Cooper is beginning the Competetive Cultural Competence program, we anticipate modestly improved wellness outcomes. And can provide a testimonial of their responsiveness to the needs of diverse clients.</v>
      </c>
      <c r="E1350" s="65" t="s">
        <v>60</v>
      </c>
      <c r="F1350" s="73" t="str">
        <f>IF($C1338=$C1343,F1343,IF($C1338=$C1344,F1344,IF($C1338=C1345,F1345,IF($C1338=C1346,F1346,IF($C1338=C1347,F1347,IF($C1338=C1348,F1348,IF($C1338=0,"")))))))</f>
        <v>beginning the Competetive Cultural Competence program</v>
      </c>
      <c r="G1350" s="65" t="s">
        <v>60</v>
      </c>
    </row>
    <row r="1351" spans="2:14" hidden="1" x14ac:dyDescent="0.3"/>
    <row r="1352" spans="2:14" hidden="1" x14ac:dyDescent="0.3">
      <c r="C1352" s="4" t="s">
        <v>142</v>
      </c>
    </row>
    <row r="1353" spans="2:14" hidden="1" x14ac:dyDescent="0.3"/>
    <row r="1354" spans="2:14" hidden="1" x14ac:dyDescent="0.3"/>
    <row r="1355" spans="2:14" hidden="1" x14ac:dyDescent="0.3"/>
    <row r="1356" spans="2:14" ht="16" hidden="1" x14ac:dyDescent="0.4">
      <c r="B1356" s="66" t="str">
        <f>IF(OR(F297="",J297=""),B297,CONCATENATE(B297,": ",F297,", ",J297))</f>
        <v>7th visit: postpartum, provider enrolling in CC</v>
      </c>
      <c r="C1356" s="67"/>
      <c r="D1356" s="67"/>
      <c r="E1356" s="67"/>
      <c r="F1356" s="68"/>
      <c r="G1356" s="67"/>
      <c r="H1356" s="69"/>
      <c r="I1356" s="67"/>
      <c r="J1356" s="67"/>
      <c r="K1356" s="67"/>
      <c r="L1356" s="67"/>
      <c r="M1356" s="133">
        <f>IF(J297=I$1103,L$1103,IF(J297=I$1104,L$1104,IF(J297=I$1105,L$1105,IF(J297=I$1106,L$1106,IF(J297=I$1107,L$1107,IF(J297=I$1108,L$1108,IF(J297=I$1109,L$1109,IF(J297="",0))))))))</f>
        <v>0.66666666666666663</v>
      </c>
    </row>
    <row r="1357" spans="2:14" hidden="1" x14ac:dyDescent="0.3">
      <c r="F1357" s="63"/>
    </row>
    <row r="1358" spans="2:14" hidden="1" x14ac:dyDescent="0.3">
      <c r="F1358" s="70" t="str">
        <f>F301</f>
        <v>Ayana</v>
      </c>
      <c r="J1358" s="70" t="str">
        <f>F302</f>
        <v>Cooper</v>
      </c>
    </row>
    <row r="1359" spans="2:14" hidden="1" x14ac:dyDescent="0.3"/>
    <row r="1360" spans="2:14" hidden="1" x14ac:dyDescent="0.3">
      <c r="B1360" s="64">
        <f>IF(C1360=F$1107,E$1107,IF(C1360=F$1108,E$1108,IF(C1360=F$1109,E$1109,IF(C1360=F$1110,E$1110,IF(C1360=F$1111,E$1111,IF(C1360=0,0))))))</f>
        <v>7.5</v>
      </c>
      <c r="C1360" s="4" t="str">
        <f>K304</f>
        <v>I somewhat agree</v>
      </c>
      <c r="F1360" s="4" t="str">
        <f>F1323</f>
        <v>1. I felt fully seen and heard.</v>
      </c>
      <c r="M1360" s="4">
        <f>IF(K304="",0,1)</f>
        <v>1</v>
      </c>
    </row>
    <row r="1361" spans="2:16" hidden="1" x14ac:dyDescent="0.3">
      <c r="B1361" s="64">
        <f t="shared" ref="B1361:B1369" si="52">IF(C1361=F$1107,E$1107,IF(C1361=F$1108,E$1108,IF(C1361=F$1109,E$1109,IF(C1361=F$1110,E$1110,IF(C1361=F$1111,E$1111,IF(C1361=0,0))))))</f>
        <v>7.5</v>
      </c>
      <c r="C1361" s="4" t="str">
        <f>K306</f>
        <v>I somewhat agree</v>
      </c>
      <c r="F1361" s="4" t="str">
        <f t="shared" ref="F1361:F1369" si="53">F1324</f>
        <v>2. They faithfully responded to all of my expressions of pain or discomfort.</v>
      </c>
      <c r="M1361" s="4">
        <f>IF(K306="",0,1)</f>
        <v>1</v>
      </c>
    </row>
    <row r="1362" spans="2:16" hidden="1" x14ac:dyDescent="0.3">
      <c r="B1362" s="64">
        <f t="shared" si="52"/>
        <v>7.5</v>
      </c>
      <c r="C1362" s="4" t="str">
        <f>K308</f>
        <v>I somewhat agree</v>
      </c>
      <c r="F1362" s="4" t="str">
        <f t="shared" si="53"/>
        <v>3. They put my personal wellbeing ahead of their institutional processes.</v>
      </c>
      <c r="M1362" s="4">
        <f>IF(K308="",0,1)</f>
        <v>1</v>
      </c>
    </row>
    <row r="1363" spans="2:16" hidden="1" x14ac:dyDescent="0.3">
      <c r="B1363" s="64">
        <f t="shared" si="52"/>
        <v>7.5</v>
      </c>
      <c r="C1363" s="4" t="str">
        <f>K310</f>
        <v>I somewhat agree</v>
      </c>
      <c r="F1363" s="4" t="str">
        <f t="shared" si="53"/>
        <v>4. Their actions and expressions were devoid of any microaggressions.</v>
      </c>
      <c r="M1363" s="4">
        <f>IF(K310="",0,1)</f>
        <v>1</v>
      </c>
    </row>
    <row r="1364" spans="2:16" hidden="1" x14ac:dyDescent="0.3">
      <c r="B1364" s="64">
        <f t="shared" si="52"/>
        <v>7.5</v>
      </c>
      <c r="C1364" s="4" t="str">
        <f>K312</f>
        <v>I somewhat agree</v>
      </c>
      <c r="F1364" s="4" t="str">
        <f t="shared" si="53"/>
        <v>5. They asked me how they could be more culturally sensitive.</v>
      </c>
      <c r="M1364" s="4">
        <f>IF(K312="",0,1)</f>
        <v>1</v>
      </c>
    </row>
    <row r="1365" spans="2:16" hidden="1" x14ac:dyDescent="0.3">
      <c r="B1365" s="64">
        <f t="shared" si="52"/>
        <v>10</v>
      </c>
      <c r="C1365" s="4" t="str">
        <f>K314</f>
        <v>I strongly agree</v>
      </c>
      <c r="F1365" s="4" t="str">
        <f t="shared" si="53"/>
        <v>6. They did not exploit my vulnerability to their professional authority.</v>
      </c>
      <c r="M1365" s="4">
        <f>IF(K314="",0,1)</f>
        <v>1</v>
      </c>
    </row>
    <row r="1366" spans="2:16" hidden="1" x14ac:dyDescent="0.3">
      <c r="B1366" s="64">
        <f t="shared" si="52"/>
        <v>7.5</v>
      </c>
      <c r="C1366" s="4" t="str">
        <f>K316</f>
        <v>I somewhat agree</v>
      </c>
      <c r="F1366" s="4" t="str">
        <f t="shared" si="53"/>
        <v>7. I never had to give up my autonomy to fit their processes.</v>
      </c>
      <c r="M1366" s="4">
        <f>IF(K316="",0,1)</f>
        <v>1</v>
      </c>
    </row>
    <row r="1367" spans="2:16" hidden="1" x14ac:dyDescent="0.3">
      <c r="B1367" s="64">
        <f t="shared" si="52"/>
        <v>10</v>
      </c>
      <c r="C1367" s="4" t="str">
        <f>K318</f>
        <v>I strongly agree</v>
      </c>
      <c r="F1367" s="4" t="str">
        <f t="shared" si="53"/>
        <v>8. Staff appeared to be culturally diverse.</v>
      </c>
      <c r="M1367" s="4">
        <f>IF(K318="",0,1)</f>
        <v>1</v>
      </c>
    </row>
    <row r="1368" spans="2:16" hidden="1" x14ac:dyDescent="0.3">
      <c r="B1368" s="64">
        <f t="shared" si="52"/>
        <v>5</v>
      </c>
      <c r="C1368" s="4" t="str">
        <f>K320</f>
        <v>I neither agree nor disagree</v>
      </c>
      <c r="F1368" s="4" t="str">
        <f t="shared" si="53"/>
        <v>9. They effectively accommodated my linguistic barrier.</v>
      </c>
      <c r="M1368" s="4">
        <f>IF(K320="",0,1)</f>
        <v>1</v>
      </c>
    </row>
    <row r="1369" spans="2:16" hidden="1" x14ac:dyDescent="0.3">
      <c r="B1369" s="64">
        <f t="shared" si="52"/>
        <v>10</v>
      </c>
      <c r="C1369" s="4" t="str">
        <f>K322</f>
        <v>I strongly agree</v>
      </c>
      <c r="F1369" s="4" t="str">
        <f t="shared" si="53"/>
        <v>10. I was offered billing options appropriate to my cultural values.</v>
      </c>
      <c r="M1369" s="4">
        <f>IF(K322="",0,1)</f>
        <v>1</v>
      </c>
    </row>
    <row r="1370" spans="2:16" hidden="1" x14ac:dyDescent="0.3">
      <c r="M1370" s="71">
        <f t="shared" ref="M1370" si="54">SUM(M1360:M1369)</f>
        <v>10</v>
      </c>
    </row>
    <row r="1371" spans="2:16" ht="15.5" hidden="1" x14ac:dyDescent="0.45">
      <c r="B1371" s="72">
        <f t="shared" ref="B1371" si="55">ROUND(SUM(B1360:B1369),0)</f>
        <v>80</v>
      </c>
      <c r="C1371" s="73" t="str">
        <f>IF(AND($B1371&gt;=$B$1114,$B1371&lt;$C$1114),E$1114,IF(AND($B1371&gt;=$B$1115,$B1371&lt;$C$1115),E$1115,IF(AND($B1371&gt;=$B$1116,$B1371&lt;$C$1116),E$1116,IF(AND($B1371&gt;=$B$1117,$B1371&lt;$C$1117),E$1117,IF(AND($B1371&gt;=$B$1118,$B1371&lt;=$C$1118),E$1118)))))</f>
        <v>Certifiably competent</v>
      </c>
      <c r="F1371" s="73" t="str">
        <f>IF(AND($B1371&gt;=$B$1114,$B1371&lt;$C$1114),H$1114,IF(AND($B1371&gt;=$B$1115,$B1371&lt;$C$1115),H$1115,IF(AND($B1371&gt;=$B$1116,$B1371&lt;$C$1116),H$1116,IF(AND($B1371&gt;=$B$1117,$B1371&lt;$C$1117),H$1117,IF(AND($B1371&gt;=$B$1118,$B1371&lt;=$C$1118),H$1118)))))</f>
        <v>certifiable competence</v>
      </c>
      <c r="I1371" s="73" t="str">
        <f>IF(AND($B1371&gt;=$B$1114,$B1371&lt;$C$1114),K$1114,IF(AND($B1371&gt;=$B$1115,$B1371&lt;$C$1115),K$1115,IF(AND($B1371&gt;=$B$1116,$B1371&lt;$C$1116),K$1116,IF(AND($B1371&gt;=$B$1117,$B1371&lt;$C$1117),K$1117,IF(AND($B1371&gt;=$B$1118,$B1371&lt;=$C$1118),K$1118)))))</f>
        <v>ideal for Ayana's wellbeing</v>
      </c>
      <c r="M1371" s="74">
        <f>IF(M1370=10,B1371,"")</f>
        <v>80</v>
      </c>
      <c r="P1371" s="127">
        <f>IF(M1371="","",M1371*0.01)</f>
        <v>0.8</v>
      </c>
    </row>
    <row r="1372" spans="2:16" ht="15.5" hidden="1" x14ac:dyDescent="0.45">
      <c r="L1372" s="75" t="s">
        <v>92</v>
      </c>
      <c r="M1372" s="76">
        <f>IF(K302="","",K302)</f>
        <v>7.3</v>
      </c>
      <c r="P1372" s="127">
        <f>IF(M1372="","",1-(M1372/12))</f>
        <v>0.39166666666666672</v>
      </c>
    </row>
    <row r="1373" spans="2:16" hidden="1" x14ac:dyDescent="0.3">
      <c r="B1373" s="73" t="str">
        <f t="shared" ref="B1373" si="56">IF(M1370=10,CONCATENATE(E1373,F1373,G1373,H1373,I1373,J1373,K1373,L1373,M1373),"")</f>
        <v>The resulting score for cultural competence is 80 out of 100. This indicates a level of certifiable competence.</v>
      </c>
      <c r="D1373" s="65" t="s">
        <v>60</v>
      </c>
      <c r="E1373" s="4" t="s">
        <v>93</v>
      </c>
      <c r="F1373" s="4">
        <f t="shared" ref="F1373" si="57">B1371</f>
        <v>80</v>
      </c>
      <c r="G1373" s="4" t="s">
        <v>94</v>
      </c>
      <c r="H1373" s="4" t="str">
        <f t="shared" ref="H1373" si="58">F1371</f>
        <v>certifiable competence</v>
      </c>
      <c r="I1373" s="4" t="s">
        <v>95</v>
      </c>
    </row>
    <row r="1374" spans="2:16" hidden="1" x14ac:dyDescent="0.3"/>
    <row r="1375" spans="2:16" ht="14.5" hidden="1" x14ac:dyDescent="0.45">
      <c r="C1375" s="147" t="str">
        <f>E332</f>
        <v>Competitive Cultural Competence - begin</v>
      </c>
      <c r="D1375" s="148"/>
      <c r="E1375" s="148"/>
      <c r="F1375" s="148"/>
      <c r="G1375" s="148"/>
      <c r="H1375" s="149"/>
    </row>
    <row r="1376" spans="2:16" hidden="1" x14ac:dyDescent="0.3"/>
    <row r="1377" spans="3:14" hidden="1" x14ac:dyDescent="0.3">
      <c r="C1377" s="73" t="str">
        <f>CONCATENATE(E1377,F1377,G1377,H1377,I1377,J1377,K1377,,L1377,M1377)</f>
        <v xml:space="preserve">We provide this helpful feedback to you, Cooper, to improve your cultural competency. </v>
      </c>
      <c r="D1377" s="65" t="s">
        <v>60</v>
      </c>
      <c r="E1377" s="4" t="s">
        <v>123</v>
      </c>
      <c r="F1377" s="4" t="str">
        <f>IF($J1358=0,"the recipient",$J1358)</f>
        <v>Cooper</v>
      </c>
      <c r="G1377" s="4" t="s">
        <v>124</v>
      </c>
      <c r="H1377" s="4"/>
    </row>
    <row r="1378" spans="3:14" hidden="1" x14ac:dyDescent="0.3">
      <c r="C1378" s="73" t="str">
        <f>CONCATENATE(E1378,F1378,G1378,H1378,I1378,J1378,K1378,,L1378,M1378)</f>
        <v xml:space="preserve">We know medical providers like you rely upon referrals. Often from those you serve. </v>
      </c>
      <c r="D1378" s="65" t="s">
        <v>60</v>
      </c>
      <c r="E1378" s="4" t="s">
        <v>126</v>
      </c>
      <c r="G1378" s="4" t="s">
        <v>127</v>
      </c>
    </row>
    <row r="1379" spans="3:14" hidden="1" x14ac:dyDescent="0.3">
      <c r="C1379" s="73" t="str">
        <f>CONCATENATE(E1379,F1379,G1379,H1379,I1379,J1379,K1379,,L1379,M1379)</f>
        <v>Select a service that best fits your needs.</v>
      </c>
      <c r="D1379" s="65" t="s">
        <v>60</v>
      </c>
      <c r="E1379" s="4" t="s">
        <v>17</v>
      </c>
    </row>
    <row r="1380" spans="3:14" hidden="1" x14ac:dyDescent="0.3">
      <c r="C1380" s="62" t="str">
        <f>$C$1164</f>
        <v>Standard Cultural Competence - begin</v>
      </c>
      <c r="E1380" s="65" t="s">
        <v>60</v>
      </c>
      <c r="F1380" s="62" t="str">
        <f>$H$1164</f>
        <v>beginning the Standard Cultural Competence program</v>
      </c>
      <c r="G1380" s="65" t="s">
        <v>60</v>
      </c>
      <c r="H1380" s="73" t="str">
        <f>CONCATENATE($I1380,$J1380,$K1380,$L1380,$M1380,$N1380,$O1380,$P1380)</f>
        <v>Now that Cooper is beginning the Standard Cultural Competence program, we expect improved outcomes. And can provide a testimonial of their responsiveness to the needs of diverse clients.</v>
      </c>
      <c r="I1380" s="4" t="s">
        <v>128</v>
      </c>
      <c r="J1380" s="65" t="str">
        <f>F1377</f>
        <v>Cooper</v>
      </c>
      <c r="K1380" s="61" t="s">
        <v>129</v>
      </c>
      <c r="L1380" s="4" t="str">
        <f>F1380</f>
        <v>beginning the Standard Cultural Competence program</v>
      </c>
      <c r="M1380" s="4" t="s">
        <v>143</v>
      </c>
      <c r="N1380" s="60" t="s">
        <v>131</v>
      </c>
    </row>
    <row r="1381" spans="3:14" hidden="1" x14ac:dyDescent="0.3">
      <c r="C1381" s="62" t="str">
        <f>$C$1165</f>
        <v>Competitive Cultural Competence - begin</v>
      </c>
      <c r="E1381" s="65" t="s">
        <v>60</v>
      </c>
      <c r="F1381" s="62" t="str">
        <f>$H$1165</f>
        <v>beginning the Competetive Cultural Competence program</v>
      </c>
      <c r="G1381" s="65" t="s">
        <v>60</v>
      </c>
      <c r="H1381" s="73" t="str">
        <f t="shared" ref="H1381:H1386" si="59">CONCATENATE($I1381,$J1381,$K1381,$L1381,$M1381,$N1381,$O1381,$P1381)</f>
        <v>Now that Cooper is beginning the Competetive Cultural Competence program, we anticipate modestly improved wellness outcomes. And can provide a testimonial of their responsiveness to the needs of diverse clients.</v>
      </c>
      <c r="I1381" s="4" t="s">
        <v>128</v>
      </c>
      <c r="J1381" s="4" t="str">
        <f>J1380</f>
        <v>Cooper</v>
      </c>
      <c r="K1381" s="61" t="str">
        <f>K$1195</f>
        <v xml:space="preserve"> is </v>
      </c>
      <c r="L1381" s="4" t="str">
        <f t="shared" ref="L1381:L1385" si="60">F1381</f>
        <v>beginning the Competetive Cultural Competence program</v>
      </c>
      <c r="M1381" s="4" t="s">
        <v>144</v>
      </c>
      <c r="N1381" s="60" t="s">
        <v>131</v>
      </c>
    </row>
    <row r="1382" spans="3:14" hidden="1" x14ac:dyDescent="0.3">
      <c r="C1382" s="62" t="str">
        <f>$C$1166</f>
        <v>Standard Cultural Competence - enrolled</v>
      </c>
      <c r="E1382" s="65" t="s">
        <v>60</v>
      </c>
      <c r="F1382" s="62" t="str">
        <f>$H$1166</f>
        <v>participating in the Standard Cultural Competence program</v>
      </c>
      <c r="G1382" s="65" t="s">
        <v>60</v>
      </c>
      <c r="H1382" s="73" t="str">
        <f t="shared" si="59"/>
        <v>Now that Cooper is participating in the Standard Cultural Competence program, we expect better outcomes. And can provide a testimonial of their responsiveness to the needs of diverse clients.</v>
      </c>
      <c r="I1382" s="4" t="s">
        <v>128</v>
      </c>
      <c r="J1382" s="4" t="str">
        <f t="shared" ref="J1382:J1385" si="61">J1381</f>
        <v>Cooper</v>
      </c>
      <c r="K1382" s="61" t="str">
        <f>K$1195</f>
        <v xml:space="preserve"> is </v>
      </c>
      <c r="L1382" s="4" t="str">
        <f t="shared" si="60"/>
        <v>participating in the Standard Cultural Competence program</v>
      </c>
      <c r="M1382" s="4" t="s">
        <v>145</v>
      </c>
      <c r="N1382" s="60" t="s">
        <v>131</v>
      </c>
    </row>
    <row r="1383" spans="3:14" hidden="1" x14ac:dyDescent="0.3">
      <c r="C1383" s="62" t="str">
        <f>$C$1167</f>
        <v>Competitive Cultural Competence - enrolled</v>
      </c>
      <c r="E1383" s="65" t="s">
        <v>60</v>
      </c>
      <c r="F1383" s="62" t="str">
        <f>$H$1167</f>
        <v>participating in the Competetive Cultural Competence program</v>
      </c>
      <c r="G1383" s="65" t="s">
        <v>60</v>
      </c>
      <c r="H1383" s="73" t="str">
        <f t="shared" si="59"/>
        <v>Now that Cooper is participating in the Competetive Cultural Competence program, we anticipate significantly improved wellness outcomes. And can provide a testimonial of their responsiveness to the needs of diverse clients.</v>
      </c>
      <c r="I1383" s="4" t="s">
        <v>128</v>
      </c>
      <c r="J1383" s="4" t="str">
        <f t="shared" si="61"/>
        <v>Cooper</v>
      </c>
      <c r="K1383" s="61" t="str">
        <f>K$1195</f>
        <v xml:space="preserve"> is </v>
      </c>
      <c r="L1383" s="4" t="str">
        <f t="shared" si="60"/>
        <v>participating in the Competetive Cultural Competence program</v>
      </c>
      <c r="M1383" s="4" t="s">
        <v>146</v>
      </c>
      <c r="N1383" s="60" t="s">
        <v>131</v>
      </c>
    </row>
    <row r="1384" spans="3:14" hidden="1" x14ac:dyDescent="0.3">
      <c r="C1384" s="62" t="str">
        <f>$C$1168</f>
        <v>Standard Cultural Competence - completed</v>
      </c>
      <c r="E1384" s="65" t="s">
        <v>60</v>
      </c>
      <c r="F1384" s="62" t="str">
        <f>$H$1168</f>
        <v>completing the Standard Cultural Competence program</v>
      </c>
      <c r="G1384" s="65" t="s">
        <v>60</v>
      </c>
      <c r="H1384" s="73" t="str">
        <f t="shared" si="59"/>
        <v>Now that Cooper is completing the Standard Cultural Competence program, we expect stellar outcomes. And will soon provide a testimonial of their responsiveness to the needs of diverse clients.</v>
      </c>
      <c r="I1384" s="4" t="s">
        <v>128</v>
      </c>
      <c r="J1384" s="4" t="str">
        <f t="shared" si="61"/>
        <v>Cooper</v>
      </c>
      <c r="K1384" s="61" t="str">
        <f>K$1195</f>
        <v xml:space="preserve"> is </v>
      </c>
      <c r="L1384" s="4" t="str">
        <f t="shared" si="60"/>
        <v>completing the Standard Cultural Competence program</v>
      </c>
      <c r="M1384" s="4" t="s">
        <v>147</v>
      </c>
      <c r="N1384" s="60" t="s">
        <v>136</v>
      </c>
    </row>
    <row r="1385" spans="3:14" hidden="1" x14ac:dyDescent="0.3">
      <c r="C1385" s="62" t="str">
        <f>$C$1169</f>
        <v>Competitive Cultural Competence - completed</v>
      </c>
      <c r="E1385" s="65" t="s">
        <v>60</v>
      </c>
      <c r="F1385" s="62" t="str">
        <f>$H$1169</f>
        <v>completing the Competetive Cultural Competence program</v>
      </c>
      <c r="G1385" s="65" t="s">
        <v>60</v>
      </c>
      <c r="H1385" s="73" t="str">
        <f t="shared" si="59"/>
        <v>Now that Cooper is completing the Competetive Cultural Competence program, we anticipate greatly improved wellness outcomes. And will soon provide a testimonial of their responsiveness to the needs of diverse clients.</v>
      </c>
      <c r="I1385" s="4" t="s">
        <v>128</v>
      </c>
      <c r="J1385" s="4" t="str">
        <f t="shared" si="61"/>
        <v>Cooper</v>
      </c>
      <c r="K1385" s="61" t="str">
        <f>K$1195</f>
        <v xml:space="preserve"> is </v>
      </c>
      <c r="L1385" s="4" t="str">
        <f t="shared" si="60"/>
        <v>completing the Competetive Cultural Competence program</v>
      </c>
      <c r="M1385" s="4" t="s">
        <v>148</v>
      </c>
      <c r="N1385" s="60" t="s">
        <v>136</v>
      </c>
    </row>
    <row r="1386" spans="3:14" hidden="1" x14ac:dyDescent="0.3">
      <c r="G1386" s="65" t="s">
        <v>60</v>
      </c>
      <c r="H1386" s="73" t="str">
        <f t="shared" si="59"/>
        <v>Select one of these two services, Standard or Competitive Competence, to best improve your efficacy serving diverse patients. We can then offer a testimonial of your improved responsiveness to diverse clients.</v>
      </c>
      <c r="K1386" s="61" t="s">
        <v>138</v>
      </c>
      <c r="L1386" s="61" t="s">
        <v>139</v>
      </c>
      <c r="M1386" s="61" t="s">
        <v>149</v>
      </c>
      <c r="N1386" s="60" t="s">
        <v>141</v>
      </c>
    </row>
    <row r="1387" spans="3:14" hidden="1" x14ac:dyDescent="0.3">
      <c r="C1387" s="73" t="str">
        <f>IF($C1375=$C1380,H1380,IF($C1375=$C1381,H1381,IF($C1375=C1382,H1382,IF($C1375=C1383,H1383,IF($C1375=C1384,H1384,IF($C1375=C1385,H1385,IF($C1375=0,H1386)))))))</f>
        <v>Now that Cooper is beginning the Competetive Cultural Competence program, we anticipate modestly improved wellness outcomes. And can provide a testimonial of their responsiveness to the needs of diverse clients.</v>
      </c>
      <c r="E1387" s="65" t="s">
        <v>60</v>
      </c>
      <c r="F1387" s="73" t="str">
        <f>IF($C1375=$C1380,F1380,IF($C1375=$C1381,F1381,IF($C1375=C1382,F1382,IF($C1375=C1383,F1383,IF($C1375=C1384,F1384,IF($C1375=C1385,F1385,IF($C1375=0,"")))))))</f>
        <v>beginning the Competetive Cultural Competence program</v>
      </c>
      <c r="G1387" s="65" t="s">
        <v>60</v>
      </c>
    </row>
    <row r="1388" spans="3:14" hidden="1" x14ac:dyDescent="0.3"/>
    <row r="1389" spans="3:14" hidden="1" x14ac:dyDescent="0.3">
      <c r="C1389" s="4" t="s">
        <v>142</v>
      </c>
    </row>
    <row r="1390" spans="3:14" hidden="1" x14ac:dyDescent="0.3"/>
    <row r="1391" spans="3:14" hidden="1" x14ac:dyDescent="0.3"/>
    <row r="1392" spans="3:14" hidden="1" x14ac:dyDescent="0.3"/>
    <row r="1393" spans="2:16" ht="16" hidden="1" x14ac:dyDescent="0.4">
      <c r="B1393" s="66" t="str">
        <f>IF(OR(F338="",J338=""),B338,CONCATENATE(B338,": ",F338,", ",J338))</f>
        <v>8th visit: postpartum, provider enrolling in CC</v>
      </c>
      <c r="C1393" s="67"/>
      <c r="D1393" s="67"/>
      <c r="E1393" s="67"/>
      <c r="F1393" s="68"/>
      <c r="G1393" s="67"/>
      <c r="H1393" s="69"/>
      <c r="I1393" s="67"/>
      <c r="J1393" s="67"/>
      <c r="K1393" s="67"/>
      <c r="L1393" s="67"/>
      <c r="M1393" s="133">
        <f>IF(J338=I$1103,L$1103,IF(J338=I$1104,L$1104,IF(J338=I$1105,L$1105,IF(J338=I$1106,L$1106,IF(J338=I$1107,L$1107,IF(J338=I$1108,L$1108,IF(J338=I$1109,L$1109,IF(J338="",0))))))))</f>
        <v>0.66666666666666663</v>
      </c>
    </row>
    <row r="1394" spans="2:16" hidden="1" x14ac:dyDescent="0.3">
      <c r="F1394" s="63"/>
    </row>
    <row r="1395" spans="2:16" hidden="1" x14ac:dyDescent="0.3">
      <c r="F1395" s="70" t="str">
        <f>F342</f>
        <v>Ayana</v>
      </c>
      <c r="J1395" s="70" t="str">
        <f>F343</f>
        <v>Cooper</v>
      </c>
    </row>
    <row r="1396" spans="2:16" hidden="1" x14ac:dyDescent="0.3"/>
    <row r="1397" spans="2:16" hidden="1" x14ac:dyDescent="0.3">
      <c r="B1397" s="64">
        <f>IF(C1397=F$1107,E$1107,IF(C1397=F$1108,E$1108,IF(C1397=F$1109,E$1109,IF(C1397=F$1110,E$1110,IF(C1397=F$1111,E$1111,IF(C1397=0,0))))))</f>
        <v>10</v>
      </c>
      <c r="C1397" s="4" t="str">
        <f>K345</f>
        <v>I strongly agree</v>
      </c>
      <c r="F1397" s="4" t="str">
        <f>F1360</f>
        <v>1. I felt fully seen and heard.</v>
      </c>
      <c r="M1397" s="4">
        <f>IF(K345="",0,1)</f>
        <v>1</v>
      </c>
    </row>
    <row r="1398" spans="2:16" hidden="1" x14ac:dyDescent="0.3">
      <c r="B1398" s="64">
        <f t="shared" ref="B1398:B1406" si="62">IF(C1398=F$1107,E$1107,IF(C1398=F$1108,E$1108,IF(C1398=F$1109,E$1109,IF(C1398=F$1110,E$1110,IF(C1398=F$1111,E$1111,IF(C1398=0,0))))))</f>
        <v>10</v>
      </c>
      <c r="C1398" s="4" t="str">
        <f>K347</f>
        <v>I strongly agree</v>
      </c>
      <c r="F1398" s="4" t="str">
        <f t="shared" ref="F1398:F1406" si="63">F1361</f>
        <v>2. They faithfully responded to all of my expressions of pain or discomfort.</v>
      </c>
      <c r="M1398" s="4">
        <f>IF(K347="",0,1)</f>
        <v>1</v>
      </c>
    </row>
    <row r="1399" spans="2:16" hidden="1" x14ac:dyDescent="0.3">
      <c r="B1399" s="64">
        <f t="shared" si="62"/>
        <v>7.5</v>
      </c>
      <c r="C1399" s="4" t="str">
        <f>K349</f>
        <v>I somewhat agree</v>
      </c>
      <c r="F1399" s="4" t="str">
        <f t="shared" si="63"/>
        <v>3. They put my personal wellbeing ahead of their institutional processes.</v>
      </c>
      <c r="M1399" s="4">
        <f>IF(K349="",0,1)</f>
        <v>1</v>
      </c>
    </row>
    <row r="1400" spans="2:16" hidden="1" x14ac:dyDescent="0.3">
      <c r="B1400" s="64">
        <f t="shared" si="62"/>
        <v>10</v>
      </c>
      <c r="C1400" s="4" t="str">
        <f>K351</f>
        <v>I strongly agree</v>
      </c>
      <c r="F1400" s="4" t="str">
        <f t="shared" si="63"/>
        <v>4. Their actions and expressions were devoid of any microaggressions.</v>
      </c>
      <c r="M1400" s="4">
        <f>IF(K351="",0,1)</f>
        <v>1</v>
      </c>
    </row>
    <row r="1401" spans="2:16" hidden="1" x14ac:dyDescent="0.3">
      <c r="B1401" s="64">
        <f t="shared" si="62"/>
        <v>7.5</v>
      </c>
      <c r="C1401" s="4" t="str">
        <f>K353</f>
        <v>I somewhat agree</v>
      </c>
      <c r="F1401" s="4" t="str">
        <f t="shared" si="63"/>
        <v>5. They asked me how they could be more culturally sensitive.</v>
      </c>
      <c r="M1401" s="4">
        <f>IF(K353="",0,1)</f>
        <v>1</v>
      </c>
    </row>
    <row r="1402" spans="2:16" hidden="1" x14ac:dyDescent="0.3">
      <c r="B1402" s="64">
        <f t="shared" si="62"/>
        <v>10</v>
      </c>
      <c r="C1402" s="4" t="str">
        <f>K355</f>
        <v>I strongly agree</v>
      </c>
      <c r="F1402" s="4" t="str">
        <f t="shared" si="63"/>
        <v>6. They did not exploit my vulnerability to their professional authority.</v>
      </c>
      <c r="M1402" s="4">
        <f>IF(K355="",0,1)</f>
        <v>1</v>
      </c>
    </row>
    <row r="1403" spans="2:16" hidden="1" x14ac:dyDescent="0.3">
      <c r="B1403" s="64">
        <f t="shared" si="62"/>
        <v>7.5</v>
      </c>
      <c r="C1403" s="4" t="str">
        <f>K357</f>
        <v>I somewhat agree</v>
      </c>
      <c r="F1403" s="4" t="str">
        <f t="shared" si="63"/>
        <v>7. I never had to give up my autonomy to fit their processes.</v>
      </c>
      <c r="M1403" s="4">
        <f>IF(K357="",0,1)</f>
        <v>1</v>
      </c>
    </row>
    <row r="1404" spans="2:16" hidden="1" x14ac:dyDescent="0.3">
      <c r="B1404" s="64">
        <f t="shared" si="62"/>
        <v>10</v>
      </c>
      <c r="C1404" s="4" t="str">
        <f>K359</f>
        <v>I strongly agree</v>
      </c>
      <c r="F1404" s="4" t="str">
        <f t="shared" si="63"/>
        <v>8. Staff appeared to be culturally diverse.</v>
      </c>
      <c r="M1404" s="4">
        <f>IF(K359="",0,1)</f>
        <v>1</v>
      </c>
    </row>
    <row r="1405" spans="2:16" hidden="1" x14ac:dyDescent="0.3">
      <c r="B1405" s="64">
        <f t="shared" si="62"/>
        <v>5</v>
      </c>
      <c r="C1405" s="4" t="str">
        <f>K361</f>
        <v>I neither agree nor disagree</v>
      </c>
      <c r="F1405" s="4" t="str">
        <f t="shared" si="63"/>
        <v>9. They effectively accommodated my linguistic barrier.</v>
      </c>
      <c r="M1405" s="4">
        <f>IF(K361="",0,1)</f>
        <v>1</v>
      </c>
    </row>
    <row r="1406" spans="2:16" hidden="1" x14ac:dyDescent="0.3">
      <c r="B1406" s="64">
        <f t="shared" si="62"/>
        <v>10</v>
      </c>
      <c r="C1406" s="4" t="str">
        <f>K363</f>
        <v>I strongly agree</v>
      </c>
      <c r="F1406" s="4" t="str">
        <f t="shared" si="63"/>
        <v>10. I was offered billing options appropriate to my cultural values.</v>
      </c>
      <c r="M1406" s="4">
        <f>IF(K363="",0,1)</f>
        <v>1</v>
      </c>
    </row>
    <row r="1407" spans="2:16" hidden="1" x14ac:dyDescent="0.3">
      <c r="M1407" s="71">
        <f t="shared" ref="M1407" si="64">SUM(M1397:M1406)</f>
        <v>10</v>
      </c>
    </row>
    <row r="1408" spans="2:16" ht="15.5" hidden="1" x14ac:dyDescent="0.45">
      <c r="B1408" s="72">
        <f t="shared" ref="B1408" si="65">ROUND(SUM(B1397:B1406),0)</f>
        <v>88</v>
      </c>
      <c r="C1408" s="73" t="str">
        <f>IF(AND($B1408&gt;=$B$1114,$B1408&lt;$C$1114),E$1114,IF(AND($B1408&gt;=$B$1115,$B1408&lt;$C$1115),E$1115,IF(AND($B1408&gt;=$B$1116,$B1408&lt;$C$1116),E$1116,IF(AND($B1408&gt;=$B$1117,$B1408&lt;$C$1117),E$1117,IF(AND($B1408&gt;=$B$1118,$B1408&lt;=$C$1118),E$1118)))))</f>
        <v>Certifiably competent</v>
      </c>
      <c r="F1408" s="73" t="str">
        <f>IF(AND($B1408&gt;=$B$1114,$B1408&lt;$C$1114),H$1114,IF(AND($B1408&gt;=$B$1115,$B1408&lt;$C$1115),H$1115,IF(AND($B1408&gt;=$B$1116,$B1408&lt;$C$1116),H$1116,IF(AND($B1408&gt;=$B$1117,$B1408&lt;$C$1117),H$1117,IF(AND($B1408&gt;=$B$1118,$B1408&lt;=$C$1118),H$1118)))))</f>
        <v>certifiable competence</v>
      </c>
      <c r="I1408" s="73" t="str">
        <f>IF(AND($B1408&gt;=$B$1114,$B1408&lt;$C$1114),K$1114,IF(AND($B1408&gt;=$B$1115,$B1408&lt;$C$1115),K$1115,IF(AND($B1408&gt;=$B$1116,$B1408&lt;$C$1116),K$1116,IF(AND($B1408&gt;=$B$1117,$B1408&lt;$C$1117),K$1117,IF(AND($B1408&gt;=$B$1118,$B1408&lt;=$C$1118),K$1118)))))</f>
        <v>ideal for Ayana's wellbeing</v>
      </c>
      <c r="M1408" s="74">
        <f>IF(M1407=10,B1408,"")</f>
        <v>88</v>
      </c>
      <c r="P1408" s="127">
        <f>IF(M1408="","",M1408*0.01)</f>
        <v>0.88</v>
      </c>
    </row>
    <row r="1409" spans="2:16" ht="15.5" hidden="1" x14ac:dyDescent="0.45">
      <c r="L1409" s="75" t="s">
        <v>92</v>
      </c>
      <c r="M1409" s="76">
        <f>IF(K343="","",K343)</f>
        <v>6.6</v>
      </c>
      <c r="P1409" s="127">
        <f>IF(M1409="","",1-(M1409/12))</f>
        <v>0.45000000000000007</v>
      </c>
    </row>
    <row r="1410" spans="2:16" hidden="1" x14ac:dyDescent="0.3">
      <c r="B1410" s="73" t="str">
        <f t="shared" ref="B1410" si="66">IF(M1407=10,CONCATENATE(E1410,F1410,G1410,H1410,I1410,J1410,K1410,L1410,M1410),"")</f>
        <v>The resulting score for cultural competence is 88 out of 100. This indicates a level of certifiable competence.</v>
      </c>
      <c r="D1410" s="65" t="s">
        <v>60</v>
      </c>
      <c r="E1410" s="4" t="s">
        <v>93</v>
      </c>
      <c r="F1410" s="4">
        <f t="shared" ref="F1410" si="67">B1408</f>
        <v>88</v>
      </c>
      <c r="G1410" s="4" t="s">
        <v>94</v>
      </c>
      <c r="H1410" s="4" t="str">
        <f t="shared" ref="H1410" si="68">F1408</f>
        <v>certifiable competence</v>
      </c>
      <c r="I1410" s="4" t="s">
        <v>95</v>
      </c>
    </row>
    <row r="1411" spans="2:16" hidden="1" x14ac:dyDescent="0.3"/>
    <row r="1412" spans="2:16" ht="14.5" hidden="1" x14ac:dyDescent="0.45">
      <c r="C1412" s="147" t="str">
        <f>E373</f>
        <v>Competitive Cultural Competence - begin</v>
      </c>
      <c r="D1412" s="148"/>
      <c r="E1412" s="148"/>
      <c r="F1412" s="148"/>
      <c r="G1412" s="148"/>
      <c r="H1412" s="149"/>
    </row>
    <row r="1413" spans="2:16" hidden="1" x14ac:dyDescent="0.3"/>
    <row r="1414" spans="2:16" hidden="1" x14ac:dyDescent="0.3">
      <c r="C1414" s="73" t="str">
        <f>CONCATENATE(E1414,F1414,G1414,H1414,I1414,J1414,K1414,,L1414,M1414)</f>
        <v xml:space="preserve">We provide this helpful feedback to you, Cooper, to improve your cultural competency. </v>
      </c>
      <c r="D1414" s="65" t="s">
        <v>60</v>
      </c>
      <c r="E1414" s="4" t="s">
        <v>123</v>
      </c>
      <c r="F1414" s="4" t="str">
        <f>IF($J1395=0,"the recipient",$J1395)</f>
        <v>Cooper</v>
      </c>
      <c r="G1414" s="4" t="s">
        <v>124</v>
      </c>
      <c r="H1414" s="4"/>
    </row>
    <row r="1415" spans="2:16" hidden="1" x14ac:dyDescent="0.3">
      <c r="C1415" s="73" t="str">
        <f>CONCATENATE(E1415,F1415,G1415,H1415,I1415,J1415,K1415,,L1415,M1415)</f>
        <v xml:space="preserve">We know medical providers like you rely upon referrals. Often from those you serve. </v>
      </c>
      <c r="D1415" s="65" t="s">
        <v>60</v>
      </c>
      <c r="E1415" s="4" t="s">
        <v>126</v>
      </c>
      <c r="G1415" s="4" t="s">
        <v>127</v>
      </c>
    </row>
    <row r="1416" spans="2:16" hidden="1" x14ac:dyDescent="0.3">
      <c r="C1416" s="73" t="str">
        <f>CONCATENATE(E1416,F1416,G1416,H1416,I1416,J1416,K1416,,L1416,M1416)</f>
        <v>Select a service that best fits your needs.</v>
      </c>
      <c r="D1416" s="65" t="s">
        <v>60</v>
      </c>
      <c r="E1416" s="4" t="s">
        <v>17</v>
      </c>
    </row>
    <row r="1417" spans="2:16" hidden="1" x14ac:dyDescent="0.3">
      <c r="C1417" s="62" t="str">
        <f>$C$1164</f>
        <v>Standard Cultural Competence - begin</v>
      </c>
      <c r="E1417" s="65" t="s">
        <v>60</v>
      </c>
      <c r="F1417" s="62" t="str">
        <f>$H$1164</f>
        <v>beginning the Standard Cultural Competence program</v>
      </c>
      <c r="G1417" s="65" t="s">
        <v>60</v>
      </c>
      <c r="H1417" s="73" t="str">
        <f>CONCATENATE($I1417,$J1417,$K1417,$L1417,$M1417,$N1417,$O1417,$P1417)</f>
        <v>Now that Cooper is beginning the Standard Cultural Competence program, we expect improved outcomes. And can provide a testimonial of their responsiveness to the needs of diverse clients.</v>
      </c>
      <c r="I1417" s="4" t="s">
        <v>128</v>
      </c>
      <c r="J1417" s="65" t="str">
        <f>F1414</f>
        <v>Cooper</v>
      </c>
      <c r="K1417" s="61" t="s">
        <v>129</v>
      </c>
      <c r="L1417" s="4" t="str">
        <f>F1417</f>
        <v>beginning the Standard Cultural Competence program</v>
      </c>
      <c r="M1417" s="4" t="s">
        <v>143</v>
      </c>
      <c r="N1417" s="60" t="s">
        <v>131</v>
      </c>
    </row>
    <row r="1418" spans="2:16" hidden="1" x14ac:dyDescent="0.3">
      <c r="C1418" s="62" t="str">
        <f>$C$1165</f>
        <v>Competitive Cultural Competence - begin</v>
      </c>
      <c r="E1418" s="65" t="s">
        <v>60</v>
      </c>
      <c r="F1418" s="62" t="str">
        <f>$H$1165</f>
        <v>beginning the Competetive Cultural Competence program</v>
      </c>
      <c r="G1418" s="65" t="s">
        <v>60</v>
      </c>
      <c r="H1418" s="73" t="str">
        <f t="shared" ref="H1418:H1423" si="69">CONCATENATE($I1418,$J1418,$K1418,$L1418,$M1418,$N1418,$O1418,$P1418)</f>
        <v>Now that Cooper is beginning the Competetive Cultural Competence program, we anticipate modestly improved wellness outcomes. And can provide a testimonial of their responsiveness to the needs of diverse clients.</v>
      </c>
      <c r="I1418" s="4" t="s">
        <v>128</v>
      </c>
      <c r="J1418" s="4" t="str">
        <f>J1417</f>
        <v>Cooper</v>
      </c>
      <c r="K1418" s="61" t="str">
        <f>K$1195</f>
        <v xml:space="preserve"> is </v>
      </c>
      <c r="L1418" s="4" t="str">
        <f t="shared" ref="L1418:L1422" si="70">F1418</f>
        <v>beginning the Competetive Cultural Competence program</v>
      </c>
      <c r="M1418" s="4" t="s">
        <v>144</v>
      </c>
      <c r="N1418" s="60" t="s">
        <v>131</v>
      </c>
    </row>
    <row r="1419" spans="2:16" hidden="1" x14ac:dyDescent="0.3">
      <c r="C1419" s="62" t="str">
        <f>$C$1166</f>
        <v>Standard Cultural Competence - enrolled</v>
      </c>
      <c r="E1419" s="65" t="s">
        <v>60</v>
      </c>
      <c r="F1419" s="62" t="str">
        <f>$H$1166</f>
        <v>participating in the Standard Cultural Competence program</v>
      </c>
      <c r="G1419" s="65" t="s">
        <v>60</v>
      </c>
      <c r="H1419" s="73" t="str">
        <f t="shared" si="69"/>
        <v>Now that Cooper is participating in the Standard Cultural Competence program, we expect better outcomes. And can provide a testimonial of their responsiveness to the needs of diverse clients.</v>
      </c>
      <c r="I1419" s="4" t="s">
        <v>128</v>
      </c>
      <c r="J1419" s="4" t="str">
        <f t="shared" ref="J1419:J1422" si="71">J1418</f>
        <v>Cooper</v>
      </c>
      <c r="K1419" s="61" t="str">
        <f>K$1195</f>
        <v xml:space="preserve"> is </v>
      </c>
      <c r="L1419" s="4" t="str">
        <f t="shared" si="70"/>
        <v>participating in the Standard Cultural Competence program</v>
      </c>
      <c r="M1419" s="4" t="s">
        <v>145</v>
      </c>
      <c r="N1419" s="60" t="s">
        <v>131</v>
      </c>
    </row>
    <row r="1420" spans="2:16" hidden="1" x14ac:dyDescent="0.3">
      <c r="C1420" s="62" t="str">
        <f>$C$1167</f>
        <v>Competitive Cultural Competence - enrolled</v>
      </c>
      <c r="E1420" s="65" t="s">
        <v>60</v>
      </c>
      <c r="F1420" s="62" t="str">
        <f>$H$1167</f>
        <v>participating in the Competetive Cultural Competence program</v>
      </c>
      <c r="G1420" s="65" t="s">
        <v>60</v>
      </c>
      <c r="H1420" s="73" t="str">
        <f t="shared" si="69"/>
        <v>Now that Cooper is participating in the Competetive Cultural Competence program, we anticipate significantly improved wellness outcomes. And can provide a testimonial of their responsiveness to the needs of diverse clients.</v>
      </c>
      <c r="I1420" s="4" t="s">
        <v>128</v>
      </c>
      <c r="J1420" s="4" t="str">
        <f t="shared" si="71"/>
        <v>Cooper</v>
      </c>
      <c r="K1420" s="61" t="str">
        <f>K$1195</f>
        <v xml:space="preserve"> is </v>
      </c>
      <c r="L1420" s="4" t="str">
        <f t="shared" si="70"/>
        <v>participating in the Competetive Cultural Competence program</v>
      </c>
      <c r="M1420" s="4" t="s">
        <v>146</v>
      </c>
      <c r="N1420" s="60" t="s">
        <v>131</v>
      </c>
    </row>
    <row r="1421" spans="2:16" hidden="1" x14ac:dyDescent="0.3">
      <c r="C1421" s="62" t="str">
        <f>$C$1168</f>
        <v>Standard Cultural Competence - completed</v>
      </c>
      <c r="E1421" s="65" t="s">
        <v>60</v>
      </c>
      <c r="F1421" s="62" t="str">
        <f>$H$1168</f>
        <v>completing the Standard Cultural Competence program</v>
      </c>
      <c r="G1421" s="65" t="s">
        <v>60</v>
      </c>
      <c r="H1421" s="73" t="str">
        <f t="shared" si="69"/>
        <v>Now that Cooper is completing the Standard Cultural Competence program, we expect stellar outcomes. And will soon provide a testimonial of their responsiveness to the needs of diverse clients.</v>
      </c>
      <c r="I1421" s="4" t="s">
        <v>128</v>
      </c>
      <c r="J1421" s="4" t="str">
        <f t="shared" si="71"/>
        <v>Cooper</v>
      </c>
      <c r="K1421" s="61" t="str">
        <f>K$1195</f>
        <v xml:space="preserve"> is </v>
      </c>
      <c r="L1421" s="4" t="str">
        <f t="shared" si="70"/>
        <v>completing the Standard Cultural Competence program</v>
      </c>
      <c r="M1421" s="4" t="s">
        <v>147</v>
      </c>
      <c r="N1421" s="60" t="s">
        <v>136</v>
      </c>
    </row>
    <row r="1422" spans="2:16" hidden="1" x14ac:dyDescent="0.3">
      <c r="C1422" s="62" t="str">
        <f>$C$1169</f>
        <v>Competitive Cultural Competence - completed</v>
      </c>
      <c r="E1422" s="65" t="s">
        <v>60</v>
      </c>
      <c r="F1422" s="62" t="str">
        <f>$H$1169</f>
        <v>completing the Competetive Cultural Competence program</v>
      </c>
      <c r="G1422" s="65" t="s">
        <v>60</v>
      </c>
      <c r="H1422" s="73" t="str">
        <f t="shared" si="69"/>
        <v>Now that Cooper is completing the Competetive Cultural Competence program, we anticipate greatly improved wellness outcomes. And will soon provide a testimonial of their responsiveness to the needs of diverse clients.</v>
      </c>
      <c r="I1422" s="4" t="s">
        <v>128</v>
      </c>
      <c r="J1422" s="4" t="str">
        <f t="shared" si="71"/>
        <v>Cooper</v>
      </c>
      <c r="K1422" s="61" t="str">
        <f>K$1195</f>
        <v xml:space="preserve"> is </v>
      </c>
      <c r="L1422" s="4" t="str">
        <f t="shared" si="70"/>
        <v>completing the Competetive Cultural Competence program</v>
      </c>
      <c r="M1422" s="4" t="s">
        <v>148</v>
      </c>
      <c r="N1422" s="60" t="s">
        <v>136</v>
      </c>
    </row>
    <row r="1423" spans="2:16" hidden="1" x14ac:dyDescent="0.3">
      <c r="G1423" s="65" t="s">
        <v>60</v>
      </c>
      <c r="H1423" s="73" t="str">
        <f t="shared" si="69"/>
        <v>Select one of these two services, Standard or Competitive Competence, to best improve your efficacy serving diverse patients. We can then offer a testimonial of your improved responsiveness to diverse clients.</v>
      </c>
      <c r="K1423" s="61" t="s">
        <v>138</v>
      </c>
      <c r="L1423" s="61" t="s">
        <v>139</v>
      </c>
      <c r="M1423" s="61" t="s">
        <v>149</v>
      </c>
      <c r="N1423" s="60" t="s">
        <v>141</v>
      </c>
    </row>
    <row r="1424" spans="2:16" hidden="1" x14ac:dyDescent="0.3">
      <c r="C1424" s="73" t="str">
        <f>IF($C1412=$C1417,H1417,IF($C1412=$C1418,H1418,IF($C1412=C1419,H1419,IF($C1412=C1420,H1420,IF($C1412=C1421,H1421,IF($C1412=C1422,H1422,IF($C1412=0,H1423)))))))</f>
        <v>Now that Cooper is beginning the Competetive Cultural Competence program, we anticipate modestly improved wellness outcomes. And can provide a testimonial of their responsiveness to the needs of diverse clients.</v>
      </c>
      <c r="E1424" s="65" t="s">
        <v>60</v>
      </c>
      <c r="F1424" s="73" t="str">
        <f>IF($C1412=$C1417,F1417,IF($C1412=$C1418,F1418,IF($C1412=C1419,F1419,IF($C1412=C1420,F1420,IF($C1412=C1421,F1421,IF($C1412=C1422,F1422,IF($C1412=0,"")))))))</f>
        <v>beginning the Competetive Cultural Competence program</v>
      </c>
      <c r="G1424" s="65" t="s">
        <v>60</v>
      </c>
    </row>
    <row r="1425" spans="2:13" hidden="1" x14ac:dyDescent="0.3"/>
    <row r="1426" spans="2:13" hidden="1" x14ac:dyDescent="0.3">
      <c r="C1426" s="4" t="s">
        <v>142</v>
      </c>
    </row>
    <row r="1427" spans="2:13" hidden="1" x14ac:dyDescent="0.3"/>
    <row r="1428" spans="2:13" hidden="1" x14ac:dyDescent="0.3"/>
    <row r="1429" spans="2:13" hidden="1" x14ac:dyDescent="0.3"/>
    <row r="1430" spans="2:13" ht="16" hidden="1" x14ac:dyDescent="0.4">
      <c r="B1430" s="66" t="str">
        <f>IF(OR(F379="",J379=""),B379,CONCATENATE(B379,": ",F379,", ",J379))</f>
        <v>9th visit: postpartum, provider enrolling in CC</v>
      </c>
      <c r="C1430" s="67"/>
      <c r="D1430" s="67"/>
      <c r="E1430" s="67"/>
      <c r="F1430" s="67"/>
      <c r="G1430" s="67"/>
      <c r="H1430" s="67"/>
      <c r="I1430" s="67"/>
      <c r="J1430" s="67"/>
      <c r="K1430" s="67"/>
      <c r="L1430" s="67"/>
      <c r="M1430" s="133">
        <f>IF(J379=I$1103,L$1103,IF(J379=I$1104,L$1104,IF(J379=I$1105,L$1105,IF(J379=I$1106,L$1106,IF(J379=I$1107,L$1107,IF(J379=I$1108,L$1108,IF(J379=I$1109,L$1109,IF(J379="",0))))))))</f>
        <v>0.66666666666666663</v>
      </c>
    </row>
    <row r="1431" spans="2:13" hidden="1" x14ac:dyDescent="0.3">
      <c r="F1431" s="63"/>
    </row>
    <row r="1432" spans="2:13" hidden="1" x14ac:dyDescent="0.3">
      <c r="F1432" s="70" t="str">
        <f>F383</f>
        <v>Ayana</v>
      </c>
      <c r="J1432" s="70" t="str">
        <f>F384</f>
        <v>Cooper</v>
      </c>
    </row>
    <row r="1433" spans="2:13" hidden="1" x14ac:dyDescent="0.3"/>
    <row r="1434" spans="2:13" hidden="1" x14ac:dyDescent="0.3">
      <c r="B1434" s="64">
        <f>IF(C1434=F$1107,E$1107,IF(C1434=F$1108,E$1108,IF(C1434=F$1109,E$1109,IF(C1434=F$1110,E$1110,IF(C1434=F$1111,E$1111,IF(C1434=0,0))))))</f>
        <v>2.5</v>
      </c>
      <c r="C1434" s="4" t="str">
        <f>K386</f>
        <v>I somewhat disagree</v>
      </c>
      <c r="F1434" s="4" t="str">
        <f>F1397</f>
        <v>1. I felt fully seen and heard.</v>
      </c>
      <c r="M1434" s="4">
        <f>IF(K386="",0,1)</f>
        <v>1</v>
      </c>
    </row>
    <row r="1435" spans="2:13" hidden="1" x14ac:dyDescent="0.3">
      <c r="B1435" s="64">
        <f t="shared" ref="B1435:B1443" si="72">IF(C1435=F$1107,E$1107,IF(C1435=F$1108,E$1108,IF(C1435=F$1109,E$1109,IF(C1435=F$1110,E$1110,IF(C1435=F$1111,E$1111,IF(C1435=0,0))))))</f>
        <v>0</v>
      </c>
      <c r="C1435" s="4" t="str">
        <f>K388</f>
        <v>I strongly disagree</v>
      </c>
      <c r="F1435" s="4" t="str">
        <f t="shared" ref="F1435:F1443" si="73">F1398</f>
        <v>2. They faithfully responded to all of my expressions of pain or discomfort.</v>
      </c>
      <c r="M1435" s="4">
        <f>IF(K388="",0,1)</f>
        <v>1</v>
      </c>
    </row>
    <row r="1436" spans="2:13" hidden="1" x14ac:dyDescent="0.3">
      <c r="B1436" s="64">
        <f t="shared" si="72"/>
        <v>0</v>
      </c>
      <c r="C1436" s="4" t="str">
        <f>K390</f>
        <v>I strongly disagree</v>
      </c>
      <c r="F1436" s="4" t="str">
        <f t="shared" si="73"/>
        <v>3. They put my personal wellbeing ahead of their institutional processes.</v>
      </c>
      <c r="M1436" s="4">
        <f>IF(K390="",0,1)</f>
        <v>1</v>
      </c>
    </row>
    <row r="1437" spans="2:13" hidden="1" x14ac:dyDescent="0.3">
      <c r="B1437" s="64">
        <f t="shared" si="72"/>
        <v>2.5</v>
      </c>
      <c r="C1437" s="4" t="str">
        <f>K392</f>
        <v>I somewhat disagree</v>
      </c>
      <c r="F1437" s="4" t="str">
        <f t="shared" si="73"/>
        <v>4. Their actions and expressions were devoid of any microaggressions.</v>
      </c>
      <c r="M1437" s="4">
        <f>IF(K392="",0,1)</f>
        <v>1</v>
      </c>
    </row>
    <row r="1438" spans="2:13" hidden="1" x14ac:dyDescent="0.3">
      <c r="B1438" s="64">
        <f t="shared" si="72"/>
        <v>0</v>
      </c>
      <c r="C1438" s="4" t="str">
        <f>K394</f>
        <v>I strongly disagree</v>
      </c>
      <c r="F1438" s="4" t="str">
        <f t="shared" si="73"/>
        <v>5. They asked me how they could be more culturally sensitive.</v>
      </c>
      <c r="M1438" s="4">
        <f>IF(K394="",0,1)</f>
        <v>1</v>
      </c>
    </row>
    <row r="1439" spans="2:13" hidden="1" x14ac:dyDescent="0.3">
      <c r="B1439" s="64">
        <f t="shared" si="72"/>
        <v>2.5</v>
      </c>
      <c r="C1439" s="4" t="str">
        <f>K396</f>
        <v>I somewhat disagree</v>
      </c>
      <c r="F1439" s="4" t="str">
        <f t="shared" si="73"/>
        <v>6. They did not exploit my vulnerability to their professional authority.</v>
      </c>
      <c r="M1439" s="4">
        <f>IF(K396="",0,1)</f>
        <v>1</v>
      </c>
    </row>
    <row r="1440" spans="2:13" hidden="1" x14ac:dyDescent="0.3">
      <c r="B1440" s="64">
        <f t="shared" si="72"/>
        <v>0</v>
      </c>
      <c r="C1440" s="4" t="str">
        <f>K398</f>
        <v>I strongly disagree</v>
      </c>
      <c r="F1440" s="4" t="str">
        <f t="shared" si="73"/>
        <v>7. I never had to give up my autonomy to fit their processes.</v>
      </c>
      <c r="M1440" s="4">
        <f>IF(K398="",0,1)</f>
        <v>1</v>
      </c>
    </row>
    <row r="1441" spans="2:16" hidden="1" x14ac:dyDescent="0.3">
      <c r="B1441" s="64">
        <f t="shared" si="72"/>
        <v>5</v>
      </c>
      <c r="C1441" s="4" t="str">
        <f>K400</f>
        <v>I neither agree nor disagree</v>
      </c>
      <c r="F1441" s="4" t="str">
        <f t="shared" si="73"/>
        <v>8. Staff appeared to be culturally diverse.</v>
      </c>
      <c r="M1441" s="4">
        <f>IF(K400="",0,1)</f>
        <v>1</v>
      </c>
    </row>
    <row r="1442" spans="2:16" hidden="1" x14ac:dyDescent="0.3">
      <c r="B1442" s="64">
        <f t="shared" si="72"/>
        <v>5</v>
      </c>
      <c r="C1442" s="4" t="str">
        <f>K402</f>
        <v>I neither agree nor disagree</v>
      </c>
      <c r="F1442" s="4" t="str">
        <f t="shared" si="73"/>
        <v>9. They effectively accommodated my linguistic barrier.</v>
      </c>
      <c r="M1442" s="4">
        <f>IF(K402="",0,1)</f>
        <v>1</v>
      </c>
    </row>
    <row r="1443" spans="2:16" hidden="1" x14ac:dyDescent="0.3">
      <c r="B1443" s="64">
        <f t="shared" si="72"/>
        <v>0</v>
      </c>
      <c r="C1443" s="4" t="str">
        <f>K404</f>
        <v>I strongly disagree</v>
      </c>
      <c r="F1443" s="4" t="str">
        <f t="shared" si="73"/>
        <v>10. I was offered billing options appropriate to my cultural values.</v>
      </c>
      <c r="M1443" s="4">
        <f>IF(K404="",0,1)</f>
        <v>1</v>
      </c>
    </row>
    <row r="1444" spans="2:16" hidden="1" x14ac:dyDescent="0.3">
      <c r="M1444" s="71">
        <f t="shared" ref="M1444" si="74">SUM(M1434:M1443)</f>
        <v>10</v>
      </c>
    </row>
    <row r="1445" spans="2:16" ht="15.5" hidden="1" x14ac:dyDescent="0.45">
      <c r="B1445" s="72">
        <f t="shared" ref="B1445" si="75">ROUND(SUM(B1434:B1443),0)</f>
        <v>18</v>
      </c>
      <c r="C1445" s="73" t="str">
        <f>IF(AND($B1445&gt;=$B$1114,$B1445&lt;$C$1114),E$1114,IF(AND($B1445&gt;=$B$1115,$B1445&lt;$C$1115),E$1115,IF(AND($B1445&gt;=$B$1116,$B1445&lt;$C$1116),E$1116,IF(AND($B1445&gt;=$B$1117,$B1445&lt;$C$1117),E$1117,IF(AND($B1445&gt;=$B$1118,$B1445&lt;=$C$1118),E$1118)))))</f>
        <v>Dangerously incompetent</v>
      </c>
      <c r="F1445" s="73" t="str">
        <f>IF(AND($B1445&gt;=$B$1114,$B1445&lt;$C$1114),H$1114,IF(AND($B1445&gt;=$B$1115,$B1445&lt;$C$1115),H$1115,IF(AND($B1445&gt;=$B$1116,$B1445&lt;$C$1116),H$1116,IF(AND($B1445&gt;=$B$1117,$B1445&lt;$C$1117),H$1117,IF(AND($B1445&gt;=$B$1118,$B1445&lt;=$C$1118),H$1118)))))</f>
        <v>dangerous incompetence</v>
      </c>
      <c r="I1445" s="73" t="str">
        <f>IF(AND($B1445&gt;=$B$1114,$B1445&lt;$C$1114),K$1114,IF(AND($B1445&gt;=$B$1115,$B1445&lt;$C$1115),K$1115,IF(AND($B1445&gt;=$B$1116,$B1445&lt;$C$1116),K$1116,IF(AND($B1445&gt;=$B$1117,$B1445&lt;$C$1117),K$1117,IF(AND($B1445&gt;=$B$1118,$B1445&lt;=$C$1118),K$1118)))))</f>
        <v>dangerous risk to Ayana's wellbeing</v>
      </c>
      <c r="M1445" s="74">
        <f>IF(M1444=10,B1445,"")</f>
        <v>18</v>
      </c>
      <c r="P1445" s="127">
        <f>IF(M1445="","",M1445*0.01)</f>
        <v>0.18</v>
      </c>
    </row>
    <row r="1446" spans="2:16" ht="15.5" hidden="1" x14ac:dyDescent="0.45">
      <c r="L1446" s="75" t="s">
        <v>92</v>
      </c>
      <c r="M1446" s="76">
        <f>IF(K384="","",K384)</f>
        <v>7.7</v>
      </c>
      <c r="P1446" s="127">
        <f>IF(M1446="","",1-(M1446/12))</f>
        <v>0.35833333333333328</v>
      </c>
    </row>
    <row r="1447" spans="2:16" hidden="1" x14ac:dyDescent="0.3">
      <c r="B1447" s="73" t="str">
        <f t="shared" ref="B1447" si="76">IF(M1444=10,CONCATENATE(E1447,F1447,G1447,H1447,I1447,J1447,K1447,L1447,M1447),"")</f>
        <v>The resulting score for cultural competence is 18 out of 100. This indicates a level of dangerous incompetence.</v>
      </c>
      <c r="D1447" s="65" t="s">
        <v>60</v>
      </c>
      <c r="E1447" s="4" t="s">
        <v>93</v>
      </c>
      <c r="F1447" s="4">
        <f t="shared" ref="F1447" si="77">B1445</f>
        <v>18</v>
      </c>
      <c r="G1447" s="4" t="s">
        <v>94</v>
      </c>
      <c r="H1447" s="4" t="str">
        <f t="shared" ref="H1447" si="78">F1445</f>
        <v>dangerous incompetence</v>
      </c>
      <c r="I1447" s="4" t="s">
        <v>95</v>
      </c>
    </row>
    <row r="1448" spans="2:16" hidden="1" x14ac:dyDescent="0.3"/>
    <row r="1449" spans="2:16" ht="14.5" hidden="1" x14ac:dyDescent="0.45">
      <c r="C1449" s="147" t="str">
        <f>E414</f>
        <v>Competitive Cultural Competence - begin</v>
      </c>
      <c r="D1449" s="148"/>
      <c r="E1449" s="148"/>
      <c r="F1449" s="148"/>
      <c r="G1449" s="148"/>
      <c r="H1449" s="149"/>
    </row>
    <row r="1450" spans="2:16" hidden="1" x14ac:dyDescent="0.3"/>
    <row r="1451" spans="2:16" hidden="1" x14ac:dyDescent="0.3">
      <c r="C1451" s="73" t="str">
        <f>CONCATENATE(E1451,F1451,G1451,H1451,I1451,J1451,K1451,,L1451,M1451)</f>
        <v xml:space="preserve">We provide this helpful feedback to you, Cooper, to improve your cultural competency. </v>
      </c>
      <c r="D1451" s="65" t="s">
        <v>60</v>
      </c>
      <c r="E1451" s="4" t="s">
        <v>123</v>
      </c>
      <c r="F1451" s="4" t="str">
        <f>IF($J1432=0,"the recipient",$J1432)</f>
        <v>Cooper</v>
      </c>
      <c r="G1451" s="4" t="s">
        <v>124</v>
      </c>
      <c r="H1451" s="4"/>
    </row>
    <row r="1452" spans="2:16" hidden="1" x14ac:dyDescent="0.3">
      <c r="C1452" s="73" t="str">
        <f>CONCATENATE(E1452,F1452,G1452,H1452,I1452,J1452,K1452,,L1452,M1452)</f>
        <v xml:space="preserve">We know medical providers like you rely upon referrals. Often from those you serve. </v>
      </c>
      <c r="D1452" s="65" t="s">
        <v>60</v>
      </c>
      <c r="E1452" s="4" t="s">
        <v>126</v>
      </c>
      <c r="G1452" s="4" t="s">
        <v>127</v>
      </c>
    </row>
    <row r="1453" spans="2:16" hidden="1" x14ac:dyDescent="0.3">
      <c r="C1453" s="73" t="str">
        <f>CONCATENATE(E1453,F1453,G1453,H1453,I1453,J1453,K1453,,L1453,M1453)</f>
        <v>Select a service that best fits your needs.</v>
      </c>
      <c r="D1453" s="65" t="s">
        <v>60</v>
      </c>
      <c r="E1453" s="4" t="s">
        <v>17</v>
      </c>
    </row>
    <row r="1454" spans="2:16" hidden="1" x14ac:dyDescent="0.3">
      <c r="C1454" s="62" t="str">
        <f>$C$1164</f>
        <v>Standard Cultural Competence - begin</v>
      </c>
      <c r="E1454" s="65" t="s">
        <v>60</v>
      </c>
      <c r="F1454" s="62" t="str">
        <f>$H$1164</f>
        <v>beginning the Standard Cultural Competence program</v>
      </c>
      <c r="G1454" s="65" t="s">
        <v>60</v>
      </c>
      <c r="H1454" s="73" t="str">
        <f>CONCATENATE($I1454,$J1454,$K1454,$L1454,$M1454,$N1454,$O1454,$P1454)</f>
        <v>Now that Cooper is beginning the Standard Cultural Competence program, we expect improved outcomes. And can provide a testimonial of their responsiveness to the needs of diverse clients.</v>
      </c>
      <c r="I1454" s="4" t="s">
        <v>128</v>
      </c>
      <c r="J1454" s="65" t="str">
        <f>F1451</f>
        <v>Cooper</v>
      </c>
      <c r="K1454" s="61" t="s">
        <v>129</v>
      </c>
      <c r="L1454" s="4" t="str">
        <f>F1454</f>
        <v>beginning the Standard Cultural Competence program</v>
      </c>
      <c r="M1454" s="4" t="s">
        <v>143</v>
      </c>
      <c r="N1454" s="60" t="s">
        <v>131</v>
      </c>
    </row>
    <row r="1455" spans="2:16" hidden="1" x14ac:dyDescent="0.3">
      <c r="C1455" s="62" t="str">
        <f>$C$1165</f>
        <v>Competitive Cultural Competence - begin</v>
      </c>
      <c r="E1455" s="65" t="s">
        <v>60</v>
      </c>
      <c r="F1455" s="62" t="str">
        <f>$H$1165</f>
        <v>beginning the Competetive Cultural Competence program</v>
      </c>
      <c r="G1455" s="65" t="s">
        <v>60</v>
      </c>
      <c r="H1455" s="73" t="str">
        <f t="shared" ref="H1455:H1460" si="79">CONCATENATE($I1455,$J1455,$K1455,$L1455,$M1455,$N1455,$O1455,$P1455)</f>
        <v>Now that Cooper is beginning the Competetive Cultural Competence program, we anticipate modestly improved wellness outcomes. And can provide a testimonial of their responsiveness to the needs of diverse clients.</v>
      </c>
      <c r="I1455" s="4" t="s">
        <v>128</v>
      </c>
      <c r="J1455" s="4" t="str">
        <f>J1454</f>
        <v>Cooper</v>
      </c>
      <c r="K1455" s="61" t="str">
        <f>K$1195</f>
        <v xml:space="preserve"> is </v>
      </c>
      <c r="L1455" s="4" t="str">
        <f t="shared" ref="L1455:L1459" si="80">F1455</f>
        <v>beginning the Competetive Cultural Competence program</v>
      </c>
      <c r="M1455" s="4" t="s">
        <v>144</v>
      </c>
      <c r="N1455" s="60" t="s">
        <v>131</v>
      </c>
    </row>
    <row r="1456" spans="2:16" hidden="1" x14ac:dyDescent="0.3">
      <c r="C1456" s="62" t="str">
        <f>$C$1166</f>
        <v>Standard Cultural Competence - enrolled</v>
      </c>
      <c r="E1456" s="65" t="s">
        <v>60</v>
      </c>
      <c r="F1456" s="62" t="str">
        <f>$H$1166</f>
        <v>participating in the Standard Cultural Competence program</v>
      </c>
      <c r="G1456" s="65" t="s">
        <v>60</v>
      </c>
      <c r="H1456" s="73" t="str">
        <f t="shared" si="79"/>
        <v>Now that Cooper is participating in the Standard Cultural Competence program, we expect better outcomes. And can provide a testimonial of their responsiveness to the needs of diverse clients.</v>
      </c>
      <c r="I1456" s="4" t="s">
        <v>128</v>
      </c>
      <c r="J1456" s="4" t="str">
        <f t="shared" ref="J1456:J1459" si="81">J1455</f>
        <v>Cooper</v>
      </c>
      <c r="K1456" s="61" t="str">
        <f>K$1195</f>
        <v xml:space="preserve"> is </v>
      </c>
      <c r="L1456" s="4" t="str">
        <f t="shared" si="80"/>
        <v>participating in the Standard Cultural Competence program</v>
      </c>
      <c r="M1456" s="4" t="s">
        <v>145</v>
      </c>
      <c r="N1456" s="60" t="s">
        <v>131</v>
      </c>
    </row>
    <row r="1457" spans="2:14" hidden="1" x14ac:dyDescent="0.3">
      <c r="C1457" s="62" t="str">
        <f>$C$1167</f>
        <v>Competitive Cultural Competence - enrolled</v>
      </c>
      <c r="E1457" s="65" t="s">
        <v>60</v>
      </c>
      <c r="F1457" s="62" t="str">
        <f>$H$1167</f>
        <v>participating in the Competetive Cultural Competence program</v>
      </c>
      <c r="G1457" s="65" t="s">
        <v>60</v>
      </c>
      <c r="H1457" s="73" t="str">
        <f t="shared" si="79"/>
        <v>Now that Cooper is participating in the Competetive Cultural Competence program, we anticipate significantly improved wellness outcomes. And can provide a testimonial of their responsiveness to the needs of diverse clients.</v>
      </c>
      <c r="I1457" s="4" t="s">
        <v>128</v>
      </c>
      <c r="J1457" s="4" t="str">
        <f t="shared" si="81"/>
        <v>Cooper</v>
      </c>
      <c r="K1457" s="61" t="str">
        <f>K$1195</f>
        <v xml:space="preserve"> is </v>
      </c>
      <c r="L1457" s="4" t="str">
        <f t="shared" si="80"/>
        <v>participating in the Competetive Cultural Competence program</v>
      </c>
      <c r="M1457" s="4" t="s">
        <v>146</v>
      </c>
      <c r="N1457" s="60" t="s">
        <v>131</v>
      </c>
    </row>
    <row r="1458" spans="2:14" hidden="1" x14ac:dyDescent="0.3">
      <c r="C1458" s="62" t="str">
        <f>$C$1168</f>
        <v>Standard Cultural Competence - completed</v>
      </c>
      <c r="E1458" s="65" t="s">
        <v>60</v>
      </c>
      <c r="F1458" s="62" t="str">
        <f>$H$1168</f>
        <v>completing the Standard Cultural Competence program</v>
      </c>
      <c r="G1458" s="65" t="s">
        <v>60</v>
      </c>
      <c r="H1458" s="73" t="str">
        <f t="shared" si="79"/>
        <v>Now that Cooper is completing the Standard Cultural Competence program, we expect stellar outcomes. And will soon provide a testimonial of their responsiveness to the needs of diverse clients.</v>
      </c>
      <c r="I1458" s="4" t="s">
        <v>128</v>
      </c>
      <c r="J1458" s="4" t="str">
        <f t="shared" si="81"/>
        <v>Cooper</v>
      </c>
      <c r="K1458" s="61" t="str">
        <f>K$1195</f>
        <v xml:space="preserve"> is </v>
      </c>
      <c r="L1458" s="4" t="str">
        <f t="shared" si="80"/>
        <v>completing the Standard Cultural Competence program</v>
      </c>
      <c r="M1458" s="4" t="s">
        <v>147</v>
      </c>
      <c r="N1458" s="60" t="s">
        <v>136</v>
      </c>
    </row>
    <row r="1459" spans="2:14" hidden="1" x14ac:dyDescent="0.3">
      <c r="C1459" s="62" t="str">
        <f>$C$1169</f>
        <v>Competitive Cultural Competence - completed</v>
      </c>
      <c r="E1459" s="65" t="s">
        <v>60</v>
      </c>
      <c r="F1459" s="62" t="str">
        <f>$H$1169</f>
        <v>completing the Competetive Cultural Competence program</v>
      </c>
      <c r="G1459" s="65" t="s">
        <v>60</v>
      </c>
      <c r="H1459" s="73" t="str">
        <f t="shared" si="79"/>
        <v>Now that Cooper is completing the Competetive Cultural Competence program, we anticipate greatly improved wellness outcomes. And will soon provide a testimonial of their responsiveness to the needs of diverse clients.</v>
      </c>
      <c r="I1459" s="4" t="s">
        <v>128</v>
      </c>
      <c r="J1459" s="4" t="str">
        <f t="shared" si="81"/>
        <v>Cooper</v>
      </c>
      <c r="K1459" s="61" t="str">
        <f>K$1195</f>
        <v xml:space="preserve"> is </v>
      </c>
      <c r="L1459" s="4" t="str">
        <f t="shared" si="80"/>
        <v>completing the Competetive Cultural Competence program</v>
      </c>
      <c r="M1459" s="4" t="s">
        <v>148</v>
      </c>
      <c r="N1459" s="60" t="s">
        <v>136</v>
      </c>
    </row>
    <row r="1460" spans="2:14" hidden="1" x14ac:dyDescent="0.3">
      <c r="G1460" s="65" t="s">
        <v>60</v>
      </c>
      <c r="H1460" s="73" t="str">
        <f t="shared" si="79"/>
        <v>Select one of these two services, Standard or Competitive Competence, to best improve your efficacy serving diverse patients. We can then offer a testimonial of your improved responsiveness to diverse clients.</v>
      </c>
      <c r="K1460" s="61" t="s">
        <v>138</v>
      </c>
      <c r="L1460" s="61" t="s">
        <v>139</v>
      </c>
      <c r="M1460" s="61" t="s">
        <v>149</v>
      </c>
      <c r="N1460" s="60" t="s">
        <v>141</v>
      </c>
    </row>
    <row r="1461" spans="2:14" hidden="1" x14ac:dyDescent="0.3">
      <c r="C1461" s="73" t="str">
        <f>IF($C1449=$C1454,H1454,IF($C1449=$C1455,H1455,IF($C1449=C1456,H1456,IF($C1449=C1457,H1457,IF($C1449=C1458,H1458,IF($C1449=C1459,H1459,IF($C1449=0,H1460)))))))</f>
        <v>Now that Cooper is beginning the Competetive Cultural Competence program, we anticipate modestly improved wellness outcomes. And can provide a testimonial of their responsiveness to the needs of diverse clients.</v>
      </c>
      <c r="E1461" s="65" t="s">
        <v>60</v>
      </c>
      <c r="F1461" s="73" t="str">
        <f>IF($C1449=$C1454,F1454,IF($C1449=$C1455,F1455,IF($C1449=C1456,F1456,IF($C1449=C1457,F1457,IF($C1449=C1458,F1458,IF($C1449=C1459,F1459,IF($C1449=0,"")))))))</f>
        <v>beginning the Competetive Cultural Competence program</v>
      </c>
      <c r="G1461" s="65" t="s">
        <v>60</v>
      </c>
    </row>
    <row r="1462" spans="2:14" hidden="1" x14ac:dyDescent="0.3"/>
    <row r="1463" spans="2:14" hidden="1" x14ac:dyDescent="0.3">
      <c r="C1463" s="4" t="s">
        <v>142</v>
      </c>
    </row>
    <row r="1464" spans="2:14" hidden="1" x14ac:dyDescent="0.3"/>
    <row r="1465" spans="2:14" hidden="1" x14ac:dyDescent="0.3"/>
    <row r="1466" spans="2:14" hidden="1" x14ac:dyDescent="0.3"/>
    <row r="1467" spans="2:14" ht="16" hidden="1" x14ac:dyDescent="0.4">
      <c r="B1467" s="66" t="str">
        <f>IF(OR(F420="",J420=""),B420,CONCATENATE(B420,": ",F420,", ",J420))</f>
        <v>10th visit</v>
      </c>
      <c r="C1467" s="67"/>
      <c r="D1467" s="67"/>
      <c r="E1467" s="67"/>
      <c r="F1467" s="68"/>
      <c r="G1467" s="67"/>
      <c r="H1467" s="69"/>
      <c r="I1467" s="67"/>
      <c r="J1467" s="67"/>
      <c r="K1467" s="67"/>
      <c r="L1467" s="67"/>
      <c r="M1467" s="133">
        <f>IF(J420=I$1103,L$1103,IF(J420=I$1104,L$1104,IF(J420=I$1105,L$1105,IF(J420=I$1106,L$1106,IF(J420=I$1107,L$1107,IF(J420=I$1108,L$1108,IF(J420=I$1109,L$1109,IF(J420="",0))))))))</f>
        <v>0</v>
      </c>
    </row>
    <row r="1468" spans="2:14" hidden="1" x14ac:dyDescent="0.3">
      <c r="F1468" s="63"/>
    </row>
    <row r="1469" spans="2:14" hidden="1" x14ac:dyDescent="0.3">
      <c r="F1469" s="70" t="str">
        <f>F424</f>
        <v/>
      </c>
      <c r="J1469" s="70" t="str">
        <f>F425</f>
        <v/>
      </c>
    </row>
    <row r="1470" spans="2:14" hidden="1" x14ac:dyDescent="0.3"/>
    <row r="1471" spans="2:14" hidden="1" x14ac:dyDescent="0.3">
      <c r="B1471" s="64">
        <f>IF(C1471=F$1107,E$1107,IF(C1471=F$1108,E$1108,IF(C1471=F$1109,E$1109,IF(C1471=F$1110,E$1110,IF(C1471=F$1111,E$1111,IF(C1471=0,0))))))</f>
        <v>0</v>
      </c>
      <c r="C1471" s="4">
        <f>K427</f>
        <v>0</v>
      </c>
      <c r="F1471" s="4" t="str">
        <f>F1434</f>
        <v>1. I felt fully seen and heard.</v>
      </c>
      <c r="M1471" s="4">
        <f>IF(K427="",0,1)</f>
        <v>0</v>
      </c>
    </row>
    <row r="1472" spans="2:14" hidden="1" x14ac:dyDescent="0.3">
      <c r="B1472" s="64">
        <f t="shared" ref="B1472:B1480" si="82">IF(C1472=F$1107,E$1107,IF(C1472=F$1108,E$1108,IF(C1472=F$1109,E$1109,IF(C1472=F$1110,E$1110,IF(C1472=F$1111,E$1111,IF(C1472=0,0))))))</f>
        <v>0</v>
      </c>
      <c r="C1472" s="4">
        <f>K429</f>
        <v>0</v>
      </c>
      <c r="F1472" s="4" t="str">
        <f t="shared" ref="F1472:F1480" si="83">F1435</f>
        <v>2. They faithfully responded to all of my expressions of pain or discomfort.</v>
      </c>
      <c r="M1472" s="4">
        <f>IF(K429="",0,1)</f>
        <v>0</v>
      </c>
    </row>
    <row r="1473" spans="2:16" hidden="1" x14ac:dyDescent="0.3">
      <c r="B1473" s="64">
        <f t="shared" si="82"/>
        <v>0</v>
      </c>
      <c r="C1473" s="4">
        <f>K431</f>
        <v>0</v>
      </c>
      <c r="F1473" s="4" t="str">
        <f t="shared" si="83"/>
        <v>3. They put my personal wellbeing ahead of their institutional processes.</v>
      </c>
      <c r="M1473" s="4">
        <f>IF(K431="",0,1)</f>
        <v>0</v>
      </c>
    </row>
    <row r="1474" spans="2:16" hidden="1" x14ac:dyDescent="0.3">
      <c r="B1474" s="64">
        <f t="shared" si="82"/>
        <v>0</v>
      </c>
      <c r="C1474" s="4">
        <f>K433</f>
        <v>0</v>
      </c>
      <c r="F1474" s="4" t="str">
        <f t="shared" si="83"/>
        <v>4. Their actions and expressions were devoid of any microaggressions.</v>
      </c>
      <c r="M1474" s="4">
        <f>IF(K433="",0,1)</f>
        <v>0</v>
      </c>
    </row>
    <row r="1475" spans="2:16" hidden="1" x14ac:dyDescent="0.3">
      <c r="B1475" s="64">
        <f t="shared" si="82"/>
        <v>0</v>
      </c>
      <c r="C1475" s="4">
        <f>K435</f>
        <v>0</v>
      </c>
      <c r="F1475" s="4" t="str">
        <f t="shared" si="83"/>
        <v>5. They asked me how they could be more culturally sensitive.</v>
      </c>
      <c r="M1475" s="4">
        <f>IF(K435="",0,1)</f>
        <v>0</v>
      </c>
    </row>
    <row r="1476" spans="2:16" hidden="1" x14ac:dyDescent="0.3">
      <c r="B1476" s="64">
        <f t="shared" si="82"/>
        <v>0</v>
      </c>
      <c r="C1476" s="4">
        <f>K437</f>
        <v>0</v>
      </c>
      <c r="F1476" s="4" t="str">
        <f t="shared" si="83"/>
        <v>6. They did not exploit my vulnerability to their professional authority.</v>
      </c>
      <c r="M1476" s="4">
        <f>IF(K437="",0,1)</f>
        <v>0</v>
      </c>
    </row>
    <row r="1477" spans="2:16" hidden="1" x14ac:dyDescent="0.3">
      <c r="B1477" s="64">
        <f t="shared" si="82"/>
        <v>0</v>
      </c>
      <c r="C1477" s="4">
        <f>K439</f>
        <v>0</v>
      </c>
      <c r="F1477" s="4" t="str">
        <f t="shared" si="83"/>
        <v>7. I never had to give up my autonomy to fit their processes.</v>
      </c>
      <c r="M1477" s="4">
        <f>IF(K439="",0,1)</f>
        <v>0</v>
      </c>
    </row>
    <row r="1478" spans="2:16" hidden="1" x14ac:dyDescent="0.3">
      <c r="B1478" s="64">
        <f t="shared" si="82"/>
        <v>0</v>
      </c>
      <c r="C1478" s="4">
        <f>K441</f>
        <v>0</v>
      </c>
      <c r="F1478" s="4" t="str">
        <f t="shared" si="83"/>
        <v>8. Staff appeared to be culturally diverse.</v>
      </c>
      <c r="M1478" s="4">
        <f>IF(K441="",0,1)</f>
        <v>0</v>
      </c>
    </row>
    <row r="1479" spans="2:16" hidden="1" x14ac:dyDescent="0.3">
      <c r="B1479" s="64">
        <f t="shared" si="82"/>
        <v>0</v>
      </c>
      <c r="C1479" s="4">
        <f>K443</f>
        <v>0</v>
      </c>
      <c r="F1479" s="4" t="str">
        <f t="shared" si="83"/>
        <v>9. They effectively accommodated my linguistic barrier.</v>
      </c>
      <c r="M1479" s="4">
        <f>IF(K443="",0,1)</f>
        <v>0</v>
      </c>
    </row>
    <row r="1480" spans="2:16" hidden="1" x14ac:dyDescent="0.3">
      <c r="B1480" s="64">
        <f t="shared" si="82"/>
        <v>0</v>
      </c>
      <c r="C1480" s="4">
        <f>K445</f>
        <v>0</v>
      </c>
      <c r="F1480" s="4" t="str">
        <f t="shared" si="83"/>
        <v>10. I was offered billing options appropriate to my cultural values.</v>
      </c>
      <c r="M1480" s="4">
        <f>IF(K445="",0,1)</f>
        <v>0</v>
      </c>
    </row>
    <row r="1481" spans="2:16" hidden="1" x14ac:dyDescent="0.3">
      <c r="M1481" s="71">
        <f t="shared" ref="M1481" si="84">SUM(M1471:M1480)</f>
        <v>0</v>
      </c>
    </row>
    <row r="1482" spans="2:16" ht="15.5" hidden="1" x14ac:dyDescent="0.45">
      <c r="B1482" s="72">
        <f t="shared" ref="B1482" si="85">ROUND(SUM(B1471:B1480),0)</f>
        <v>0</v>
      </c>
      <c r="C1482" s="73" t="str">
        <f>IF(AND($B1482&gt;=$B$1114,$B1482&lt;$C$1114),E$1114,IF(AND($B1482&gt;=$B$1115,$B1482&lt;$C$1115),E$1115,IF(AND($B1482&gt;=$B$1116,$B1482&lt;$C$1116),E$1116,IF(AND($B1482&gt;=$B$1117,$B1482&lt;$C$1117),E$1117,IF(AND($B1482&gt;=$B$1118,$B1482&lt;=$C$1118),E$1118)))))</f>
        <v>Dangerously incompetent</v>
      </c>
      <c r="F1482" s="73" t="str">
        <f>IF(AND($B1482&gt;=$B$1114,$B1482&lt;$C$1114),H$1114,IF(AND($B1482&gt;=$B$1115,$B1482&lt;$C$1115),H$1115,IF(AND($B1482&gt;=$B$1116,$B1482&lt;$C$1116),H$1116,IF(AND($B1482&gt;=$B$1117,$B1482&lt;$C$1117),H$1117,IF(AND($B1482&gt;=$B$1118,$B1482&lt;=$C$1118),H$1118)))))</f>
        <v>dangerous incompetence</v>
      </c>
      <c r="I1482" s="73" t="str">
        <f>IF(AND($B1482&gt;=$B$1114,$B1482&lt;$C$1114),K$1114,IF(AND($B1482&gt;=$B$1115,$B1482&lt;$C$1115),K$1115,IF(AND($B1482&gt;=$B$1116,$B1482&lt;$C$1116),K$1116,IF(AND($B1482&gt;=$B$1117,$B1482&lt;$C$1117),K$1117,IF(AND($B1482&gt;=$B$1118,$B1482&lt;=$C$1118),K$1118)))))</f>
        <v>dangerous risk to Ayana's wellbeing</v>
      </c>
      <c r="M1482" s="74" t="str">
        <f>IF(M1481=10,B1482,"")</f>
        <v/>
      </c>
      <c r="P1482" s="127" t="str">
        <f>IF(M1482="","",M1482*0.01)</f>
        <v/>
      </c>
    </row>
    <row r="1483" spans="2:16" ht="15.5" hidden="1" x14ac:dyDescent="0.45">
      <c r="L1483" s="75" t="s">
        <v>92</v>
      </c>
      <c r="M1483" s="76" t="str">
        <f>IF(K425="","",K425)</f>
        <v/>
      </c>
      <c r="P1483" s="127" t="str">
        <f>IF(M1483="","",1-(M1483/12))</f>
        <v/>
      </c>
    </row>
    <row r="1484" spans="2:16" hidden="1" x14ac:dyDescent="0.3">
      <c r="B1484" s="73" t="str">
        <f t="shared" ref="B1484" si="86">IF(M1481=10,CONCATENATE(E1484,F1484,G1484,H1484,I1484,J1484,K1484,L1484,M1484),"")</f>
        <v/>
      </c>
      <c r="D1484" s="65" t="s">
        <v>60</v>
      </c>
      <c r="E1484" s="4" t="s">
        <v>93</v>
      </c>
      <c r="F1484" s="4">
        <f t="shared" ref="F1484" si="87">B1482</f>
        <v>0</v>
      </c>
      <c r="G1484" s="4" t="s">
        <v>94</v>
      </c>
      <c r="H1484" s="4" t="str">
        <f t="shared" ref="H1484" si="88">F1482</f>
        <v>dangerous incompetence</v>
      </c>
      <c r="I1484" s="4" t="s">
        <v>95</v>
      </c>
    </row>
    <row r="1485" spans="2:16" hidden="1" x14ac:dyDescent="0.3"/>
    <row r="1486" spans="2:16" ht="14.5" hidden="1" x14ac:dyDescent="0.45">
      <c r="C1486" s="147">
        <f>E455</f>
        <v>0</v>
      </c>
      <c r="D1486" s="148"/>
      <c r="E1486" s="148"/>
      <c r="F1486" s="148"/>
      <c r="G1486" s="148"/>
      <c r="H1486" s="149"/>
    </row>
    <row r="1487" spans="2:16" hidden="1" x14ac:dyDescent="0.3"/>
    <row r="1488" spans="2:16" hidden="1" x14ac:dyDescent="0.3">
      <c r="C1488" s="73" t="str">
        <f>CONCATENATE(E1488,F1488,G1488,H1488,I1488,J1488,K1488,,L1488,M1488)</f>
        <v xml:space="preserve">We provide this helpful feedback to you, , to improve your cultural competency. </v>
      </c>
      <c r="D1488" s="65" t="s">
        <v>60</v>
      </c>
      <c r="E1488" s="4" t="s">
        <v>123</v>
      </c>
      <c r="F1488" s="4" t="str">
        <f>IF($J1469=0,"the recipient",$J1469)</f>
        <v/>
      </c>
      <c r="G1488" s="4" t="s">
        <v>124</v>
      </c>
      <c r="H1488" s="4"/>
    </row>
    <row r="1489" spans="2:14" hidden="1" x14ac:dyDescent="0.3">
      <c r="C1489" s="73" t="str">
        <f>CONCATENATE(E1489,F1489,G1489,H1489,I1489,J1489,K1489,,L1489,M1489)</f>
        <v xml:space="preserve">We know medical providers like you rely upon referrals. Often from those you serve. </v>
      </c>
      <c r="D1489" s="65" t="s">
        <v>60</v>
      </c>
      <c r="E1489" s="4" t="s">
        <v>126</v>
      </c>
      <c r="G1489" s="4" t="s">
        <v>127</v>
      </c>
    </row>
    <row r="1490" spans="2:14" hidden="1" x14ac:dyDescent="0.3">
      <c r="C1490" s="73" t="str">
        <f>CONCATENATE(E1490,F1490,G1490,H1490,I1490,J1490,K1490,,L1490,M1490)</f>
        <v>Select a service that best fits your needs.</v>
      </c>
      <c r="D1490" s="65" t="s">
        <v>60</v>
      </c>
      <c r="E1490" s="4" t="s">
        <v>17</v>
      </c>
    </row>
    <row r="1491" spans="2:14" hidden="1" x14ac:dyDescent="0.3">
      <c r="C1491" s="62" t="str">
        <f>$C$1164</f>
        <v>Standard Cultural Competence - begin</v>
      </c>
      <c r="E1491" s="65" t="s">
        <v>60</v>
      </c>
      <c r="F1491" s="62" t="str">
        <f>$H$1164</f>
        <v>beginning the Standard Cultural Competence program</v>
      </c>
      <c r="G1491" s="65" t="s">
        <v>60</v>
      </c>
      <c r="H1491" s="73" t="str">
        <f>CONCATENATE($I1491,$J1491,$K1491,$L1491,$M1491,$N1491,$O1491,$P1491)</f>
        <v>Now that  is beginning the Standard Cultural Competence program, we expect improved outcomes. And can provide a testimonial of their responsiveness to the needs of diverse clients.</v>
      </c>
      <c r="I1491" s="4" t="s">
        <v>128</v>
      </c>
      <c r="J1491" s="65" t="str">
        <f>F1488</f>
        <v/>
      </c>
      <c r="K1491" s="61" t="s">
        <v>129</v>
      </c>
      <c r="L1491" s="4" t="str">
        <f>F1491</f>
        <v>beginning the Standard Cultural Competence program</v>
      </c>
      <c r="M1491" s="4" t="s">
        <v>143</v>
      </c>
      <c r="N1491" s="60" t="s">
        <v>131</v>
      </c>
    </row>
    <row r="1492" spans="2:14" hidden="1" x14ac:dyDescent="0.3">
      <c r="C1492" s="62" t="str">
        <f>$C$1165</f>
        <v>Competitive Cultural Competence - begin</v>
      </c>
      <c r="E1492" s="65" t="s">
        <v>60</v>
      </c>
      <c r="F1492" s="62" t="str">
        <f>$H$1165</f>
        <v>beginning the Competetive Cultural Competence program</v>
      </c>
      <c r="G1492" s="65" t="s">
        <v>60</v>
      </c>
      <c r="H1492" s="73" t="str">
        <f t="shared" ref="H1492:H1497" si="89">CONCATENATE($I1492,$J1492,$K1492,$L1492,$M1492,$N1492,$O1492,$P1492)</f>
        <v>Now that  is beginning the Competetive Cultural Competence program, we anticipate modestly improved wellness outcomes. And can provide a testimonial of their responsiveness to the needs of diverse clients.</v>
      </c>
      <c r="I1492" s="4" t="s">
        <v>128</v>
      </c>
      <c r="J1492" s="4" t="str">
        <f>J1491</f>
        <v/>
      </c>
      <c r="K1492" s="61" t="str">
        <f>K$1195</f>
        <v xml:space="preserve"> is </v>
      </c>
      <c r="L1492" s="4" t="str">
        <f t="shared" ref="L1492:L1496" si="90">F1492</f>
        <v>beginning the Competetive Cultural Competence program</v>
      </c>
      <c r="M1492" s="4" t="s">
        <v>144</v>
      </c>
      <c r="N1492" s="60" t="s">
        <v>131</v>
      </c>
    </row>
    <row r="1493" spans="2:14" hidden="1" x14ac:dyDescent="0.3">
      <c r="C1493" s="62" t="str">
        <f>$C$1166</f>
        <v>Standard Cultural Competence - enrolled</v>
      </c>
      <c r="E1493" s="65" t="s">
        <v>60</v>
      </c>
      <c r="F1493" s="62" t="str">
        <f>$H$1166</f>
        <v>participating in the Standard Cultural Competence program</v>
      </c>
      <c r="G1493" s="65" t="s">
        <v>60</v>
      </c>
      <c r="H1493" s="73" t="str">
        <f t="shared" si="89"/>
        <v>Now that  is participating in the Standard Cultural Competence program, we expect better outcomes. And can provide a testimonial of their responsiveness to the needs of diverse clients.</v>
      </c>
      <c r="I1493" s="4" t="s">
        <v>128</v>
      </c>
      <c r="J1493" s="4" t="str">
        <f t="shared" ref="J1493:J1496" si="91">J1492</f>
        <v/>
      </c>
      <c r="K1493" s="61" t="str">
        <f>K$1195</f>
        <v xml:space="preserve"> is </v>
      </c>
      <c r="L1493" s="4" t="str">
        <f t="shared" si="90"/>
        <v>participating in the Standard Cultural Competence program</v>
      </c>
      <c r="M1493" s="4" t="s">
        <v>145</v>
      </c>
      <c r="N1493" s="60" t="s">
        <v>131</v>
      </c>
    </row>
    <row r="1494" spans="2:14" hidden="1" x14ac:dyDescent="0.3">
      <c r="C1494" s="62" t="str">
        <f>$C$1167</f>
        <v>Competitive Cultural Competence - enrolled</v>
      </c>
      <c r="E1494" s="65" t="s">
        <v>60</v>
      </c>
      <c r="F1494" s="62" t="str">
        <f>$H$1167</f>
        <v>participating in the Competetive Cultural Competence program</v>
      </c>
      <c r="G1494" s="65" t="s">
        <v>60</v>
      </c>
      <c r="H1494" s="73" t="str">
        <f t="shared" si="89"/>
        <v>Now that  is participating in the Competetive Cultural Competence program, we anticipate significantly improved wellness outcomes. And can provide a testimonial of their responsiveness to the needs of diverse clients.</v>
      </c>
      <c r="I1494" s="4" t="s">
        <v>128</v>
      </c>
      <c r="J1494" s="4" t="str">
        <f t="shared" si="91"/>
        <v/>
      </c>
      <c r="K1494" s="61" t="str">
        <f>K$1195</f>
        <v xml:space="preserve"> is </v>
      </c>
      <c r="L1494" s="4" t="str">
        <f t="shared" si="90"/>
        <v>participating in the Competetive Cultural Competence program</v>
      </c>
      <c r="M1494" s="4" t="s">
        <v>146</v>
      </c>
      <c r="N1494" s="60" t="s">
        <v>131</v>
      </c>
    </row>
    <row r="1495" spans="2:14" hidden="1" x14ac:dyDescent="0.3">
      <c r="C1495" s="62" t="str">
        <f>$C$1168</f>
        <v>Standard Cultural Competence - completed</v>
      </c>
      <c r="E1495" s="65" t="s">
        <v>60</v>
      </c>
      <c r="F1495" s="62" t="str">
        <f>$H$1168</f>
        <v>completing the Standard Cultural Competence program</v>
      </c>
      <c r="G1495" s="65" t="s">
        <v>60</v>
      </c>
      <c r="H1495" s="73" t="str">
        <f t="shared" si="89"/>
        <v>Now that  is completing the Standard Cultural Competence program, we expect stellar outcomes. And will soon provide a testimonial of their responsiveness to the needs of diverse clients.</v>
      </c>
      <c r="I1495" s="4" t="s">
        <v>128</v>
      </c>
      <c r="J1495" s="4" t="str">
        <f t="shared" si="91"/>
        <v/>
      </c>
      <c r="K1495" s="61" t="str">
        <f>K$1195</f>
        <v xml:space="preserve"> is </v>
      </c>
      <c r="L1495" s="4" t="str">
        <f t="shared" si="90"/>
        <v>completing the Standard Cultural Competence program</v>
      </c>
      <c r="M1495" s="4" t="s">
        <v>147</v>
      </c>
      <c r="N1495" s="60" t="s">
        <v>136</v>
      </c>
    </row>
    <row r="1496" spans="2:14" hidden="1" x14ac:dyDescent="0.3">
      <c r="C1496" s="62" t="str">
        <f>$C$1169</f>
        <v>Competitive Cultural Competence - completed</v>
      </c>
      <c r="E1496" s="65" t="s">
        <v>60</v>
      </c>
      <c r="F1496" s="62" t="str">
        <f>$H$1169</f>
        <v>completing the Competetive Cultural Competence program</v>
      </c>
      <c r="G1496" s="65" t="s">
        <v>60</v>
      </c>
      <c r="H1496" s="73" t="str">
        <f t="shared" si="89"/>
        <v>Now that  is completing the Competetive Cultural Competence program, we anticipate greatly improved wellness outcomes. And will soon provide a testimonial of their responsiveness to the needs of diverse clients.</v>
      </c>
      <c r="I1496" s="4" t="s">
        <v>128</v>
      </c>
      <c r="J1496" s="4" t="str">
        <f t="shared" si="91"/>
        <v/>
      </c>
      <c r="K1496" s="61" t="str">
        <f>K$1195</f>
        <v xml:space="preserve"> is </v>
      </c>
      <c r="L1496" s="4" t="str">
        <f t="shared" si="90"/>
        <v>completing the Competetive Cultural Competence program</v>
      </c>
      <c r="M1496" s="4" t="s">
        <v>148</v>
      </c>
      <c r="N1496" s="60" t="s">
        <v>136</v>
      </c>
    </row>
    <row r="1497" spans="2:14" hidden="1" x14ac:dyDescent="0.3">
      <c r="G1497" s="65" t="s">
        <v>60</v>
      </c>
      <c r="H1497" s="73" t="str">
        <f t="shared" si="89"/>
        <v>Select one of these two services, Standard or Competitive Competence, to best improve your efficacy serving diverse patients. We can then offer a testimonial of your improved responsiveness to diverse clients.</v>
      </c>
      <c r="K1497" s="61" t="s">
        <v>138</v>
      </c>
      <c r="L1497" s="61" t="s">
        <v>139</v>
      </c>
      <c r="M1497" s="61" t="s">
        <v>149</v>
      </c>
      <c r="N1497" s="60" t="s">
        <v>141</v>
      </c>
    </row>
    <row r="1498" spans="2:14" hidden="1" x14ac:dyDescent="0.3">
      <c r="C1498" s="73" t="str">
        <f>IF($C1486=$C1491,H1491,IF($C1486=$C1492,H1492,IF($C1486=C1493,H1493,IF($C1486=C1494,H1494,IF($C1486=C1495,H1495,IF($C1486=C1496,H1496,IF($C1486=0,H1497)))))))</f>
        <v>Select one of these two services, Standard or Competitive Competence, to best improve your efficacy serving diverse patients. We can then offer a testimonial of your improved responsiveness to diverse clients.</v>
      </c>
      <c r="E1498" s="65" t="s">
        <v>60</v>
      </c>
      <c r="F1498" s="73" t="str">
        <f>IF($C1486=$C1491,F1491,IF($C1486=$C1492,F1492,IF($C1486=C1493,F1493,IF($C1486=C1494,F1494,IF($C1486=C1495,F1495,IF($C1486=C1496,F1496,IF($C1486=0,"")))))))</f>
        <v/>
      </c>
      <c r="G1498" s="65" t="s">
        <v>60</v>
      </c>
    </row>
    <row r="1499" spans="2:14" hidden="1" x14ac:dyDescent="0.3"/>
    <row r="1500" spans="2:14" hidden="1" x14ac:dyDescent="0.3">
      <c r="C1500" s="4" t="s">
        <v>142</v>
      </c>
    </row>
    <row r="1501" spans="2:14" hidden="1" x14ac:dyDescent="0.3"/>
    <row r="1502" spans="2:14" hidden="1" x14ac:dyDescent="0.3"/>
    <row r="1503" spans="2:14" hidden="1" x14ac:dyDescent="0.3"/>
    <row r="1504" spans="2:14" ht="16" hidden="1" x14ac:dyDescent="0.4">
      <c r="B1504" s="66" t="str">
        <f>IF(OR(F461="",J461=""),B461,CONCATENATE(B461,": ",F461,", ",J461))</f>
        <v>11th visit</v>
      </c>
      <c r="C1504" s="67"/>
      <c r="D1504" s="67"/>
      <c r="E1504" s="67"/>
      <c r="F1504" s="68"/>
      <c r="G1504" s="67"/>
      <c r="H1504" s="69"/>
      <c r="I1504" s="67"/>
      <c r="J1504" s="67"/>
      <c r="K1504" s="67"/>
      <c r="L1504" s="67"/>
      <c r="M1504" s="133">
        <f>IF(J461=I$1103,L$1103,IF(J461=I$1104,L$1104,IF(J461=I$1105,L$1105,IF(J461=I$1106,L$1106,IF(J461=I$1107,L$1107,IF(J461=I$1108,L$1108,IF(J461=I$1109,L$1109,IF(J461="",0))))))))</f>
        <v>0</v>
      </c>
    </row>
    <row r="1505" spans="2:16" hidden="1" x14ac:dyDescent="0.3">
      <c r="F1505" s="63"/>
    </row>
    <row r="1506" spans="2:16" hidden="1" x14ac:dyDescent="0.3">
      <c r="F1506" s="70" t="str">
        <f>F465</f>
        <v/>
      </c>
      <c r="J1506" s="70" t="str">
        <f>F466</f>
        <v/>
      </c>
    </row>
    <row r="1507" spans="2:16" hidden="1" x14ac:dyDescent="0.3"/>
    <row r="1508" spans="2:16" hidden="1" x14ac:dyDescent="0.3">
      <c r="B1508" s="64">
        <f>IF(C1508=F$1107,E$1107,IF(C1508=F$1108,E$1108,IF(C1508=F$1109,E$1109,IF(C1508=F$1110,E$1110,IF(C1508=F$1111,E$1111,IF(C1508=0,0))))))</f>
        <v>0</v>
      </c>
      <c r="C1508" s="4">
        <f>K468</f>
        <v>0</v>
      </c>
      <c r="F1508" s="4" t="str">
        <f>F1471</f>
        <v>1. I felt fully seen and heard.</v>
      </c>
      <c r="M1508" s="4">
        <f>IF(K468="",0,1)</f>
        <v>0</v>
      </c>
    </row>
    <row r="1509" spans="2:16" hidden="1" x14ac:dyDescent="0.3">
      <c r="B1509" s="64">
        <f t="shared" ref="B1509:B1517" si="92">IF(C1509=F$1107,E$1107,IF(C1509=F$1108,E$1108,IF(C1509=F$1109,E$1109,IF(C1509=F$1110,E$1110,IF(C1509=F$1111,E$1111,IF(C1509=0,0))))))</f>
        <v>0</v>
      </c>
      <c r="C1509" s="4">
        <f>K470</f>
        <v>0</v>
      </c>
      <c r="F1509" s="4" t="str">
        <f t="shared" ref="F1509:F1517" si="93">F1472</f>
        <v>2. They faithfully responded to all of my expressions of pain or discomfort.</v>
      </c>
      <c r="M1509" s="4">
        <f>IF(K470="",0,1)</f>
        <v>0</v>
      </c>
    </row>
    <row r="1510" spans="2:16" hidden="1" x14ac:dyDescent="0.3">
      <c r="B1510" s="64">
        <f t="shared" si="92"/>
        <v>0</v>
      </c>
      <c r="C1510" s="4">
        <f>K472</f>
        <v>0</v>
      </c>
      <c r="F1510" s="4" t="str">
        <f t="shared" si="93"/>
        <v>3. They put my personal wellbeing ahead of their institutional processes.</v>
      </c>
      <c r="M1510" s="4">
        <f>IF(K472="",0,1)</f>
        <v>0</v>
      </c>
    </row>
    <row r="1511" spans="2:16" hidden="1" x14ac:dyDescent="0.3">
      <c r="B1511" s="64">
        <f t="shared" si="92"/>
        <v>0</v>
      </c>
      <c r="C1511" s="4">
        <f>K474</f>
        <v>0</v>
      </c>
      <c r="F1511" s="4" t="str">
        <f t="shared" si="93"/>
        <v>4. Their actions and expressions were devoid of any microaggressions.</v>
      </c>
      <c r="M1511" s="4">
        <f>IF(K474="",0,1)</f>
        <v>0</v>
      </c>
    </row>
    <row r="1512" spans="2:16" hidden="1" x14ac:dyDescent="0.3">
      <c r="B1512" s="64">
        <f t="shared" si="92"/>
        <v>0</v>
      </c>
      <c r="C1512" s="4">
        <f>K476</f>
        <v>0</v>
      </c>
      <c r="F1512" s="4" t="str">
        <f t="shared" si="93"/>
        <v>5. They asked me how they could be more culturally sensitive.</v>
      </c>
      <c r="M1512" s="4">
        <f>IF(K476="",0,1)</f>
        <v>0</v>
      </c>
    </row>
    <row r="1513" spans="2:16" hidden="1" x14ac:dyDescent="0.3">
      <c r="B1513" s="64">
        <f t="shared" si="92"/>
        <v>0</v>
      </c>
      <c r="C1513" s="4">
        <f>K478</f>
        <v>0</v>
      </c>
      <c r="F1513" s="4" t="str">
        <f t="shared" si="93"/>
        <v>6. They did not exploit my vulnerability to their professional authority.</v>
      </c>
      <c r="M1513" s="4">
        <f>IF(K478="",0,1)</f>
        <v>0</v>
      </c>
    </row>
    <row r="1514" spans="2:16" hidden="1" x14ac:dyDescent="0.3">
      <c r="B1514" s="64">
        <f t="shared" si="92"/>
        <v>0</v>
      </c>
      <c r="C1514" s="4">
        <f>K480</f>
        <v>0</v>
      </c>
      <c r="F1514" s="4" t="str">
        <f t="shared" si="93"/>
        <v>7. I never had to give up my autonomy to fit their processes.</v>
      </c>
      <c r="M1514" s="4">
        <f>IF(K480="",0,1)</f>
        <v>0</v>
      </c>
    </row>
    <row r="1515" spans="2:16" hidden="1" x14ac:dyDescent="0.3">
      <c r="B1515" s="64">
        <f t="shared" si="92"/>
        <v>0</v>
      </c>
      <c r="C1515" s="4">
        <f>K482</f>
        <v>0</v>
      </c>
      <c r="F1515" s="4" t="str">
        <f t="shared" si="93"/>
        <v>8. Staff appeared to be culturally diverse.</v>
      </c>
      <c r="M1515" s="4">
        <f>IF(K482="",0,1)</f>
        <v>0</v>
      </c>
    </row>
    <row r="1516" spans="2:16" hidden="1" x14ac:dyDescent="0.3">
      <c r="B1516" s="64">
        <f t="shared" si="92"/>
        <v>0</v>
      </c>
      <c r="C1516" s="4">
        <f>K484</f>
        <v>0</v>
      </c>
      <c r="F1516" s="4" t="str">
        <f t="shared" si="93"/>
        <v>9. They effectively accommodated my linguistic barrier.</v>
      </c>
      <c r="M1516" s="4">
        <f>IF(K484="",0,1)</f>
        <v>0</v>
      </c>
    </row>
    <row r="1517" spans="2:16" hidden="1" x14ac:dyDescent="0.3">
      <c r="B1517" s="64">
        <f t="shared" si="92"/>
        <v>0</v>
      </c>
      <c r="C1517" s="4">
        <f>K486</f>
        <v>0</v>
      </c>
      <c r="F1517" s="4" t="str">
        <f t="shared" si="93"/>
        <v>10. I was offered billing options appropriate to my cultural values.</v>
      </c>
      <c r="M1517" s="4">
        <f>IF(K486="",0,1)</f>
        <v>0</v>
      </c>
    </row>
    <row r="1518" spans="2:16" hidden="1" x14ac:dyDescent="0.3">
      <c r="M1518" s="71">
        <f t="shared" ref="M1518" si="94">SUM(M1508:M1517)</f>
        <v>0</v>
      </c>
    </row>
    <row r="1519" spans="2:16" ht="15.5" hidden="1" x14ac:dyDescent="0.45">
      <c r="B1519" s="72">
        <f t="shared" ref="B1519" si="95">ROUND(SUM(B1508:B1517),0)</f>
        <v>0</v>
      </c>
      <c r="C1519" s="73" t="str">
        <f>IF(AND($B1519&gt;=$B$1114,$B1519&lt;$C$1114),E$1114,IF(AND($B1519&gt;=$B$1115,$B1519&lt;$C$1115),E$1115,IF(AND($B1519&gt;=$B$1116,$B1519&lt;$C$1116),E$1116,IF(AND($B1519&gt;=$B$1117,$B1519&lt;$C$1117),E$1117,IF(AND($B1519&gt;=$B$1118,$B1519&lt;=$C$1118),E$1118)))))</f>
        <v>Dangerously incompetent</v>
      </c>
      <c r="F1519" s="73" t="str">
        <f>IF(AND($B1519&gt;=$B$1114,$B1519&lt;$C$1114),H$1114,IF(AND($B1519&gt;=$B$1115,$B1519&lt;$C$1115),H$1115,IF(AND($B1519&gt;=$B$1116,$B1519&lt;$C$1116),H$1116,IF(AND($B1519&gt;=$B$1117,$B1519&lt;$C$1117),H$1117,IF(AND($B1519&gt;=$B$1118,$B1519&lt;=$C$1118),H$1118)))))</f>
        <v>dangerous incompetence</v>
      </c>
      <c r="I1519" s="73" t="str">
        <f>IF(AND($B1519&gt;=$B$1114,$B1519&lt;$C$1114),K$1114,IF(AND($B1519&gt;=$B$1115,$B1519&lt;$C$1115),K$1115,IF(AND($B1519&gt;=$B$1116,$B1519&lt;$C$1116),K$1116,IF(AND($B1519&gt;=$B$1117,$B1519&lt;$C$1117),K$1117,IF(AND($B1519&gt;=$B$1118,$B1519&lt;=$C$1118),K$1118)))))</f>
        <v>dangerous risk to Ayana's wellbeing</v>
      </c>
      <c r="M1519" s="74" t="str">
        <f>IF(M1518=10,B1519,"")</f>
        <v/>
      </c>
      <c r="P1519" s="127" t="str">
        <f>IF(M1519="","",M1519*0.01)</f>
        <v/>
      </c>
    </row>
    <row r="1520" spans="2:16" ht="15.5" hidden="1" x14ac:dyDescent="0.45">
      <c r="L1520" s="75" t="s">
        <v>92</v>
      </c>
      <c r="M1520" s="76" t="str">
        <f>IF(K466="","",K466)</f>
        <v/>
      </c>
      <c r="P1520" s="127" t="str">
        <f>IF(M1520="","",1-(M1520/12))</f>
        <v/>
      </c>
    </row>
    <row r="1521" spans="2:14" hidden="1" x14ac:dyDescent="0.3">
      <c r="B1521" s="73" t="str">
        <f t="shared" ref="B1521" si="96">IF(M1518=10,CONCATENATE(E1521,F1521,G1521,H1521,I1521,J1521,K1521,L1521,M1521),"")</f>
        <v/>
      </c>
      <c r="D1521" s="65" t="s">
        <v>60</v>
      </c>
      <c r="E1521" s="4" t="s">
        <v>93</v>
      </c>
      <c r="F1521" s="4">
        <f t="shared" ref="F1521" si="97">B1519</f>
        <v>0</v>
      </c>
      <c r="G1521" s="4" t="s">
        <v>94</v>
      </c>
      <c r="H1521" s="4" t="str">
        <f t="shared" ref="H1521" si="98">F1519</f>
        <v>dangerous incompetence</v>
      </c>
      <c r="I1521" s="4" t="s">
        <v>95</v>
      </c>
    </row>
    <row r="1522" spans="2:14" hidden="1" x14ac:dyDescent="0.3"/>
    <row r="1523" spans="2:14" ht="14.5" hidden="1" x14ac:dyDescent="0.45">
      <c r="C1523" s="147">
        <f>E496</f>
        <v>0</v>
      </c>
      <c r="D1523" s="148"/>
      <c r="E1523" s="148"/>
      <c r="F1523" s="148"/>
      <c r="G1523" s="148"/>
      <c r="H1523" s="149"/>
    </row>
    <row r="1524" spans="2:14" hidden="1" x14ac:dyDescent="0.3"/>
    <row r="1525" spans="2:14" hidden="1" x14ac:dyDescent="0.3">
      <c r="C1525" s="73" t="str">
        <f>CONCATENATE(E1525,F1525,G1525,H1525,I1525,J1525,K1525,,L1525,M1525)</f>
        <v xml:space="preserve">We provide this helpful feedback to you, , to improve your cultural competency. </v>
      </c>
      <c r="D1525" s="65" t="s">
        <v>60</v>
      </c>
      <c r="E1525" s="4" t="s">
        <v>123</v>
      </c>
      <c r="F1525" s="4" t="str">
        <f>IF($J1506=0,"the recipient",$J1506)</f>
        <v/>
      </c>
      <c r="G1525" s="4" t="s">
        <v>124</v>
      </c>
      <c r="H1525" s="4"/>
    </row>
    <row r="1526" spans="2:14" hidden="1" x14ac:dyDescent="0.3">
      <c r="C1526" s="73" t="str">
        <f>CONCATENATE(E1526,F1526,G1526,H1526,I1526,J1526,K1526,,L1526,M1526)</f>
        <v xml:space="preserve">We know medical providers like you rely upon referrals. Often from those you serve. </v>
      </c>
      <c r="D1526" s="65" t="s">
        <v>60</v>
      </c>
      <c r="E1526" s="4" t="s">
        <v>126</v>
      </c>
      <c r="G1526" s="4" t="s">
        <v>127</v>
      </c>
    </row>
    <row r="1527" spans="2:14" hidden="1" x14ac:dyDescent="0.3">
      <c r="C1527" s="73" t="str">
        <f>CONCATENATE(E1527,F1527,G1527,H1527,I1527,J1527,K1527,,L1527,M1527)</f>
        <v>Select a service that best fits your needs.</v>
      </c>
      <c r="D1527" s="65" t="s">
        <v>60</v>
      </c>
      <c r="E1527" s="4" t="s">
        <v>17</v>
      </c>
    </row>
    <row r="1528" spans="2:14" hidden="1" x14ac:dyDescent="0.3">
      <c r="C1528" s="62" t="str">
        <f>$C$1164</f>
        <v>Standard Cultural Competence - begin</v>
      </c>
      <c r="E1528" s="65" t="s">
        <v>60</v>
      </c>
      <c r="F1528" s="62" t="str">
        <f>$H$1164</f>
        <v>beginning the Standard Cultural Competence program</v>
      </c>
      <c r="G1528" s="65" t="s">
        <v>60</v>
      </c>
      <c r="H1528" s="73" t="str">
        <f>CONCATENATE($I1528,$J1528,$K1528,$L1528,$M1528,$N1528,$O1528,$P1528)</f>
        <v>Now that  is beginning the Standard Cultural Competence program, we expect improved outcomes. And can provide a testimonial of their responsiveness to the needs of diverse clients.</v>
      </c>
      <c r="I1528" s="4" t="s">
        <v>128</v>
      </c>
      <c r="J1528" s="65" t="str">
        <f>F1525</f>
        <v/>
      </c>
      <c r="K1528" s="61" t="s">
        <v>129</v>
      </c>
      <c r="L1528" s="4" t="str">
        <f>F1528</f>
        <v>beginning the Standard Cultural Competence program</v>
      </c>
      <c r="M1528" s="4" t="s">
        <v>143</v>
      </c>
      <c r="N1528" s="60" t="s">
        <v>131</v>
      </c>
    </row>
    <row r="1529" spans="2:14" hidden="1" x14ac:dyDescent="0.3">
      <c r="C1529" s="62" t="str">
        <f>$C$1165</f>
        <v>Competitive Cultural Competence - begin</v>
      </c>
      <c r="E1529" s="65" t="s">
        <v>60</v>
      </c>
      <c r="F1529" s="62" t="str">
        <f>$H$1165</f>
        <v>beginning the Competetive Cultural Competence program</v>
      </c>
      <c r="G1529" s="65" t="s">
        <v>60</v>
      </c>
      <c r="H1529" s="73" t="str">
        <f t="shared" ref="H1529:H1534" si="99">CONCATENATE($I1529,$J1529,$K1529,$L1529,$M1529,$N1529,$O1529,$P1529)</f>
        <v>Now that  is beginning the Competetive Cultural Competence program, we anticipate modestly improved wellness outcomes. And can provide a testimonial of their responsiveness to the needs of diverse clients.</v>
      </c>
      <c r="I1529" s="4" t="s">
        <v>128</v>
      </c>
      <c r="J1529" s="4" t="str">
        <f>J1528</f>
        <v/>
      </c>
      <c r="K1529" s="61" t="str">
        <f>K$1195</f>
        <v xml:space="preserve"> is </v>
      </c>
      <c r="L1529" s="4" t="str">
        <f t="shared" ref="L1529:L1533" si="100">F1529</f>
        <v>beginning the Competetive Cultural Competence program</v>
      </c>
      <c r="M1529" s="4" t="s">
        <v>144</v>
      </c>
      <c r="N1529" s="60" t="s">
        <v>131</v>
      </c>
    </row>
    <row r="1530" spans="2:14" hidden="1" x14ac:dyDescent="0.3">
      <c r="C1530" s="62" t="str">
        <f>$C$1166</f>
        <v>Standard Cultural Competence - enrolled</v>
      </c>
      <c r="E1530" s="65" t="s">
        <v>60</v>
      </c>
      <c r="F1530" s="62" t="str">
        <f>$H$1166</f>
        <v>participating in the Standard Cultural Competence program</v>
      </c>
      <c r="G1530" s="65" t="s">
        <v>60</v>
      </c>
      <c r="H1530" s="73" t="str">
        <f t="shared" si="99"/>
        <v>Now that  is participating in the Standard Cultural Competence program, we expect better outcomes. And can provide a testimonial of their responsiveness to the needs of diverse clients.</v>
      </c>
      <c r="I1530" s="4" t="s">
        <v>128</v>
      </c>
      <c r="J1530" s="4" t="str">
        <f t="shared" ref="J1530:J1533" si="101">J1529</f>
        <v/>
      </c>
      <c r="K1530" s="61" t="str">
        <f>K$1195</f>
        <v xml:space="preserve"> is </v>
      </c>
      <c r="L1530" s="4" t="str">
        <f t="shared" si="100"/>
        <v>participating in the Standard Cultural Competence program</v>
      </c>
      <c r="M1530" s="4" t="s">
        <v>145</v>
      </c>
      <c r="N1530" s="60" t="s">
        <v>131</v>
      </c>
    </row>
    <row r="1531" spans="2:14" hidden="1" x14ac:dyDescent="0.3">
      <c r="C1531" s="62" t="str">
        <f>$C$1167</f>
        <v>Competitive Cultural Competence - enrolled</v>
      </c>
      <c r="E1531" s="65" t="s">
        <v>60</v>
      </c>
      <c r="F1531" s="62" t="str">
        <f>$H$1167</f>
        <v>participating in the Competetive Cultural Competence program</v>
      </c>
      <c r="G1531" s="65" t="s">
        <v>60</v>
      </c>
      <c r="H1531" s="73" t="str">
        <f t="shared" si="99"/>
        <v>Now that  is participating in the Competetive Cultural Competence program, we anticipate significantly improved wellness outcomes. And can provide a testimonial of their responsiveness to the needs of diverse clients.</v>
      </c>
      <c r="I1531" s="4" t="s">
        <v>128</v>
      </c>
      <c r="J1531" s="4" t="str">
        <f t="shared" si="101"/>
        <v/>
      </c>
      <c r="K1531" s="61" t="str">
        <f>K$1195</f>
        <v xml:space="preserve"> is </v>
      </c>
      <c r="L1531" s="4" t="str">
        <f t="shared" si="100"/>
        <v>participating in the Competetive Cultural Competence program</v>
      </c>
      <c r="M1531" s="4" t="s">
        <v>146</v>
      </c>
      <c r="N1531" s="60" t="s">
        <v>131</v>
      </c>
    </row>
    <row r="1532" spans="2:14" hidden="1" x14ac:dyDescent="0.3">
      <c r="C1532" s="62" t="str">
        <f>$C$1168</f>
        <v>Standard Cultural Competence - completed</v>
      </c>
      <c r="E1532" s="65" t="s">
        <v>60</v>
      </c>
      <c r="F1532" s="62" t="str">
        <f>$H$1168</f>
        <v>completing the Standard Cultural Competence program</v>
      </c>
      <c r="G1532" s="65" t="s">
        <v>60</v>
      </c>
      <c r="H1532" s="73" t="str">
        <f t="shared" si="99"/>
        <v>Now that  is completing the Standard Cultural Competence program, we expect stellar outcomes. And will soon provide a testimonial of their responsiveness to the needs of diverse clients.</v>
      </c>
      <c r="I1532" s="4" t="s">
        <v>128</v>
      </c>
      <c r="J1532" s="4" t="str">
        <f t="shared" si="101"/>
        <v/>
      </c>
      <c r="K1532" s="61" t="str">
        <f>K$1195</f>
        <v xml:space="preserve"> is </v>
      </c>
      <c r="L1532" s="4" t="str">
        <f t="shared" si="100"/>
        <v>completing the Standard Cultural Competence program</v>
      </c>
      <c r="M1532" s="4" t="s">
        <v>147</v>
      </c>
      <c r="N1532" s="60" t="s">
        <v>136</v>
      </c>
    </row>
    <row r="1533" spans="2:14" hidden="1" x14ac:dyDescent="0.3">
      <c r="C1533" s="62" t="str">
        <f>$C$1169</f>
        <v>Competitive Cultural Competence - completed</v>
      </c>
      <c r="E1533" s="65" t="s">
        <v>60</v>
      </c>
      <c r="F1533" s="62" t="str">
        <f>$H$1169</f>
        <v>completing the Competetive Cultural Competence program</v>
      </c>
      <c r="G1533" s="65" t="s">
        <v>60</v>
      </c>
      <c r="H1533" s="73" t="str">
        <f t="shared" si="99"/>
        <v>Now that  is completing the Competetive Cultural Competence program, we anticipate greatly improved wellness outcomes. And will soon provide a testimonial of their responsiveness to the needs of diverse clients.</v>
      </c>
      <c r="I1533" s="4" t="s">
        <v>128</v>
      </c>
      <c r="J1533" s="4" t="str">
        <f t="shared" si="101"/>
        <v/>
      </c>
      <c r="K1533" s="61" t="str">
        <f>K$1195</f>
        <v xml:space="preserve"> is </v>
      </c>
      <c r="L1533" s="4" t="str">
        <f t="shared" si="100"/>
        <v>completing the Competetive Cultural Competence program</v>
      </c>
      <c r="M1533" s="4" t="s">
        <v>148</v>
      </c>
      <c r="N1533" s="60" t="s">
        <v>136</v>
      </c>
    </row>
    <row r="1534" spans="2:14" hidden="1" x14ac:dyDescent="0.3">
      <c r="G1534" s="65" t="s">
        <v>60</v>
      </c>
      <c r="H1534" s="73" t="str">
        <f t="shared" si="99"/>
        <v>Select one of these two services, Standard or Competitive Competence, to best improve your efficacy serving diverse patients. We can then offer a testimonial of your improved responsiveness to diverse clients.</v>
      </c>
      <c r="K1534" s="61" t="s">
        <v>138</v>
      </c>
      <c r="L1534" s="61" t="s">
        <v>139</v>
      </c>
      <c r="M1534" s="61" t="s">
        <v>149</v>
      </c>
      <c r="N1534" s="60" t="s">
        <v>141</v>
      </c>
    </row>
    <row r="1535" spans="2:14" hidden="1" x14ac:dyDescent="0.3">
      <c r="C1535" s="73" t="str">
        <f>IF($C1523=$C1528,H1528,IF($C1523=$C1529,H1529,IF($C1523=C1530,H1530,IF($C1523=C1531,H1531,IF($C1523=C1532,H1532,IF($C1523=C1533,H1533,IF($C1523=0,H1534)))))))</f>
        <v>Select one of these two services, Standard or Competitive Competence, to best improve your efficacy serving diverse patients. We can then offer a testimonial of your improved responsiveness to diverse clients.</v>
      </c>
      <c r="E1535" s="65" t="s">
        <v>60</v>
      </c>
      <c r="F1535" s="73" t="str">
        <f>IF($C1523=$C1528,F1528,IF($C1523=$C1529,F1529,IF($C1523=C1530,F1530,IF($C1523=C1531,F1531,IF($C1523=C1532,F1532,IF($C1523=C1533,F1533,IF($C1523=0,"")))))))</f>
        <v/>
      </c>
      <c r="G1535" s="65" t="s">
        <v>60</v>
      </c>
    </row>
    <row r="1536" spans="2:14" hidden="1" x14ac:dyDescent="0.3"/>
    <row r="1537" spans="2:13" hidden="1" x14ac:dyDescent="0.3">
      <c r="C1537" s="4" t="s">
        <v>142</v>
      </c>
    </row>
    <row r="1538" spans="2:13" hidden="1" x14ac:dyDescent="0.3"/>
    <row r="1539" spans="2:13" hidden="1" x14ac:dyDescent="0.3"/>
    <row r="1540" spans="2:13" hidden="1" x14ac:dyDescent="0.3"/>
    <row r="1541" spans="2:13" ht="16" hidden="1" x14ac:dyDescent="0.4">
      <c r="B1541" s="66" t="str">
        <f>IF(OR(F502="",J502=""),B502,CONCATENATE(B502,": ",F502,", ",J502))</f>
        <v>12th visit</v>
      </c>
      <c r="C1541" s="67"/>
      <c r="D1541" s="67"/>
      <c r="E1541" s="67"/>
      <c r="F1541" s="68"/>
      <c r="G1541" s="67"/>
      <c r="H1541" s="69"/>
      <c r="I1541" s="67"/>
      <c r="J1541" s="67"/>
      <c r="K1541" s="67"/>
      <c r="L1541" s="67"/>
      <c r="M1541" s="133">
        <f>IF(J502=I$1103,L$1103,IF(J502=I$1104,L$1104,IF(J502=I$1105,L$1105,IF(J502=I$1106,L$1106,IF(J502=I$1107,L$1107,IF(J502=I$1108,L$1108,IF(J502=I$1109,L$1109,IF(J502="",0))))))))</f>
        <v>0</v>
      </c>
    </row>
    <row r="1542" spans="2:13" hidden="1" x14ac:dyDescent="0.3">
      <c r="F1542" s="63"/>
    </row>
    <row r="1543" spans="2:13" hidden="1" x14ac:dyDescent="0.3">
      <c r="F1543" s="70" t="str">
        <f>F506</f>
        <v/>
      </c>
      <c r="J1543" s="70" t="str">
        <f>F507</f>
        <v/>
      </c>
    </row>
    <row r="1544" spans="2:13" hidden="1" x14ac:dyDescent="0.3"/>
    <row r="1545" spans="2:13" hidden="1" x14ac:dyDescent="0.3">
      <c r="B1545" s="64">
        <f>IF(C1545=F$1107,E$1107,IF(C1545=F$1108,E$1108,IF(C1545=F$1109,E$1109,IF(C1545=F$1110,E$1110,IF(C1545=F$1111,E$1111,IF(C1545=0,0))))))</f>
        <v>0</v>
      </c>
      <c r="C1545" s="4">
        <f>K509</f>
        <v>0</v>
      </c>
      <c r="F1545" s="4" t="str">
        <f>F1508</f>
        <v>1. I felt fully seen and heard.</v>
      </c>
      <c r="M1545" s="4">
        <f>IF(K509="",0,1)</f>
        <v>0</v>
      </c>
    </row>
    <row r="1546" spans="2:13" hidden="1" x14ac:dyDescent="0.3">
      <c r="B1546" s="64">
        <f t="shared" ref="B1546:B1554" si="102">IF(C1546=F$1107,E$1107,IF(C1546=F$1108,E$1108,IF(C1546=F$1109,E$1109,IF(C1546=F$1110,E$1110,IF(C1546=F$1111,E$1111,IF(C1546=0,0))))))</f>
        <v>0</v>
      </c>
      <c r="C1546" s="4">
        <f>K511</f>
        <v>0</v>
      </c>
      <c r="F1546" s="4" t="str">
        <f t="shared" ref="F1546:F1554" si="103">F1509</f>
        <v>2. They faithfully responded to all of my expressions of pain or discomfort.</v>
      </c>
      <c r="M1546" s="4">
        <f>IF(K511="",0,1)</f>
        <v>0</v>
      </c>
    </row>
    <row r="1547" spans="2:13" hidden="1" x14ac:dyDescent="0.3">
      <c r="B1547" s="64">
        <f t="shared" si="102"/>
        <v>0</v>
      </c>
      <c r="C1547" s="4">
        <f>K513</f>
        <v>0</v>
      </c>
      <c r="F1547" s="4" t="str">
        <f t="shared" si="103"/>
        <v>3. They put my personal wellbeing ahead of their institutional processes.</v>
      </c>
      <c r="M1547" s="4">
        <f>IF(K513="",0,1)</f>
        <v>0</v>
      </c>
    </row>
    <row r="1548" spans="2:13" hidden="1" x14ac:dyDescent="0.3">
      <c r="B1548" s="64">
        <f t="shared" si="102"/>
        <v>0</v>
      </c>
      <c r="C1548" s="4">
        <f>K515</f>
        <v>0</v>
      </c>
      <c r="F1548" s="4" t="str">
        <f t="shared" si="103"/>
        <v>4. Their actions and expressions were devoid of any microaggressions.</v>
      </c>
      <c r="M1548" s="4">
        <f>IF(K515="",0,1)</f>
        <v>0</v>
      </c>
    </row>
    <row r="1549" spans="2:13" hidden="1" x14ac:dyDescent="0.3">
      <c r="B1549" s="64">
        <f t="shared" si="102"/>
        <v>0</v>
      </c>
      <c r="C1549" s="4">
        <f>K517</f>
        <v>0</v>
      </c>
      <c r="F1549" s="4" t="str">
        <f t="shared" si="103"/>
        <v>5. They asked me how they could be more culturally sensitive.</v>
      </c>
      <c r="M1549" s="4">
        <f>IF(K517="",0,1)</f>
        <v>0</v>
      </c>
    </row>
    <row r="1550" spans="2:13" hidden="1" x14ac:dyDescent="0.3">
      <c r="B1550" s="64">
        <f t="shared" si="102"/>
        <v>0</v>
      </c>
      <c r="C1550" s="4">
        <f>K519</f>
        <v>0</v>
      </c>
      <c r="F1550" s="4" t="str">
        <f t="shared" si="103"/>
        <v>6. They did not exploit my vulnerability to their professional authority.</v>
      </c>
      <c r="M1550" s="4">
        <f>IF(K519="",0,1)</f>
        <v>0</v>
      </c>
    </row>
    <row r="1551" spans="2:13" hidden="1" x14ac:dyDescent="0.3">
      <c r="B1551" s="64">
        <f t="shared" si="102"/>
        <v>0</v>
      </c>
      <c r="C1551" s="4">
        <f>K521</f>
        <v>0</v>
      </c>
      <c r="F1551" s="4" t="str">
        <f t="shared" si="103"/>
        <v>7. I never had to give up my autonomy to fit their processes.</v>
      </c>
      <c r="M1551" s="4">
        <f>IF(K521="",0,1)</f>
        <v>0</v>
      </c>
    </row>
    <row r="1552" spans="2:13" hidden="1" x14ac:dyDescent="0.3">
      <c r="B1552" s="64">
        <f t="shared" si="102"/>
        <v>0</v>
      </c>
      <c r="C1552" s="4">
        <f>K523</f>
        <v>0</v>
      </c>
      <c r="F1552" s="4" t="str">
        <f t="shared" si="103"/>
        <v>8. Staff appeared to be culturally diverse.</v>
      </c>
      <c r="M1552" s="4">
        <f>IF(K523="",0,1)</f>
        <v>0</v>
      </c>
    </row>
    <row r="1553" spans="2:16" hidden="1" x14ac:dyDescent="0.3">
      <c r="B1553" s="64">
        <f t="shared" si="102"/>
        <v>0</v>
      </c>
      <c r="C1553" s="4">
        <f>K525</f>
        <v>0</v>
      </c>
      <c r="F1553" s="4" t="str">
        <f t="shared" si="103"/>
        <v>9. They effectively accommodated my linguistic barrier.</v>
      </c>
      <c r="M1553" s="4">
        <f>IF(K525="",0,1)</f>
        <v>0</v>
      </c>
    </row>
    <row r="1554" spans="2:16" hidden="1" x14ac:dyDescent="0.3">
      <c r="B1554" s="64">
        <f t="shared" si="102"/>
        <v>0</v>
      </c>
      <c r="C1554" s="4">
        <f>K527</f>
        <v>0</v>
      </c>
      <c r="F1554" s="4" t="str">
        <f t="shared" si="103"/>
        <v>10. I was offered billing options appropriate to my cultural values.</v>
      </c>
      <c r="M1554" s="4">
        <f>IF(K527="",0,1)</f>
        <v>0</v>
      </c>
    </row>
    <row r="1555" spans="2:16" hidden="1" x14ac:dyDescent="0.3">
      <c r="M1555" s="71">
        <f t="shared" ref="M1555" si="104">SUM(M1545:M1554)</f>
        <v>0</v>
      </c>
    </row>
    <row r="1556" spans="2:16" ht="15.5" hidden="1" x14ac:dyDescent="0.45">
      <c r="B1556" s="72">
        <f t="shared" ref="B1556" si="105">ROUND(SUM(B1545:B1554),0)</f>
        <v>0</v>
      </c>
      <c r="C1556" s="73" t="str">
        <f>IF(AND($B1556&gt;=$B$1114,$B1556&lt;$C$1114),E$1114,IF(AND($B1556&gt;=$B$1115,$B1556&lt;$C$1115),E$1115,IF(AND($B1556&gt;=$B$1116,$B1556&lt;$C$1116),E$1116,IF(AND($B1556&gt;=$B$1117,$B1556&lt;$C$1117),E$1117,IF(AND($B1556&gt;=$B$1118,$B1556&lt;=$C$1118),E$1118)))))</f>
        <v>Dangerously incompetent</v>
      </c>
      <c r="F1556" s="73" t="str">
        <f>IF(AND($B1556&gt;=$B$1114,$B1556&lt;$C$1114),H$1114,IF(AND($B1556&gt;=$B$1115,$B1556&lt;$C$1115),H$1115,IF(AND($B1556&gt;=$B$1116,$B1556&lt;$C$1116),H$1116,IF(AND($B1556&gt;=$B$1117,$B1556&lt;$C$1117),H$1117,IF(AND($B1556&gt;=$B$1118,$B1556&lt;=$C$1118),H$1118)))))</f>
        <v>dangerous incompetence</v>
      </c>
      <c r="I1556" s="73" t="str">
        <f>IF(AND($B1556&gt;=$B$1114,$B1556&lt;$C$1114),K$1114,IF(AND($B1556&gt;=$B$1115,$B1556&lt;$C$1115),K$1115,IF(AND($B1556&gt;=$B$1116,$B1556&lt;$C$1116),K$1116,IF(AND($B1556&gt;=$B$1117,$B1556&lt;$C$1117),K$1117,IF(AND($B1556&gt;=$B$1118,$B1556&lt;=$C$1118),K$1118)))))</f>
        <v>dangerous risk to Ayana's wellbeing</v>
      </c>
      <c r="M1556" s="74" t="str">
        <f>IF(M1555=10,B1556,"")</f>
        <v/>
      </c>
      <c r="P1556" s="127" t="str">
        <f>IF(M1556="","",M1556*0.01)</f>
        <v/>
      </c>
    </row>
    <row r="1557" spans="2:16" ht="15.5" hidden="1" x14ac:dyDescent="0.45">
      <c r="L1557" s="75" t="s">
        <v>92</v>
      </c>
      <c r="M1557" s="76" t="str">
        <f>IF(K507="","",K507)</f>
        <v/>
      </c>
      <c r="P1557" s="127" t="str">
        <f>IF(M1557="","",1-(M1557/12))</f>
        <v/>
      </c>
    </row>
    <row r="1558" spans="2:16" hidden="1" x14ac:dyDescent="0.3">
      <c r="B1558" s="73" t="str">
        <f t="shared" ref="B1558" si="106">IF(M1555=10,CONCATENATE(E1558,F1558,G1558,H1558,I1558,J1558,K1558,L1558,M1558),"")</f>
        <v/>
      </c>
      <c r="D1558" s="65" t="s">
        <v>60</v>
      </c>
      <c r="E1558" s="4" t="s">
        <v>93</v>
      </c>
      <c r="F1558" s="4">
        <f t="shared" ref="F1558" si="107">B1556</f>
        <v>0</v>
      </c>
      <c r="G1558" s="4" t="s">
        <v>94</v>
      </c>
      <c r="H1558" s="4" t="str">
        <f t="shared" ref="H1558" si="108">F1556</f>
        <v>dangerous incompetence</v>
      </c>
      <c r="I1558" s="4" t="s">
        <v>95</v>
      </c>
    </row>
    <row r="1559" spans="2:16" hidden="1" x14ac:dyDescent="0.3"/>
    <row r="1560" spans="2:16" ht="14.5" hidden="1" x14ac:dyDescent="0.45">
      <c r="C1560" s="147">
        <f>E537</f>
        <v>0</v>
      </c>
      <c r="D1560" s="148"/>
      <c r="E1560" s="148"/>
      <c r="F1560" s="148"/>
      <c r="G1560" s="148"/>
      <c r="H1560" s="149"/>
    </row>
    <row r="1561" spans="2:16" hidden="1" x14ac:dyDescent="0.3"/>
    <row r="1562" spans="2:16" hidden="1" x14ac:dyDescent="0.3">
      <c r="C1562" s="73" t="str">
        <f>CONCATENATE(E1562,F1562,G1562,H1562,I1562,J1562,K1562,,L1562,M1562)</f>
        <v xml:space="preserve">We provide this helpful feedback to you, , to improve your cultural competency. </v>
      </c>
      <c r="D1562" s="65" t="s">
        <v>60</v>
      </c>
      <c r="E1562" s="4" t="s">
        <v>123</v>
      </c>
      <c r="F1562" s="4" t="str">
        <f>IF($J1543=0,"the recipient",$J1543)</f>
        <v/>
      </c>
      <c r="G1562" s="4" t="s">
        <v>124</v>
      </c>
      <c r="H1562" s="4"/>
    </row>
    <row r="1563" spans="2:16" hidden="1" x14ac:dyDescent="0.3">
      <c r="C1563" s="73" t="str">
        <f>CONCATENATE(E1563,F1563,G1563,H1563,I1563,J1563,K1563,,L1563,M1563)</f>
        <v xml:space="preserve">We know medical providers like you rely upon referrals. Often from those you serve. </v>
      </c>
      <c r="D1563" s="65" t="s">
        <v>60</v>
      </c>
      <c r="E1563" s="4" t="s">
        <v>126</v>
      </c>
      <c r="G1563" s="4" t="s">
        <v>127</v>
      </c>
    </row>
    <row r="1564" spans="2:16" hidden="1" x14ac:dyDescent="0.3">
      <c r="C1564" s="73" t="str">
        <f>CONCATENATE(E1564,F1564,G1564,H1564,I1564,J1564,K1564,,L1564,M1564)</f>
        <v>Select a service that best fits your needs.</v>
      </c>
      <c r="D1564" s="65" t="s">
        <v>60</v>
      </c>
      <c r="E1564" s="4" t="s">
        <v>17</v>
      </c>
    </row>
    <row r="1565" spans="2:16" hidden="1" x14ac:dyDescent="0.3">
      <c r="C1565" s="62" t="str">
        <f>$C$1164</f>
        <v>Standard Cultural Competence - begin</v>
      </c>
      <c r="E1565" s="65" t="s">
        <v>60</v>
      </c>
      <c r="F1565" s="62" t="str">
        <f>$H$1164</f>
        <v>beginning the Standard Cultural Competence program</v>
      </c>
      <c r="G1565" s="65" t="s">
        <v>60</v>
      </c>
      <c r="H1565" s="73" t="str">
        <f>CONCATENATE($I1565,$J1565,$K1565,$L1565,$M1565,$N1565,$O1565,$P1565)</f>
        <v>Now that  is beginning the Standard Cultural Competence program, we expect improved outcomes. And can provide a testimonial of their responsiveness to the needs of diverse clients.</v>
      </c>
      <c r="I1565" s="4" t="s">
        <v>128</v>
      </c>
      <c r="J1565" s="65" t="str">
        <f>F1562</f>
        <v/>
      </c>
      <c r="K1565" s="61" t="s">
        <v>129</v>
      </c>
      <c r="L1565" s="4" t="str">
        <f>F1565</f>
        <v>beginning the Standard Cultural Competence program</v>
      </c>
      <c r="M1565" s="4" t="s">
        <v>143</v>
      </c>
      <c r="N1565" s="60" t="s">
        <v>131</v>
      </c>
    </row>
    <row r="1566" spans="2:16" hidden="1" x14ac:dyDescent="0.3">
      <c r="C1566" s="62" t="str">
        <f>$C$1165</f>
        <v>Competitive Cultural Competence - begin</v>
      </c>
      <c r="E1566" s="65" t="s">
        <v>60</v>
      </c>
      <c r="F1566" s="62" t="str">
        <f>$H$1165</f>
        <v>beginning the Competetive Cultural Competence program</v>
      </c>
      <c r="G1566" s="65" t="s">
        <v>60</v>
      </c>
      <c r="H1566" s="73" t="str">
        <f t="shared" ref="H1566:H1571" si="109">CONCATENATE($I1566,$J1566,$K1566,$L1566,$M1566,$N1566,$O1566,$P1566)</f>
        <v>Now that  is beginning the Competetive Cultural Competence program, we anticipate modestly improved wellness outcomes. And can provide a testimonial of their responsiveness to the needs of diverse clients.</v>
      </c>
      <c r="I1566" s="4" t="s">
        <v>128</v>
      </c>
      <c r="J1566" s="4" t="str">
        <f>J1565</f>
        <v/>
      </c>
      <c r="K1566" s="61" t="str">
        <f>K$1195</f>
        <v xml:space="preserve"> is </v>
      </c>
      <c r="L1566" s="4" t="str">
        <f t="shared" ref="L1566:L1570" si="110">F1566</f>
        <v>beginning the Competetive Cultural Competence program</v>
      </c>
      <c r="M1566" s="4" t="s">
        <v>144</v>
      </c>
      <c r="N1566" s="60" t="s">
        <v>131</v>
      </c>
    </row>
    <row r="1567" spans="2:16" hidden="1" x14ac:dyDescent="0.3">
      <c r="C1567" s="62" t="str">
        <f>$C$1166</f>
        <v>Standard Cultural Competence - enrolled</v>
      </c>
      <c r="E1567" s="65" t="s">
        <v>60</v>
      </c>
      <c r="F1567" s="62" t="str">
        <f>$H$1166</f>
        <v>participating in the Standard Cultural Competence program</v>
      </c>
      <c r="G1567" s="65" t="s">
        <v>60</v>
      </c>
      <c r="H1567" s="73" t="str">
        <f t="shared" si="109"/>
        <v>Now that  is participating in the Standard Cultural Competence program, we expect better outcomes. And can provide a testimonial of their responsiveness to the needs of diverse clients.</v>
      </c>
      <c r="I1567" s="4" t="s">
        <v>128</v>
      </c>
      <c r="J1567" s="4" t="str">
        <f t="shared" ref="J1567:J1570" si="111">J1566</f>
        <v/>
      </c>
      <c r="K1567" s="61" t="str">
        <f>K$1195</f>
        <v xml:space="preserve"> is </v>
      </c>
      <c r="L1567" s="4" t="str">
        <f t="shared" si="110"/>
        <v>participating in the Standard Cultural Competence program</v>
      </c>
      <c r="M1567" s="4" t="s">
        <v>145</v>
      </c>
      <c r="N1567" s="60" t="s">
        <v>131</v>
      </c>
    </row>
    <row r="1568" spans="2:16" hidden="1" x14ac:dyDescent="0.3">
      <c r="C1568" s="62" t="str">
        <f>$C$1167</f>
        <v>Competitive Cultural Competence - enrolled</v>
      </c>
      <c r="E1568" s="65" t="s">
        <v>60</v>
      </c>
      <c r="F1568" s="62" t="str">
        <f>$H$1167</f>
        <v>participating in the Competetive Cultural Competence program</v>
      </c>
      <c r="G1568" s="65" t="s">
        <v>60</v>
      </c>
      <c r="H1568" s="73" t="str">
        <f t="shared" si="109"/>
        <v>Now that  is participating in the Competetive Cultural Competence program, we anticipate significantly improved wellness outcomes. And can provide a testimonial of their responsiveness to the needs of diverse clients.</v>
      </c>
      <c r="I1568" s="4" t="s">
        <v>128</v>
      </c>
      <c r="J1568" s="4" t="str">
        <f t="shared" si="111"/>
        <v/>
      </c>
      <c r="K1568" s="61" t="str">
        <f>K$1195</f>
        <v xml:space="preserve"> is </v>
      </c>
      <c r="L1568" s="4" t="str">
        <f t="shared" si="110"/>
        <v>participating in the Competetive Cultural Competence program</v>
      </c>
      <c r="M1568" s="4" t="s">
        <v>146</v>
      </c>
      <c r="N1568" s="60" t="s">
        <v>131</v>
      </c>
    </row>
    <row r="1569" spans="2:14" hidden="1" x14ac:dyDescent="0.3">
      <c r="C1569" s="62" t="str">
        <f>$C$1168</f>
        <v>Standard Cultural Competence - completed</v>
      </c>
      <c r="E1569" s="65" t="s">
        <v>60</v>
      </c>
      <c r="F1569" s="62" t="str">
        <f>$H$1168</f>
        <v>completing the Standard Cultural Competence program</v>
      </c>
      <c r="G1569" s="65" t="s">
        <v>60</v>
      </c>
      <c r="H1569" s="73" t="str">
        <f t="shared" si="109"/>
        <v>Now that  is completing the Standard Cultural Competence program, we expect stellar outcomes. And will soon provide a testimonial of their responsiveness to the needs of diverse clients.</v>
      </c>
      <c r="I1569" s="4" t="s">
        <v>128</v>
      </c>
      <c r="J1569" s="4" t="str">
        <f t="shared" si="111"/>
        <v/>
      </c>
      <c r="K1569" s="61" t="str">
        <f>K$1195</f>
        <v xml:space="preserve"> is </v>
      </c>
      <c r="L1569" s="4" t="str">
        <f t="shared" si="110"/>
        <v>completing the Standard Cultural Competence program</v>
      </c>
      <c r="M1569" s="4" t="s">
        <v>147</v>
      </c>
      <c r="N1569" s="60" t="s">
        <v>136</v>
      </c>
    </row>
    <row r="1570" spans="2:14" hidden="1" x14ac:dyDescent="0.3">
      <c r="C1570" s="62" t="str">
        <f>$C$1169</f>
        <v>Competitive Cultural Competence - completed</v>
      </c>
      <c r="E1570" s="65" t="s">
        <v>60</v>
      </c>
      <c r="F1570" s="62" t="str">
        <f>$H$1169</f>
        <v>completing the Competetive Cultural Competence program</v>
      </c>
      <c r="G1570" s="65" t="s">
        <v>60</v>
      </c>
      <c r="H1570" s="73" t="str">
        <f t="shared" si="109"/>
        <v>Now that  is completing the Competetive Cultural Competence program, we anticipate greatly improved wellness outcomes. And will soon provide a testimonial of their responsiveness to the needs of diverse clients.</v>
      </c>
      <c r="I1570" s="4" t="s">
        <v>128</v>
      </c>
      <c r="J1570" s="4" t="str">
        <f t="shared" si="111"/>
        <v/>
      </c>
      <c r="K1570" s="61" t="str">
        <f>K$1195</f>
        <v xml:space="preserve"> is </v>
      </c>
      <c r="L1570" s="4" t="str">
        <f t="shared" si="110"/>
        <v>completing the Competetive Cultural Competence program</v>
      </c>
      <c r="M1570" s="4" t="s">
        <v>148</v>
      </c>
      <c r="N1570" s="60" t="s">
        <v>136</v>
      </c>
    </row>
    <row r="1571" spans="2:14" hidden="1" x14ac:dyDescent="0.3">
      <c r="G1571" s="65" t="s">
        <v>60</v>
      </c>
      <c r="H1571" s="73" t="str">
        <f t="shared" si="109"/>
        <v>Select one of these two services, Standard or Competitive Competence, to best improve your efficacy serving diverse patients. We can then offer a testimonial of your improved responsiveness to diverse clients.</v>
      </c>
      <c r="K1571" s="61" t="s">
        <v>138</v>
      </c>
      <c r="L1571" s="61" t="s">
        <v>139</v>
      </c>
      <c r="M1571" s="61" t="s">
        <v>149</v>
      </c>
      <c r="N1571" s="60" t="s">
        <v>141</v>
      </c>
    </row>
    <row r="1572" spans="2:14" hidden="1" x14ac:dyDescent="0.3">
      <c r="C1572" s="73" t="str">
        <f>IF($C1560=$C1565,H1565,IF($C1560=$C1566,H1566,IF($C1560=C1567,H1567,IF($C1560=C1568,H1568,IF($C1560=C1569,H1569,IF($C1560=C1570,H1570,IF($C1560=0,H1571)))))))</f>
        <v>Select one of these two services, Standard or Competitive Competence, to best improve your efficacy serving diverse patients. We can then offer a testimonial of your improved responsiveness to diverse clients.</v>
      </c>
      <c r="E1572" s="65" t="s">
        <v>60</v>
      </c>
      <c r="F1572" s="73" t="str">
        <f>IF($C1560=$C1565,F1565,IF($C1560=$C1566,F1566,IF($C1560=C1567,F1567,IF($C1560=C1568,F1568,IF($C1560=C1569,F1569,IF($C1560=C1570,F1570,IF($C1560=0,"")))))))</f>
        <v/>
      </c>
      <c r="G1572" s="65" t="s">
        <v>60</v>
      </c>
    </row>
    <row r="1573" spans="2:14" hidden="1" x14ac:dyDescent="0.3"/>
    <row r="1574" spans="2:14" hidden="1" x14ac:dyDescent="0.3">
      <c r="C1574" s="4" t="s">
        <v>142</v>
      </c>
    </row>
    <row r="1575" spans="2:14" hidden="1" x14ac:dyDescent="0.3"/>
    <row r="1576" spans="2:14" hidden="1" x14ac:dyDescent="0.3"/>
    <row r="1577" spans="2:14" hidden="1" x14ac:dyDescent="0.3"/>
    <row r="1578" spans="2:14" ht="16" hidden="1" x14ac:dyDescent="0.4">
      <c r="B1578" s="66" t="str">
        <f>IF(OR(F543="",J543=""),B543,CONCATENATE(B543,": ",F543,", ",J543))</f>
        <v>13th visit</v>
      </c>
      <c r="C1578" s="67"/>
      <c r="D1578" s="67"/>
      <c r="E1578" s="67"/>
      <c r="F1578" s="68"/>
      <c r="G1578" s="67"/>
      <c r="H1578" s="69"/>
      <c r="I1578" s="67"/>
      <c r="J1578" s="67"/>
      <c r="K1578" s="67"/>
      <c r="L1578" s="67"/>
      <c r="M1578" s="133">
        <f>IF(J543=I$1103,L$1103,IF(J543=I$1104,L$1104,IF(J543=I$1105,L$1105,IF(J543=I$1106,L$1106,IF(J543=I$1107,L$1107,IF(J543=I$1108,L$1108,IF(J543=I$1109,L$1109,IF(J543="",0))))))))</f>
        <v>0</v>
      </c>
    </row>
    <row r="1579" spans="2:14" hidden="1" x14ac:dyDescent="0.3">
      <c r="F1579" s="63"/>
    </row>
    <row r="1580" spans="2:14" hidden="1" x14ac:dyDescent="0.3">
      <c r="F1580" s="70" t="str">
        <f>F547</f>
        <v/>
      </c>
      <c r="J1580" s="70" t="str">
        <f>F548</f>
        <v/>
      </c>
    </row>
    <row r="1581" spans="2:14" hidden="1" x14ac:dyDescent="0.3"/>
    <row r="1582" spans="2:14" hidden="1" x14ac:dyDescent="0.3">
      <c r="B1582" s="64">
        <f>IF(C1582=F$1107,E$1107,IF(C1582=F$1108,E$1108,IF(C1582=F$1109,E$1109,IF(C1582=F$1110,E$1110,IF(C1582=F$1111,E$1111,IF(C1582=0,0))))))</f>
        <v>0</v>
      </c>
      <c r="C1582" s="4">
        <f>K550</f>
        <v>0</v>
      </c>
      <c r="F1582" s="4" t="str">
        <f>F1545</f>
        <v>1. I felt fully seen and heard.</v>
      </c>
      <c r="M1582" s="4">
        <f>IF(K550="",0,1)</f>
        <v>0</v>
      </c>
    </row>
    <row r="1583" spans="2:14" hidden="1" x14ac:dyDescent="0.3">
      <c r="B1583" s="64">
        <f t="shared" ref="B1583:B1591" si="112">IF(C1583=F$1107,E$1107,IF(C1583=F$1108,E$1108,IF(C1583=F$1109,E$1109,IF(C1583=F$1110,E$1110,IF(C1583=F$1111,E$1111,IF(C1583=0,0))))))</f>
        <v>0</v>
      </c>
      <c r="C1583" s="4">
        <f>K552</f>
        <v>0</v>
      </c>
      <c r="F1583" s="4" t="str">
        <f t="shared" ref="F1583:F1591" si="113">F1546</f>
        <v>2. They faithfully responded to all of my expressions of pain or discomfort.</v>
      </c>
      <c r="M1583" s="4">
        <f>IF(K552="",0,1)</f>
        <v>0</v>
      </c>
    </row>
    <row r="1584" spans="2:14" hidden="1" x14ac:dyDescent="0.3">
      <c r="B1584" s="64">
        <f t="shared" si="112"/>
        <v>0</v>
      </c>
      <c r="C1584" s="4">
        <f>K554</f>
        <v>0</v>
      </c>
      <c r="F1584" s="4" t="str">
        <f t="shared" si="113"/>
        <v>3. They put my personal wellbeing ahead of their institutional processes.</v>
      </c>
      <c r="M1584" s="4">
        <f>IF(K554="",0,1)</f>
        <v>0</v>
      </c>
    </row>
    <row r="1585" spans="2:16" hidden="1" x14ac:dyDescent="0.3">
      <c r="B1585" s="64">
        <f t="shared" si="112"/>
        <v>0</v>
      </c>
      <c r="C1585" s="4">
        <f>K556</f>
        <v>0</v>
      </c>
      <c r="F1585" s="4" t="str">
        <f t="shared" si="113"/>
        <v>4. Their actions and expressions were devoid of any microaggressions.</v>
      </c>
      <c r="M1585" s="4">
        <f>IF(K556="",0,1)</f>
        <v>0</v>
      </c>
    </row>
    <row r="1586" spans="2:16" hidden="1" x14ac:dyDescent="0.3">
      <c r="B1586" s="64">
        <f t="shared" si="112"/>
        <v>0</v>
      </c>
      <c r="C1586" s="4">
        <f>K558</f>
        <v>0</v>
      </c>
      <c r="F1586" s="4" t="str">
        <f t="shared" si="113"/>
        <v>5. They asked me how they could be more culturally sensitive.</v>
      </c>
      <c r="M1586" s="4">
        <f>IF(K558="",0,1)</f>
        <v>0</v>
      </c>
    </row>
    <row r="1587" spans="2:16" hidden="1" x14ac:dyDescent="0.3">
      <c r="B1587" s="64">
        <f t="shared" si="112"/>
        <v>0</v>
      </c>
      <c r="C1587" s="4">
        <f>K560</f>
        <v>0</v>
      </c>
      <c r="F1587" s="4" t="str">
        <f t="shared" si="113"/>
        <v>6. They did not exploit my vulnerability to their professional authority.</v>
      </c>
      <c r="M1587" s="4">
        <f>IF(K560="",0,1)</f>
        <v>0</v>
      </c>
    </row>
    <row r="1588" spans="2:16" hidden="1" x14ac:dyDescent="0.3">
      <c r="B1588" s="64">
        <f t="shared" si="112"/>
        <v>0</v>
      </c>
      <c r="C1588" s="4">
        <f>K562</f>
        <v>0</v>
      </c>
      <c r="F1588" s="4" t="str">
        <f t="shared" si="113"/>
        <v>7. I never had to give up my autonomy to fit their processes.</v>
      </c>
      <c r="M1588" s="4">
        <f>IF(K562="",0,1)</f>
        <v>0</v>
      </c>
    </row>
    <row r="1589" spans="2:16" hidden="1" x14ac:dyDescent="0.3">
      <c r="B1589" s="64">
        <f t="shared" si="112"/>
        <v>0</v>
      </c>
      <c r="C1589" s="4">
        <f>K564</f>
        <v>0</v>
      </c>
      <c r="F1589" s="4" t="str">
        <f t="shared" si="113"/>
        <v>8. Staff appeared to be culturally diverse.</v>
      </c>
      <c r="M1589" s="4">
        <f>IF(K564="",0,1)</f>
        <v>0</v>
      </c>
    </row>
    <row r="1590" spans="2:16" hidden="1" x14ac:dyDescent="0.3">
      <c r="B1590" s="64">
        <f t="shared" si="112"/>
        <v>0</v>
      </c>
      <c r="C1590" s="4">
        <f>K566</f>
        <v>0</v>
      </c>
      <c r="F1590" s="4" t="str">
        <f t="shared" si="113"/>
        <v>9. They effectively accommodated my linguistic barrier.</v>
      </c>
      <c r="M1590" s="4">
        <f>IF(K566="",0,1)</f>
        <v>0</v>
      </c>
    </row>
    <row r="1591" spans="2:16" hidden="1" x14ac:dyDescent="0.3">
      <c r="B1591" s="64">
        <f t="shared" si="112"/>
        <v>0</v>
      </c>
      <c r="C1591" s="4">
        <f>K568</f>
        <v>0</v>
      </c>
      <c r="F1591" s="4" t="str">
        <f t="shared" si="113"/>
        <v>10. I was offered billing options appropriate to my cultural values.</v>
      </c>
      <c r="M1591" s="4">
        <f>IF(K568="",0,1)</f>
        <v>0</v>
      </c>
    </row>
    <row r="1592" spans="2:16" hidden="1" x14ac:dyDescent="0.3">
      <c r="M1592" s="71">
        <f t="shared" ref="M1592" si="114">SUM(M1582:M1591)</f>
        <v>0</v>
      </c>
    </row>
    <row r="1593" spans="2:16" ht="15.5" hidden="1" x14ac:dyDescent="0.45">
      <c r="B1593" s="72">
        <f t="shared" ref="B1593" si="115">ROUND(SUM(B1582:B1591),0)</f>
        <v>0</v>
      </c>
      <c r="C1593" s="73" t="str">
        <f>IF(AND($B1593&gt;=$B$1114,$B1593&lt;$C$1114),E$1114,IF(AND($B1593&gt;=$B$1115,$B1593&lt;$C$1115),E$1115,IF(AND($B1593&gt;=$B$1116,$B1593&lt;$C$1116),E$1116,IF(AND($B1593&gt;=$B$1117,$B1593&lt;$C$1117),E$1117,IF(AND($B1593&gt;=$B$1118,$B1593&lt;=$C$1118),E$1118)))))</f>
        <v>Dangerously incompetent</v>
      </c>
      <c r="F1593" s="73" t="str">
        <f>IF(AND($B1593&gt;=$B$1114,$B1593&lt;$C$1114),H$1114,IF(AND($B1593&gt;=$B$1115,$B1593&lt;$C$1115),H$1115,IF(AND($B1593&gt;=$B$1116,$B1593&lt;$C$1116),H$1116,IF(AND($B1593&gt;=$B$1117,$B1593&lt;$C$1117),H$1117,IF(AND($B1593&gt;=$B$1118,$B1593&lt;=$C$1118),H$1118)))))</f>
        <v>dangerous incompetence</v>
      </c>
      <c r="I1593" s="73" t="str">
        <f>IF(AND($B1593&gt;=$B$1114,$B1593&lt;$C$1114),K$1114,IF(AND($B1593&gt;=$B$1115,$B1593&lt;$C$1115),K$1115,IF(AND($B1593&gt;=$B$1116,$B1593&lt;$C$1116),K$1116,IF(AND($B1593&gt;=$B$1117,$B1593&lt;$C$1117),K$1117,IF(AND($B1593&gt;=$B$1118,$B1593&lt;=$C$1118),K$1118)))))</f>
        <v>dangerous risk to Ayana's wellbeing</v>
      </c>
      <c r="M1593" s="74" t="str">
        <f>IF(M1592=10,B1593,"")</f>
        <v/>
      </c>
      <c r="P1593" s="127" t="str">
        <f>IF(M1593="","",M1593*0.01)</f>
        <v/>
      </c>
    </row>
    <row r="1594" spans="2:16" ht="15.5" hidden="1" x14ac:dyDescent="0.45">
      <c r="L1594" s="75" t="s">
        <v>92</v>
      </c>
      <c r="M1594" s="76" t="str">
        <f>IF(K548="","",K548)</f>
        <v/>
      </c>
      <c r="P1594" s="127" t="str">
        <f>IF(M1594="","",1-(M1594/12))</f>
        <v/>
      </c>
    </row>
    <row r="1595" spans="2:16" hidden="1" x14ac:dyDescent="0.3">
      <c r="B1595" s="73" t="str">
        <f t="shared" ref="B1595" si="116">IF(M1592=10,CONCATENATE(E1595,F1595,G1595,H1595,I1595,J1595,K1595,L1595,M1595),"")</f>
        <v/>
      </c>
      <c r="D1595" s="65" t="s">
        <v>60</v>
      </c>
      <c r="E1595" s="4" t="s">
        <v>93</v>
      </c>
      <c r="F1595" s="4">
        <f t="shared" ref="F1595" si="117">B1593</f>
        <v>0</v>
      </c>
      <c r="G1595" s="4" t="s">
        <v>94</v>
      </c>
      <c r="H1595" s="4" t="str">
        <f t="shared" ref="H1595" si="118">F1593</f>
        <v>dangerous incompetence</v>
      </c>
      <c r="I1595" s="4" t="s">
        <v>95</v>
      </c>
    </row>
    <row r="1596" spans="2:16" hidden="1" x14ac:dyDescent="0.3"/>
    <row r="1597" spans="2:16" ht="14.5" hidden="1" x14ac:dyDescent="0.45">
      <c r="C1597" s="147">
        <f>E578</f>
        <v>0</v>
      </c>
      <c r="D1597" s="148"/>
      <c r="E1597" s="148"/>
      <c r="F1597" s="148"/>
      <c r="G1597" s="148"/>
      <c r="H1597" s="149"/>
    </row>
    <row r="1598" spans="2:16" hidden="1" x14ac:dyDescent="0.3"/>
    <row r="1599" spans="2:16" hidden="1" x14ac:dyDescent="0.3">
      <c r="C1599" s="73" t="str">
        <f>CONCATENATE(E1599,F1599,G1599,H1599,I1599,J1599,K1599,,L1599,M1599)</f>
        <v xml:space="preserve">We provide this helpful feedback to you, , to improve your cultural competency. </v>
      </c>
      <c r="D1599" s="65" t="s">
        <v>60</v>
      </c>
      <c r="E1599" s="4" t="s">
        <v>123</v>
      </c>
      <c r="F1599" s="4" t="str">
        <f>IF($J1580=0,"the recipient",$J1580)</f>
        <v/>
      </c>
      <c r="G1599" s="4" t="s">
        <v>124</v>
      </c>
      <c r="H1599" s="4"/>
    </row>
    <row r="1600" spans="2:16" hidden="1" x14ac:dyDescent="0.3">
      <c r="C1600" s="73" t="str">
        <f>CONCATENATE(E1600,F1600,G1600,H1600,I1600,J1600,K1600,,L1600,M1600)</f>
        <v xml:space="preserve">We know medical providers like you rely upon referrals. Often from those you serve. </v>
      </c>
      <c r="D1600" s="65" t="s">
        <v>60</v>
      </c>
      <c r="E1600" s="4" t="s">
        <v>126</v>
      </c>
      <c r="G1600" s="4" t="s">
        <v>127</v>
      </c>
    </row>
    <row r="1601" spans="2:14" hidden="1" x14ac:dyDescent="0.3">
      <c r="C1601" s="73" t="str">
        <f>CONCATENATE(E1601,F1601,G1601,H1601,I1601,J1601,K1601,,L1601,M1601)</f>
        <v>Select a service that best fits your needs.</v>
      </c>
      <c r="D1601" s="65" t="s">
        <v>60</v>
      </c>
      <c r="E1601" s="4" t="s">
        <v>17</v>
      </c>
    </row>
    <row r="1602" spans="2:14" hidden="1" x14ac:dyDescent="0.3">
      <c r="C1602" s="62" t="str">
        <f>$C$1164</f>
        <v>Standard Cultural Competence - begin</v>
      </c>
      <c r="E1602" s="65" t="s">
        <v>60</v>
      </c>
      <c r="F1602" s="62" t="str">
        <f>$H$1164</f>
        <v>beginning the Standard Cultural Competence program</v>
      </c>
      <c r="G1602" s="65" t="s">
        <v>60</v>
      </c>
      <c r="H1602" s="73" t="str">
        <f>CONCATENATE($I1602,$J1602,$K1602,$L1602,$M1602,$N1602,$O1602,$P1602)</f>
        <v>Now that  is beginning the Standard Cultural Competence program, we expect improved outcomes. And can provide a testimonial of their responsiveness to the needs of diverse clients.</v>
      </c>
      <c r="I1602" s="4" t="s">
        <v>128</v>
      </c>
      <c r="J1602" s="65" t="str">
        <f>F1599</f>
        <v/>
      </c>
      <c r="K1602" s="61" t="s">
        <v>129</v>
      </c>
      <c r="L1602" s="4" t="str">
        <f>F1602</f>
        <v>beginning the Standard Cultural Competence program</v>
      </c>
      <c r="M1602" s="4" t="s">
        <v>143</v>
      </c>
      <c r="N1602" s="60" t="s">
        <v>131</v>
      </c>
    </row>
    <row r="1603" spans="2:14" hidden="1" x14ac:dyDescent="0.3">
      <c r="C1603" s="62" t="str">
        <f>$C$1165</f>
        <v>Competitive Cultural Competence - begin</v>
      </c>
      <c r="E1603" s="65" t="s">
        <v>60</v>
      </c>
      <c r="F1603" s="62" t="str">
        <f>$H$1165</f>
        <v>beginning the Competetive Cultural Competence program</v>
      </c>
      <c r="G1603" s="65" t="s">
        <v>60</v>
      </c>
      <c r="H1603" s="73" t="str">
        <f t="shared" ref="H1603:H1608" si="119">CONCATENATE($I1603,$J1603,$K1603,$L1603,$M1603,$N1603,$O1603,$P1603)</f>
        <v>Now that  is beginning the Competetive Cultural Competence program, we anticipate modestly improved wellness outcomes. And can provide a testimonial of their responsiveness to the needs of diverse clients.</v>
      </c>
      <c r="I1603" s="4" t="s">
        <v>128</v>
      </c>
      <c r="J1603" s="4" t="str">
        <f>J1602</f>
        <v/>
      </c>
      <c r="K1603" s="61" t="str">
        <f>K$1195</f>
        <v xml:space="preserve"> is </v>
      </c>
      <c r="L1603" s="4" t="str">
        <f t="shared" ref="L1603:L1607" si="120">F1603</f>
        <v>beginning the Competetive Cultural Competence program</v>
      </c>
      <c r="M1603" s="4" t="s">
        <v>144</v>
      </c>
      <c r="N1603" s="60" t="s">
        <v>131</v>
      </c>
    </row>
    <row r="1604" spans="2:14" hidden="1" x14ac:dyDescent="0.3">
      <c r="C1604" s="62" t="str">
        <f>$C$1166</f>
        <v>Standard Cultural Competence - enrolled</v>
      </c>
      <c r="E1604" s="65" t="s">
        <v>60</v>
      </c>
      <c r="F1604" s="62" t="str">
        <f>$H$1166</f>
        <v>participating in the Standard Cultural Competence program</v>
      </c>
      <c r="G1604" s="65" t="s">
        <v>60</v>
      </c>
      <c r="H1604" s="73" t="str">
        <f t="shared" si="119"/>
        <v>Now that  is participating in the Standard Cultural Competence program, we expect better outcomes. And can provide a testimonial of their responsiveness to the needs of diverse clients.</v>
      </c>
      <c r="I1604" s="4" t="s">
        <v>128</v>
      </c>
      <c r="J1604" s="4" t="str">
        <f t="shared" ref="J1604:J1607" si="121">J1603</f>
        <v/>
      </c>
      <c r="K1604" s="61" t="str">
        <f>K$1195</f>
        <v xml:space="preserve"> is </v>
      </c>
      <c r="L1604" s="4" t="str">
        <f t="shared" si="120"/>
        <v>participating in the Standard Cultural Competence program</v>
      </c>
      <c r="M1604" s="4" t="s">
        <v>145</v>
      </c>
      <c r="N1604" s="60" t="s">
        <v>131</v>
      </c>
    </row>
    <row r="1605" spans="2:14" hidden="1" x14ac:dyDescent="0.3">
      <c r="C1605" s="62" t="str">
        <f>$C$1167</f>
        <v>Competitive Cultural Competence - enrolled</v>
      </c>
      <c r="E1605" s="65" t="s">
        <v>60</v>
      </c>
      <c r="F1605" s="62" t="str">
        <f>$H$1167</f>
        <v>participating in the Competetive Cultural Competence program</v>
      </c>
      <c r="G1605" s="65" t="s">
        <v>60</v>
      </c>
      <c r="H1605" s="73" t="str">
        <f t="shared" si="119"/>
        <v>Now that  is participating in the Competetive Cultural Competence program, we anticipate significantly improved wellness outcomes. And can provide a testimonial of their responsiveness to the needs of diverse clients.</v>
      </c>
      <c r="I1605" s="4" t="s">
        <v>128</v>
      </c>
      <c r="J1605" s="4" t="str">
        <f t="shared" si="121"/>
        <v/>
      </c>
      <c r="K1605" s="61" t="str">
        <f>K$1195</f>
        <v xml:space="preserve"> is </v>
      </c>
      <c r="L1605" s="4" t="str">
        <f t="shared" si="120"/>
        <v>participating in the Competetive Cultural Competence program</v>
      </c>
      <c r="M1605" s="4" t="s">
        <v>146</v>
      </c>
      <c r="N1605" s="60" t="s">
        <v>131</v>
      </c>
    </row>
    <row r="1606" spans="2:14" hidden="1" x14ac:dyDescent="0.3">
      <c r="C1606" s="62" t="str">
        <f>$C$1168</f>
        <v>Standard Cultural Competence - completed</v>
      </c>
      <c r="E1606" s="65" t="s">
        <v>60</v>
      </c>
      <c r="F1606" s="62" t="str">
        <f>$H$1168</f>
        <v>completing the Standard Cultural Competence program</v>
      </c>
      <c r="G1606" s="65" t="s">
        <v>60</v>
      </c>
      <c r="H1606" s="73" t="str">
        <f t="shared" si="119"/>
        <v>Now that  is completing the Standard Cultural Competence program, we expect stellar outcomes. And will soon provide a testimonial of their responsiveness to the needs of diverse clients.</v>
      </c>
      <c r="I1606" s="4" t="s">
        <v>128</v>
      </c>
      <c r="J1606" s="4" t="str">
        <f t="shared" si="121"/>
        <v/>
      </c>
      <c r="K1606" s="61" t="str">
        <f>K$1195</f>
        <v xml:space="preserve"> is </v>
      </c>
      <c r="L1606" s="4" t="str">
        <f t="shared" si="120"/>
        <v>completing the Standard Cultural Competence program</v>
      </c>
      <c r="M1606" s="4" t="s">
        <v>147</v>
      </c>
      <c r="N1606" s="60" t="s">
        <v>136</v>
      </c>
    </row>
    <row r="1607" spans="2:14" hidden="1" x14ac:dyDescent="0.3">
      <c r="C1607" s="62" t="str">
        <f>$C$1169</f>
        <v>Competitive Cultural Competence - completed</v>
      </c>
      <c r="E1607" s="65" t="s">
        <v>60</v>
      </c>
      <c r="F1607" s="62" t="str">
        <f>$H$1169</f>
        <v>completing the Competetive Cultural Competence program</v>
      </c>
      <c r="G1607" s="65" t="s">
        <v>60</v>
      </c>
      <c r="H1607" s="73" t="str">
        <f t="shared" si="119"/>
        <v>Now that  is completing the Competetive Cultural Competence program, we anticipate greatly improved wellness outcomes. And will soon provide a testimonial of their responsiveness to the needs of diverse clients.</v>
      </c>
      <c r="I1607" s="4" t="s">
        <v>128</v>
      </c>
      <c r="J1607" s="4" t="str">
        <f t="shared" si="121"/>
        <v/>
      </c>
      <c r="K1607" s="61" t="str">
        <f>K$1195</f>
        <v xml:space="preserve"> is </v>
      </c>
      <c r="L1607" s="4" t="str">
        <f t="shared" si="120"/>
        <v>completing the Competetive Cultural Competence program</v>
      </c>
      <c r="M1607" s="4" t="s">
        <v>148</v>
      </c>
      <c r="N1607" s="60" t="s">
        <v>136</v>
      </c>
    </row>
    <row r="1608" spans="2:14" hidden="1" x14ac:dyDescent="0.3">
      <c r="G1608" s="65" t="s">
        <v>60</v>
      </c>
      <c r="H1608" s="73" t="str">
        <f t="shared" si="119"/>
        <v>Select one of these two services, Standard or Competitive Competence, to best improve your efficacy serving diverse patients. We can then offer a testimonial of your improved responsiveness to diverse clients.</v>
      </c>
      <c r="K1608" s="61" t="s">
        <v>138</v>
      </c>
      <c r="L1608" s="61" t="s">
        <v>139</v>
      </c>
      <c r="M1608" s="61" t="s">
        <v>149</v>
      </c>
      <c r="N1608" s="60" t="s">
        <v>141</v>
      </c>
    </row>
    <row r="1609" spans="2:14" hidden="1" x14ac:dyDescent="0.3">
      <c r="C1609" s="73" t="str">
        <f>IF($C1597=$C1602,H1602,IF($C1597=$C1603,H1603,IF($C1597=C1604,H1604,IF($C1597=C1605,H1605,IF($C1597=C1606,H1606,IF($C1597=C1607,H1607,IF($C1597=0,H1608)))))))</f>
        <v>Select one of these two services, Standard or Competitive Competence, to best improve your efficacy serving diverse patients. We can then offer a testimonial of your improved responsiveness to diverse clients.</v>
      </c>
      <c r="E1609" s="65" t="s">
        <v>60</v>
      </c>
      <c r="F1609" s="73" t="str">
        <f>IF($C1597=$C1602,F1602,IF($C1597=$C1603,F1603,IF($C1597=C1604,F1604,IF($C1597=C1605,F1605,IF($C1597=C1606,F1606,IF($C1597=C1607,F1607,IF($C1597=0,"")))))))</f>
        <v/>
      </c>
      <c r="G1609" s="65" t="s">
        <v>60</v>
      </c>
    </row>
    <row r="1610" spans="2:14" hidden="1" x14ac:dyDescent="0.3"/>
    <row r="1611" spans="2:14" hidden="1" x14ac:dyDescent="0.3">
      <c r="C1611" s="4" t="s">
        <v>142</v>
      </c>
    </row>
    <row r="1612" spans="2:14" hidden="1" x14ac:dyDescent="0.3"/>
    <row r="1613" spans="2:14" hidden="1" x14ac:dyDescent="0.3"/>
    <row r="1614" spans="2:14" hidden="1" x14ac:dyDescent="0.3"/>
    <row r="1615" spans="2:14" ht="16" hidden="1" x14ac:dyDescent="0.4">
      <c r="B1615" s="66" t="str">
        <f>IF(OR(F584="",J584=""),B584,CONCATENATE(B584,": ",F584,", ",J584))</f>
        <v>14th visit</v>
      </c>
      <c r="C1615" s="67"/>
      <c r="D1615" s="67"/>
      <c r="E1615" s="67"/>
      <c r="F1615" s="68"/>
      <c r="G1615" s="67"/>
      <c r="H1615" s="69"/>
      <c r="I1615" s="67"/>
      <c r="J1615" s="67"/>
      <c r="K1615" s="67"/>
      <c r="L1615" s="67"/>
      <c r="M1615" s="133">
        <f>IF(J584=I$1103,L$1103,IF(J584=I$1104,L$1104,IF(J584=I$1105,L$1105,IF(J584=I$1106,L$1106,IF(J584=I$1107,L$1107,IF(J584=I$1108,L$1108,IF(J584=I$1109,L$1109,IF(J584="",0))))))))</f>
        <v>0</v>
      </c>
    </row>
    <row r="1616" spans="2:14" hidden="1" x14ac:dyDescent="0.3">
      <c r="F1616" s="63"/>
    </row>
    <row r="1617" spans="2:16" hidden="1" x14ac:dyDescent="0.3">
      <c r="F1617" s="70" t="str">
        <f>F588</f>
        <v/>
      </c>
      <c r="J1617" s="70" t="str">
        <f>F589</f>
        <v/>
      </c>
    </row>
    <row r="1618" spans="2:16" hidden="1" x14ac:dyDescent="0.3"/>
    <row r="1619" spans="2:16" hidden="1" x14ac:dyDescent="0.3">
      <c r="B1619" s="64">
        <f>IF(C1619=F$1107,E$1107,IF(C1619=F$1108,E$1108,IF(C1619=F$1109,E$1109,IF(C1619=F$1110,E$1110,IF(C1619=F$1111,E$1111,IF(C1619=0,0))))))</f>
        <v>0</v>
      </c>
      <c r="C1619" s="4">
        <f>K591</f>
        <v>0</v>
      </c>
      <c r="F1619" s="4" t="str">
        <f>F1582</f>
        <v>1. I felt fully seen and heard.</v>
      </c>
      <c r="M1619" s="4">
        <f>IF(K591="",0,1)</f>
        <v>0</v>
      </c>
    </row>
    <row r="1620" spans="2:16" hidden="1" x14ac:dyDescent="0.3">
      <c r="B1620" s="64">
        <f t="shared" ref="B1620:B1628" si="122">IF(C1620=F$1107,E$1107,IF(C1620=F$1108,E$1108,IF(C1620=F$1109,E$1109,IF(C1620=F$1110,E$1110,IF(C1620=F$1111,E$1111,IF(C1620=0,0))))))</f>
        <v>0</v>
      </c>
      <c r="C1620" s="4">
        <f>K593</f>
        <v>0</v>
      </c>
      <c r="F1620" s="4" t="str">
        <f t="shared" ref="F1620:F1628" si="123">F1583</f>
        <v>2. They faithfully responded to all of my expressions of pain or discomfort.</v>
      </c>
      <c r="M1620" s="4">
        <f>IF(K593="",0,1)</f>
        <v>0</v>
      </c>
    </row>
    <row r="1621" spans="2:16" hidden="1" x14ac:dyDescent="0.3">
      <c r="B1621" s="64">
        <f t="shared" si="122"/>
        <v>0</v>
      </c>
      <c r="C1621" s="4">
        <f>K595</f>
        <v>0</v>
      </c>
      <c r="F1621" s="4" t="str">
        <f t="shared" si="123"/>
        <v>3. They put my personal wellbeing ahead of their institutional processes.</v>
      </c>
      <c r="M1621" s="4">
        <f>IF(K595="",0,1)</f>
        <v>0</v>
      </c>
    </row>
    <row r="1622" spans="2:16" hidden="1" x14ac:dyDescent="0.3">
      <c r="B1622" s="64">
        <f t="shared" si="122"/>
        <v>0</v>
      </c>
      <c r="C1622" s="4">
        <f>K597</f>
        <v>0</v>
      </c>
      <c r="F1622" s="4" t="str">
        <f t="shared" si="123"/>
        <v>4. Their actions and expressions were devoid of any microaggressions.</v>
      </c>
      <c r="M1622" s="4">
        <f>IF(K597="",0,1)</f>
        <v>0</v>
      </c>
    </row>
    <row r="1623" spans="2:16" hidden="1" x14ac:dyDescent="0.3">
      <c r="B1623" s="64">
        <f t="shared" si="122"/>
        <v>0</v>
      </c>
      <c r="C1623" s="4">
        <f>K599</f>
        <v>0</v>
      </c>
      <c r="F1623" s="4" t="str">
        <f t="shared" si="123"/>
        <v>5. They asked me how they could be more culturally sensitive.</v>
      </c>
      <c r="M1623" s="4">
        <f>IF(K599="",0,1)</f>
        <v>0</v>
      </c>
    </row>
    <row r="1624" spans="2:16" hidden="1" x14ac:dyDescent="0.3">
      <c r="B1624" s="64">
        <f t="shared" si="122"/>
        <v>0</v>
      </c>
      <c r="C1624" s="4">
        <f>K601</f>
        <v>0</v>
      </c>
      <c r="F1624" s="4" t="str">
        <f t="shared" si="123"/>
        <v>6. They did not exploit my vulnerability to their professional authority.</v>
      </c>
      <c r="M1624" s="4">
        <f>IF(K601="",0,1)</f>
        <v>0</v>
      </c>
    </row>
    <row r="1625" spans="2:16" hidden="1" x14ac:dyDescent="0.3">
      <c r="B1625" s="64">
        <f t="shared" si="122"/>
        <v>0</v>
      </c>
      <c r="C1625" s="4">
        <f>K603</f>
        <v>0</v>
      </c>
      <c r="F1625" s="4" t="str">
        <f t="shared" si="123"/>
        <v>7. I never had to give up my autonomy to fit their processes.</v>
      </c>
      <c r="M1625" s="4">
        <f>IF(K603="",0,1)</f>
        <v>0</v>
      </c>
    </row>
    <row r="1626" spans="2:16" hidden="1" x14ac:dyDescent="0.3">
      <c r="B1626" s="64">
        <f t="shared" si="122"/>
        <v>0</v>
      </c>
      <c r="C1626" s="4">
        <f>K605</f>
        <v>0</v>
      </c>
      <c r="F1626" s="4" t="str">
        <f t="shared" si="123"/>
        <v>8. Staff appeared to be culturally diverse.</v>
      </c>
      <c r="M1626" s="4">
        <f>IF(K605="",0,1)</f>
        <v>0</v>
      </c>
    </row>
    <row r="1627" spans="2:16" hidden="1" x14ac:dyDescent="0.3">
      <c r="B1627" s="64">
        <f t="shared" si="122"/>
        <v>0</v>
      </c>
      <c r="C1627" s="4">
        <f>K607</f>
        <v>0</v>
      </c>
      <c r="F1627" s="4" t="str">
        <f t="shared" si="123"/>
        <v>9. They effectively accommodated my linguistic barrier.</v>
      </c>
      <c r="M1627" s="4">
        <f>IF(K607="",0,1)</f>
        <v>0</v>
      </c>
    </row>
    <row r="1628" spans="2:16" hidden="1" x14ac:dyDescent="0.3">
      <c r="B1628" s="64">
        <f t="shared" si="122"/>
        <v>0</v>
      </c>
      <c r="C1628" s="4">
        <f>K609</f>
        <v>0</v>
      </c>
      <c r="F1628" s="4" t="str">
        <f t="shared" si="123"/>
        <v>10. I was offered billing options appropriate to my cultural values.</v>
      </c>
      <c r="M1628" s="4">
        <f>IF(K609="",0,1)</f>
        <v>0</v>
      </c>
    </row>
    <row r="1629" spans="2:16" hidden="1" x14ac:dyDescent="0.3">
      <c r="M1629" s="71">
        <f t="shared" ref="M1629" si="124">SUM(M1619:M1628)</f>
        <v>0</v>
      </c>
    </row>
    <row r="1630" spans="2:16" ht="15.5" hidden="1" x14ac:dyDescent="0.45">
      <c r="B1630" s="72">
        <f t="shared" ref="B1630:B1667" si="125">ROUND(SUM(B1619:B1628),0)</f>
        <v>0</v>
      </c>
      <c r="C1630" s="73" t="str">
        <f>IF(AND($B1630&gt;=$B$1114,$B1630&lt;$C$1114),E$1114,IF(AND($B1630&gt;=$B$1115,$B1630&lt;$C$1115),E$1115,IF(AND($B1630&gt;=$B$1116,$B1630&lt;$C$1116),E$1116,IF(AND($B1630&gt;=$B$1117,$B1630&lt;$C$1117),E$1117,IF(AND($B1630&gt;=$B$1118,$B1630&lt;=$C$1118),E$1118)))))</f>
        <v>Dangerously incompetent</v>
      </c>
      <c r="F1630" s="73" t="str">
        <f>IF(AND($B1630&gt;=$B$1114,$B1630&lt;$C$1114),H$1114,IF(AND($B1630&gt;=$B$1115,$B1630&lt;$C$1115),H$1115,IF(AND($B1630&gt;=$B$1116,$B1630&lt;$C$1116),H$1116,IF(AND($B1630&gt;=$B$1117,$B1630&lt;$C$1117),H$1117,IF(AND($B1630&gt;=$B$1118,$B1630&lt;=$C$1118),H$1118)))))</f>
        <v>dangerous incompetence</v>
      </c>
      <c r="I1630" s="73" t="str">
        <f>IF(AND($B1630&gt;=$B$1114,$B1630&lt;$C$1114),K$1114,IF(AND($B1630&gt;=$B$1115,$B1630&lt;$C$1115),K$1115,IF(AND($B1630&gt;=$B$1116,$B1630&lt;$C$1116),K$1116,IF(AND($B1630&gt;=$B$1117,$B1630&lt;$C$1117),K$1117,IF(AND($B1630&gt;=$B$1118,$B1630&lt;=$C$1118),K$1118)))))</f>
        <v>dangerous risk to Ayana's wellbeing</v>
      </c>
      <c r="M1630" s="74" t="str">
        <f>IF(M1629=10,B1630,"")</f>
        <v/>
      </c>
      <c r="P1630" s="127" t="str">
        <f>IF(M1630="","",M1630*0.01)</f>
        <v/>
      </c>
    </row>
    <row r="1631" spans="2:16" ht="15.5" hidden="1" x14ac:dyDescent="0.45">
      <c r="L1631" s="75" t="s">
        <v>92</v>
      </c>
      <c r="M1631" s="76" t="str">
        <f>IF(K589="","",K589)</f>
        <v/>
      </c>
      <c r="P1631" s="127" t="str">
        <f>IF(M1631="","",1-(M1631/12))</f>
        <v/>
      </c>
    </row>
    <row r="1632" spans="2:16" hidden="1" x14ac:dyDescent="0.3">
      <c r="B1632" s="73" t="str">
        <f t="shared" ref="B1632" si="126">IF(M1629=10,CONCATENATE(E1632,F1632,G1632,H1632,I1632,J1632,K1632,L1632,M1632),"")</f>
        <v/>
      </c>
      <c r="D1632" s="65" t="s">
        <v>60</v>
      </c>
      <c r="E1632" s="4" t="s">
        <v>93</v>
      </c>
      <c r="F1632" s="4">
        <f t="shared" ref="F1632" si="127">B1630</f>
        <v>0</v>
      </c>
      <c r="G1632" s="4" t="s">
        <v>94</v>
      </c>
      <c r="H1632" s="4" t="str">
        <f t="shared" ref="H1632" si="128">F1630</f>
        <v>dangerous incompetence</v>
      </c>
      <c r="I1632" s="4" t="s">
        <v>95</v>
      </c>
    </row>
    <row r="1633" spans="3:14" hidden="1" x14ac:dyDescent="0.3"/>
    <row r="1634" spans="3:14" ht="14.5" hidden="1" x14ac:dyDescent="0.45">
      <c r="C1634" s="147">
        <f>E619</f>
        <v>0</v>
      </c>
      <c r="D1634" s="148"/>
      <c r="E1634" s="148"/>
      <c r="F1634" s="148"/>
      <c r="G1634" s="148"/>
      <c r="H1634" s="149"/>
    </row>
    <row r="1635" spans="3:14" hidden="1" x14ac:dyDescent="0.3"/>
    <row r="1636" spans="3:14" hidden="1" x14ac:dyDescent="0.3">
      <c r="C1636" s="73" t="str">
        <f>CONCATENATE(E1636,F1636,G1636,H1636,I1636,J1636,K1636,,L1636,M1636)</f>
        <v xml:space="preserve">We provide this helpful feedback to you, , to improve your cultural competency. </v>
      </c>
      <c r="D1636" s="65" t="s">
        <v>60</v>
      </c>
      <c r="E1636" s="4" t="s">
        <v>123</v>
      </c>
      <c r="F1636" s="4" t="str">
        <f>IF($J1617=0,"the recipient",$J1617)</f>
        <v/>
      </c>
      <c r="G1636" s="4" t="s">
        <v>124</v>
      </c>
      <c r="H1636" s="4"/>
    </row>
    <row r="1637" spans="3:14" hidden="1" x14ac:dyDescent="0.3">
      <c r="C1637" s="73" t="str">
        <f>CONCATENATE(E1637,F1637,G1637,H1637,I1637,J1637,K1637,,L1637,M1637)</f>
        <v xml:space="preserve">We know medical providers like you rely upon referrals. Often from those you serve. </v>
      </c>
      <c r="D1637" s="65" t="s">
        <v>60</v>
      </c>
      <c r="E1637" s="4" t="s">
        <v>126</v>
      </c>
      <c r="G1637" s="4" t="s">
        <v>127</v>
      </c>
    </row>
    <row r="1638" spans="3:14" hidden="1" x14ac:dyDescent="0.3">
      <c r="C1638" s="73" t="str">
        <f>CONCATENATE(E1638,F1638,G1638,H1638,I1638,J1638,K1638,,L1638,M1638)</f>
        <v>Select a service that best fits your needs.</v>
      </c>
      <c r="D1638" s="65" t="s">
        <v>60</v>
      </c>
      <c r="E1638" s="4" t="s">
        <v>17</v>
      </c>
    </row>
    <row r="1639" spans="3:14" hidden="1" x14ac:dyDescent="0.3">
      <c r="C1639" s="62" t="str">
        <f>$C$1164</f>
        <v>Standard Cultural Competence - begin</v>
      </c>
      <c r="E1639" s="65" t="s">
        <v>60</v>
      </c>
      <c r="F1639" s="62" t="str">
        <f>$H$1164</f>
        <v>beginning the Standard Cultural Competence program</v>
      </c>
      <c r="G1639" s="65" t="s">
        <v>60</v>
      </c>
      <c r="H1639" s="73" t="str">
        <f>CONCATENATE($I1639,$J1639,$K1639,$L1639,$M1639,$N1639,$O1639,$P1639)</f>
        <v>Now that  is beginning the Standard Cultural Competence program, we expect improved outcomes. And can provide a testimonial of their responsiveness to the needs of diverse clients.</v>
      </c>
      <c r="I1639" s="4" t="s">
        <v>128</v>
      </c>
      <c r="J1639" s="65" t="str">
        <f>F1636</f>
        <v/>
      </c>
      <c r="K1639" s="61" t="s">
        <v>129</v>
      </c>
      <c r="L1639" s="4" t="str">
        <f>F1639</f>
        <v>beginning the Standard Cultural Competence program</v>
      </c>
      <c r="M1639" s="4" t="s">
        <v>143</v>
      </c>
      <c r="N1639" s="60" t="s">
        <v>131</v>
      </c>
    </row>
    <row r="1640" spans="3:14" hidden="1" x14ac:dyDescent="0.3">
      <c r="C1640" s="62" t="str">
        <f>$C$1165</f>
        <v>Competitive Cultural Competence - begin</v>
      </c>
      <c r="E1640" s="65" t="s">
        <v>60</v>
      </c>
      <c r="F1640" s="62" t="str">
        <f>$H$1165</f>
        <v>beginning the Competetive Cultural Competence program</v>
      </c>
      <c r="G1640" s="65" t="s">
        <v>60</v>
      </c>
      <c r="H1640" s="73" t="str">
        <f t="shared" ref="H1640:H1645" si="129">CONCATENATE($I1640,$J1640,$K1640,$L1640,$M1640,$N1640,$O1640,$P1640)</f>
        <v>Now that  is beginning the Competetive Cultural Competence program, we anticipate modestly improved wellness outcomes. And can provide a testimonial of their responsiveness to the needs of diverse clients.</v>
      </c>
      <c r="I1640" s="4" t="s">
        <v>128</v>
      </c>
      <c r="J1640" s="4" t="str">
        <f>J1639</f>
        <v/>
      </c>
      <c r="K1640" s="61" t="str">
        <f>K$1195</f>
        <v xml:space="preserve"> is </v>
      </c>
      <c r="L1640" s="4" t="str">
        <f t="shared" ref="L1640:L1644" si="130">F1640</f>
        <v>beginning the Competetive Cultural Competence program</v>
      </c>
      <c r="M1640" s="4" t="s">
        <v>144</v>
      </c>
      <c r="N1640" s="60" t="s">
        <v>131</v>
      </c>
    </row>
    <row r="1641" spans="3:14" hidden="1" x14ac:dyDescent="0.3">
      <c r="C1641" s="62" t="str">
        <f>$C$1166</f>
        <v>Standard Cultural Competence - enrolled</v>
      </c>
      <c r="E1641" s="65" t="s">
        <v>60</v>
      </c>
      <c r="F1641" s="62" t="str">
        <f>$H$1166</f>
        <v>participating in the Standard Cultural Competence program</v>
      </c>
      <c r="G1641" s="65" t="s">
        <v>60</v>
      </c>
      <c r="H1641" s="73" t="str">
        <f t="shared" si="129"/>
        <v>Now that  is participating in the Standard Cultural Competence program, we expect better outcomes. And can provide a testimonial of their responsiveness to the needs of diverse clients.</v>
      </c>
      <c r="I1641" s="4" t="s">
        <v>128</v>
      </c>
      <c r="J1641" s="4" t="str">
        <f t="shared" ref="J1641:J1644" si="131">J1640</f>
        <v/>
      </c>
      <c r="K1641" s="61" t="str">
        <f>K$1195</f>
        <v xml:space="preserve"> is </v>
      </c>
      <c r="L1641" s="4" t="str">
        <f t="shared" si="130"/>
        <v>participating in the Standard Cultural Competence program</v>
      </c>
      <c r="M1641" s="4" t="s">
        <v>145</v>
      </c>
      <c r="N1641" s="60" t="s">
        <v>131</v>
      </c>
    </row>
    <row r="1642" spans="3:14" hidden="1" x14ac:dyDescent="0.3">
      <c r="C1642" s="62" t="str">
        <f>$C$1167</f>
        <v>Competitive Cultural Competence - enrolled</v>
      </c>
      <c r="E1642" s="65" t="s">
        <v>60</v>
      </c>
      <c r="F1642" s="62" t="str">
        <f>$H$1167</f>
        <v>participating in the Competetive Cultural Competence program</v>
      </c>
      <c r="G1642" s="65" t="s">
        <v>60</v>
      </c>
      <c r="H1642" s="73" t="str">
        <f t="shared" si="129"/>
        <v>Now that  is participating in the Competetive Cultural Competence program, we anticipate significantly improved wellness outcomes. And can provide a testimonial of their responsiveness to the needs of diverse clients.</v>
      </c>
      <c r="I1642" s="4" t="s">
        <v>128</v>
      </c>
      <c r="J1642" s="4" t="str">
        <f t="shared" si="131"/>
        <v/>
      </c>
      <c r="K1642" s="61" t="str">
        <f>K$1195</f>
        <v xml:space="preserve"> is </v>
      </c>
      <c r="L1642" s="4" t="str">
        <f t="shared" si="130"/>
        <v>participating in the Competetive Cultural Competence program</v>
      </c>
      <c r="M1642" s="4" t="s">
        <v>146</v>
      </c>
      <c r="N1642" s="60" t="s">
        <v>131</v>
      </c>
    </row>
    <row r="1643" spans="3:14" hidden="1" x14ac:dyDescent="0.3">
      <c r="C1643" s="62" t="str">
        <f>$C$1168</f>
        <v>Standard Cultural Competence - completed</v>
      </c>
      <c r="E1643" s="65" t="s">
        <v>60</v>
      </c>
      <c r="F1643" s="62" t="str">
        <f>$H$1168</f>
        <v>completing the Standard Cultural Competence program</v>
      </c>
      <c r="G1643" s="65" t="s">
        <v>60</v>
      </c>
      <c r="H1643" s="73" t="str">
        <f t="shared" si="129"/>
        <v>Now that  is completing the Standard Cultural Competence program, we expect stellar outcomes. And will soon provide a testimonial of their responsiveness to the needs of diverse clients.</v>
      </c>
      <c r="I1643" s="4" t="s">
        <v>128</v>
      </c>
      <c r="J1643" s="4" t="str">
        <f t="shared" si="131"/>
        <v/>
      </c>
      <c r="K1643" s="61" t="str">
        <f>K$1195</f>
        <v xml:space="preserve"> is </v>
      </c>
      <c r="L1643" s="4" t="str">
        <f t="shared" si="130"/>
        <v>completing the Standard Cultural Competence program</v>
      </c>
      <c r="M1643" s="4" t="s">
        <v>147</v>
      </c>
      <c r="N1643" s="60" t="s">
        <v>136</v>
      </c>
    </row>
    <row r="1644" spans="3:14" hidden="1" x14ac:dyDescent="0.3">
      <c r="C1644" s="62" t="str">
        <f>$C$1169</f>
        <v>Competitive Cultural Competence - completed</v>
      </c>
      <c r="E1644" s="65" t="s">
        <v>60</v>
      </c>
      <c r="F1644" s="62" t="str">
        <f>$H$1169</f>
        <v>completing the Competetive Cultural Competence program</v>
      </c>
      <c r="G1644" s="65" t="s">
        <v>60</v>
      </c>
      <c r="H1644" s="73" t="str">
        <f t="shared" si="129"/>
        <v>Now that  is completing the Competetive Cultural Competence program, we anticipate greatly improved wellness outcomes. And will soon provide a testimonial of their responsiveness to the needs of diverse clients.</v>
      </c>
      <c r="I1644" s="4" t="s">
        <v>128</v>
      </c>
      <c r="J1644" s="4" t="str">
        <f t="shared" si="131"/>
        <v/>
      </c>
      <c r="K1644" s="61" t="str">
        <f>K$1195</f>
        <v xml:space="preserve"> is </v>
      </c>
      <c r="L1644" s="4" t="str">
        <f t="shared" si="130"/>
        <v>completing the Competetive Cultural Competence program</v>
      </c>
      <c r="M1644" s="4" t="s">
        <v>148</v>
      </c>
      <c r="N1644" s="60" t="s">
        <v>136</v>
      </c>
    </row>
    <row r="1645" spans="3:14" hidden="1" x14ac:dyDescent="0.3">
      <c r="G1645" s="65" t="s">
        <v>60</v>
      </c>
      <c r="H1645" s="73" t="str">
        <f t="shared" si="129"/>
        <v>Select one of these two services, Standard or Competitive Competence, to best improve your efficacy serving diverse patients. We can then offer a testimonial of your improved responsiveness to diverse clients.</v>
      </c>
      <c r="K1645" s="61" t="s">
        <v>138</v>
      </c>
      <c r="L1645" s="61" t="s">
        <v>139</v>
      </c>
      <c r="M1645" s="61" t="s">
        <v>149</v>
      </c>
      <c r="N1645" s="60" t="s">
        <v>141</v>
      </c>
    </row>
    <row r="1646" spans="3:14" hidden="1" x14ac:dyDescent="0.3">
      <c r="C1646" s="73" t="str">
        <f>IF($C1634=$C1639,H1639,IF($C1634=$C1640,H1640,IF($C1634=C1641,H1641,IF($C1634=C1642,H1642,IF($C1634=C1643,H1643,IF($C1634=C1644,H1644,IF($C1634=0,H1645)))))))</f>
        <v>Select one of these two services, Standard or Competitive Competence, to best improve your efficacy serving diverse patients. We can then offer a testimonial of your improved responsiveness to diverse clients.</v>
      </c>
      <c r="E1646" s="65" t="s">
        <v>60</v>
      </c>
      <c r="F1646" s="73" t="str">
        <f>IF($C1634=$C1639,F1639,IF($C1634=$C1640,F1640,IF($C1634=C1641,F1641,IF($C1634=C1642,F1642,IF($C1634=C1643,F1643,IF($C1634=C1644,F1644,IF($C1634=0,"")))))))</f>
        <v/>
      </c>
      <c r="G1646" s="65" t="s">
        <v>60</v>
      </c>
    </row>
    <row r="1647" spans="3:14" hidden="1" x14ac:dyDescent="0.3"/>
    <row r="1648" spans="3:14" hidden="1" x14ac:dyDescent="0.3">
      <c r="C1648" s="4" t="s">
        <v>142</v>
      </c>
    </row>
    <row r="1649" spans="2:13" hidden="1" x14ac:dyDescent="0.3"/>
    <row r="1650" spans="2:13" hidden="1" x14ac:dyDescent="0.3"/>
    <row r="1651" spans="2:13" hidden="1" x14ac:dyDescent="0.3"/>
    <row r="1652" spans="2:13" ht="16" hidden="1" x14ac:dyDescent="0.4">
      <c r="B1652" s="66" t="str">
        <f>IF(OR(F625="",J625=""),B625,CONCATENATE(B625,": ",F625,", ",J625))</f>
        <v>15th visit</v>
      </c>
      <c r="C1652" s="67"/>
      <c r="D1652" s="67"/>
      <c r="E1652" s="67"/>
      <c r="F1652" s="68"/>
      <c r="G1652" s="67"/>
      <c r="H1652" s="69"/>
      <c r="I1652" s="67"/>
      <c r="J1652" s="67"/>
      <c r="K1652" s="67"/>
      <c r="L1652" s="67"/>
      <c r="M1652" s="133">
        <f>IF(J625=I$1103,L$1103,IF(J625=I$1104,L$1104,IF(J625=I$1105,L$1105,IF(J625=I$1106,L$1106,IF(J625=I$1107,L$1107,IF(J625=I$1108,L$1108,IF(J625=I$1109,L$1109,IF(J625="",0))))))))</f>
        <v>0</v>
      </c>
    </row>
    <row r="1653" spans="2:13" hidden="1" x14ac:dyDescent="0.3">
      <c r="F1653" s="63"/>
    </row>
    <row r="1654" spans="2:13" hidden="1" x14ac:dyDescent="0.3">
      <c r="F1654" s="70" t="str">
        <f>F629</f>
        <v/>
      </c>
      <c r="J1654" s="70" t="str">
        <f>F630</f>
        <v/>
      </c>
    </row>
    <row r="1655" spans="2:13" hidden="1" x14ac:dyDescent="0.3"/>
    <row r="1656" spans="2:13" hidden="1" x14ac:dyDescent="0.3">
      <c r="B1656" s="64">
        <f>IF(C1656=F$1107,E$1107,IF(C1656=F$1108,E$1108,IF(C1656=F$1109,E$1109,IF(C1656=F$1110,E$1110,IF(C1656=F$1111,E$1111,IF(C1656=0,0))))))</f>
        <v>0</v>
      </c>
      <c r="C1656" s="4">
        <f>K632</f>
        <v>0</v>
      </c>
      <c r="F1656" s="4" t="str">
        <f>F1619</f>
        <v>1. I felt fully seen and heard.</v>
      </c>
      <c r="M1656" s="4">
        <f>IF(K632="",0,1)</f>
        <v>0</v>
      </c>
    </row>
    <row r="1657" spans="2:13" hidden="1" x14ac:dyDescent="0.3">
      <c r="B1657" s="64">
        <f t="shared" ref="B1657:B1665" si="132">IF(C1657=F$1107,E$1107,IF(C1657=F$1108,E$1108,IF(C1657=F$1109,E$1109,IF(C1657=F$1110,E$1110,IF(C1657=F$1111,E$1111,IF(C1657=0,0))))))</f>
        <v>0</v>
      </c>
      <c r="C1657" s="4">
        <f>K634</f>
        <v>0</v>
      </c>
      <c r="F1657" s="4" t="str">
        <f t="shared" ref="F1657:F1665" si="133">F1620</f>
        <v>2. They faithfully responded to all of my expressions of pain or discomfort.</v>
      </c>
      <c r="M1657" s="4">
        <f>IF(K634="",0,1)</f>
        <v>0</v>
      </c>
    </row>
    <row r="1658" spans="2:13" hidden="1" x14ac:dyDescent="0.3">
      <c r="B1658" s="64">
        <f t="shared" si="132"/>
        <v>0</v>
      </c>
      <c r="C1658" s="4">
        <f>K636</f>
        <v>0</v>
      </c>
      <c r="F1658" s="4" t="str">
        <f t="shared" si="133"/>
        <v>3. They put my personal wellbeing ahead of their institutional processes.</v>
      </c>
      <c r="M1658" s="4">
        <f>IF(K636="",0,1)</f>
        <v>0</v>
      </c>
    </row>
    <row r="1659" spans="2:13" hidden="1" x14ac:dyDescent="0.3">
      <c r="B1659" s="64">
        <f t="shared" si="132"/>
        <v>0</v>
      </c>
      <c r="C1659" s="4">
        <f>K638</f>
        <v>0</v>
      </c>
      <c r="F1659" s="4" t="str">
        <f t="shared" si="133"/>
        <v>4. Their actions and expressions were devoid of any microaggressions.</v>
      </c>
      <c r="M1659" s="4">
        <f>IF(K638="",0,1)</f>
        <v>0</v>
      </c>
    </row>
    <row r="1660" spans="2:13" hidden="1" x14ac:dyDescent="0.3">
      <c r="B1660" s="64">
        <f t="shared" si="132"/>
        <v>0</v>
      </c>
      <c r="C1660" s="4">
        <f>K640</f>
        <v>0</v>
      </c>
      <c r="F1660" s="4" t="str">
        <f t="shared" si="133"/>
        <v>5. They asked me how they could be more culturally sensitive.</v>
      </c>
      <c r="M1660" s="4">
        <f>IF(K640="",0,1)</f>
        <v>0</v>
      </c>
    </row>
    <row r="1661" spans="2:13" hidden="1" x14ac:dyDescent="0.3">
      <c r="B1661" s="64">
        <f t="shared" si="132"/>
        <v>0</v>
      </c>
      <c r="C1661" s="4">
        <f>K642</f>
        <v>0</v>
      </c>
      <c r="F1661" s="4" t="str">
        <f t="shared" si="133"/>
        <v>6. They did not exploit my vulnerability to their professional authority.</v>
      </c>
      <c r="M1661" s="4">
        <f>IF(K642="",0,1)</f>
        <v>0</v>
      </c>
    </row>
    <row r="1662" spans="2:13" hidden="1" x14ac:dyDescent="0.3">
      <c r="B1662" s="64">
        <f t="shared" si="132"/>
        <v>0</v>
      </c>
      <c r="C1662" s="4">
        <f>K644</f>
        <v>0</v>
      </c>
      <c r="F1662" s="4" t="str">
        <f t="shared" si="133"/>
        <v>7. I never had to give up my autonomy to fit their processes.</v>
      </c>
      <c r="M1662" s="4">
        <f>IF(K644="",0,1)</f>
        <v>0</v>
      </c>
    </row>
    <row r="1663" spans="2:13" hidden="1" x14ac:dyDescent="0.3">
      <c r="B1663" s="64">
        <f t="shared" si="132"/>
        <v>0</v>
      </c>
      <c r="C1663" s="4">
        <f>K646</f>
        <v>0</v>
      </c>
      <c r="F1663" s="4" t="str">
        <f t="shared" si="133"/>
        <v>8. Staff appeared to be culturally diverse.</v>
      </c>
      <c r="M1663" s="4">
        <f>IF(K646="",0,1)</f>
        <v>0</v>
      </c>
    </row>
    <row r="1664" spans="2:13" hidden="1" x14ac:dyDescent="0.3">
      <c r="B1664" s="64">
        <f t="shared" si="132"/>
        <v>0</v>
      </c>
      <c r="C1664" s="4">
        <f>K648</f>
        <v>0</v>
      </c>
      <c r="F1664" s="4" t="str">
        <f t="shared" si="133"/>
        <v>9. They effectively accommodated my linguistic barrier.</v>
      </c>
      <c r="M1664" s="4">
        <f>IF(K648="",0,1)</f>
        <v>0</v>
      </c>
    </row>
    <row r="1665" spans="2:16" hidden="1" x14ac:dyDescent="0.3">
      <c r="B1665" s="64">
        <f t="shared" si="132"/>
        <v>0</v>
      </c>
      <c r="C1665" s="4">
        <f>K650</f>
        <v>0</v>
      </c>
      <c r="F1665" s="4" t="str">
        <f t="shared" si="133"/>
        <v>10. I was offered billing options appropriate to my cultural values.</v>
      </c>
      <c r="M1665" s="4">
        <f>IF(K650="",0,1)</f>
        <v>0</v>
      </c>
    </row>
    <row r="1666" spans="2:16" hidden="1" x14ac:dyDescent="0.3">
      <c r="M1666" s="71">
        <f t="shared" ref="M1666" si="134">SUM(M1656:M1665)</f>
        <v>0</v>
      </c>
    </row>
    <row r="1667" spans="2:16" ht="15.5" hidden="1" x14ac:dyDescent="0.45">
      <c r="B1667" s="72">
        <f t="shared" si="125"/>
        <v>0</v>
      </c>
      <c r="C1667" s="73" t="str">
        <f>IF(AND($B1667&gt;=$B$1114,$B1667&lt;$C$1114),E$1114,IF(AND($B1667&gt;=$B$1115,$B1667&lt;$C$1115),E$1115,IF(AND($B1667&gt;=$B$1116,$B1667&lt;$C$1116),E$1116,IF(AND($B1667&gt;=$B$1117,$B1667&lt;$C$1117),E$1117,IF(AND($B1667&gt;=$B$1118,$B1667&lt;=$C$1118),E$1118)))))</f>
        <v>Dangerously incompetent</v>
      </c>
      <c r="F1667" s="73" t="str">
        <f>IF(AND($B1667&gt;=$B$1114,$B1667&lt;$C$1114),H$1114,IF(AND($B1667&gt;=$B$1115,$B1667&lt;$C$1115),H$1115,IF(AND($B1667&gt;=$B$1116,$B1667&lt;$C$1116),H$1116,IF(AND($B1667&gt;=$B$1117,$B1667&lt;$C$1117),H$1117,IF(AND($B1667&gt;=$B$1118,$B1667&lt;=$C$1118),H$1118)))))</f>
        <v>dangerous incompetence</v>
      </c>
      <c r="I1667" s="73" t="str">
        <f>IF(AND($B1667&gt;=$B$1114,$B1667&lt;$C$1114),K$1114,IF(AND($B1667&gt;=$B$1115,$B1667&lt;$C$1115),K$1115,IF(AND($B1667&gt;=$B$1116,$B1667&lt;$C$1116),K$1116,IF(AND($B1667&gt;=$B$1117,$B1667&lt;$C$1117),K$1117,IF(AND($B1667&gt;=$B$1118,$B1667&lt;=$C$1118),K$1118)))))</f>
        <v>dangerous risk to Ayana's wellbeing</v>
      </c>
      <c r="M1667" s="74" t="str">
        <f>IF(M1666=10,B1667,"")</f>
        <v/>
      </c>
      <c r="P1667" s="127" t="str">
        <f>IF(M1667="","",M1667*0.01)</f>
        <v/>
      </c>
    </row>
    <row r="1668" spans="2:16" ht="15.5" hidden="1" x14ac:dyDescent="0.45">
      <c r="L1668" s="75" t="s">
        <v>92</v>
      </c>
      <c r="M1668" s="76" t="str">
        <f>IF(K630="","",K630)</f>
        <v/>
      </c>
      <c r="P1668" s="127" t="str">
        <f>IF(M1668="","",1-(M1668/12))</f>
        <v/>
      </c>
    </row>
    <row r="1669" spans="2:16" hidden="1" x14ac:dyDescent="0.3">
      <c r="B1669" s="73" t="str">
        <f t="shared" ref="B1669" si="135">IF(M1666=10,CONCATENATE(E1669,F1669,G1669,H1669,I1669,J1669,K1669,L1669,M1669),"")</f>
        <v/>
      </c>
      <c r="D1669" s="65" t="s">
        <v>60</v>
      </c>
      <c r="E1669" s="4" t="s">
        <v>93</v>
      </c>
      <c r="F1669" s="4">
        <f t="shared" ref="F1669" si="136">B1667</f>
        <v>0</v>
      </c>
      <c r="G1669" s="4" t="s">
        <v>94</v>
      </c>
      <c r="H1669" s="4" t="str">
        <f t="shared" ref="H1669" si="137">F1667</f>
        <v>dangerous incompetence</v>
      </c>
      <c r="I1669" s="4" t="s">
        <v>95</v>
      </c>
    </row>
    <row r="1670" spans="2:16" hidden="1" x14ac:dyDescent="0.3"/>
    <row r="1671" spans="2:16" ht="14.5" hidden="1" x14ac:dyDescent="0.45">
      <c r="C1671" s="147">
        <f>E660</f>
        <v>0</v>
      </c>
      <c r="D1671" s="148"/>
      <c r="E1671" s="148"/>
      <c r="F1671" s="148"/>
      <c r="G1671" s="148"/>
      <c r="H1671" s="149"/>
    </row>
    <row r="1672" spans="2:16" hidden="1" x14ac:dyDescent="0.3"/>
    <row r="1673" spans="2:16" hidden="1" x14ac:dyDescent="0.3">
      <c r="C1673" s="73" t="str">
        <f>CONCATENATE(E1673,F1673,G1673,H1673,I1673,J1673,K1673,,L1673,M1673)</f>
        <v xml:space="preserve">We provide this helpful feedback to you, , to improve your cultural competency. </v>
      </c>
      <c r="D1673" s="65" t="s">
        <v>60</v>
      </c>
      <c r="E1673" s="4" t="s">
        <v>123</v>
      </c>
      <c r="F1673" s="4" t="str">
        <f>IF($J1654=0,"the recipient",$J1654)</f>
        <v/>
      </c>
      <c r="G1673" s="4" t="s">
        <v>124</v>
      </c>
      <c r="H1673" s="4"/>
    </row>
    <row r="1674" spans="2:16" hidden="1" x14ac:dyDescent="0.3">
      <c r="C1674" s="73" t="str">
        <f>CONCATENATE(E1674,F1674,G1674,H1674,I1674,J1674,K1674,,L1674,M1674)</f>
        <v xml:space="preserve">We know medical providers like you rely upon referrals. Often from those you serve. </v>
      </c>
      <c r="D1674" s="65" t="s">
        <v>60</v>
      </c>
      <c r="E1674" s="4" t="s">
        <v>126</v>
      </c>
      <c r="G1674" s="4" t="s">
        <v>127</v>
      </c>
    </row>
    <row r="1675" spans="2:16" hidden="1" x14ac:dyDescent="0.3">
      <c r="C1675" s="73" t="str">
        <f>CONCATENATE(E1675,F1675,G1675,H1675,I1675,J1675,K1675,,L1675,M1675)</f>
        <v>Select a service that best fits your needs.</v>
      </c>
      <c r="D1675" s="65" t="s">
        <v>60</v>
      </c>
      <c r="E1675" s="4" t="s">
        <v>17</v>
      </c>
    </row>
    <row r="1676" spans="2:16" hidden="1" x14ac:dyDescent="0.3">
      <c r="C1676" s="62" t="str">
        <f>$C$1164</f>
        <v>Standard Cultural Competence - begin</v>
      </c>
      <c r="E1676" s="65" t="s">
        <v>60</v>
      </c>
      <c r="F1676" s="62" t="str">
        <f>$H$1164</f>
        <v>beginning the Standard Cultural Competence program</v>
      </c>
      <c r="G1676" s="65" t="s">
        <v>60</v>
      </c>
      <c r="H1676" s="73" t="str">
        <f>CONCATENATE($I1676,$J1676,$K1676,$L1676,$M1676,$N1676,$O1676,$P1676)</f>
        <v>Now that  is beginning the Standard Cultural Competence program, we expect improved outcomes. And can provide a testimonial of their responsiveness to the needs of diverse clients.</v>
      </c>
      <c r="I1676" s="4" t="s">
        <v>128</v>
      </c>
      <c r="J1676" s="65" t="str">
        <f>F1673</f>
        <v/>
      </c>
      <c r="K1676" s="61" t="s">
        <v>129</v>
      </c>
      <c r="L1676" s="4" t="str">
        <f>F1676</f>
        <v>beginning the Standard Cultural Competence program</v>
      </c>
      <c r="M1676" s="4" t="s">
        <v>143</v>
      </c>
      <c r="N1676" s="60" t="s">
        <v>131</v>
      </c>
    </row>
    <row r="1677" spans="2:16" hidden="1" x14ac:dyDescent="0.3">
      <c r="C1677" s="62" t="str">
        <f>$C$1165</f>
        <v>Competitive Cultural Competence - begin</v>
      </c>
      <c r="E1677" s="65" t="s">
        <v>60</v>
      </c>
      <c r="F1677" s="62" t="str">
        <f>$H$1165</f>
        <v>beginning the Competetive Cultural Competence program</v>
      </c>
      <c r="G1677" s="65" t="s">
        <v>60</v>
      </c>
      <c r="H1677" s="73" t="str">
        <f t="shared" ref="H1677:H1682" si="138">CONCATENATE($I1677,$J1677,$K1677,$L1677,$M1677,$N1677,$O1677,$P1677)</f>
        <v>Now that  is beginning the Competetive Cultural Competence program, we anticipate modestly improved wellness outcomes. And can provide a testimonial of their responsiveness to the needs of diverse clients.</v>
      </c>
      <c r="I1677" s="4" t="s">
        <v>128</v>
      </c>
      <c r="J1677" s="4" t="str">
        <f>J1676</f>
        <v/>
      </c>
      <c r="K1677" s="61" t="str">
        <f>K$1195</f>
        <v xml:space="preserve"> is </v>
      </c>
      <c r="L1677" s="4" t="str">
        <f t="shared" ref="L1677:L1681" si="139">F1677</f>
        <v>beginning the Competetive Cultural Competence program</v>
      </c>
      <c r="M1677" s="4" t="s">
        <v>144</v>
      </c>
      <c r="N1677" s="60" t="s">
        <v>131</v>
      </c>
    </row>
    <row r="1678" spans="2:16" hidden="1" x14ac:dyDescent="0.3">
      <c r="C1678" s="62" t="str">
        <f>$C$1166</f>
        <v>Standard Cultural Competence - enrolled</v>
      </c>
      <c r="E1678" s="65" t="s">
        <v>60</v>
      </c>
      <c r="F1678" s="62" t="str">
        <f>$H$1166</f>
        <v>participating in the Standard Cultural Competence program</v>
      </c>
      <c r="G1678" s="65" t="s">
        <v>60</v>
      </c>
      <c r="H1678" s="73" t="str">
        <f t="shared" si="138"/>
        <v>Now that  is participating in the Standard Cultural Competence program, we expect better outcomes. And can provide a testimonial of their responsiveness to the needs of diverse clients.</v>
      </c>
      <c r="I1678" s="4" t="s">
        <v>128</v>
      </c>
      <c r="J1678" s="4" t="str">
        <f t="shared" ref="J1678:J1681" si="140">J1677</f>
        <v/>
      </c>
      <c r="K1678" s="61" t="str">
        <f>K$1195</f>
        <v xml:space="preserve"> is </v>
      </c>
      <c r="L1678" s="4" t="str">
        <f t="shared" si="139"/>
        <v>participating in the Standard Cultural Competence program</v>
      </c>
      <c r="M1678" s="4" t="s">
        <v>145</v>
      </c>
      <c r="N1678" s="60" t="s">
        <v>131</v>
      </c>
    </row>
    <row r="1679" spans="2:16" hidden="1" x14ac:dyDescent="0.3">
      <c r="C1679" s="62" t="str">
        <f>$C$1167</f>
        <v>Competitive Cultural Competence - enrolled</v>
      </c>
      <c r="E1679" s="65" t="s">
        <v>60</v>
      </c>
      <c r="F1679" s="62" t="str">
        <f>$H$1167</f>
        <v>participating in the Competetive Cultural Competence program</v>
      </c>
      <c r="G1679" s="65" t="s">
        <v>60</v>
      </c>
      <c r="H1679" s="73" t="str">
        <f t="shared" si="138"/>
        <v>Now that  is participating in the Competetive Cultural Competence program, we anticipate significantly improved wellness outcomes. And can provide a testimonial of their responsiveness to the needs of diverse clients.</v>
      </c>
      <c r="I1679" s="4" t="s">
        <v>128</v>
      </c>
      <c r="J1679" s="4" t="str">
        <f t="shared" si="140"/>
        <v/>
      </c>
      <c r="K1679" s="61" t="str">
        <f>K$1195</f>
        <v xml:space="preserve"> is </v>
      </c>
      <c r="L1679" s="4" t="str">
        <f t="shared" si="139"/>
        <v>participating in the Competetive Cultural Competence program</v>
      </c>
      <c r="M1679" s="4" t="s">
        <v>146</v>
      </c>
      <c r="N1679" s="60" t="s">
        <v>131</v>
      </c>
    </row>
    <row r="1680" spans="2:16" hidden="1" x14ac:dyDescent="0.3">
      <c r="C1680" s="62" t="str">
        <f>$C$1168</f>
        <v>Standard Cultural Competence - completed</v>
      </c>
      <c r="E1680" s="65" t="s">
        <v>60</v>
      </c>
      <c r="F1680" s="62" t="str">
        <f>$H$1168</f>
        <v>completing the Standard Cultural Competence program</v>
      </c>
      <c r="G1680" s="65" t="s">
        <v>60</v>
      </c>
      <c r="H1680" s="73" t="str">
        <f t="shared" si="138"/>
        <v>Now that  is completing the Standard Cultural Competence program, we expect stellar outcomes. And will soon provide a testimonial of their responsiveness to the needs of diverse clients.</v>
      </c>
      <c r="I1680" s="4" t="s">
        <v>128</v>
      </c>
      <c r="J1680" s="4" t="str">
        <f t="shared" si="140"/>
        <v/>
      </c>
      <c r="K1680" s="61" t="str">
        <f>K$1195</f>
        <v xml:space="preserve"> is </v>
      </c>
      <c r="L1680" s="4" t="str">
        <f t="shared" si="139"/>
        <v>completing the Standard Cultural Competence program</v>
      </c>
      <c r="M1680" s="4" t="s">
        <v>147</v>
      </c>
      <c r="N1680" s="60" t="s">
        <v>136</v>
      </c>
    </row>
    <row r="1681" spans="2:14" hidden="1" x14ac:dyDescent="0.3">
      <c r="C1681" s="62" t="str">
        <f>$C$1169</f>
        <v>Competitive Cultural Competence - completed</v>
      </c>
      <c r="E1681" s="65" t="s">
        <v>60</v>
      </c>
      <c r="F1681" s="62" t="str">
        <f>$H$1169</f>
        <v>completing the Competetive Cultural Competence program</v>
      </c>
      <c r="G1681" s="65" t="s">
        <v>60</v>
      </c>
      <c r="H1681" s="73" t="str">
        <f t="shared" si="138"/>
        <v>Now that  is completing the Competetive Cultural Competence program, we anticipate greatly improved wellness outcomes. And will soon provide a testimonial of their responsiveness to the needs of diverse clients.</v>
      </c>
      <c r="I1681" s="4" t="s">
        <v>128</v>
      </c>
      <c r="J1681" s="4" t="str">
        <f t="shared" si="140"/>
        <v/>
      </c>
      <c r="K1681" s="61" t="str">
        <f>K$1195</f>
        <v xml:space="preserve"> is </v>
      </c>
      <c r="L1681" s="4" t="str">
        <f t="shared" si="139"/>
        <v>completing the Competetive Cultural Competence program</v>
      </c>
      <c r="M1681" s="4" t="s">
        <v>148</v>
      </c>
      <c r="N1681" s="60" t="s">
        <v>136</v>
      </c>
    </row>
    <row r="1682" spans="2:14" hidden="1" x14ac:dyDescent="0.3">
      <c r="G1682" s="65" t="s">
        <v>60</v>
      </c>
      <c r="H1682" s="73" t="str">
        <f t="shared" si="138"/>
        <v>Select one of these two services, Standard or Competitive Competence, to best improve your efficacy serving diverse patients. We can then offer a testimonial of your improved responsiveness to diverse clients.</v>
      </c>
      <c r="K1682" s="61" t="s">
        <v>138</v>
      </c>
      <c r="L1682" s="61" t="s">
        <v>139</v>
      </c>
      <c r="M1682" s="61" t="s">
        <v>149</v>
      </c>
      <c r="N1682" s="60" t="s">
        <v>141</v>
      </c>
    </row>
    <row r="1683" spans="2:14" hidden="1" x14ac:dyDescent="0.3">
      <c r="C1683" s="73" t="str">
        <f>IF($C1671=$C1676,H1676,IF($C1671=$C1677,H1677,IF($C1671=C1678,H1678,IF($C1671=C1679,H1679,IF($C1671=C1680,H1680,IF($C1671=C1681,H1681,IF($C1671=0,H1682)))))))</f>
        <v>Select one of these two services, Standard or Competitive Competence, to best improve your efficacy serving diverse patients. We can then offer a testimonial of your improved responsiveness to diverse clients.</v>
      </c>
      <c r="E1683" s="65" t="s">
        <v>60</v>
      </c>
      <c r="F1683" s="73" t="str">
        <f>IF($C1671=$C1676,F1676,IF($C1671=$C1677,F1677,IF($C1671=C1678,F1678,IF($C1671=C1679,F1679,IF($C1671=C1680,F1680,IF($C1671=C1681,F1681,IF($C1671=0,"")))))))</f>
        <v/>
      </c>
      <c r="G1683" s="65" t="s">
        <v>60</v>
      </c>
    </row>
    <row r="1684" spans="2:14" hidden="1" x14ac:dyDescent="0.3"/>
    <row r="1685" spans="2:14" hidden="1" x14ac:dyDescent="0.3">
      <c r="C1685" s="4" t="s">
        <v>142</v>
      </c>
    </row>
    <row r="1686" spans="2:14" hidden="1" x14ac:dyDescent="0.3"/>
    <row r="1687" spans="2:14" hidden="1" x14ac:dyDescent="0.3"/>
    <row r="1688" spans="2:14" hidden="1" x14ac:dyDescent="0.3"/>
    <row r="1689" spans="2:14" ht="16" hidden="1" x14ac:dyDescent="0.4">
      <c r="B1689" s="66" t="str">
        <f>IF(OR(F666="",J666=""),B666,CONCATENATE(B666,": ",F666,", ",J666))</f>
        <v>16th visit</v>
      </c>
      <c r="C1689" s="67"/>
      <c r="D1689" s="67"/>
      <c r="E1689" s="67"/>
      <c r="F1689" s="68"/>
      <c r="G1689" s="67"/>
      <c r="H1689" s="69"/>
      <c r="I1689" s="67"/>
      <c r="J1689" s="67"/>
      <c r="K1689" s="67"/>
      <c r="L1689" s="67"/>
      <c r="M1689" s="133">
        <f>IF(J666=I$1103,L$1103,IF(J666=I$1104,L$1104,IF(J666=I$1105,L$1105,IF(J666=I$1106,L$1106,IF(J666=I$1107,L$1107,IF(J666=I$1108,L$1108,IF(J666=I$1109,L$1109,IF(J666="",0))))))))</f>
        <v>0</v>
      </c>
    </row>
    <row r="1690" spans="2:14" hidden="1" x14ac:dyDescent="0.3">
      <c r="F1690" s="63"/>
    </row>
    <row r="1691" spans="2:14" hidden="1" x14ac:dyDescent="0.3">
      <c r="F1691" s="70" t="str">
        <f>F670</f>
        <v/>
      </c>
      <c r="J1691" s="70" t="str">
        <f>F671</f>
        <v/>
      </c>
    </row>
    <row r="1692" spans="2:14" hidden="1" x14ac:dyDescent="0.3"/>
    <row r="1693" spans="2:14" hidden="1" x14ac:dyDescent="0.3">
      <c r="B1693" s="64">
        <f>IF(C1693=F$1107,E$1107,IF(C1693=F$1108,E$1108,IF(C1693=F$1109,E$1109,IF(C1693=F$1110,E$1110,IF(C1693=F$1111,E$1111,IF(C1693=0,0))))))</f>
        <v>0</v>
      </c>
      <c r="C1693" s="4">
        <f>K673</f>
        <v>0</v>
      </c>
      <c r="F1693" s="4" t="str">
        <f>F1656</f>
        <v>1. I felt fully seen and heard.</v>
      </c>
      <c r="M1693" s="4">
        <f>IF(K673="",0,1)</f>
        <v>0</v>
      </c>
    </row>
    <row r="1694" spans="2:14" hidden="1" x14ac:dyDescent="0.3">
      <c r="B1694" s="64">
        <f t="shared" ref="B1694:B1702" si="141">IF(C1694=F$1107,E$1107,IF(C1694=F$1108,E$1108,IF(C1694=F$1109,E$1109,IF(C1694=F$1110,E$1110,IF(C1694=F$1111,E$1111,IF(C1694=0,0))))))</f>
        <v>0</v>
      </c>
      <c r="C1694" s="4">
        <f>K675</f>
        <v>0</v>
      </c>
      <c r="F1694" s="4" t="str">
        <f t="shared" ref="F1694:F1702" si="142">F1657</f>
        <v>2. They faithfully responded to all of my expressions of pain or discomfort.</v>
      </c>
      <c r="M1694" s="4">
        <f>IF(K675="",0,1)</f>
        <v>0</v>
      </c>
    </row>
    <row r="1695" spans="2:14" hidden="1" x14ac:dyDescent="0.3">
      <c r="B1695" s="64">
        <f t="shared" si="141"/>
        <v>0</v>
      </c>
      <c r="C1695" s="4">
        <f>K677</f>
        <v>0</v>
      </c>
      <c r="F1695" s="4" t="str">
        <f t="shared" si="142"/>
        <v>3. They put my personal wellbeing ahead of their institutional processes.</v>
      </c>
      <c r="M1695" s="4">
        <f>IF(K677="",0,1)</f>
        <v>0</v>
      </c>
    </row>
    <row r="1696" spans="2:14" hidden="1" x14ac:dyDescent="0.3">
      <c r="B1696" s="64">
        <f t="shared" si="141"/>
        <v>0</v>
      </c>
      <c r="C1696" s="4">
        <f>K679</f>
        <v>0</v>
      </c>
      <c r="F1696" s="4" t="str">
        <f t="shared" si="142"/>
        <v>4. Their actions and expressions were devoid of any microaggressions.</v>
      </c>
      <c r="M1696" s="4">
        <f>IF(K679="",0,1)</f>
        <v>0</v>
      </c>
    </row>
    <row r="1697" spans="2:16" hidden="1" x14ac:dyDescent="0.3">
      <c r="B1697" s="64">
        <f t="shared" si="141"/>
        <v>0</v>
      </c>
      <c r="C1697" s="4">
        <f>K681</f>
        <v>0</v>
      </c>
      <c r="F1697" s="4" t="str">
        <f t="shared" si="142"/>
        <v>5. They asked me how they could be more culturally sensitive.</v>
      </c>
      <c r="M1697" s="4">
        <f>IF(K681="",0,1)</f>
        <v>0</v>
      </c>
    </row>
    <row r="1698" spans="2:16" hidden="1" x14ac:dyDescent="0.3">
      <c r="B1698" s="64">
        <f t="shared" si="141"/>
        <v>0</v>
      </c>
      <c r="C1698" s="4">
        <f>K683</f>
        <v>0</v>
      </c>
      <c r="F1698" s="4" t="str">
        <f t="shared" si="142"/>
        <v>6. They did not exploit my vulnerability to their professional authority.</v>
      </c>
      <c r="M1698" s="4">
        <f>IF(K683="",0,1)</f>
        <v>0</v>
      </c>
    </row>
    <row r="1699" spans="2:16" hidden="1" x14ac:dyDescent="0.3">
      <c r="B1699" s="64">
        <f t="shared" si="141"/>
        <v>0</v>
      </c>
      <c r="C1699" s="4">
        <f>K685</f>
        <v>0</v>
      </c>
      <c r="F1699" s="4" t="str">
        <f t="shared" si="142"/>
        <v>7. I never had to give up my autonomy to fit their processes.</v>
      </c>
      <c r="M1699" s="4">
        <f>IF(K685="",0,1)</f>
        <v>0</v>
      </c>
    </row>
    <row r="1700" spans="2:16" hidden="1" x14ac:dyDescent="0.3">
      <c r="B1700" s="64">
        <f t="shared" si="141"/>
        <v>0</v>
      </c>
      <c r="C1700" s="4">
        <f>K687</f>
        <v>0</v>
      </c>
      <c r="F1700" s="4" t="str">
        <f t="shared" si="142"/>
        <v>8. Staff appeared to be culturally diverse.</v>
      </c>
      <c r="M1700" s="4">
        <f>IF(K687="",0,1)</f>
        <v>0</v>
      </c>
    </row>
    <row r="1701" spans="2:16" hidden="1" x14ac:dyDescent="0.3">
      <c r="B1701" s="64">
        <f t="shared" si="141"/>
        <v>0</v>
      </c>
      <c r="C1701" s="4">
        <f>K689</f>
        <v>0</v>
      </c>
      <c r="F1701" s="4" t="str">
        <f t="shared" si="142"/>
        <v>9. They effectively accommodated my linguistic barrier.</v>
      </c>
      <c r="M1701" s="4">
        <f>IF(K689="",0,1)</f>
        <v>0</v>
      </c>
    </row>
    <row r="1702" spans="2:16" hidden="1" x14ac:dyDescent="0.3">
      <c r="B1702" s="64">
        <f t="shared" si="141"/>
        <v>0</v>
      </c>
      <c r="C1702" s="4">
        <f>K691</f>
        <v>0</v>
      </c>
      <c r="F1702" s="4" t="str">
        <f t="shared" si="142"/>
        <v>10. I was offered billing options appropriate to my cultural values.</v>
      </c>
      <c r="M1702" s="4">
        <f>IF(K691="",0,1)</f>
        <v>0</v>
      </c>
    </row>
    <row r="1703" spans="2:16" hidden="1" x14ac:dyDescent="0.3">
      <c r="M1703" s="71">
        <f t="shared" ref="M1703" si="143">SUM(M1693:M1702)</f>
        <v>0</v>
      </c>
    </row>
    <row r="1704" spans="2:16" ht="15.5" hidden="1" x14ac:dyDescent="0.45">
      <c r="B1704" s="72">
        <f t="shared" ref="B1704" si="144">ROUND(SUM(B1693:B1702),0)</f>
        <v>0</v>
      </c>
      <c r="C1704" s="73" t="str">
        <f>IF(AND($B1704&gt;=$B$1114,$B1704&lt;$C$1114),E$1114,IF(AND($B1704&gt;=$B$1115,$B1704&lt;$C$1115),E$1115,IF(AND($B1704&gt;=$B$1116,$B1704&lt;$C$1116),E$1116,IF(AND($B1704&gt;=$B$1117,$B1704&lt;$C$1117),E$1117,IF(AND($B1704&gt;=$B$1118,$B1704&lt;=$C$1118),E$1118)))))</f>
        <v>Dangerously incompetent</v>
      </c>
      <c r="F1704" s="73" t="str">
        <f>IF(AND($B1704&gt;=$B$1114,$B1704&lt;$C$1114),H$1114,IF(AND($B1704&gt;=$B$1115,$B1704&lt;$C$1115),H$1115,IF(AND($B1704&gt;=$B$1116,$B1704&lt;$C$1116),H$1116,IF(AND($B1704&gt;=$B$1117,$B1704&lt;$C$1117),H$1117,IF(AND($B1704&gt;=$B$1118,$B1704&lt;=$C$1118),H$1118)))))</f>
        <v>dangerous incompetence</v>
      </c>
      <c r="I1704" s="73" t="str">
        <f>IF(AND($B1704&gt;=$B$1114,$B1704&lt;$C$1114),K$1114,IF(AND($B1704&gt;=$B$1115,$B1704&lt;$C$1115),K$1115,IF(AND($B1704&gt;=$B$1116,$B1704&lt;$C$1116),K$1116,IF(AND($B1704&gt;=$B$1117,$B1704&lt;$C$1117),K$1117,IF(AND($B1704&gt;=$B$1118,$B1704&lt;=$C$1118),K$1118)))))</f>
        <v>dangerous risk to Ayana's wellbeing</v>
      </c>
      <c r="M1704" s="74" t="str">
        <f>IF(M1703=10,B1704,"")</f>
        <v/>
      </c>
      <c r="P1704" s="127" t="str">
        <f>IF(M1704="","",M1704*0.01)</f>
        <v/>
      </c>
    </row>
    <row r="1705" spans="2:16" ht="15.5" hidden="1" x14ac:dyDescent="0.45">
      <c r="L1705" s="75" t="s">
        <v>92</v>
      </c>
      <c r="M1705" s="76" t="str">
        <f>IF(K671="","",K671)</f>
        <v/>
      </c>
      <c r="P1705" s="127" t="str">
        <f>IF(M1705="","",1-(M1705/12))</f>
        <v/>
      </c>
    </row>
    <row r="1706" spans="2:16" hidden="1" x14ac:dyDescent="0.3">
      <c r="B1706" s="73" t="str">
        <f t="shared" ref="B1706" si="145">IF(M1703=10,CONCATENATE(E1706,F1706,G1706,H1706,I1706,J1706,K1706,L1706,M1706),"")</f>
        <v/>
      </c>
      <c r="D1706" s="65" t="s">
        <v>60</v>
      </c>
      <c r="E1706" s="4" t="s">
        <v>93</v>
      </c>
      <c r="F1706" s="4">
        <f t="shared" ref="F1706" si="146">B1704</f>
        <v>0</v>
      </c>
      <c r="G1706" s="4" t="s">
        <v>94</v>
      </c>
      <c r="H1706" s="4" t="str">
        <f t="shared" ref="H1706" si="147">F1704</f>
        <v>dangerous incompetence</v>
      </c>
      <c r="I1706" s="4" t="s">
        <v>95</v>
      </c>
    </row>
    <row r="1707" spans="2:16" hidden="1" x14ac:dyDescent="0.3"/>
    <row r="1708" spans="2:16" ht="14.5" hidden="1" x14ac:dyDescent="0.45">
      <c r="C1708" s="147">
        <f>E701</f>
        <v>0</v>
      </c>
      <c r="D1708" s="148"/>
      <c r="E1708" s="148"/>
      <c r="F1708" s="148"/>
      <c r="G1708" s="148"/>
      <c r="H1708" s="149"/>
    </row>
    <row r="1709" spans="2:16" hidden="1" x14ac:dyDescent="0.3"/>
    <row r="1710" spans="2:16" hidden="1" x14ac:dyDescent="0.3">
      <c r="C1710" s="73" t="str">
        <f>CONCATENATE(E1710,F1710,G1710,H1710,I1710,J1710,K1710,,L1710,M1710)</f>
        <v xml:space="preserve">We provide this helpful feedback to you, , to improve your cultural competency. </v>
      </c>
      <c r="D1710" s="65" t="s">
        <v>60</v>
      </c>
      <c r="E1710" s="4" t="s">
        <v>123</v>
      </c>
      <c r="F1710" s="4" t="str">
        <f>IF($J1691=0,"the recipient",$J1691)</f>
        <v/>
      </c>
      <c r="G1710" s="4" t="s">
        <v>124</v>
      </c>
      <c r="H1710" s="4"/>
    </row>
    <row r="1711" spans="2:16" hidden="1" x14ac:dyDescent="0.3">
      <c r="C1711" s="73" t="str">
        <f>CONCATENATE(E1711,F1711,G1711,H1711,I1711,J1711,K1711,,L1711,M1711)</f>
        <v xml:space="preserve">We know medical providers like you rely upon referrals. Often from those you serve. </v>
      </c>
      <c r="D1711" s="65" t="s">
        <v>60</v>
      </c>
      <c r="E1711" s="4" t="s">
        <v>126</v>
      </c>
      <c r="G1711" s="4" t="s">
        <v>127</v>
      </c>
    </row>
    <row r="1712" spans="2:16" hidden="1" x14ac:dyDescent="0.3">
      <c r="C1712" s="73" t="str">
        <f>CONCATENATE(E1712,F1712,G1712,H1712,I1712,J1712,K1712,,L1712,M1712)</f>
        <v>Select a service that best fits your needs.</v>
      </c>
      <c r="D1712" s="65" t="s">
        <v>60</v>
      </c>
      <c r="E1712" s="4" t="s">
        <v>17</v>
      </c>
    </row>
    <row r="1713" spans="2:14" hidden="1" x14ac:dyDescent="0.3">
      <c r="C1713" s="62" t="str">
        <f>$C$1164</f>
        <v>Standard Cultural Competence - begin</v>
      </c>
      <c r="E1713" s="65" t="s">
        <v>60</v>
      </c>
      <c r="F1713" s="62" t="str">
        <f>$H$1164</f>
        <v>beginning the Standard Cultural Competence program</v>
      </c>
      <c r="G1713" s="65" t="s">
        <v>60</v>
      </c>
      <c r="H1713" s="73" t="str">
        <f>CONCATENATE($I1713,$J1713,$K1713,$L1713,$M1713,$N1713,$O1713,$P1713)</f>
        <v>Now that  is beginning the Standard Cultural Competence program, we expect improved outcomes. And can provide a testimonial of their responsiveness to the needs of diverse clients.pr</v>
      </c>
      <c r="I1713" s="4" t="s">
        <v>128</v>
      </c>
      <c r="J1713" s="65" t="str">
        <f>F1710</f>
        <v/>
      </c>
      <c r="K1713" s="61" t="s">
        <v>129</v>
      </c>
      <c r="L1713" s="4" t="str">
        <f>F1713</f>
        <v>beginning the Standard Cultural Competence program</v>
      </c>
      <c r="M1713" s="4" t="s">
        <v>143</v>
      </c>
      <c r="N1713" s="60" t="s">
        <v>150</v>
      </c>
    </row>
    <row r="1714" spans="2:14" hidden="1" x14ac:dyDescent="0.3">
      <c r="C1714" s="62" t="str">
        <f>$C$1165</f>
        <v>Competitive Cultural Competence - begin</v>
      </c>
      <c r="E1714" s="65" t="s">
        <v>60</v>
      </c>
      <c r="F1714" s="62" t="str">
        <f>$H$1165</f>
        <v>beginning the Competetive Cultural Competence program</v>
      </c>
      <c r="G1714" s="65" t="s">
        <v>60</v>
      </c>
      <c r="H1714" s="73" t="str">
        <f t="shared" ref="H1714:H1719" si="148">CONCATENATE($I1714,$J1714,$K1714,$L1714,$M1714,$N1714,$O1714,$P1714)</f>
        <v>Now that  is beginning the Competetive Cultural Competence program, we anticipate modestly improved wellness outcomes. And can provide a testimonial of their responsiveness to the needs of diverse clients.</v>
      </c>
      <c r="I1714" s="4" t="s">
        <v>128</v>
      </c>
      <c r="J1714" s="4" t="str">
        <f>J1713</f>
        <v/>
      </c>
      <c r="K1714" s="61" t="str">
        <f>K$1195</f>
        <v xml:space="preserve"> is </v>
      </c>
      <c r="L1714" s="4" t="str">
        <f t="shared" ref="L1714:L1718" si="149">F1714</f>
        <v>beginning the Competetive Cultural Competence program</v>
      </c>
      <c r="M1714" s="4" t="s">
        <v>144</v>
      </c>
      <c r="N1714" s="60" t="s">
        <v>131</v>
      </c>
    </row>
    <row r="1715" spans="2:14" hidden="1" x14ac:dyDescent="0.3">
      <c r="C1715" s="62" t="str">
        <f>$C$1166</f>
        <v>Standard Cultural Competence - enrolled</v>
      </c>
      <c r="E1715" s="65" t="s">
        <v>60</v>
      </c>
      <c r="F1715" s="62" t="str">
        <f>$H$1166</f>
        <v>participating in the Standard Cultural Competence program</v>
      </c>
      <c r="G1715" s="65" t="s">
        <v>60</v>
      </c>
      <c r="H1715" s="73" t="str">
        <f t="shared" si="148"/>
        <v>Now that  is participating in the Standard Cultural Competence program, we expect better outcomes. And can provide a testimonial of their responsiveness to the needs of diverse clients.</v>
      </c>
      <c r="I1715" s="4" t="s">
        <v>128</v>
      </c>
      <c r="J1715" s="4" t="str">
        <f t="shared" ref="J1715:J1718" si="150">J1714</f>
        <v/>
      </c>
      <c r="K1715" s="61" t="str">
        <f>K$1195</f>
        <v xml:space="preserve"> is </v>
      </c>
      <c r="L1715" s="4" t="str">
        <f t="shared" si="149"/>
        <v>participating in the Standard Cultural Competence program</v>
      </c>
      <c r="M1715" s="4" t="s">
        <v>145</v>
      </c>
      <c r="N1715" s="60" t="s">
        <v>131</v>
      </c>
    </row>
    <row r="1716" spans="2:14" hidden="1" x14ac:dyDescent="0.3">
      <c r="C1716" s="62" t="str">
        <f>$C$1167</f>
        <v>Competitive Cultural Competence - enrolled</v>
      </c>
      <c r="E1716" s="65" t="s">
        <v>60</v>
      </c>
      <c r="F1716" s="62" t="str">
        <f>$H$1167</f>
        <v>participating in the Competetive Cultural Competence program</v>
      </c>
      <c r="G1716" s="65" t="s">
        <v>60</v>
      </c>
      <c r="H1716" s="73" t="str">
        <f t="shared" si="148"/>
        <v>Now that  is participating in the Competetive Cultural Competence program, we anticipate significantly improved wellness outcomes. And can provide a testimonial of their responsiveness to the needs of diverse clients.</v>
      </c>
      <c r="I1716" s="4" t="s">
        <v>128</v>
      </c>
      <c r="J1716" s="4" t="str">
        <f t="shared" si="150"/>
        <v/>
      </c>
      <c r="K1716" s="61" t="str">
        <f>K$1195</f>
        <v xml:space="preserve"> is </v>
      </c>
      <c r="L1716" s="4" t="str">
        <f t="shared" si="149"/>
        <v>participating in the Competetive Cultural Competence program</v>
      </c>
      <c r="M1716" s="4" t="s">
        <v>146</v>
      </c>
      <c r="N1716" s="60" t="s">
        <v>131</v>
      </c>
    </row>
    <row r="1717" spans="2:14" hidden="1" x14ac:dyDescent="0.3">
      <c r="C1717" s="62" t="str">
        <f>$C$1168</f>
        <v>Standard Cultural Competence - completed</v>
      </c>
      <c r="E1717" s="65" t="s">
        <v>60</v>
      </c>
      <c r="F1717" s="62" t="str">
        <f>$H$1168</f>
        <v>completing the Standard Cultural Competence program</v>
      </c>
      <c r="G1717" s="65" t="s">
        <v>60</v>
      </c>
      <c r="H1717" s="73" t="str">
        <f t="shared" si="148"/>
        <v>Now that  is completing the Standard Cultural Competence program, we expect stellar outcomes. And will soon provide a testimonial of their responsiveness to the needs of diverse clients.</v>
      </c>
      <c r="I1717" s="4" t="s">
        <v>128</v>
      </c>
      <c r="J1717" s="4" t="str">
        <f t="shared" si="150"/>
        <v/>
      </c>
      <c r="K1717" s="61" t="str">
        <f>K$1195</f>
        <v xml:space="preserve"> is </v>
      </c>
      <c r="L1717" s="4" t="str">
        <f t="shared" si="149"/>
        <v>completing the Standard Cultural Competence program</v>
      </c>
      <c r="M1717" s="4" t="s">
        <v>147</v>
      </c>
      <c r="N1717" s="60" t="s">
        <v>136</v>
      </c>
    </row>
    <row r="1718" spans="2:14" hidden="1" x14ac:dyDescent="0.3">
      <c r="C1718" s="62" t="str">
        <f>$C$1169</f>
        <v>Competitive Cultural Competence - completed</v>
      </c>
      <c r="E1718" s="65" t="s">
        <v>60</v>
      </c>
      <c r="F1718" s="62" t="str">
        <f>$H$1169</f>
        <v>completing the Competetive Cultural Competence program</v>
      </c>
      <c r="G1718" s="65" t="s">
        <v>60</v>
      </c>
      <c r="H1718" s="73" t="str">
        <f t="shared" si="148"/>
        <v>Now that  is completing the Competetive Cultural Competence program, we anticipate greatly improved wellness outcomes. And will soon provide a testimonial of their responsiveness to the needs of diverse clients.</v>
      </c>
      <c r="I1718" s="4" t="s">
        <v>128</v>
      </c>
      <c r="J1718" s="4" t="str">
        <f t="shared" si="150"/>
        <v/>
      </c>
      <c r="K1718" s="61" t="str">
        <f>K$1195</f>
        <v xml:space="preserve"> is </v>
      </c>
      <c r="L1718" s="4" t="str">
        <f t="shared" si="149"/>
        <v>completing the Competetive Cultural Competence program</v>
      </c>
      <c r="M1718" s="4" t="s">
        <v>148</v>
      </c>
      <c r="N1718" s="60" t="s">
        <v>136</v>
      </c>
    </row>
    <row r="1719" spans="2:14" hidden="1" x14ac:dyDescent="0.3">
      <c r="G1719" s="65" t="s">
        <v>60</v>
      </c>
      <c r="H1719" s="73" t="str">
        <f t="shared" si="148"/>
        <v>Select one of these two services, Standard or Competitive Competence, to best improve your efficacy serving diverse patients. We can then offer a testimonial of your improved responsiveness to diverse clients.</v>
      </c>
      <c r="K1719" s="61" t="s">
        <v>138</v>
      </c>
      <c r="L1719" s="61" t="s">
        <v>139</v>
      </c>
      <c r="M1719" s="61" t="s">
        <v>149</v>
      </c>
      <c r="N1719" s="60" t="s">
        <v>141</v>
      </c>
    </row>
    <row r="1720" spans="2:14" hidden="1" x14ac:dyDescent="0.3">
      <c r="C1720" s="73" t="str">
        <f>IF($C1708=$C1713,H1713,IF($C1708=$C1714,H1714,IF($C1708=C1715,H1715,IF($C1708=C1716,H1716,IF($C1708=C1717,H1717,IF($C1708=C1718,H1718,IF($C1708=0,H1719)))))))</f>
        <v>Select one of these two services, Standard or Competitive Competence, to best improve your efficacy serving diverse patients. We can then offer a testimonial of your improved responsiveness to diverse clients.</v>
      </c>
      <c r="E1720" s="65" t="s">
        <v>60</v>
      </c>
      <c r="F1720" s="73" t="str">
        <f>IF($C1708=$C1713,F1713,IF($C1708=$C1714,F1714,IF($C1708=C1715,F1715,IF($C1708=C1716,F1716,IF($C1708=C1717,F1717,IF($C1708=C1718,F1718,IF($C1708=0,"")))))))</f>
        <v/>
      </c>
      <c r="G1720" s="65" t="s">
        <v>60</v>
      </c>
    </row>
    <row r="1721" spans="2:14" hidden="1" x14ac:dyDescent="0.3"/>
    <row r="1722" spans="2:14" hidden="1" x14ac:dyDescent="0.3">
      <c r="C1722" s="4" t="s">
        <v>142</v>
      </c>
    </row>
    <row r="1723" spans="2:14" hidden="1" x14ac:dyDescent="0.3"/>
    <row r="1724" spans="2:14" hidden="1" x14ac:dyDescent="0.3"/>
    <row r="1725" spans="2:14" hidden="1" x14ac:dyDescent="0.3"/>
    <row r="1726" spans="2:14" ht="16" hidden="1" x14ac:dyDescent="0.4">
      <c r="B1726" s="66"/>
      <c r="C1726" s="67"/>
      <c r="D1726" s="67"/>
      <c r="E1726" s="67"/>
      <c r="F1726" s="68"/>
      <c r="G1726" s="67"/>
      <c r="H1726" s="69"/>
      <c r="I1726" s="67"/>
      <c r="J1726" s="67"/>
      <c r="K1726" s="67"/>
      <c r="L1726" s="67"/>
      <c r="M1726" s="67"/>
    </row>
    <row r="1727" spans="2:14" hidden="1" x14ac:dyDescent="0.3">
      <c r="F1727" s="63"/>
    </row>
    <row r="1728" spans="2:14" hidden="1" x14ac:dyDescent="0.3">
      <c r="F1728" s="63"/>
    </row>
    <row r="1729" spans="2:9" hidden="1" x14ac:dyDescent="0.3">
      <c r="B1729" s="135" t="s">
        <v>204</v>
      </c>
      <c r="C1729" s="83"/>
      <c r="E1729" s="135" t="s">
        <v>212</v>
      </c>
      <c r="F1729" s="83"/>
      <c r="H1729" s="135" t="s">
        <v>213</v>
      </c>
      <c r="I1729" s="83"/>
    </row>
    <row r="1730" spans="2:9" hidden="1" x14ac:dyDescent="0.3">
      <c r="B1730" s="83"/>
      <c r="C1730" s="83"/>
      <c r="E1730" s="83"/>
      <c r="F1730" s="83"/>
      <c r="H1730" s="83"/>
      <c r="I1730" s="83"/>
    </row>
    <row r="1731" spans="2:9" hidden="1" x14ac:dyDescent="0.3">
      <c r="B1731" s="110">
        <v>1</v>
      </c>
      <c r="C1731" s="134">
        <f>M1131</f>
        <v>0</v>
      </c>
      <c r="E1731" s="110">
        <v>1</v>
      </c>
      <c r="F1731" s="134">
        <f>P1146</f>
        <v>0.68</v>
      </c>
      <c r="H1731" s="110">
        <v>1</v>
      </c>
      <c r="I1731" s="134">
        <f>P1147</f>
        <v>0.29999999999999993</v>
      </c>
    </row>
    <row r="1732" spans="2:9" hidden="1" x14ac:dyDescent="0.3">
      <c r="B1732" s="110">
        <v>2</v>
      </c>
      <c r="C1732" s="134">
        <f>M1171</f>
        <v>0</v>
      </c>
      <c r="E1732" s="110">
        <v>2</v>
      </c>
      <c r="F1732" s="134">
        <f>P1186</f>
        <v>0.73</v>
      </c>
      <c r="H1732" s="110">
        <v>2</v>
      </c>
      <c r="I1732" s="134">
        <f>P1187</f>
        <v>0.29166666666666663</v>
      </c>
    </row>
    <row r="1733" spans="2:9" hidden="1" x14ac:dyDescent="0.3">
      <c r="B1733" s="110">
        <v>3</v>
      </c>
      <c r="C1733" s="134">
        <f>M1208</f>
        <v>0.16666666666666666</v>
      </c>
      <c r="E1733" s="110">
        <v>3</v>
      </c>
      <c r="F1733" s="134">
        <f>P1223</f>
        <v>0.8</v>
      </c>
      <c r="H1733" s="110">
        <v>3</v>
      </c>
      <c r="I1733" s="134">
        <f>P1224</f>
        <v>0.34166666666666667</v>
      </c>
    </row>
    <row r="1734" spans="2:9" hidden="1" x14ac:dyDescent="0.3">
      <c r="B1734" s="110">
        <v>4</v>
      </c>
      <c r="C1734" s="134">
        <f>M1245</f>
        <v>0.5</v>
      </c>
      <c r="E1734" s="110">
        <v>4</v>
      </c>
      <c r="F1734" s="134">
        <f>P1260</f>
        <v>0.85</v>
      </c>
      <c r="H1734" s="110">
        <v>4</v>
      </c>
      <c r="I1734" s="134">
        <f>P1261</f>
        <v>0.35833333333333328</v>
      </c>
    </row>
    <row r="1735" spans="2:9" hidden="1" x14ac:dyDescent="0.3">
      <c r="B1735" s="110">
        <v>5</v>
      </c>
      <c r="C1735" s="134">
        <f>M1282</f>
        <v>0.5</v>
      </c>
      <c r="E1735" s="110">
        <v>5</v>
      </c>
      <c r="F1735" s="134">
        <f>P1297</f>
        <v>0.85</v>
      </c>
      <c r="H1735" s="110">
        <v>5</v>
      </c>
      <c r="I1735" s="134">
        <f>P1298</f>
        <v>0.31666666666666676</v>
      </c>
    </row>
    <row r="1736" spans="2:9" hidden="1" x14ac:dyDescent="0.3">
      <c r="B1736" s="110">
        <v>6</v>
      </c>
      <c r="C1736" s="134">
        <f>M1319</f>
        <v>0.66666666666666663</v>
      </c>
      <c r="E1736" s="110">
        <v>6</v>
      </c>
      <c r="F1736" s="134">
        <f>P1334</f>
        <v>0.63</v>
      </c>
      <c r="H1736" s="110">
        <v>6</v>
      </c>
      <c r="I1736" s="134">
        <f>P1335</f>
        <v>0.34166666666666667</v>
      </c>
    </row>
    <row r="1737" spans="2:9" hidden="1" x14ac:dyDescent="0.3">
      <c r="B1737" s="110">
        <v>7</v>
      </c>
      <c r="C1737" s="134">
        <f>M1356</f>
        <v>0.66666666666666663</v>
      </c>
      <c r="E1737" s="110">
        <v>7</v>
      </c>
      <c r="F1737" s="134">
        <f>P1371</f>
        <v>0.8</v>
      </c>
      <c r="H1737" s="110">
        <v>7</v>
      </c>
      <c r="I1737" s="134">
        <f>P1372</f>
        <v>0.39166666666666672</v>
      </c>
    </row>
    <row r="1738" spans="2:9" hidden="1" x14ac:dyDescent="0.3">
      <c r="B1738" s="110">
        <v>8</v>
      </c>
      <c r="C1738" s="134">
        <f>M1393</f>
        <v>0.66666666666666663</v>
      </c>
      <c r="E1738" s="110">
        <v>8</v>
      </c>
      <c r="F1738" s="134">
        <f>P1408</f>
        <v>0.88</v>
      </c>
      <c r="H1738" s="110">
        <v>8</v>
      </c>
      <c r="I1738" s="134">
        <f>P1409</f>
        <v>0.45000000000000007</v>
      </c>
    </row>
    <row r="1739" spans="2:9" hidden="1" x14ac:dyDescent="0.3">
      <c r="B1739" s="110">
        <v>9</v>
      </c>
      <c r="C1739" s="134">
        <f>M1430</f>
        <v>0.66666666666666663</v>
      </c>
      <c r="E1739" s="110">
        <v>9</v>
      </c>
      <c r="F1739" s="134">
        <f>P1445</f>
        <v>0.18</v>
      </c>
      <c r="H1739" s="110">
        <v>9</v>
      </c>
      <c r="I1739" s="134">
        <f>P1446</f>
        <v>0.35833333333333328</v>
      </c>
    </row>
    <row r="1740" spans="2:9" hidden="1" x14ac:dyDescent="0.3">
      <c r="B1740" s="110">
        <v>10</v>
      </c>
      <c r="C1740" s="134">
        <f>M1467</f>
        <v>0</v>
      </c>
      <c r="E1740" s="110">
        <v>10</v>
      </c>
      <c r="F1740" s="134" t="str">
        <f>P1482</f>
        <v/>
      </c>
      <c r="H1740" s="110">
        <v>10</v>
      </c>
      <c r="I1740" s="134" t="str">
        <f>P1483</f>
        <v/>
      </c>
    </row>
    <row r="1741" spans="2:9" hidden="1" x14ac:dyDescent="0.3">
      <c r="B1741" s="110">
        <v>11</v>
      </c>
      <c r="C1741" s="134">
        <f>M1504</f>
        <v>0</v>
      </c>
      <c r="E1741" s="110">
        <v>11</v>
      </c>
      <c r="F1741" s="134" t="str">
        <f>P1519</f>
        <v/>
      </c>
      <c r="H1741" s="110">
        <v>11</v>
      </c>
      <c r="I1741" s="134" t="str">
        <f>P1520</f>
        <v/>
      </c>
    </row>
    <row r="1742" spans="2:9" hidden="1" x14ac:dyDescent="0.3">
      <c r="B1742" s="110">
        <v>12</v>
      </c>
      <c r="C1742" s="134">
        <f>M1541</f>
        <v>0</v>
      </c>
      <c r="E1742" s="110">
        <v>12</v>
      </c>
      <c r="F1742" s="134" t="str">
        <f>P1556</f>
        <v/>
      </c>
      <c r="H1742" s="110">
        <v>12</v>
      </c>
      <c r="I1742" s="134" t="str">
        <f>P1557</f>
        <v/>
      </c>
    </row>
    <row r="1743" spans="2:9" hidden="1" x14ac:dyDescent="0.3">
      <c r="B1743" s="110">
        <v>13</v>
      </c>
      <c r="C1743" s="134">
        <f>M1578</f>
        <v>0</v>
      </c>
      <c r="E1743" s="110">
        <v>13</v>
      </c>
      <c r="F1743" s="134" t="str">
        <f>P1593</f>
        <v/>
      </c>
      <c r="H1743" s="110">
        <v>13</v>
      </c>
      <c r="I1743" s="134" t="str">
        <f>P1593</f>
        <v/>
      </c>
    </row>
    <row r="1744" spans="2:9" hidden="1" x14ac:dyDescent="0.3">
      <c r="B1744" s="110">
        <v>14</v>
      </c>
      <c r="C1744" s="134">
        <f>M1615</f>
        <v>0</v>
      </c>
      <c r="E1744" s="110">
        <v>14</v>
      </c>
      <c r="F1744" s="134" t="str">
        <f>P1630</f>
        <v/>
      </c>
      <c r="H1744" s="110">
        <v>14</v>
      </c>
      <c r="I1744" s="134" t="str">
        <f>P1631</f>
        <v/>
      </c>
    </row>
    <row r="1745" spans="2:12" hidden="1" x14ac:dyDescent="0.3">
      <c r="B1745" s="110">
        <v>15</v>
      </c>
      <c r="C1745" s="134">
        <f>M1652</f>
        <v>0</v>
      </c>
      <c r="E1745" s="110">
        <v>15</v>
      </c>
      <c r="F1745" s="134" t="str">
        <f>P1667</f>
        <v/>
      </c>
      <c r="H1745" s="110">
        <v>15</v>
      </c>
      <c r="I1745" s="134" t="str">
        <f>P1668</f>
        <v/>
      </c>
    </row>
    <row r="1746" spans="2:12" hidden="1" x14ac:dyDescent="0.3">
      <c r="B1746" s="110">
        <v>16</v>
      </c>
      <c r="C1746" s="134">
        <f>M1689</f>
        <v>0</v>
      </c>
      <c r="E1746" s="110">
        <v>16</v>
      </c>
      <c r="F1746" s="134" t="str">
        <f>P1704</f>
        <v/>
      </c>
      <c r="H1746" s="110">
        <v>16</v>
      </c>
      <c r="I1746" s="134" t="str">
        <f>P1705</f>
        <v/>
      </c>
    </row>
    <row r="1747" spans="2:12" hidden="1" x14ac:dyDescent="0.3">
      <c r="C1747" s="112">
        <f>MAX(C1731:C1746)</f>
        <v>0.66666666666666663</v>
      </c>
      <c r="D1747" s="113" t="str">
        <f>IF(C1747=L1103,I1103,IF(C1747=L1104,I1104,IF(C1747=L1105,I1105,IF(C1747=L1106,I1106,IF(C1747=L1107,I1107,IF(C1747=L1108,I1108,IF(C1747=L1109,I1109)))))))</f>
        <v>provider enrolling in CC</v>
      </c>
      <c r="F1747" s="142">
        <f>MAX(F1731:F1746)</f>
        <v>0.88</v>
      </c>
      <c r="I1747" s="142">
        <f>MAX(I1731:I1746)</f>
        <v>0.45000000000000007</v>
      </c>
      <c r="K1747" s="4">
        <f>CORREL(F1731:F1739,I1731:I1739)</f>
        <v>0.15532259924766204</v>
      </c>
      <c r="L1747" s="4">
        <f>PEARSON(F1731:F1739,I1731:I1739)</f>
        <v>0.15532259924766204</v>
      </c>
    </row>
    <row r="1748" spans="2:12" hidden="1" x14ac:dyDescent="0.3">
      <c r="E1748" s="207" t="s">
        <v>224</v>
      </c>
      <c r="F1748" s="206">
        <f>STDEV(F1731:F1746)</f>
        <v>0.21589606552948404</v>
      </c>
      <c r="H1748" s="207" t="s">
        <v>224</v>
      </c>
      <c r="I1748" s="206">
        <f>STDEV(I1731:I1746)</f>
        <v>4.8769582961331312E-2</v>
      </c>
    </row>
    <row r="1749" spans="2:12" hidden="1" x14ac:dyDescent="0.3">
      <c r="F1749" s="63"/>
    </row>
    <row r="1750" spans="2:12" hidden="1" x14ac:dyDescent="0.3">
      <c r="F1750" s="63">
        <f>LOOKUP(9.99999999999999E+307,F1731:F1746)</f>
        <v>0.18</v>
      </c>
      <c r="I1750" s="206">
        <f>LOOKUP(9.99999999999999E+307,I1731:I1746)</f>
        <v>0.35833333333333328</v>
      </c>
    </row>
    <row r="1751" spans="2:12" hidden="1" x14ac:dyDescent="0.3">
      <c r="F1751" s="63"/>
    </row>
    <row r="1752" spans="2:12" hidden="1" x14ac:dyDescent="0.3">
      <c r="F1752" s="63"/>
    </row>
    <row r="1753" spans="2:12" hidden="1" x14ac:dyDescent="0.3">
      <c r="F1753" s="63"/>
    </row>
    <row r="1754" spans="2:12" hidden="1" x14ac:dyDescent="0.3">
      <c r="F1754" s="63"/>
    </row>
    <row r="1755" spans="2:12" hidden="1" x14ac:dyDescent="0.3">
      <c r="F1755" s="63"/>
    </row>
    <row r="1756" spans="2:12" hidden="1" x14ac:dyDescent="0.3">
      <c r="F1756" s="63"/>
    </row>
    <row r="1757" spans="2:12" hidden="1" x14ac:dyDescent="0.3">
      <c r="F1757" s="63"/>
    </row>
    <row r="1758" spans="2:12" hidden="1" x14ac:dyDescent="0.3">
      <c r="F1758" s="63"/>
    </row>
    <row r="1759" spans="2:12" hidden="1" x14ac:dyDescent="0.3">
      <c r="F1759" s="63"/>
    </row>
    <row r="1760" spans="2:12" hidden="1" x14ac:dyDescent="0.3">
      <c r="F1760" s="63"/>
    </row>
    <row r="1761" spans="6:6" hidden="1" x14ac:dyDescent="0.3">
      <c r="F1761" s="63"/>
    </row>
    <row r="1762" spans="6:6" hidden="1" x14ac:dyDescent="0.3">
      <c r="F1762" s="63"/>
    </row>
    <row r="1763" spans="6:6" hidden="1" x14ac:dyDescent="0.3">
      <c r="F1763" s="63"/>
    </row>
    <row r="1764" spans="6:6" hidden="1" x14ac:dyDescent="0.3">
      <c r="F1764" s="63"/>
    </row>
    <row r="1765" spans="6:6" hidden="1" x14ac:dyDescent="0.3">
      <c r="F1765" s="63"/>
    </row>
    <row r="1766" spans="6:6" hidden="1" x14ac:dyDescent="0.3">
      <c r="F1766" s="63"/>
    </row>
    <row r="1767" spans="6:6" hidden="1" x14ac:dyDescent="0.3">
      <c r="F1767" s="63"/>
    </row>
    <row r="1768" spans="6:6" hidden="1" x14ac:dyDescent="0.3">
      <c r="F1768" s="63"/>
    </row>
    <row r="1769" spans="6:6" hidden="1" x14ac:dyDescent="0.3">
      <c r="F1769" s="63"/>
    </row>
    <row r="1770" spans="6:6" hidden="1" x14ac:dyDescent="0.3">
      <c r="F1770" s="63"/>
    </row>
    <row r="1771" spans="6:6" hidden="1" x14ac:dyDescent="0.3">
      <c r="F1771" s="63"/>
    </row>
    <row r="1772" spans="6:6" hidden="1" x14ac:dyDescent="0.3">
      <c r="F1772" s="63"/>
    </row>
    <row r="1773" spans="6:6" hidden="1" x14ac:dyDescent="0.3">
      <c r="F1773" s="63"/>
    </row>
    <row r="1774" spans="6:6" hidden="1" x14ac:dyDescent="0.3">
      <c r="F1774" s="63"/>
    </row>
    <row r="1775" spans="6:6" hidden="1" x14ac:dyDescent="0.3">
      <c r="F1775" s="63"/>
    </row>
    <row r="1776" spans="6:6" hidden="1" x14ac:dyDescent="0.3">
      <c r="F1776" s="63"/>
    </row>
    <row r="1777" spans="6:6" hidden="1" x14ac:dyDescent="0.3">
      <c r="F1777" s="63"/>
    </row>
    <row r="1778" spans="6:6" hidden="1" x14ac:dyDescent="0.3">
      <c r="F1778" s="63"/>
    </row>
    <row r="1779" spans="6:6" hidden="1" x14ac:dyDescent="0.3">
      <c r="F1779" s="63"/>
    </row>
    <row r="1780" spans="6:6" hidden="1" x14ac:dyDescent="0.3">
      <c r="F1780" s="63"/>
    </row>
    <row r="1781" spans="6:6" hidden="1" x14ac:dyDescent="0.3">
      <c r="F1781" s="63"/>
    </row>
    <row r="1782" spans="6:6" hidden="1" x14ac:dyDescent="0.3">
      <c r="F1782" s="63"/>
    </row>
    <row r="1783" spans="6:6" hidden="1" x14ac:dyDescent="0.3">
      <c r="F1783" s="63"/>
    </row>
    <row r="1784" spans="6:6" hidden="1" x14ac:dyDescent="0.3">
      <c r="F1784" s="63"/>
    </row>
    <row r="1785" spans="6:6" hidden="1" x14ac:dyDescent="0.3">
      <c r="F1785" s="63"/>
    </row>
    <row r="1786" spans="6:6" hidden="1" x14ac:dyDescent="0.3">
      <c r="F1786" s="63"/>
    </row>
    <row r="1787" spans="6:6" hidden="1" x14ac:dyDescent="0.3">
      <c r="F1787" s="63"/>
    </row>
    <row r="1788" spans="6:6" hidden="1" x14ac:dyDescent="0.3">
      <c r="F1788" s="63"/>
    </row>
    <row r="1789" spans="6:6" hidden="1" x14ac:dyDescent="0.3">
      <c r="F1789" s="63"/>
    </row>
    <row r="1790" spans="6:6" hidden="1" x14ac:dyDescent="0.3">
      <c r="F1790" s="63"/>
    </row>
    <row r="1791" spans="6:6" hidden="1" x14ac:dyDescent="0.3">
      <c r="F1791" s="63"/>
    </row>
    <row r="1792" spans="6:6" hidden="1" x14ac:dyDescent="0.3">
      <c r="F1792" s="63"/>
    </row>
    <row r="1793" spans="2:54" hidden="1" x14ac:dyDescent="0.3">
      <c r="F1793" s="63"/>
    </row>
    <row r="1794" spans="2:54" hidden="1" x14ac:dyDescent="0.3">
      <c r="F1794" s="63"/>
    </row>
    <row r="1795" spans="2:54" hidden="1" x14ac:dyDescent="0.3">
      <c r="F1795" s="63"/>
    </row>
    <row r="1796" spans="2:54" hidden="1" x14ac:dyDescent="0.3">
      <c r="F1796" s="63"/>
    </row>
    <row r="1797" spans="2:54" hidden="1" x14ac:dyDescent="0.3"/>
    <row r="1798" spans="2:54" hidden="1" x14ac:dyDescent="0.3"/>
    <row r="1799" spans="2:54" s="60" customFormat="1" ht="16" hidden="1" thickBot="1" x14ac:dyDescent="0.5">
      <c r="B1799" s="85" t="s">
        <v>151</v>
      </c>
      <c r="C1799" s="86"/>
      <c r="D1799" s="86"/>
      <c r="E1799" s="86"/>
      <c r="F1799" s="86"/>
      <c r="G1799" s="86"/>
      <c r="H1799" s="87"/>
      <c r="I1799" s="86"/>
      <c r="J1799" s="86"/>
      <c r="K1799" s="86"/>
      <c r="L1799" s="86"/>
      <c r="M1799" s="86"/>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2:54" s="60" customFormat="1" x14ac:dyDescent="0.3">
      <c r="B1800" s="4"/>
      <c r="C1800" s="4"/>
      <c r="D1800" s="4"/>
      <c r="E1800" s="4"/>
      <c r="F1800" s="4"/>
      <c r="G1800" s="4"/>
      <c r="H1800" s="61"/>
      <c r="I1800" s="4"/>
      <c r="J1800" s="4"/>
      <c r="K1800" s="4"/>
      <c r="L1800" s="4"/>
      <c r="M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sheetData>
  <mergeCells count="627">
    <mergeCell ref="C1560:H1560"/>
    <mergeCell ref="C1597:H1597"/>
    <mergeCell ref="C1634:H1634"/>
    <mergeCell ref="C1671:H1671"/>
    <mergeCell ref="C1708:H1708"/>
    <mergeCell ref="C1338:H1338"/>
    <mergeCell ref="C1375:H1375"/>
    <mergeCell ref="C1412:H1412"/>
    <mergeCell ref="C1449:H1449"/>
    <mergeCell ref="C1486:H1486"/>
    <mergeCell ref="C1523:H1523"/>
    <mergeCell ref="E701:L701"/>
    <mergeCell ref="B703:M703"/>
    <mergeCell ref="C1190:H1190"/>
    <mergeCell ref="C1227:H1227"/>
    <mergeCell ref="C1264:H1264"/>
    <mergeCell ref="C1301:H1301"/>
    <mergeCell ref="B697:M697"/>
    <mergeCell ref="B698:D698"/>
    <mergeCell ref="E698:H698"/>
    <mergeCell ref="I698:M698"/>
    <mergeCell ref="E699:H699"/>
    <mergeCell ref="I699:M699"/>
    <mergeCell ref="B689:J689"/>
    <mergeCell ref="K689:M689"/>
    <mergeCell ref="B691:J691"/>
    <mergeCell ref="K691:M691"/>
    <mergeCell ref="B693:M693"/>
    <mergeCell ref="B696:M696"/>
    <mergeCell ref="B683:J683"/>
    <mergeCell ref="K683:M683"/>
    <mergeCell ref="B685:J685"/>
    <mergeCell ref="K685:M685"/>
    <mergeCell ref="B687:J687"/>
    <mergeCell ref="K687:M687"/>
    <mergeCell ref="B677:J677"/>
    <mergeCell ref="K677:M677"/>
    <mergeCell ref="B679:J679"/>
    <mergeCell ref="K679:M679"/>
    <mergeCell ref="B681:J681"/>
    <mergeCell ref="K681:M681"/>
    <mergeCell ref="F670:I670"/>
    <mergeCell ref="F671:I671"/>
    <mergeCell ref="K671:M671"/>
    <mergeCell ref="B673:J673"/>
    <mergeCell ref="K673:M673"/>
    <mergeCell ref="B675:J675"/>
    <mergeCell ref="K675:M675"/>
    <mergeCell ref="E660:L660"/>
    <mergeCell ref="B662:M662"/>
    <mergeCell ref="B663:M663"/>
    <mergeCell ref="B666:E666"/>
    <mergeCell ref="F666:I666"/>
    <mergeCell ref="J666:M666"/>
    <mergeCell ref="B656:M656"/>
    <mergeCell ref="B657:D657"/>
    <mergeCell ref="E657:H657"/>
    <mergeCell ref="I657:M657"/>
    <mergeCell ref="E658:H658"/>
    <mergeCell ref="I658:M658"/>
    <mergeCell ref="B648:J648"/>
    <mergeCell ref="K648:M648"/>
    <mergeCell ref="B650:J650"/>
    <mergeCell ref="K650:M650"/>
    <mergeCell ref="B652:M652"/>
    <mergeCell ref="B655:M655"/>
    <mergeCell ref="B642:J642"/>
    <mergeCell ref="K642:M642"/>
    <mergeCell ref="B644:J644"/>
    <mergeCell ref="K644:M644"/>
    <mergeCell ref="B646:J646"/>
    <mergeCell ref="K646:M646"/>
    <mergeCell ref="B636:J636"/>
    <mergeCell ref="K636:M636"/>
    <mergeCell ref="B638:J638"/>
    <mergeCell ref="K638:M638"/>
    <mergeCell ref="B640:J640"/>
    <mergeCell ref="K640:M640"/>
    <mergeCell ref="F629:I629"/>
    <mergeCell ref="F630:I630"/>
    <mergeCell ref="K630:M630"/>
    <mergeCell ref="B632:J632"/>
    <mergeCell ref="K632:M632"/>
    <mergeCell ref="B634:J634"/>
    <mergeCell ref="K634:M634"/>
    <mergeCell ref="E619:L619"/>
    <mergeCell ref="B621:M621"/>
    <mergeCell ref="B622:M622"/>
    <mergeCell ref="B625:E625"/>
    <mergeCell ref="F625:I625"/>
    <mergeCell ref="J625:M625"/>
    <mergeCell ref="B615:M615"/>
    <mergeCell ref="B616:D616"/>
    <mergeCell ref="E616:H616"/>
    <mergeCell ref="I616:M616"/>
    <mergeCell ref="E617:H617"/>
    <mergeCell ref="I617:M617"/>
    <mergeCell ref="B607:J607"/>
    <mergeCell ref="K607:M607"/>
    <mergeCell ref="B609:J609"/>
    <mergeCell ref="K609:M609"/>
    <mergeCell ref="B611:M611"/>
    <mergeCell ref="B614:M614"/>
    <mergeCell ref="B601:J601"/>
    <mergeCell ref="K601:M601"/>
    <mergeCell ref="B603:J603"/>
    <mergeCell ref="K603:M603"/>
    <mergeCell ref="B605:J605"/>
    <mergeCell ref="K605:M605"/>
    <mergeCell ref="B595:J595"/>
    <mergeCell ref="K595:M595"/>
    <mergeCell ref="B597:J597"/>
    <mergeCell ref="K597:M597"/>
    <mergeCell ref="B599:J599"/>
    <mergeCell ref="K599:M599"/>
    <mergeCell ref="F588:I588"/>
    <mergeCell ref="F589:I589"/>
    <mergeCell ref="K589:M589"/>
    <mergeCell ref="B591:J591"/>
    <mergeCell ref="K591:M591"/>
    <mergeCell ref="B593:J593"/>
    <mergeCell ref="K593:M593"/>
    <mergeCell ref="E578:L578"/>
    <mergeCell ref="B580:M580"/>
    <mergeCell ref="B581:M581"/>
    <mergeCell ref="B584:E584"/>
    <mergeCell ref="F584:I584"/>
    <mergeCell ref="J584:M584"/>
    <mergeCell ref="B574:M574"/>
    <mergeCell ref="B575:D575"/>
    <mergeCell ref="E575:H575"/>
    <mergeCell ref="I575:M575"/>
    <mergeCell ref="E576:H576"/>
    <mergeCell ref="I576:M576"/>
    <mergeCell ref="B566:J566"/>
    <mergeCell ref="K566:M566"/>
    <mergeCell ref="B568:J568"/>
    <mergeCell ref="K568:M568"/>
    <mergeCell ref="B570:M570"/>
    <mergeCell ref="B573:M573"/>
    <mergeCell ref="B560:J560"/>
    <mergeCell ref="K560:M560"/>
    <mergeCell ref="B562:J562"/>
    <mergeCell ref="K562:M562"/>
    <mergeCell ref="B564:J564"/>
    <mergeCell ref="K564:M564"/>
    <mergeCell ref="B554:J554"/>
    <mergeCell ref="K554:M554"/>
    <mergeCell ref="B556:J556"/>
    <mergeCell ref="K556:M556"/>
    <mergeCell ref="B558:J558"/>
    <mergeCell ref="K558:M558"/>
    <mergeCell ref="F547:I547"/>
    <mergeCell ref="F548:I548"/>
    <mergeCell ref="K548:M548"/>
    <mergeCell ref="B550:J550"/>
    <mergeCell ref="K550:M550"/>
    <mergeCell ref="B552:J552"/>
    <mergeCell ref="K552:M552"/>
    <mergeCell ref="E537:L537"/>
    <mergeCell ref="B539:M539"/>
    <mergeCell ref="B540:M540"/>
    <mergeCell ref="B543:E543"/>
    <mergeCell ref="F543:I543"/>
    <mergeCell ref="J543:M543"/>
    <mergeCell ref="B533:M533"/>
    <mergeCell ref="B534:D534"/>
    <mergeCell ref="E534:H534"/>
    <mergeCell ref="I534:M534"/>
    <mergeCell ref="E535:H535"/>
    <mergeCell ref="I535:M535"/>
    <mergeCell ref="B525:J525"/>
    <mergeCell ref="K525:M525"/>
    <mergeCell ref="B527:J527"/>
    <mergeCell ref="K527:M527"/>
    <mergeCell ref="B529:M529"/>
    <mergeCell ref="B532:M532"/>
    <mergeCell ref="B519:J519"/>
    <mergeCell ref="K519:M519"/>
    <mergeCell ref="B521:J521"/>
    <mergeCell ref="K521:M521"/>
    <mergeCell ref="B523:J523"/>
    <mergeCell ref="K523:M523"/>
    <mergeCell ref="B513:J513"/>
    <mergeCell ref="K513:M513"/>
    <mergeCell ref="B515:J515"/>
    <mergeCell ref="K515:M515"/>
    <mergeCell ref="B517:J517"/>
    <mergeCell ref="K517:M517"/>
    <mergeCell ref="F506:I506"/>
    <mergeCell ref="F507:I507"/>
    <mergeCell ref="K507:M507"/>
    <mergeCell ref="B509:J509"/>
    <mergeCell ref="K509:M509"/>
    <mergeCell ref="B511:J511"/>
    <mergeCell ref="K511:M511"/>
    <mergeCell ref="E496:L496"/>
    <mergeCell ref="B498:M498"/>
    <mergeCell ref="B499:M499"/>
    <mergeCell ref="B502:E502"/>
    <mergeCell ref="F502:I502"/>
    <mergeCell ref="J502:M502"/>
    <mergeCell ref="B492:M492"/>
    <mergeCell ref="B493:D493"/>
    <mergeCell ref="E493:H493"/>
    <mergeCell ref="I493:M493"/>
    <mergeCell ref="E494:H494"/>
    <mergeCell ref="I494:M494"/>
    <mergeCell ref="B484:J484"/>
    <mergeCell ref="K484:M484"/>
    <mergeCell ref="B486:J486"/>
    <mergeCell ref="K486:M486"/>
    <mergeCell ref="B488:M488"/>
    <mergeCell ref="B491:M491"/>
    <mergeCell ref="B478:J478"/>
    <mergeCell ref="K478:M478"/>
    <mergeCell ref="B480:J480"/>
    <mergeCell ref="K480:M480"/>
    <mergeCell ref="B482:J482"/>
    <mergeCell ref="K482:M482"/>
    <mergeCell ref="B472:J472"/>
    <mergeCell ref="K472:M472"/>
    <mergeCell ref="B474:J474"/>
    <mergeCell ref="K474:M474"/>
    <mergeCell ref="B476:J476"/>
    <mergeCell ref="K476:M476"/>
    <mergeCell ref="F465:I465"/>
    <mergeCell ref="F466:I466"/>
    <mergeCell ref="K466:M466"/>
    <mergeCell ref="B468:J468"/>
    <mergeCell ref="K468:M468"/>
    <mergeCell ref="B470:J470"/>
    <mergeCell ref="K470:M470"/>
    <mergeCell ref="E455:L455"/>
    <mergeCell ref="B457:M457"/>
    <mergeCell ref="B458:M458"/>
    <mergeCell ref="B461:E461"/>
    <mergeCell ref="F461:I461"/>
    <mergeCell ref="J461:M461"/>
    <mergeCell ref="B451:M451"/>
    <mergeCell ref="B452:D452"/>
    <mergeCell ref="E452:H452"/>
    <mergeCell ref="I452:M452"/>
    <mergeCell ref="E453:H453"/>
    <mergeCell ref="I453:M453"/>
    <mergeCell ref="B443:J443"/>
    <mergeCell ref="K443:M443"/>
    <mergeCell ref="B445:J445"/>
    <mergeCell ref="K445:M445"/>
    <mergeCell ref="B447:M447"/>
    <mergeCell ref="B450:M450"/>
    <mergeCell ref="B437:J437"/>
    <mergeCell ref="K437:M437"/>
    <mergeCell ref="B439:J439"/>
    <mergeCell ref="K439:M439"/>
    <mergeCell ref="B441:J441"/>
    <mergeCell ref="K441:M441"/>
    <mergeCell ref="B431:J431"/>
    <mergeCell ref="K431:M431"/>
    <mergeCell ref="B433:J433"/>
    <mergeCell ref="K433:M433"/>
    <mergeCell ref="B435:J435"/>
    <mergeCell ref="K435:M435"/>
    <mergeCell ref="F424:I424"/>
    <mergeCell ref="F425:I425"/>
    <mergeCell ref="K425:M425"/>
    <mergeCell ref="B427:J427"/>
    <mergeCell ref="K427:M427"/>
    <mergeCell ref="B429:J429"/>
    <mergeCell ref="K429:M429"/>
    <mergeCell ref="E414:L414"/>
    <mergeCell ref="B416:M416"/>
    <mergeCell ref="B417:M417"/>
    <mergeCell ref="B420:E420"/>
    <mergeCell ref="F420:I420"/>
    <mergeCell ref="J420:M420"/>
    <mergeCell ref="B410:M410"/>
    <mergeCell ref="B411:D411"/>
    <mergeCell ref="E411:H411"/>
    <mergeCell ref="I411:M411"/>
    <mergeCell ref="E412:H412"/>
    <mergeCell ref="I412:M412"/>
    <mergeCell ref="B402:J402"/>
    <mergeCell ref="K402:M402"/>
    <mergeCell ref="B404:J404"/>
    <mergeCell ref="K404:M404"/>
    <mergeCell ref="B406:M406"/>
    <mergeCell ref="B409:M409"/>
    <mergeCell ref="B396:J396"/>
    <mergeCell ref="K396:M396"/>
    <mergeCell ref="B398:J398"/>
    <mergeCell ref="K398:M398"/>
    <mergeCell ref="B400:J400"/>
    <mergeCell ref="K400:M400"/>
    <mergeCell ref="B390:J390"/>
    <mergeCell ref="K390:M390"/>
    <mergeCell ref="B392:J392"/>
    <mergeCell ref="K392:M392"/>
    <mergeCell ref="B394:J394"/>
    <mergeCell ref="K394:M394"/>
    <mergeCell ref="F383:I383"/>
    <mergeCell ref="F384:I384"/>
    <mergeCell ref="K384:M384"/>
    <mergeCell ref="B386:J386"/>
    <mergeCell ref="K386:M386"/>
    <mergeCell ref="B388:J388"/>
    <mergeCell ref="K388:M388"/>
    <mergeCell ref="E373:L373"/>
    <mergeCell ref="B375:M375"/>
    <mergeCell ref="B376:M376"/>
    <mergeCell ref="B379:E379"/>
    <mergeCell ref="F379:I379"/>
    <mergeCell ref="J379:M379"/>
    <mergeCell ref="B369:M369"/>
    <mergeCell ref="B370:D370"/>
    <mergeCell ref="E370:H370"/>
    <mergeCell ref="I370:M370"/>
    <mergeCell ref="E371:H371"/>
    <mergeCell ref="I371:M371"/>
    <mergeCell ref="B361:J361"/>
    <mergeCell ref="K361:M361"/>
    <mergeCell ref="B363:J363"/>
    <mergeCell ref="K363:M363"/>
    <mergeCell ref="B365:M365"/>
    <mergeCell ref="B368:M368"/>
    <mergeCell ref="B355:J355"/>
    <mergeCell ref="K355:M355"/>
    <mergeCell ref="B357:J357"/>
    <mergeCell ref="K357:M357"/>
    <mergeCell ref="B359:J359"/>
    <mergeCell ref="K359:M359"/>
    <mergeCell ref="B349:J349"/>
    <mergeCell ref="K349:M349"/>
    <mergeCell ref="B351:J351"/>
    <mergeCell ref="K351:M351"/>
    <mergeCell ref="B353:J353"/>
    <mergeCell ref="K353:M353"/>
    <mergeCell ref="F342:I342"/>
    <mergeCell ref="F343:I343"/>
    <mergeCell ref="K343:M343"/>
    <mergeCell ref="B345:J345"/>
    <mergeCell ref="K345:M345"/>
    <mergeCell ref="B347:J347"/>
    <mergeCell ref="K347:M347"/>
    <mergeCell ref="E332:L332"/>
    <mergeCell ref="B334:M334"/>
    <mergeCell ref="B335:M335"/>
    <mergeCell ref="B338:E338"/>
    <mergeCell ref="F338:I338"/>
    <mergeCell ref="J338:M338"/>
    <mergeCell ref="B328:M328"/>
    <mergeCell ref="B329:D329"/>
    <mergeCell ref="E329:H329"/>
    <mergeCell ref="I329:M329"/>
    <mergeCell ref="E330:H330"/>
    <mergeCell ref="I330:M330"/>
    <mergeCell ref="B320:J320"/>
    <mergeCell ref="K320:M320"/>
    <mergeCell ref="B322:J322"/>
    <mergeCell ref="K322:M322"/>
    <mergeCell ref="B324:M324"/>
    <mergeCell ref="B327:M327"/>
    <mergeCell ref="B314:J314"/>
    <mergeCell ref="K314:M314"/>
    <mergeCell ref="B316:J316"/>
    <mergeCell ref="K316:M316"/>
    <mergeCell ref="B318:J318"/>
    <mergeCell ref="K318:M318"/>
    <mergeCell ref="B308:J308"/>
    <mergeCell ref="K308:M308"/>
    <mergeCell ref="B310:J310"/>
    <mergeCell ref="K310:M310"/>
    <mergeCell ref="B312:J312"/>
    <mergeCell ref="K312:M312"/>
    <mergeCell ref="F301:I301"/>
    <mergeCell ref="F302:I302"/>
    <mergeCell ref="K302:M302"/>
    <mergeCell ref="B304:J304"/>
    <mergeCell ref="K304:M304"/>
    <mergeCell ref="B306:J306"/>
    <mergeCell ref="K306:M306"/>
    <mergeCell ref="E291:L291"/>
    <mergeCell ref="B293:M293"/>
    <mergeCell ref="B294:M294"/>
    <mergeCell ref="B297:E297"/>
    <mergeCell ref="F297:I297"/>
    <mergeCell ref="J297:M297"/>
    <mergeCell ref="B287:M287"/>
    <mergeCell ref="B288:D288"/>
    <mergeCell ref="E288:H288"/>
    <mergeCell ref="I288:M288"/>
    <mergeCell ref="E289:H289"/>
    <mergeCell ref="I289:M289"/>
    <mergeCell ref="B279:J279"/>
    <mergeCell ref="K279:M279"/>
    <mergeCell ref="B281:J281"/>
    <mergeCell ref="K281:M281"/>
    <mergeCell ref="B283:M283"/>
    <mergeCell ref="B286:M286"/>
    <mergeCell ref="B273:J273"/>
    <mergeCell ref="K273:M273"/>
    <mergeCell ref="B275:J275"/>
    <mergeCell ref="K275:M275"/>
    <mergeCell ref="B277:J277"/>
    <mergeCell ref="K277:M277"/>
    <mergeCell ref="B267:J267"/>
    <mergeCell ref="K267:M267"/>
    <mergeCell ref="B269:J269"/>
    <mergeCell ref="K269:M269"/>
    <mergeCell ref="B271:J271"/>
    <mergeCell ref="K271:M271"/>
    <mergeCell ref="F260:I260"/>
    <mergeCell ref="F261:I261"/>
    <mergeCell ref="K261:M261"/>
    <mergeCell ref="B263:J263"/>
    <mergeCell ref="K263:M263"/>
    <mergeCell ref="B265:J265"/>
    <mergeCell ref="K265:M265"/>
    <mergeCell ref="E250:L250"/>
    <mergeCell ref="B252:M252"/>
    <mergeCell ref="B253:M253"/>
    <mergeCell ref="B256:E256"/>
    <mergeCell ref="F256:I256"/>
    <mergeCell ref="J256:M256"/>
    <mergeCell ref="B246:M246"/>
    <mergeCell ref="B247:D247"/>
    <mergeCell ref="E247:H247"/>
    <mergeCell ref="I247:M247"/>
    <mergeCell ref="E248:H248"/>
    <mergeCell ref="I248:M248"/>
    <mergeCell ref="B238:J238"/>
    <mergeCell ref="K238:M238"/>
    <mergeCell ref="B240:J240"/>
    <mergeCell ref="K240:M240"/>
    <mergeCell ref="B242:M242"/>
    <mergeCell ref="B245:M245"/>
    <mergeCell ref="B232:J232"/>
    <mergeCell ref="K232:M232"/>
    <mergeCell ref="B234:J234"/>
    <mergeCell ref="K234:M234"/>
    <mergeCell ref="B236:J236"/>
    <mergeCell ref="K236:M236"/>
    <mergeCell ref="B226:J226"/>
    <mergeCell ref="K226:M226"/>
    <mergeCell ref="B228:J228"/>
    <mergeCell ref="K228:M228"/>
    <mergeCell ref="B230:J230"/>
    <mergeCell ref="K230:M230"/>
    <mergeCell ref="F219:I219"/>
    <mergeCell ref="F220:I220"/>
    <mergeCell ref="K220:M220"/>
    <mergeCell ref="B222:J222"/>
    <mergeCell ref="K222:M222"/>
    <mergeCell ref="B224:J224"/>
    <mergeCell ref="K224:M224"/>
    <mergeCell ref="E209:L209"/>
    <mergeCell ref="B211:M211"/>
    <mergeCell ref="B212:M212"/>
    <mergeCell ref="B215:E215"/>
    <mergeCell ref="F215:I215"/>
    <mergeCell ref="J215:M215"/>
    <mergeCell ref="B205:M205"/>
    <mergeCell ref="B206:D206"/>
    <mergeCell ref="E206:H206"/>
    <mergeCell ref="I206:M206"/>
    <mergeCell ref="E207:H207"/>
    <mergeCell ref="I207:M207"/>
    <mergeCell ref="B197:J197"/>
    <mergeCell ref="K197:M197"/>
    <mergeCell ref="B199:J199"/>
    <mergeCell ref="K199:M199"/>
    <mergeCell ref="B201:M201"/>
    <mergeCell ref="B204:M204"/>
    <mergeCell ref="B191:J191"/>
    <mergeCell ref="K191:M191"/>
    <mergeCell ref="B193:J193"/>
    <mergeCell ref="K193:M193"/>
    <mergeCell ref="B195:J195"/>
    <mergeCell ref="K195:M195"/>
    <mergeCell ref="B185:J185"/>
    <mergeCell ref="K185:M185"/>
    <mergeCell ref="B187:J187"/>
    <mergeCell ref="K187:M187"/>
    <mergeCell ref="B189:J189"/>
    <mergeCell ref="K189:M189"/>
    <mergeCell ref="F178:I178"/>
    <mergeCell ref="F179:I179"/>
    <mergeCell ref="K179:M179"/>
    <mergeCell ref="B181:J181"/>
    <mergeCell ref="K181:M181"/>
    <mergeCell ref="B183:J183"/>
    <mergeCell ref="K183:M183"/>
    <mergeCell ref="E168:L168"/>
    <mergeCell ref="B170:M170"/>
    <mergeCell ref="B171:M171"/>
    <mergeCell ref="B174:E174"/>
    <mergeCell ref="F174:I174"/>
    <mergeCell ref="J174:M174"/>
    <mergeCell ref="B164:M164"/>
    <mergeCell ref="B165:D165"/>
    <mergeCell ref="E165:H165"/>
    <mergeCell ref="I165:M165"/>
    <mergeCell ref="E166:H166"/>
    <mergeCell ref="I166:M166"/>
    <mergeCell ref="B156:J156"/>
    <mergeCell ref="K156:M156"/>
    <mergeCell ref="B158:J158"/>
    <mergeCell ref="K158:M158"/>
    <mergeCell ref="B160:M160"/>
    <mergeCell ref="B163:M163"/>
    <mergeCell ref="B150:J150"/>
    <mergeCell ref="K150:M150"/>
    <mergeCell ref="B152:J152"/>
    <mergeCell ref="K152:M152"/>
    <mergeCell ref="B154:J154"/>
    <mergeCell ref="K154:M154"/>
    <mergeCell ref="B144:J144"/>
    <mergeCell ref="K144:M144"/>
    <mergeCell ref="B146:J146"/>
    <mergeCell ref="K146:M146"/>
    <mergeCell ref="B148:J148"/>
    <mergeCell ref="K148:M148"/>
    <mergeCell ref="F137:I137"/>
    <mergeCell ref="F138:I138"/>
    <mergeCell ref="K138:M138"/>
    <mergeCell ref="B140:J140"/>
    <mergeCell ref="K140:M140"/>
    <mergeCell ref="B142:J142"/>
    <mergeCell ref="K142:M142"/>
    <mergeCell ref="E126:L126"/>
    <mergeCell ref="B128:M128"/>
    <mergeCell ref="B129:M129"/>
    <mergeCell ref="B133:E133"/>
    <mergeCell ref="F133:I133"/>
    <mergeCell ref="J133:M133"/>
    <mergeCell ref="B122:M122"/>
    <mergeCell ref="B123:D123"/>
    <mergeCell ref="E123:H123"/>
    <mergeCell ref="I123:M123"/>
    <mergeCell ref="E124:H124"/>
    <mergeCell ref="I124:M124"/>
    <mergeCell ref="B114:J114"/>
    <mergeCell ref="K114:M114"/>
    <mergeCell ref="B116:J116"/>
    <mergeCell ref="K116:M116"/>
    <mergeCell ref="B118:M118"/>
    <mergeCell ref="B121:M121"/>
    <mergeCell ref="B108:J108"/>
    <mergeCell ref="K108:M108"/>
    <mergeCell ref="B110:J110"/>
    <mergeCell ref="K110:M110"/>
    <mergeCell ref="B112:J112"/>
    <mergeCell ref="K112:M112"/>
    <mergeCell ref="B102:J102"/>
    <mergeCell ref="K102:M102"/>
    <mergeCell ref="B104:J104"/>
    <mergeCell ref="K104:M104"/>
    <mergeCell ref="B106:J106"/>
    <mergeCell ref="K106:M106"/>
    <mergeCell ref="F95:I95"/>
    <mergeCell ref="F96:I96"/>
    <mergeCell ref="K96:M96"/>
    <mergeCell ref="B98:J98"/>
    <mergeCell ref="K98:M98"/>
    <mergeCell ref="B100:J100"/>
    <mergeCell ref="K100:M100"/>
    <mergeCell ref="B82:M82"/>
    <mergeCell ref="B84:M84"/>
    <mergeCell ref="B86:M86"/>
    <mergeCell ref="B87:M87"/>
    <mergeCell ref="B91:E91"/>
    <mergeCell ref="F91:I91"/>
    <mergeCell ref="J91:M91"/>
    <mergeCell ref="B74:J74"/>
    <mergeCell ref="K74:M74"/>
    <mergeCell ref="B76:J76"/>
    <mergeCell ref="K76:M76"/>
    <mergeCell ref="B78:M78"/>
    <mergeCell ref="B81:M81"/>
    <mergeCell ref="B68:J68"/>
    <mergeCell ref="K68:M68"/>
    <mergeCell ref="B70:J70"/>
    <mergeCell ref="K70:M70"/>
    <mergeCell ref="B72:J72"/>
    <mergeCell ref="K72:M72"/>
    <mergeCell ref="B62:J62"/>
    <mergeCell ref="K62:M62"/>
    <mergeCell ref="B64:J64"/>
    <mergeCell ref="K64:M64"/>
    <mergeCell ref="B66:J66"/>
    <mergeCell ref="K66:M66"/>
    <mergeCell ref="F56:I56"/>
    <mergeCell ref="K56:M56"/>
    <mergeCell ref="B58:J58"/>
    <mergeCell ref="K58:M58"/>
    <mergeCell ref="B60:J60"/>
    <mergeCell ref="K60:M60"/>
    <mergeCell ref="C34:I34"/>
    <mergeCell ref="C35:I35"/>
    <mergeCell ref="B51:E51"/>
    <mergeCell ref="F51:I51"/>
    <mergeCell ref="J51:M51"/>
    <mergeCell ref="F55:I55"/>
    <mergeCell ref="C28:I28"/>
    <mergeCell ref="C29:I29"/>
    <mergeCell ref="C30:I30"/>
    <mergeCell ref="C31:I31"/>
    <mergeCell ref="C32:I32"/>
    <mergeCell ref="C33:I33"/>
    <mergeCell ref="C22:I22"/>
    <mergeCell ref="C23:I23"/>
    <mergeCell ref="C24:I24"/>
    <mergeCell ref="C25:I25"/>
    <mergeCell ref="C26:I26"/>
    <mergeCell ref="C27:I27"/>
    <mergeCell ref="B10:M10"/>
    <mergeCell ref="B11:M11"/>
    <mergeCell ref="B12:M12"/>
    <mergeCell ref="B15:M15"/>
    <mergeCell ref="C20:I20"/>
    <mergeCell ref="C21:I21"/>
    <mergeCell ref="B2:M2"/>
    <mergeCell ref="B3:M5"/>
    <mergeCell ref="B6:M6"/>
    <mergeCell ref="B7:M7"/>
    <mergeCell ref="B8:M8"/>
    <mergeCell ref="B9:M9"/>
  </mergeCells>
  <conditionalFormatting sqref="B109:J109 B111:J111 B113:J113 B115:J115 B117:M117 B118">
    <cfRule type="containsText" dxfId="642" priority="94" operator="containsText" text="SELECT">
      <formula>NOT(ISERROR(SEARCH("SELECT",B109)))</formula>
    </cfRule>
  </conditionalFormatting>
  <conditionalFormatting sqref="B151:J151 B153:J153 B155:J155 B157:J157 B159:M159 B160">
    <cfRule type="containsText" dxfId="641" priority="93" operator="containsText" text="SELECT">
      <formula>NOT(ISERROR(SEARCH("SELECT",B151)))</formula>
    </cfRule>
  </conditionalFormatting>
  <conditionalFormatting sqref="B192:J192 B194:J194 B196:J196 B198:J198 B200:M200 B201">
    <cfRule type="containsText" dxfId="640" priority="92" operator="containsText" text="SELECT">
      <formula>NOT(ISERROR(SEARCH("SELECT",B192)))</formula>
    </cfRule>
  </conditionalFormatting>
  <conditionalFormatting sqref="B233:J233 B235:J235 B237:J237 B239:J239 B241:M241 B242">
    <cfRule type="containsText" dxfId="639" priority="91" operator="containsText" text="SELECT">
      <formula>NOT(ISERROR(SEARCH("SELECT",B233)))</formula>
    </cfRule>
  </conditionalFormatting>
  <conditionalFormatting sqref="B274:J274 B276:J276 B278:J278 B280:J280 B282:M282 B283">
    <cfRule type="containsText" dxfId="638" priority="90" operator="containsText" text="SELECT">
      <formula>NOT(ISERROR(SEARCH("SELECT",B274)))</formula>
    </cfRule>
  </conditionalFormatting>
  <conditionalFormatting sqref="B315:J315 B317:J317 B319:J319 B321:J321 B323:M323 B324">
    <cfRule type="containsText" dxfId="637" priority="89" operator="containsText" text="SELECT">
      <formula>NOT(ISERROR(SEARCH("SELECT",B315)))</formula>
    </cfRule>
  </conditionalFormatting>
  <conditionalFormatting sqref="B356:J356 B358:J358 B360:J360 B362:J362 B364:M364 B365">
    <cfRule type="containsText" dxfId="636" priority="88" operator="containsText" text="SELECT">
      <formula>NOT(ISERROR(SEARCH("SELECT",B356)))</formula>
    </cfRule>
  </conditionalFormatting>
  <conditionalFormatting sqref="B119:M120">
    <cfRule type="containsText" dxfId="635" priority="79" operator="containsText" text="SELECT">
      <formula>NOT(ISERROR(SEARCH("SELECT",B119)))</formula>
    </cfRule>
  </conditionalFormatting>
  <conditionalFormatting sqref="B161:M162">
    <cfRule type="containsText" dxfId="634" priority="78" operator="containsText" text="SELECT">
      <formula>NOT(ISERROR(SEARCH("SELECT",B161)))</formula>
    </cfRule>
  </conditionalFormatting>
  <conditionalFormatting sqref="B202:M203">
    <cfRule type="containsText" dxfId="633" priority="77" operator="containsText" text="SELECT">
      <formula>NOT(ISERROR(SEARCH("SELECT",B202)))</formula>
    </cfRule>
  </conditionalFormatting>
  <conditionalFormatting sqref="B243:M244">
    <cfRule type="containsText" dxfId="632" priority="76" operator="containsText" text="SELECT">
      <formula>NOT(ISERROR(SEARCH("SELECT",B243)))</formula>
    </cfRule>
  </conditionalFormatting>
  <conditionalFormatting sqref="B284:M285">
    <cfRule type="containsText" dxfId="631" priority="75" operator="containsText" text="SELECT">
      <formula>NOT(ISERROR(SEARCH("SELECT",B284)))</formula>
    </cfRule>
  </conditionalFormatting>
  <conditionalFormatting sqref="B325:M326">
    <cfRule type="containsText" dxfId="630" priority="74" operator="containsText" text="SELECT">
      <formula>NOT(ISERROR(SEARCH("SELECT",B325)))</formula>
    </cfRule>
  </conditionalFormatting>
  <conditionalFormatting sqref="B366:M367">
    <cfRule type="containsText" dxfId="629" priority="73" operator="containsText" text="SELECT">
      <formula>NOT(ISERROR(SEARCH("SELECT",B366)))</formula>
    </cfRule>
  </conditionalFormatting>
  <conditionalFormatting sqref="B397:M397 B399:M399 B401:M401 B403:M403 B405:M405 B406">
    <cfRule type="containsText" dxfId="628" priority="87" operator="containsText" text="SELECT">
      <formula>NOT(ISERROR(SEARCH("SELECT",B397)))</formula>
    </cfRule>
  </conditionalFormatting>
  <conditionalFormatting sqref="B407:M408">
    <cfRule type="containsText" dxfId="627" priority="72" operator="containsText" text="SELECT">
      <formula>NOT(ISERROR(SEARCH("SELECT",B407)))</formula>
    </cfRule>
  </conditionalFormatting>
  <conditionalFormatting sqref="B438:M438 B440:M440 B442:M442 B444:M444 B446:M446 B447">
    <cfRule type="containsText" dxfId="626" priority="86" operator="containsText" text="SELECT">
      <formula>NOT(ISERROR(SEARCH("SELECT",B438)))</formula>
    </cfRule>
  </conditionalFormatting>
  <conditionalFormatting sqref="B448:M449">
    <cfRule type="containsText" dxfId="625" priority="71" operator="containsText" text="SELECT">
      <formula>NOT(ISERROR(SEARCH("SELECT",B448)))</formula>
    </cfRule>
  </conditionalFormatting>
  <conditionalFormatting sqref="B479:M479 B481:M481 B483:M483 B485:M485 B487:M487 B488">
    <cfRule type="containsText" dxfId="624" priority="85" operator="containsText" text="SELECT">
      <formula>NOT(ISERROR(SEARCH("SELECT",B479)))</formula>
    </cfRule>
  </conditionalFormatting>
  <conditionalFormatting sqref="B489:M490">
    <cfRule type="containsText" dxfId="623" priority="70" operator="containsText" text="SELECT">
      <formula>NOT(ISERROR(SEARCH("SELECT",B489)))</formula>
    </cfRule>
  </conditionalFormatting>
  <conditionalFormatting sqref="B520:M520 B522:M522 B524:M524 B526:M526 B528:M528 B529">
    <cfRule type="containsText" dxfId="622" priority="84" operator="containsText" text="SELECT">
      <formula>NOT(ISERROR(SEARCH("SELECT",B520)))</formula>
    </cfRule>
  </conditionalFormatting>
  <conditionalFormatting sqref="B530:M531">
    <cfRule type="containsText" dxfId="621" priority="69" operator="containsText" text="SELECT">
      <formula>NOT(ISERROR(SEARCH("SELECT",B530)))</formula>
    </cfRule>
  </conditionalFormatting>
  <conditionalFormatting sqref="B561:M561 B563:M563 B565:M565 B567:M567 B569:M569 B570">
    <cfRule type="containsText" dxfId="620" priority="83" operator="containsText" text="SELECT">
      <formula>NOT(ISERROR(SEARCH("SELECT",B561)))</formula>
    </cfRule>
  </conditionalFormatting>
  <conditionalFormatting sqref="B571:M572">
    <cfRule type="containsText" dxfId="619" priority="68" operator="containsText" text="SELECT">
      <formula>NOT(ISERROR(SEARCH("SELECT",B571)))</formula>
    </cfRule>
  </conditionalFormatting>
  <conditionalFormatting sqref="B602:M602 B604:M604 B606:M606 B608:M608 B610:M610 B611">
    <cfRule type="containsText" dxfId="618" priority="82" operator="containsText" text="SELECT">
      <formula>NOT(ISERROR(SEARCH("SELECT",B602)))</formula>
    </cfRule>
  </conditionalFormatting>
  <conditionalFormatting sqref="B612:M613">
    <cfRule type="containsText" dxfId="617" priority="67" operator="containsText" text="SELECT">
      <formula>NOT(ISERROR(SEARCH("SELECT",B612)))</formula>
    </cfRule>
  </conditionalFormatting>
  <conditionalFormatting sqref="B643:M643 B645:M645 B647:M647 B649:M649 B651:M651 B652">
    <cfRule type="containsText" dxfId="616" priority="81" operator="containsText" text="SELECT">
      <formula>NOT(ISERROR(SEARCH("SELECT",B643)))</formula>
    </cfRule>
  </conditionalFormatting>
  <conditionalFormatting sqref="B653:M654">
    <cfRule type="containsText" dxfId="615" priority="66" operator="containsText" text="SELECT">
      <formula>NOT(ISERROR(SEARCH("SELECT",B653)))</formula>
    </cfRule>
  </conditionalFormatting>
  <conditionalFormatting sqref="B684:M684 B686:M686 B688:M688 B690:M690 B692:M692 B693">
    <cfRule type="containsText" dxfId="614" priority="80" operator="containsText" text="SELECT">
      <formula>NOT(ISERROR(SEARCH("SELECT",B684)))</formula>
    </cfRule>
  </conditionalFormatting>
  <conditionalFormatting sqref="B694:M695">
    <cfRule type="containsText" dxfId="613" priority="65" operator="containsText" text="SELECT">
      <formula>NOT(ISERROR(SEARCH("SELECT",B694)))</formula>
    </cfRule>
  </conditionalFormatting>
  <conditionalFormatting sqref="F95:I95">
    <cfRule type="cellIs" dxfId="612" priority="16" operator="equal">
      <formula>0</formula>
    </cfRule>
  </conditionalFormatting>
  <conditionalFormatting sqref="F96:I96">
    <cfRule type="cellIs" dxfId="611" priority="15" operator="equal">
      <formula>0</formula>
    </cfRule>
  </conditionalFormatting>
  <conditionalFormatting sqref="F137:I138">
    <cfRule type="cellIs" dxfId="610" priority="14" operator="equal">
      <formula>0</formula>
    </cfRule>
  </conditionalFormatting>
  <conditionalFormatting sqref="F178:I179">
    <cfRule type="cellIs" dxfId="609" priority="13" operator="equal">
      <formula>0</formula>
    </cfRule>
  </conditionalFormatting>
  <conditionalFormatting sqref="F219:I220">
    <cfRule type="cellIs" dxfId="608" priority="12" operator="equal">
      <formula>0</formula>
    </cfRule>
  </conditionalFormatting>
  <conditionalFormatting sqref="F260:I261">
    <cfRule type="cellIs" dxfId="607" priority="11" operator="equal">
      <formula>0</formula>
    </cfRule>
  </conditionalFormatting>
  <conditionalFormatting sqref="F301:I302">
    <cfRule type="cellIs" dxfId="606" priority="10" operator="equal">
      <formula>0</formula>
    </cfRule>
  </conditionalFormatting>
  <conditionalFormatting sqref="F342:I343">
    <cfRule type="cellIs" dxfId="605" priority="9" operator="equal">
      <formula>0</formula>
    </cfRule>
  </conditionalFormatting>
  <conditionalFormatting sqref="F383:I384">
    <cfRule type="cellIs" dxfId="604" priority="8" operator="equal">
      <formula>0</formula>
    </cfRule>
  </conditionalFormatting>
  <conditionalFormatting sqref="F424:I425">
    <cfRule type="cellIs" dxfId="603" priority="7" operator="equal">
      <formula>0</formula>
    </cfRule>
  </conditionalFormatting>
  <conditionalFormatting sqref="F465:I466">
    <cfRule type="cellIs" dxfId="602" priority="6" operator="equal">
      <formula>0</formula>
    </cfRule>
  </conditionalFormatting>
  <conditionalFormatting sqref="F506:I507">
    <cfRule type="cellIs" dxfId="601" priority="5" operator="equal">
      <formula>0</formula>
    </cfRule>
  </conditionalFormatting>
  <conditionalFormatting sqref="F547:I548">
    <cfRule type="cellIs" dxfId="600" priority="4" operator="equal">
      <formula>0</formula>
    </cfRule>
  </conditionalFormatting>
  <conditionalFormatting sqref="F588:I589">
    <cfRule type="cellIs" dxfId="599" priority="3" operator="equal">
      <formula>0</formula>
    </cfRule>
  </conditionalFormatting>
  <conditionalFormatting sqref="F629:I630">
    <cfRule type="cellIs" dxfId="598" priority="2" operator="equal">
      <formula>0</formula>
    </cfRule>
  </conditionalFormatting>
  <conditionalFormatting sqref="F670:I671">
    <cfRule type="cellIs" dxfId="597" priority="1" operator="equal">
      <formula>0</formula>
    </cfRule>
  </conditionalFormatting>
  <conditionalFormatting sqref="K56:M56">
    <cfRule type="cellIs" dxfId="596" priority="62" operator="greaterThan">
      <formula>9</formula>
    </cfRule>
    <cfRule type="cellIs" dxfId="595" priority="63" operator="between">
      <formula>3</formula>
      <formula>9</formula>
    </cfRule>
    <cfRule type="cellIs" dxfId="594" priority="64" operator="between">
      <formula>0.1</formula>
      <formula>3</formula>
    </cfRule>
  </conditionalFormatting>
  <conditionalFormatting sqref="K96:M96">
    <cfRule type="cellIs" dxfId="593" priority="59" operator="greaterThan">
      <formula>9</formula>
    </cfRule>
    <cfRule type="cellIs" dxfId="592" priority="60" operator="between">
      <formula>3</formula>
      <formula>9</formula>
    </cfRule>
    <cfRule type="cellIs" dxfId="591" priority="61" operator="between">
      <formula>0.1</formula>
      <formula>3</formula>
    </cfRule>
  </conditionalFormatting>
  <conditionalFormatting sqref="K138:M138">
    <cfRule type="cellIs" dxfId="590" priority="56" operator="greaterThan">
      <formula>9</formula>
    </cfRule>
    <cfRule type="cellIs" dxfId="589" priority="57" operator="between">
      <formula>3</formula>
      <formula>9</formula>
    </cfRule>
    <cfRule type="cellIs" dxfId="588" priority="58" operator="between">
      <formula>0.1</formula>
      <formula>3</formula>
    </cfRule>
  </conditionalFormatting>
  <conditionalFormatting sqref="K179:M179">
    <cfRule type="cellIs" dxfId="587" priority="53" operator="greaterThan">
      <formula>9</formula>
    </cfRule>
    <cfRule type="cellIs" dxfId="586" priority="54" operator="between">
      <formula>3</formula>
      <formula>9</formula>
    </cfRule>
    <cfRule type="cellIs" dxfId="585" priority="55" operator="between">
      <formula>0.1</formula>
      <formula>3</formula>
    </cfRule>
  </conditionalFormatting>
  <conditionalFormatting sqref="K220:M220">
    <cfRule type="cellIs" dxfId="584" priority="50" operator="greaterThan">
      <formula>9</formula>
    </cfRule>
    <cfRule type="cellIs" dxfId="583" priority="51" operator="between">
      <formula>3</formula>
      <formula>9</formula>
    </cfRule>
    <cfRule type="cellIs" dxfId="582" priority="52" operator="between">
      <formula>0.1</formula>
      <formula>3</formula>
    </cfRule>
  </conditionalFormatting>
  <conditionalFormatting sqref="K261:M261">
    <cfRule type="cellIs" dxfId="581" priority="47" operator="greaterThan">
      <formula>9</formula>
    </cfRule>
    <cfRule type="cellIs" dxfId="580" priority="48" operator="between">
      <formula>3</formula>
      <formula>9</formula>
    </cfRule>
    <cfRule type="cellIs" dxfId="579" priority="49" operator="between">
      <formula>0.1</formula>
      <formula>3</formula>
    </cfRule>
  </conditionalFormatting>
  <conditionalFormatting sqref="K302:M302">
    <cfRule type="cellIs" dxfId="578" priority="44" operator="greaterThan">
      <formula>9</formula>
    </cfRule>
    <cfRule type="cellIs" dxfId="577" priority="45" operator="between">
      <formula>3</formula>
      <formula>9</formula>
    </cfRule>
    <cfRule type="cellIs" dxfId="576" priority="46" operator="between">
      <formula>0.1</formula>
      <formula>3</formula>
    </cfRule>
  </conditionalFormatting>
  <conditionalFormatting sqref="K343:M343">
    <cfRule type="cellIs" dxfId="575" priority="41" operator="greaterThan">
      <formula>9</formula>
    </cfRule>
    <cfRule type="cellIs" dxfId="574" priority="42" operator="between">
      <formula>3</formula>
      <formula>9</formula>
    </cfRule>
    <cfRule type="cellIs" dxfId="573" priority="43" operator="between">
      <formula>0.1</formula>
      <formula>3</formula>
    </cfRule>
  </conditionalFormatting>
  <conditionalFormatting sqref="K384:M384">
    <cfRule type="cellIs" dxfId="572" priority="38" operator="greaterThan">
      <formula>9</formula>
    </cfRule>
    <cfRule type="cellIs" dxfId="571" priority="39" operator="between">
      <formula>3</formula>
      <formula>9</formula>
    </cfRule>
    <cfRule type="cellIs" dxfId="570" priority="40" operator="between">
      <formula>0.1</formula>
      <formula>3</formula>
    </cfRule>
  </conditionalFormatting>
  <conditionalFormatting sqref="K425:M425">
    <cfRule type="cellIs" dxfId="569" priority="35" operator="greaterThan">
      <formula>9</formula>
    </cfRule>
    <cfRule type="cellIs" dxfId="568" priority="36" operator="between">
      <formula>3</formula>
      <formula>9</formula>
    </cfRule>
    <cfRule type="cellIs" dxfId="567" priority="37" operator="between">
      <formula>0.1</formula>
      <formula>3</formula>
    </cfRule>
  </conditionalFormatting>
  <conditionalFormatting sqref="K466:M466">
    <cfRule type="cellIs" dxfId="566" priority="32" operator="greaterThan">
      <formula>9</formula>
    </cfRule>
    <cfRule type="cellIs" dxfId="565" priority="33" operator="between">
      <formula>3</formula>
      <formula>9</formula>
    </cfRule>
    <cfRule type="cellIs" dxfId="564" priority="34" operator="between">
      <formula>0.1</formula>
      <formula>3</formula>
    </cfRule>
  </conditionalFormatting>
  <conditionalFormatting sqref="K507:M507">
    <cfRule type="cellIs" dxfId="563" priority="29" operator="greaterThan">
      <formula>9</formula>
    </cfRule>
    <cfRule type="cellIs" dxfId="562" priority="30" operator="between">
      <formula>3</formula>
      <formula>9</formula>
    </cfRule>
    <cfRule type="cellIs" dxfId="561" priority="31" operator="between">
      <formula>0.1</formula>
      <formula>3</formula>
    </cfRule>
  </conditionalFormatting>
  <conditionalFormatting sqref="K548:M548">
    <cfRule type="cellIs" dxfId="560" priority="26" operator="greaterThan">
      <formula>9</formula>
    </cfRule>
    <cfRule type="cellIs" dxfId="559" priority="27" operator="between">
      <formula>3</formula>
      <formula>9</formula>
    </cfRule>
    <cfRule type="cellIs" dxfId="558" priority="28" operator="between">
      <formula>0.1</formula>
      <formula>3</formula>
    </cfRule>
  </conditionalFormatting>
  <conditionalFormatting sqref="K589:M589">
    <cfRule type="cellIs" dxfId="557" priority="23" operator="greaterThan">
      <formula>9</formula>
    </cfRule>
    <cfRule type="cellIs" dxfId="556" priority="24" operator="between">
      <formula>3</formula>
      <formula>9</formula>
    </cfRule>
    <cfRule type="cellIs" dxfId="555" priority="25" operator="between">
      <formula>0.1</formula>
      <formula>3</formula>
    </cfRule>
  </conditionalFormatting>
  <conditionalFormatting sqref="K630:M630">
    <cfRule type="cellIs" dxfId="554" priority="20" operator="greaterThan">
      <formula>9</formula>
    </cfRule>
    <cfRule type="cellIs" dxfId="553" priority="21" operator="between">
      <formula>3</formula>
      <formula>9</formula>
    </cfRule>
    <cfRule type="cellIs" dxfId="552" priority="22" operator="between">
      <formula>0.1</formula>
      <formula>3</formula>
    </cfRule>
  </conditionalFormatting>
  <conditionalFormatting sqref="K671:M671">
    <cfRule type="cellIs" dxfId="551" priority="17" operator="greaterThan">
      <formula>9</formula>
    </cfRule>
    <cfRule type="cellIs" dxfId="550" priority="18" operator="between">
      <formula>3</formula>
      <formula>9</formula>
    </cfRule>
    <cfRule type="cellIs" dxfId="549" priority="19" operator="between">
      <formula>0.1</formula>
      <formula>3</formula>
    </cfRule>
  </conditionalFormatting>
  <dataValidations count="5">
    <dataValidation type="list" errorStyle="warning" allowBlank="1" showInputMessage="1" showErrorMessage="1" error="Please select an option from the dropdown list" sqref="K58 K62 K60 K64 K66 K68 K70 K72 K74 K76 K673 K677 K675 K679 K681 K683 K685 K687 K689 K691 K98 K102 K100 K104 K106 K108 K110 K112 K114 K116 K140 K144 K142 K146 K148 K150 K152 K154 K156 K158 K181 K185 K183 K187 K189 K191 K193 K195 K197 K199 K222 K226 K224 K228 K230 K232 K234 K236 K238 K240 K263 K267 K265 K269 K271 K273 K275 K277 K279 K281 K304 K308 K306 K310 K312 K314 K316 K318 K320 K322 K386 K390 K388 K392 K394 K396 K398 K400 K402 K404 K427 K431 K429 K433 K435 K437 K439 K441 K443 K445 K468 K472 K470 K474 K476 K478 K480 K482 K484 K486 K509 K513 K511 K515 K517 K519 K521 K523 K525 K527 K550 K554 K552 K556 K558 K560 K562 K564 K566 K568 K591 K595 K593 K597 K599 K601 K603 K605 K607 K609 K632 K636 K634 K638 K640 K642 K644 K646 K648 K650 K345 K349 K347 K351 K353 K355 K357 K359 K361 K363" xr:uid="{CC0F6685-BBAD-46AC-AC90-C920FFBAC1B7}">
      <formula1>$F$1107:$F$1111</formula1>
    </dataValidation>
    <dataValidation type="list" errorStyle="warning" allowBlank="1" showInputMessage="1" showErrorMessage="1" error="Select an option from the dropdown list" sqref="F51 F91 F133 F174 F215 F256 F297 F338 F379 F420 F461 F502 F543 F584 F625 F666" xr:uid="{8BB5D597-B6F5-4635-8E2C-DECB28442CB2}">
      <formula1>$C$1103:$C$1105</formula1>
    </dataValidation>
    <dataValidation type="list" errorStyle="warning" allowBlank="1" showInputMessage="1" showErrorMessage="1" error="Select an option from the dropdown list" sqref="J51:M51 J91:M91 J133:M133 J174:M174 J215:M215 J256:M256 J297:M297 J338:M338 J379:M379 J420:M420 J461:M461 J502:M502 J543:M543 J584:M584 J625:M625 J666:M666" xr:uid="{C9C1F0AA-B51C-425F-9ABD-0FC8315D0C20}">
      <formula1>$I$1103:$I$1109</formula1>
    </dataValidation>
    <dataValidation type="list" errorStyle="warning" allowBlank="1" showInputMessage="1" showErrorMessage="1" error="Select an option from the dropdown list" sqref="E126:L126 E701:L701 E660:L660 E619:L619 E578:L578 E537:L537 E496:L496 E455:L455 E414:L414 E373:L373 E332:L332 E291:L291 E250:L250 E209:L209 E168:L168" xr:uid="{867ABFDC-CE61-45D1-A258-AB6A97B8E446}">
      <formula1>$C$1164:$C$1169</formula1>
    </dataValidation>
    <dataValidation type="decimal" errorStyle="warning" allowBlank="1" showInputMessage="1" showErrorMessage="1" error="Select a ALI score between 0 and 12" sqref="K56:M56 K96:M96 K138:M138 K179:M179 K220:M220 K261:M261 K302:M302 K343:M343 K384:M384 K425:M425 K466:M466 K507:M507 K548:M548 K589:M589 K630:M630 K671:M671" xr:uid="{FBF1CA41-9295-4269-91BA-CA9EC5A0AF27}">
      <formula1>0</formula1>
      <formula2>12</formula2>
    </dataValidation>
  </dataValidations>
  <hyperlinks>
    <hyperlink ref="A91" location="'CCB-1'!A51:N89" tooltip="previous page header" display="#" xr:uid="{6DCBE8FB-A26B-4AFE-A772-074D636770ED}"/>
    <hyperlink ref="N15" location="'CCB-1'!A51:N89" tooltip="go to next page" display="$" xr:uid="{0B0E4B28-9CA2-4739-B21A-A5691ADD1690}"/>
    <hyperlink ref="A15" location="'CCB-1'!A1:N13" tooltip="to the top" display="#" xr:uid="{B2425C96-9D3C-40D7-A826-AE08B81E736B}"/>
    <hyperlink ref="A174" location="'CCB-1'!A132:N173" tooltip="previous page header" display="#" xr:uid="{91B834BE-C4CD-4E4F-B83D-46253DA5D227}"/>
    <hyperlink ref="N174" location="'CCB-1'!A214:N254" tooltip="to next page" display="$" xr:uid="{9BC0A3A2-1E4C-439C-BDEC-F218A9CC19F6}"/>
    <hyperlink ref="A133" location="'CCB-1'!A90:N131" tooltip="previous page header" display="#" xr:uid="{38680349-6A53-4767-B34E-46D85198B1C4}"/>
    <hyperlink ref="N133" location="'CCB-1'!A173:N213" tooltip="to next page" display="$" xr:uid="{DE5637E5-E562-45B4-B91F-EA0889A0A81C}"/>
    <hyperlink ref="A51" location="'CCB-1'!A14:N50" tooltip="previous page header" display="#" xr:uid="{721E1D76-20D9-4B7A-89BD-C7ABFF9666BD}"/>
    <hyperlink ref="N51" location="'CCB-1'!A90:N131" tooltip="to next page" display="$" xr:uid="{B18018D1-F427-438B-9D2E-F9D3E0DE5076}"/>
    <hyperlink ref="A215" location="'CCB-1'!A173:N213" tooltip="previous page header" display="#" xr:uid="{024ED424-93EA-43EB-BA79-F9B68AD481FE}"/>
    <hyperlink ref="N215" location="'CCB-1'!A255:N295" tooltip="to next page" display="$" xr:uid="{369866E5-767D-4B90-8472-AD9A49DA192F}"/>
    <hyperlink ref="A256" location="'CCB-1'!A214:N254" tooltip="previous page header" display="#" xr:uid="{3A816DFE-E49F-40AD-944A-816EFC131080}"/>
    <hyperlink ref="N256" location="'CCB-1'!A296:N336" tooltip="to next page" display="$" xr:uid="{14B01ACE-EE59-443D-A24E-16B2172843E9}"/>
    <hyperlink ref="A297" location="'CCB-1'!A255:N295" tooltip="previous page header" display="#" xr:uid="{69940C28-A799-46BB-939C-17D494C190EB}"/>
    <hyperlink ref="N297" location="'CCB-1'!A337:N377" tooltip="to next page" display="$" xr:uid="{24F2EEC3-549A-4721-879F-42EB93BD307F}"/>
    <hyperlink ref="A338" location="'CCB-1'!A296:N336" tooltip="previous page header" display="#" xr:uid="{2918672E-A5BA-4A44-9C28-BDBB2BB324FD}"/>
    <hyperlink ref="N338" location="'CCB-1'!A338:N418" tooltip="to next page" display="$" xr:uid="{611C0EAF-E9C8-4237-A16D-F0A2A4EF99F7}"/>
    <hyperlink ref="A379" location="'CCB-1'!A337:N377" tooltip="previous page header" display="#" xr:uid="{0723B417-9164-4393-A475-0B37000C42CA}"/>
    <hyperlink ref="N379" location="'CCB-1'!A419:N459" tooltip="to next page" display="$" xr:uid="{41AC727A-6324-46CC-AABF-7E5E11C46AD3}"/>
    <hyperlink ref="A420" location="'CCB-1'!A338:N418" tooltip="previous page header" display="#" xr:uid="{6ED25BB5-9041-4D83-9A04-7343378006A8}"/>
    <hyperlink ref="N420" location="'CCB-1'!A460:N500" tooltip="to next page" display="$" xr:uid="{290DA9B5-6794-4489-BC24-E5927B3A902A}"/>
    <hyperlink ref="A461" location="'CCB-1'!A419:N459" tooltip="previous page header" display="#" xr:uid="{FCB45050-B675-4C18-8F0B-96979A97301B}"/>
    <hyperlink ref="N461" location="'CCB-1'!A501:N541" tooltip="to next page" display="$" xr:uid="{12303AB1-F077-4DFA-B8AB-B0AAED0AA8AE}"/>
    <hyperlink ref="A502" location="'CCB-1'!A460:N500" tooltip="previous page header" display="#" xr:uid="{59470882-04A5-4AE3-9501-CAD7EA16BF39}"/>
    <hyperlink ref="N502" location="'CCB-1'!A542:N582" tooltip="to next page" display="$" xr:uid="{520A6785-F2AF-465D-85F0-D2A213F46EC1}"/>
    <hyperlink ref="A543" location="'CCB-1'!A501:N541" tooltip="previous page header" display="#" xr:uid="{5351E988-14DF-4036-9D9B-6CBF6458056B}"/>
    <hyperlink ref="N543" location="'CCB-1'!A583:N623" tooltip="to next page" display="$" xr:uid="{E012D3C9-1089-4074-9A20-D811DE4AA966}"/>
    <hyperlink ref="A584" location="'CCB-1'!A542:N582" tooltip="previous page header" display="#" xr:uid="{4603A518-E33C-4201-9F46-F8D0C68EBCF3}"/>
    <hyperlink ref="N584" location="'CCB-1'!A624:N664" tooltip="to next page" display="$" xr:uid="{52BE7886-7C32-4738-A909-A77747D17CF7}"/>
    <hyperlink ref="A625" location="'CCB-1'!A583:N623" tooltip="previous page header" display="#" xr:uid="{EAEF0E9E-74B2-4EFF-97E6-85CF6CC15085}"/>
    <hyperlink ref="A666" location="'CCB-1'!A624:N664" tooltip="previous page header" display="#" xr:uid="{23894DA1-5E7B-4A74-981E-8610CA68C012}"/>
    <hyperlink ref="N666" location="'CCB-1'!A705:N705" tooltip="to bottom" display="$" xr:uid="{9C33DD7D-5149-4B2D-A5FB-08CFC7B2AD5D}"/>
    <hyperlink ref="N91" location="'CCB-1'!A132:N173" tooltip="to next page" display="$" xr:uid="{9CB5A53A-AFBE-463A-A3D7-2EAAB096906B}"/>
    <hyperlink ref="C20:I20" location="'CCB-1'!A50:N89" tooltip="to 1st visit survey" display="'CCB-1'!A50:N89" xr:uid="{D054931D-DF84-4B2D-9D19-3DD76D1438A9}"/>
    <hyperlink ref="B51:E51" location="'CCB-1'!B15" tooltip="return to list of visits" display="1st visit" xr:uid="{02AE0D75-66F2-49FC-A093-D927EB6EC634}"/>
    <hyperlink ref="C21:I21" location="'CCB-1'!A90:N131" tooltip="to 2nd visit survey" display="'CCB-1'!A90:N131" xr:uid="{6FA1AC1C-FBBE-4486-9FDF-CB190E4D9154}"/>
    <hyperlink ref="C22:I22" location="'CCB-1'!A132:N173" tooltip="to 3rd visit survey" display="'CCB-1'!A132:N173" xr:uid="{5EF5E053-87A0-4A50-86B7-C1D036612D20}"/>
    <hyperlink ref="C23:I23" location="'CCB-1'!A173:N213" tooltip="to 4th visit survey" display="'CCB-1'!A173:N213" xr:uid="{CC4B3EE4-AE90-4D50-97AC-C0027ECC4341}"/>
    <hyperlink ref="C24:I24" location="'CCB-1'!A214:N254" tooltip="to 5th visit survey" display="'CCB-1'!A214:N254" xr:uid="{B5B17D5E-2D11-49BE-845D-B00DFB413CE6}"/>
    <hyperlink ref="C25:I25" location="'CCB-1'!A255:N295" tooltip="to 6th visit" display="'CCB-1'!A255:N295" xr:uid="{D7EF4E7F-DAE0-46C3-ADCA-A6C331EB61D4}"/>
    <hyperlink ref="C26:I26" location="'CCB-1'!A296:N336" tooltip="to 7th visit survey" display="'CCB-1'!A296:N336" xr:uid="{A833C9E6-75DA-4BF5-8C60-B5C97E050A23}"/>
    <hyperlink ref="V1190" r:id="rId1" xr:uid="{3F46CB2C-3D5C-49DB-9BD3-935CFB934563}"/>
    <hyperlink ref="B91:E91" location="'CCB-1'!B15" tooltip="return to list of visits" display="2nd visit" xr:uid="{34937713-5CF0-4AC8-95F6-3D28EFC8579F}"/>
    <hyperlink ref="B133:E133" location="'CCB-1'!B15" tooltip="return to list of visits" display="3rd visit" xr:uid="{3BB3F8AB-966E-43A8-9279-7C94C1607C58}"/>
    <hyperlink ref="B174:E174" location="'CCB-1'!B15" tooltip="return to list of visits" display="4th visit" xr:uid="{22901BF0-5547-4BD8-B90C-EF8ADB24F251}"/>
    <hyperlink ref="B215:E215" location="'CCB-1'!B15" tooltip="return to list of visits" display="5th visit" xr:uid="{6AB5C79C-3320-4505-822F-7DC89EC8D02E}"/>
    <hyperlink ref="B256:E256" location="'CCB-1'!B15" tooltip="return to list of visits" display="6th visit" xr:uid="{14D739A1-160A-4BCE-9817-33EDF225A681}"/>
    <hyperlink ref="B297:E297" location="'CCB-1'!B15" tooltip="return to list of visits" display="7th visit" xr:uid="{B160D0B8-D4CB-4C4B-A8F2-60D925D4C6DF}"/>
    <hyperlink ref="B338:E338" location="'CCB-1'!B15" tooltip="return to list of visits" display="8th visit" xr:uid="{059665E7-2969-4BAA-A166-57FFF144A28A}"/>
    <hyperlink ref="B379:E379" location="'CCB-1'!B15" tooltip="return to list of visits" display="9th visit" xr:uid="{85D48A5F-5A23-4823-872D-4056AA11BB9E}"/>
    <hyperlink ref="B420:E420" location="'CCB-1'!B15" tooltip="return to list of visits" display="10th visit" xr:uid="{32BB91EA-559A-4A8C-941A-069F8B9DFD7C}"/>
    <hyperlink ref="B461:E461" location="'CCB-1'!B15" tooltip="return to list of visits" display="11th visit" xr:uid="{CFBF0E29-4905-46AB-B3AC-35A278171548}"/>
    <hyperlink ref="B502:E502" location="'CCB-1'!B15" tooltip="return to list of visits" display="12th visit" xr:uid="{2F60587C-327D-4804-ADAD-6B0F4F959C42}"/>
    <hyperlink ref="B543:E543" location="'CCB-1'!B15" tooltip="return to list of visits" display="13th visit" xr:uid="{41ECCB0E-1494-4974-9298-3B6C7A76F8E0}"/>
    <hyperlink ref="B584:E584" location="'CCB-1'!B15" tooltip="return to list of visits" display="14th visit" xr:uid="{19A29D5B-371D-4D93-9B26-E2C2185A975A}"/>
    <hyperlink ref="B625:E625" location="'CCB-1'!B15" tooltip="return to list of visits" display="15th visit" xr:uid="{9DA62D34-E100-4E2B-A116-E97B107A8238}"/>
    <hyperlink ref="B666:E666" location="'CCB-1'!B15" tooltip="return to list of visits" display="16th visit" xr:uid="{A09F0E87-50D7-42B7-B435-8A87D9473B9E}"/>
    <hyperlink ref="C35:I35" location="'CCB-1'!A665:N705" tooltip="to 16th visit survey" display="'CCB-1'!A665:N705" xr:uid="{EF2BDE76-E212-4603-B585-66E8C17CB78F}"/>
    <hyperlink ref="C34:I34" location="'CCB-1'!A624:N664" tooltip="to 15th visit survey" display="'CCB-1'!A624:N664" xr:uid="{1D888D10-3819-4E33-B878-FC46CE53DFAD}"/>
    <hyperlink ref="C33:I33" location="'CCB-1'!A583:N623" tooltip="to 14th visit survey" display="'CCB-1'!A583:N623" xr:uid="{700B972D-0A94-429A-AAA0-14208949E7D3}"/>
    <hyperlink ref="C32:I32" location="'CCB-1'!A542:N582" tooltip="to 13th visit survey" display="'CCB-1'!A542:N582" xr:uid="{C8928880-D99E-446F-ACBB-DAB86412109B}"/>
    <hyperlink ref="C31:I31" location="'CCB-1'!A501:N541" tooltip="to 12th visit survey" display="'CCB-1'!A501:N541" xr:uid="{07197964-36FE-4727-9A8C-10AE93549DF5}"/>
    <hyperlink ref="C30:I30" location="'CCB-1'!A460:N500" tooltip="to 11th visit survey" display="'CCB-1'!A460:N500" xr:uid="{15A9D63D-BF41-4ABE-9F6B-780B0616C59B}"/>
    <hyperlink ref="C29:I29" location="'CCB-1'!A419:N459" tooltip="to 10th visit survey" display="'CCB-1'!A419:N459" xr:uid="{D4C23991-72A1-4BEE-868A-7B5244AED523}"/>
    <hyperlink ref="C28:I28" location="'CCB-1'!A338:N418" tooltip="to 9th visit survey" display="'CCB-1'!A338:N418" xr:uid="{B40C425C-5C42-4B3E-B4E1-06B86E089616}"/>
    <hyperlink ref="C27:I27" location="'CCB-1'!A337:N377" tooltip="to 8th visit survey" display="'CCB-1'!A337:N377" xr:uid="{5BE9BB40-4C2D-4236-A3DC-1FC5B794010A}"/>
    <hyperlink ref="N625" location="'CCB-1'!A665:N705" tooltip="to next page" display="$" xr:uid="{C6FC6195-30B1-45AA-A7B9-0D75EEF406EB}"/>
  </hyperlinks>
  <printOptions horizontalCentered="1"/>
  <pageMargins left="0.5" right="0.5" top="0.6" bottom="0.55000000000000004" header="0.3" footer="0.3"/>
  <pageSetup orientation="portrait" r:id="rId2"/>
  <headerFooter differentFirst="1">
    <oddHeader>&amp;C&amp;"Arial Black,Regular"&amp;16&amp;K66FF66Steph&amp;K004623 &amp;KD78CFFTurner</oddHeader>
    <oddFooter>&amp;L&amp;D&amp;CPage &amp;P&amp;R&amp;F, &amp;A</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1F5B0-177E-4A5A-99A3-5C9674C6E8E7}">
  <dimension ref="A1:BB1800"/>
  <sheetViews>
    <sheetView zoomScaleNormal="100" zoomScaleSheetLayoutView="100" workbookViewId="0">
      <selection activeCell="B15" sqref="B15:M15"/>
    </sheetView>
  </sheetViews>
  <sheetFormatPr defaultColWidth="8.81640625" defaultRowHeight="13" x14ac:dyDescent="0.3"/>
  <cols>
    <col min="1" max="1" width="1.54296875" style="60" customWidth="1"/>
    <col min="2" max="7" width="7.453125" style="4" customWidth="1"/>
    <col min="8" max="8" width="7.453125" style="61" customWidth="1"/>
    <col min="9" max="13" width="7.453125" style="4" customWidth="1"/>
    <col min="14" max="14" width="1.54296875" style="60" customWidth="1"/>
    <col min="15" max="15" width="1.54296875" style="4" customWidth="1"/>
    <col min="16" max="27" width="7.453125" style="4" customWidth="1"/>
    <col min="28" max="29" width="1.54296875" style="4" customWidth="1"/>
    <col min="30" max="71" width="8.81640625" style="4" customWidth="1"/>
    <col min="72" max="73" width="15.54296875" style="4" customWidth="1"/>
    <col min="74" max="123" width="8.81640625" style="4" customWidth="1"/>
    <col min="124" max="16384" width="8.81640625" style="4"/>
  </cols>
  <sheetData>
    <row r="1" spans="1:14" ht="15" customHeight="1" x14ac:dyDescent="0.3">
      <c r="A1" s="1"/>
      <c r="B1" s="2"/>
      <c r="C1" s="2"/>
      <c r="D1" s="2"/>
      <c r="E1" s="2"/>
      <c r="F1" s="2"/>
      <c r="G1" s="2"/>
      <c r="H1" s="2"/>
      <c r="I1" s="2"/>
      <c r="J1" s="2"/>
      <c r="K1" s="2"/>
      <c r="L1" s="2"/>
      <c r="M1" s="2"/>
      <c r="N1" s="3"/>
    </row>
    <row r="2" spans="1:14" ht="30" customHeight="1" x14ac:dyDescent="0.3">
      <c r="A2" s="5"/>
      <c r="B2" s="197"/>
      <c r="C2" s="197"/>
      <c r="D2" s="197"/>
      <c r="E2" s="197"/>
      <c r="F2" s="197"/>
      <c r="G2" s="197"/>
      <c r="H2" s="197"/>
      <c r="I2" s="197"/>
      <c r="J2" s="197"/>
      <c r="K2" s="197"/>
      <c r="L2" s="197"/>
      <c r="M2" s="197"/>
      <c r="N2" s="6"/>
    </row>
    <row r="3" spans="1:14" ht="60" customHeight="1" x14ac:dyDescent="0.3">
      <c r="A3" s="5"/>
      <c r="B3" s="198" t="s">
        <v>0</v>
      </c>
      <c r="C3" s="198"/>
      <c r="D3" s="198"/>
      <c r="E3" s="198"/>
      <c r="F3" s="198"/>
      <c r="G3" s="198"/>
      <c r="H3" s="198"/>
      <c r="I3" s="198"/>
      <c r="J3" s="198"/>
      <c r="K3" s="198"/>
      <c r="L3" s="198"/>
      <c r="M3" s="198"/>
      <c r="N3" s="6"/>
    </row>
    <row r="4" spans="1:14" ht="60" customHeight="1" x14ac:dyDescent="0.3">
      <c r="A4" s="5"/>
      <c r="B4" s="198"/>
      <c r="C4" s="198"/>
      <c r="D4" s="198"/>
      <c r="E4" s="198"/>
      <c r="F4" s="198"/>
      <c r="G4" s="198"/>
      <c r="H4" s="198"/>
      <c r="I4" s="198"/>
      <c r="J4" s="198"/>
      <c r="K4" s="198"/>
      <c r="L4" s="198"/>
      <c r="M4" s="198"/>
      <c r="N4" s="6"/>
    </row>
    <row r="5" spans="1:14" ht="60" customHeight="1" x14ac:dyDescent="0.3">
      <c r="A5" s="5"/>
      <c r="B5" s="198"/>
      <c r="C5" s="198"/>
      <c r="D5" s="198"/>
      <c r="E5" s="198"/>
      <c r="F5" s="198"/>
      <c r="G5" s="198"/>
      <c r="H5" s="198"/>
      <c r="I5" s="198"/>
      <c r="J5" s="198"/>
      <c r="K5" s="198"/>
      <c r="L5" s="198"/>
      <c r="M5" s="198"/>
      <c r="N5" s="6"/>
    </row>
    <row r="6" spans="1:14" ht="60" customHeight="1" x14ac:dyDescent="0.3">
      <c r="A6" s="5"/>
      <c r="B6" s="197"/>
      <c r="C6" s="197"/>
      <c r="D6" s="197"/>
      <c r="E6" s="197"/>
      <c r="F6" s="197"/>
      <c r="G6" s="197"/>
      <c r="H6" s="197"/>
      <c r="I6" s="197"/>
      <c r="J6" s="197"/>
      <c r="K6" s="197"/>
      <c r="L6" s="197"/>
      <c r="M6" s="197"/>
      <c r="N6" s="6"/>
    </row>
    <row r="7" spans="1:14" ht="95.15" customHeight="1" x14ac:dyDescent="0.3">
      <c r="A7" s="5"/>
      <c r="B7" s="194"/>
      <c r="C7" s="194"/>
      <c r="D7" s="194"/>
      <c r="E7" s="194"/>
      <c r="F7" s="194"/>
      <c r="G7" s="194"/>
      <c r="H7" s="194"/>
      <c r="I7" s="194"/>
      <c r="J7" s="194"/>
      <c r="K7" s="194"/>
      <c r="L7" s="194"/>
      <c r="M7" s="194"/>
      <c r="N7" s="6"/>
    </row>
    <row r="8" spans="1:14" ht="40" customHeight="1" x14ac:dyDescent="0.3">
      <c r="A8" s="5"/>
      <c r="B8" s="194" t="s">
        <v>1</v>
      </c>
      <c r="C8" s="194"/>
      <c r="D8" s="194"/>
      <c r="E8" s="194"/>
      <c r="F8" s="194"/>
      <c r="G8" s="194"/>
      <c r="H8" s="194"/>
      <c r="I8" s="194"/>
      <c r="J8" s="194"/>
      <c r="K8" s="194"/>
      <c r="L8" s="194"/>
      <c r="M8" s="194"/>
      <c r="N8" s="6"/>
    </row>
    <row r="9" spans="1:14" ht="40" customHeight="1" x14ac:dyDescent="0.3">
      <c r="A9" s="5"/>
      <c r="B9" s="194" t="s">
        <v>2</v>
      </c>
      <c r="C9" s="194"/>
      <c r="D9" s="194"/>
      <c r="E9" s="194"/>
      <c r="F9" s="194"/>
      <c r="G9" s="194"/>
      <c r="H9" s="194"/>
      <c r="I9" s="194"/>
      <c r="J9" s="194"/>
      <c r="K9" s="194"/>
      <c r="L9" s="194"/>
      <c r="M9" s="194"/>
      <c r="N9" s="6"/>
    </row>
    <row r="10" spans="1:14" ht="40" customHeight="1" x14ac:dyDescent="0.3">
      <c r="A10" s="5"/>
      <c r="B10" s="194" t="s">
        <v>3</v>
      </c>
      <c r="C10" s="194"/>
      <c r="D10" s="194"/>
      <c r="E10" s="194"/>
      <c r="F10" s="194"/>
      <c r="G10" s="194"/>
      <c r="H10" s="194"/>
      <c r="I10" s="194"/>
      <c r="J10" s="194"/>
      <c r="K10" s="194"/>
      <c r="L10" s="194"/>
      <c r="M10" s="194"/>
      <c r="N10" s="6"/>
    </row>
    <row r="11" spans="1:14" ht="40" customHeight="1" x14ac:dyDescent="0.3">
      <c r="A11" s="5"/>
      <c r="B11" s="194" t="s">
        <v>4</v>
      </c>
      <c r="C11" s="194"/>
      <c r="D11" s="194"/>
      <c r="E11" s="194"/>
      <c r="F11" s="194"/>
      <c r="G11" s="194"/>
      <c r="H11" s="194"/>
      <c r="I11" s="194"/>
      <c r="J11" s="194"/>
      <c r="K11" s="194"/>
      <c r="L11" s="194"/>
      <c r="M11" s="194"/>
      <c r="N11" s="6"/>
    </row>
    <row r="12" spans="1:14" ht="160" customHeight="1" x14ac:dyDescent="0.3">
      <c r="A12" s="5"/>
      <c r="B12" s="195" t="s">
        <v>152</v>
      </c>
      <c r="C12" s="195"/>
      <c r="D12" s="195"/>
      <c r="E12" s="195"/>
      <c r="F12" s="195"/>
      <c r="G12" s="195"/>
      <c r="H12" s="195"/>
      <c r="I12" s="195"/>
      <c r="J12" s="195"/>
      <c r="K12" s="195"/>
      <c r="L12" s="195"/>
      <c r="M12" s="195"/>
      <c r="N12" s="6"/>
    </row>
    <row r="13" spans="1:14" ht="5.15" customHeight="1" x14ac:dyDescent="0.3">
      <c r="A13" s="7"/>
      <c r="B13" s="8"/>
      <c r="C13" s="8"/>
      <c r="D13" s="8"/>
      <c r="E13" s="8"/>
      <c r="F13" s="8"/>
      <c r="G13" s="8"/>
      <c r="H13" s="9"/>
      <c r="I13" s="8"/>
      <c r="J13" s="8"/>
      <c r="K13" s="8"/>
      <c r="L13" s="8"/>
      <c r="M13" s="8"/>
      <c r="N13" s="10"/>
    </row>
    <row r="14" spans="1:14" ht="5.15" customHeight="1" x14ac:dyDescent="0.3">
      <c r="A14" s="11"/>
      <c r="B14" s="12"/>
      <c r="C14" s="12"/>
      <c r="D14" s="12"/>
      <c r="E14" s="12"/>
      <c r="F14" s="12"/>
      <c r="G14" s="12"/>
      <c r="H14" s="13"/>
      <c r="I14" s="12"/>
      <c r="J14" s="12"/>
      <c r="K14" s="12"/>
      <c r="L14" s="12"/>
      <c r="M14" s="12"/>
      <c r="N14" s="14"/>
    </row>
    <row r="15" spans="1:14" ht="55" customHeight="1" x14ac:dyDescent="0.3">
      <c r="A15" s="30" t="s">
        <v>5</v>
      </c>
      <c r="B15" s="196" t="s">
        <v>6</v>
      </c>
      <c r="C15" s="196"/>
      <c r="D15" s="196"/>
      <c r="E15" s="196"/>
      <c r="F15" s="196"/>
      <c r="G15" s="196"/>
      <c r="H15" s="196"/>
      <c r="I15" s="196"/>
      <c r="J15" s="196"/>
      <c r="K15" s="196"/>
      <c r="L15" s="196"/>
      <c r="M15" s="196"/>
      <c r="N15" s="31" t="s">
        <v>7</v>
      </c>
    </row>
    <row r="16" spans="1:14" ht="5.15" customHeight="1" x14ac:dyDescent="0.3">
      <c r="A16" s="11"/>
      <c r="B16" s="15"/>
      <c r="C16" s="15"/>
      <c r="D16" s="15"/>
      <c r="E16" s="15"/>
      <c r="F16" s="15"/>
      <c r="G16" s="15"/>
      <c r="H16" s="15"/>
      <c r="I16" s="15"/>
      <c r="J16" s="15"/>
      <c r="K16" s="15"/>
      <c r="L16" s="15"/>
      <c r="M16" s="15"/>
      <c r="N16" s="14"/>
    </row>
    <row r="17" spans="1:14" ht="15" customHeight="1" x14ac:dyDescent="0.3">
      <c r="A17" s="16"/>
      <c r="B17" s="17"/>
      <c r="C17" s="17"/>
      <c r="D17" s="17"/>
      <c r="E17" s="17"/>
      <c r="F17" s="17"/>
      <c r="G17" s="17"/>
      <c r="H17" s="18"/>
      <c r="I17" s="17"/>
      <c r="J17" s="17"/>
      <c r="K17" s="17"/>
      <c r="L17" s="17"/>
      <c r="M17" s="17"/>
      <c r="N17" s="19"/>
    </row>
    <row r="18" spans="1:14" ht="20.149999999999999" customHeight="1" x14ac:dyDescent="0.3">
      <c r="A18" s="16"/>
      <c r="B18" s="20"/>
      <c r="C18" s="20"/>
      <c r="D18" s="20"/>
      <c r="E18" s="20"/>
      <c r="F18" s="20"/>
      <c r="G18" s="20"/>
      <c r="H18" s="20"/>
      <c r="I18" s="20"/>
      <c r="J18" s="20"/>
      <c r="K18" s="136" t="s">
        <v>206</v>
      </c>
      <c r="L18" s="136" t="s">
        <v>205</v>
      </c>
      <c r="M18" s="136" t="s">
        <v>207</v>
      </c>
      <c r="N18" s="19"/>
    </row>
    <row r="19" spans="1:14" ht="20.149999999999999" customHeight="1" x14ac:dyDescent="0.3">
      <c r="A19" s="16"/>
      <c r="B19" s="21"/>
      <c r="C19" s="21"/>
      <c r="D19" s="21"/>
      <c r="E19" s="21"/>
      <c r="F19" s="21"/>
      <c r="G19" s="21"/>
      <c r="H19" s="21"/>
      <c r="I19" s="21"/>
      <c r="J19" s="22" t="s">
        <v>8</v>
      </c>
      <c r="K19" s="22" t="s">
        <v>203</v>
      </c>
      <c r="L19" s="22" t="s">
        <v>9</v>
      </c>
      <c r="M19" s="22" t="s">
        <v>202</v>
      </c>
      <c r="N19" s="19"/>
    </row>
    <row r="20" spans="1:14" ht="20.149999999999999" customHeight="1" x14ac:dyDescent="0.3">
      <c r="A20" s="16"/>
      <c r="B20" s="23">
        <v>1</v>
      </c>
      <c r="C20" s="193" t="str">
        <f>B1131</f>
        <v>1st visit: prenatal, provider pre-enrollment</v>
      </c>
      <c r="D20" s="193"/>
      <c r="E20" s="193"/>
      <c r="F20" s="193"/>
      <c r="G20" s="193"/>
      <c r="H20" s="193"/>
      <c r="I20" s="193"/>
      <c r="J20" s="24">
        <f>B20</f>
        <v>1</v>
      </c>
      <c r="K20" s="128">
        <f>M1131</f>
        <v>0</v>
      </c>
      <c r="L20" s="128">
        <f>P1146</f>
        <v>0.63</v>
      </c>
      <c r="M20" s="128">
        <f>P1147</f>
        <v>0.69166666666666665</v>
      </c>
      <c r="N20" s="19"/>
    </row>
    <row r="21" spans="1:14" ht="20.149999999999999" customHeight="1" x14ac:dyDescent="0.3">
      <c r="A21" s="16"/>
      <c r="B21" s="23">
        <v>2</v>
      </c>
      <c r="C21" s="193" t="str">
        <f>B1171</f>
        <v>2nd visit: delivery, provider pre-enrollment</v>
      </c>
      <c r="D21" s="193"/>
      <c r="E21" s="193"/>
      <c r="F21" s="193"/>
      <c r="G21" s="193"/>
      <c r="H21" s="193"/>
      <c r="I21" s="193"/>
      <c r="J21" s="24">
        <f t="shared" ref="J21:J35" si="0">B21</f>
        <v>2</v>
      </c>
      <c r="K21" s="128">
        <f>M1171</f>
        <v>0</v>
      </c>
      <c r="L21" s="128">
        <f>P1186</f>
        <v>0.78</v>
      </c>
      <c r="M21" s="128">
        <f>P1187</f>
        <v>0.7</v>
      </c>
      <c r="N21" s="19"/>
    </row>
    <row r="22" spans="1:14" ht="20.149999999999999" customHeight="1" x14ac:dyDescent="0.3">
      <c r="A22" s="16"/>
      <c r="B22" s="23">
        <v>3</v>
      </c>
      <c r="C22" s="193" t="str">
        <f>B1208</f>
        <v>3rd visit: postpartum, provider pre-enrollment</v>
      </c>
      <c r="D22" s="193"/>
      <c r="E22" s="193"/>
      <c r="F22" s="193"/>
      <c r="G22" s="193"/>
      <c r="H22" s="193"/>
      <c r="I22" s="193"/>
      <c r="J22" s="24">
        <f t="shared" si="0"/>
        <v>3</v>
      </c>
      <c r="K22" s="128">
        <f>M1208</f>
        <v>0</v>
      </c>
      <c r="L22" s="128">
        <f>P1223</f>
        <v>0.48</v>
      </c>
      <c r="M22" s="128">
        <f>P1224</f>
        <v>0.60000000000000009</v>
      </c>
      <c r="N22" s="19"/>
    </row>
    <row r="23" spans="1:14" ht="20.149999999999999" customHeight="1" x14ac:dyDescent="0.3">
      <c r="A23" s="16"/>
      <c r="B23" s="23">
        <v>4</v>
      </c>
      <c r="C23" s="193" t="str">
        <f>B1245</f>
        <v>4th visit: postpartum, provider pre-enrollment</v>
      </c>
      <c r="D23" s="193"/>
      <c r="E23" s="193"/>
      <c r="F23" s="193"/>
      <c r="G23" s="193"/>
      <c r="H23" s="193"/>
      <c r="I23" s="193"/>
      <c r="J23" s="24">
        <f t="shared" si="0"/>
        <v>4</v>
      </c>
      <c r="K23" s="128">
        <f>M1245</f>
        <v>0</v>
      </c>
      <c r="L23" s="128">
        <f>P1260</f>
        <v>0.48</v>
      </c>
      <c r="M23" s="128">
        <f>P1261</f>
        <v>0.60833333333333339</v>
      </c>
      <c r="N23" s="19"/>
    </row>
    <row r="24" spans="1:14" ht="20.149999999999999" customHeight="1" x14ac:dyDescent="0.3">
      <c r="A24" s="16"/>
      <c r="B24" s="23">
        <v>5</v>
      </c>
      <c r="C24" s="193" t="str">
        <f>B1282</f>
        <v>5th visit: postpartum, provider pre-enrollment</v>
      </c>
      <c r="D24" s="193"/>
      <c r="E24" s="193"/>
      <c r="F24" s="193"/>
      <c r="G24" s="193"/>
      <c r="H24" s="193"/>
      <c r="I24" s="193"/>
      <c r="J24" s="24">
        <f t="shared" si="0"/>
        <v>5</v>
      </c>
      <c r="K24" s="128">
        <f>M1282</f>
        <v>0</v>
      </c>
      <c r="L24" s="128">
        <f>P1297</f>
        <v>0.45</v>
      </c>
      <c r="M24" s="128">
        <f>P1298</f>
        <v>0.6166666666666667</v>
      </c>
      <c r="N24" s="19"/>
    </row>
    <row r="25" spans="1:14" ht="20.149999999999999" customHeight="1" x14ac:dyDescent="0.3">
      <c r="A25" s="16"/>
      <c r="B25" s="23">
        <v>6</v>
      </c>
      <c r="C25" s="193" t="str">
        <f>B1319</f>
        <v>6th visit: postpartum, provider pre-enrollment</v>
      </c>
      <c r="D25" s="193"/>
      <c r="E25" s="193"/>
      <c r="F25" s="193"/>
      <c r="G25" s="193"/>
      <c r="H25" s="193"/>
      <c r="I25" s="193"/>
      <c r="J25" s="24">
        <f t="shared" si="0"/>
        <v>6</v>
      </c>
      <c r="K25" s="128">
        <f>M1319</f>
        <v>0</v>
      </c>
      <c r="L25" s="128">
        <f>P1334</f>
        <v>0.48</v>
      </c>
      <c r="M25" s="128">
        <f>P1335</f>
        <v>0.57499999999999996</v>
      </c>
      <c r="N25" s="19"/>
    </row>
    <row r="26" spans="1:14" ht="20.149999999999999" customHeight="1" x14ac:dyDescent="0.3">
      <c r="A26" s="16"/>
      <c r="B26" s="23">
        <v>7</v>
      </c>
      <c r="C26" s="193" t="str">
        <f>B1356</f>
        <v>7th visit: postpartum, provider pre-enrollment</v>
      </c>
      <c r="D26" s="193"/>
      <c r="E26" s="193"/>
      <c r="F26" s="193"/>
      <c r="G26" s="193"/>
      <c r="H26" s="193"/>
      <c r="I26" s="193"/>
      <c r="J26" s="24">
        <f t="shared" si="0"/>
        <v>7</v>
      </c>
      <c r="K26" s="128">
        <f>M1356</f>
        <v>0</v>
      </c>
      <c r="L26" s="128">
        <f>P1371</f>
        <v>0.53</v>
      </c>
      <c r="M26" s="128">
        <f>P1372</f>
        <v>0.53333333333333344</v>
      </c>
      <c r="N26" s="19"/>
    </row>
    <row r="27" spans="1:14" ht="20.149999999999999" customHeight="1" x14ac:dyDescent="0.3">
      <c r="A27" s="16"/>
      <c r="B27" s="23">
        <v>8</v>
      </c>
      <c r="C27" s="193" t="str">
        <f>B1393</f>
        <v>8th visit: postpartum, provider pre-enrollment</v>
      </c>
      <c r="D27" s="193"/>
      <c r="E27" s="193"/>
      <c r="F27" s="193"/>
      <c r="G27" s="193"/>
      <c r="H27" s="193"/>
      <c r="I27" s="193"/>
      <c r="J27" s="24">
        <f t="shared" si="0"/>
        <v>8</v>
      </c>
      <c r="K27" s="128">
        <f>M1393</f>
        <v>0</v>
      </c>
      <c r="L27" s="128">
        <f>P1408</f>
        <v>0.6</v>
      </c>
      <c r="M27" s="128">
        <f>P1409</f>
        <v>0.46666666666666667</v>
      </c>
      <c r="N27" s="19"/>
    </row>
    <row r="28" spans="1:14" ht="20.149999999999999" customHeight="1" x14ac:dyDescent="0.3">
      <c r="A28" s="16"/>
      <c r="B28" s="23">
        <v>9</v>
      </c>
      <c r="C28" s="193" t="str">
        <f>B1430</f>
        <v>9th visit: postpartum, provider pre-enrollment</v>
      </c>
      <c r="D28" s="193"/>
      <c r="E28" s="193"/>
      <c r="F28" s="193"/>
      <c r="G28" s="193"/>
      <c r="H28" s="193"/>
      <c r="I28" s="193"/>
      <c r="J28" s="24">
        <f t="shared" si="0"/>
        <v>9</v>
      </c>
      <c r="K28" s="128">
        <f>M1430</f>
        <v>0</v>
      </c>
      <c r="L28" s="128">
        <f>P1445</f>
        <v>0.48</v>
      </c>
      <c r="M28" s="128">
        <f>P1446</f>
        <v>0.5083333333333333</v>
      </c>
      <c r="N28" s="19"/>
    </row>
    <row r="29" spans="1:14" ht="20.149999999999999" customHeight="1" x14ac:dyDescent="0.3">
      <c r="A29" s="16"/>
      <c r="B29" s="89">
        <v>10</v>
      </c>
      <c r="C29" s="192" t="str">
        <f>B1467</f>
        <v>10th visit</v>
      </c>
      <c r="D29" s="192"/>
      <c r="E29" s="192"/>
      <c r="F29" s="192"/>
      <c r="G29" s="192"/>
      <c r="H29" s="192"/>
      <c r="I29" s="192"/>
      <c r="J29" s="88">
        <f t="shared" si="0"/>
        <v>10</v>
      </c>
      <c r="K29" s="129">
        <f>M1467</f>
        <v>0</v>
      </c>
      <c r="L29" s="129" t="str">
        <f>P1482</f>
        <v/>
      </c>
      <c r="M29" s="129" t="str">
        <f>P1483</f>
        <v/>
      </c>
      <c r="N29" s="19"/>
    </row>
    <row r="30" spans="1:14" ht="20.149999999999999" customHeight="1" x14ac:dyDescent="0.3">
      <c r="A30" s="16"/>
      <c r="B30" s="89">
        <v>11</v>
      </c>
      <c r="C30" s="192" t="str">
        <f>B1504</f>
        <v>11th visit</v>
      </c>
      <c r="D30" s="192"/>
      <c r="E30" s="192"/>
      <c r="F30" s="192"/>
      <c r="G30" s="192"/>
      <c r="H30" s="192"/>
      <c r="I30" s="192"/>
      <c r="J30" s="88">
        <f t="shared" si="0"/>
        <v>11</v>
      </c>
      <c r="K30" s="129">
        <f>M1504</f>
        <v>0</v>
      </c>
      <c r="L30" s="129" t="str">
        <f>P1519</f>
        <v/>
      </c>
      <c r="M30" s="129" t="str">
        <f>P1520</f>
        <v/>
      </c>
      <c r="N30" s="19"/>
    </row>
    <row r="31" spans="1:14" ht="20.149999999999999" customHeight="1" x14ac:dyDescent="0.3">
      <c r="A31" s="16"/>
      <c r="B31" s="89">
        <v>12</v>
      </c>
      <c r="C31" s="192" t="str">
        <f>B1541</f>
        <v>12th visit</v>
      </c>
      <c r="D31" s="192"/>
      <c r="E31" s="192"/>
      <c r="F31" s="192"/>
      <c r="G31" s="192"/>
      <c r="H31" s="192"/>
      <c r="I31" s="192"/>
      <c r="J31" s="88">
        <f t="shared" si="0"/>
        <v>12</v>
      </c>
      <c r="K31" s="129">
        <f>M1541</f>
        <v>0</v>
      </c>
      <c r="L31" s="129" t="str">
        <f>P1556</f>
        <v/>
      </c>
      <c r="M31" s="129" t="str">
        <f>P1557</f>
        <v/>
      </c>
      <c r="N31" s="19"/>
    </row>
    <row r="32" spans="1:14" ht="20.149999999999999" customHeight="1" x14ac:dyDescent="0.3">
      <c r="A32" s="16"/>
      <c r="B32" s="89">
        <v>13</v>
      </c>
      <c r="C32" s="192" t="str">
        <f>B1578</f>
        <v>13th visit</v>
      </c>
      <c r="D32" s="192"/>
      <c r="E32" s="192"/>
      <c r="F32" s="192"/>
      <c r="G32" s="192"/>
      <c r="H32" s="192"/>
      <c r="I32" s="192"/>
      <c r="J32" s="88">
        <f t="shared" si="0"/>
        <v>13</v>
      </c>
      <c r="K32" s="129">
        <f>M1578</f>
        <v>0</v>
      </c>
      <c r="L32" s="129" t="str">
        <f>P1593</f>
        <v/>
      </c>
      <c r="M32" s="129" t="str">
        <f>P1594</f>
        <v/>
      </c>
      <c r="N32" s="19"/>
    </row>
    <row r="33" spans="1:14" ht="20.149999999999999" customHeight="1" x14ac:dyDescent="0.3">
      <c r="A33" s="16"/>
      <c r="B33" s="89">
        <v>14</v>
      </c>
      <c r="C33" s="192" t="str">
        <f>B1615</f>
        <v>14th visit</v>
      </c>
      <c r="D33" s="192"/>
      <c r="E33" s="192"/>
      <c r="F33" s="192"/>
      <c r="G33" s="192"/>
      <c r="H33" s="192"/>
      <c r="I33" s="192"/>
      <c r="J33" s="88">
        <f t="shared" si="0"/>
        <v>14</v>
      </c>
      <c r="K33" s="129">
        <f>M1615</f>
        <v>0</v>
      </c>
      <c r="L33" s="129" t="str">
        <f>P1630</f>
        <v/>
      </c>
      <c r="M33" s="129" t="str">
        <f>P1631</f>
        <v/>
      </c>
      <c r="N33" s="19"/>
    </row>
    <row r="34" spans="1:14" ht="20.149999999999999" customHeight="1" x14ac:dyDescent="0.3">
      <c r="A34" s="16"/>
      <c r="B34" s="89">
        <v>15</v>
      </c>
      <c r="C34" s="192" t="str">
        <f>B1652</f>
        <v>15th visit</v>
      </c>
      <c r="D34" s="192"/>
      <c r="E34" s="192"/>
      <c r="F34" s="192"/>
      <c r="G34" s="192"/>
      <c r="H34" s="192"/>
      <c r="I34" s="192"/>
      <c r="J34" s="88">
        <f t="shared" si="0"/>
        <v>15</v>
      </c>
      <c r="K34" s="129">
        <f>M1652</f>
        <v>0</v>
      </c>
      <c r="L34" s="129" t="str">
        <f>P1667</f>
        <v/>
      </c>
      <c r="M34" s="129" t="str">
        <f>P1668</f>
        <v/>
      </c>
      <c r="N34" s="19"/>
    </row>
    <row r="35" spans="1:14" ht="20.149999999999999" customHeight="1" x14ac:dyDescent="0.3">
      <c r="A35" s="16"/>
      <c r="B35" s="89">
        <v>16</v>
      </c>
      <c r="C35" s="192" t="str">
        <f>B1689</f>
        <v>16th visit</v>
      </c>
      <c r="D35" s="192"/>
      <c r="E35" s="192"/>
      <c r="F35" s="192"/>
      <c r="G35" s="192"/>
      <c r="H35" s="192"/>
      <c r="I35" s="192"/>
      <c r="J35" s="88">
        <f t="shared" si="0"/>
        <v>16</v>
      </c>
      <c r="K35" s="129">
        <f>M1689</f>
        <v>0</v>
      </c>
      <c r="L35" s="129" t="str">
        <f>P1704</f>
        <v/>
      </c>
      <c r="M35" s="129" t="str">
        <f>P1705</f>
        <v/>
      </c>
      <c r="N35" s="19"/>
    </row>
    <row r="36" spans="1:14" ht="20.149999999999999" customHeight="1" x14ac:dyDescent="0.3">
      <c r="A36" s="16"/>
      <c r="B36" s="20"/>
      <c r="C36" s="26"/>
      <c r="D36" s="26"/>
      <c r="E36" s="26"/>
      <c r="F36" s="26"/>
      <c r="G36" s="26"/>
      <c r="H36" s="26"/>
      <c r="I36" s="26"/>
      <c r="J36" s="26"/>
      <c r="K36" s="26"/>
      <c r="L36" s="26"/>
      <c r="M36" s="26"/>
      <c r="N36" s="19"/>
    </row>
    <row r="37" spans="1:14" ht="20.149999999999999" customHeight="1" x14ac:dyDescent="0.3">
      <c r="A37" s="16"/>
      <c r="B37" s="21"/>
      <c r="C37" s="21"/>
      <c r="D37" s="21"/>
      <c r="E37" s="21"/>
      <c r="F37" s="21"/>
      <c r="G37" s="21"/>
      <c r="H37" s="21"/>
      <c r="I37" s="21"/>
      <c r="J37" s="21"/>
      <c r="K37" s="21"/>
      <c r="L37" s="21"/>
      <c r="M37" s="21"/>
      <c r="N37" s="19"/>
    </row>
    <row r="38" spans="1:14" ht="20.149999999999999" customHeight="1" x14ac:dyDescent="0.3">
      <c r="A38" s="16"/>
      <c r="B38" s="21"/>
      <c r="C38" s="21"/>
      <c r="D38" s="21"/>
      <c r="E38" s="21"/>
      <c r="F38" s="21"/>
      <c r="G38" s="21"/>
      <c r="H38" s="21"/>
      <c r="I38" s="21"/>
      <c r="J38" s="21"/>
      <c r="K38" s="21"/>
      <c r="L38" s="21"/>
      <c r="M38" s="21"/>
      <c r="N38" s="19"/>
    </row>
    <row r="39" spans="1:14" ht="20.149999999999999" customHeight="1" x14ac:dyDescent="0.3">
      <c r="A39" s="16"/>
      <c r="B39" s="21"/>
      <c r="C39" s="21"/>
      <c r="D39" s="21"/>
      <c r="E39" s="21"/>
      <c r="F39" s="21"/>
      <c r="G39" s="21"/>
      <c r="H39" s="21"/>
      <c r="I39" s="21"/>
      <c r="J39" s="21"/>
      <c r="K39" s="21"/>
      <c r="L39" s="21"/>
      <c r="M39" s="21"/>
      <c r="N39" s="19"/>
    </row>
    <row r="40" spans="1:14" ht="20.149999999999999" customHeight="1" x14ac:dyDescent="0.3">
      <c r="A40" s="16"/>
      <c r="B40" s="21"/>
      <c r="C40" s="21"/>
      <c r="D40" s="21"/>
      <c r="E40" s="21"/>
      <c r="F40" s="21"/>
      <c r="G40" s="21"/>
      <c r="H40" s="21"/>
      <c r="I40" s="21"/>
      <c r="J40" s="21"/>
      <c r="K40" s="21"/>
      <c r="L40" s="21"/>
      <c r="M40" s="21"/>
      <c r="N40" s="19"/>
    </row>
    <row r="41" spans="1:14" ht="20.149999999999999" customHeight="1" x14ac:dyDescent="0.3">
      <c r="A41" s="16"/>
      <c r="B41" s="21"/>
      <c r="C41" s="21"/>
      <c r="D41" s="21"/>
      <c r="E41" s="21"/>
      <c r="F41" s="21"/>
      <c r="G41" s="21"/>
      <c r="H41" s="21"/>
      <c r="I41" s="21"/>
      <c r="J41" s="21"/>
      <c r="K41" s="21"/>
      <c r="L41" s="21"/>
      <c r="M41" s="21"/>
      <c r="N41" s="19"/>
    </row>
    <row r="42" spans="1:14" ht="20.149999999999999" customHeight="1" x14ac:dyDescent="0.3">
      <c r="A42" s="16"/>
      <c r="B42" s="20"/>
      <c r="C42" s="26"/>
      <c r="D42" s="26"/>
      <c r="E42" s="26"/>
      <c r="F42" s="26"/>
      <c r="G42" s="26"/>
      <c r="H42" s="26"/>
      <c r="I42" s="26"/>
      <c r="J42" s="26"/>
      <c r="K42" s="26"/>
      <c r="L42" s="26"/>
      <c r="M42" s="26"/>
      <c r="N42" s="19"/>
    </row>
    <row r="43" spans="1:14" ht="20.149999999999999" customHeight="1" x14ac:dyDescent="0.3">
      <c r="A43" s="16"/>
      <c r="B43" s="21"/>
      <c r="C43" s="21"/>
      <c r="D43" s="21"/>
      <c r="E43" s="21"/>
      <c r="F43" s="21"/>
      <c r="G43" s="21"/>
      <c r="H43" s="21"/>
      <c r="I43" s="21"/>
      <c r="J43" s="21"/>
      <c r="K43" s="21"/>
      <c r="L43" s="21"/>
      <c r="M43" s="21"/>
      <c r="N43" s="19"/>
    </row>
    <row r="44" spans="1:14" ht="20.149999999999999" customHeight="1" x14ac:dyDescent="0.3">
      <c r="A44" s="16"/>
      <c r="B44" s="21"/>
      <c r="C44" s="21"/>
      <c r="D44" s="21"/>
      <c r="E44" s="21"/>
      <c r="F44" s="21"/>
      <c r="G44" s="21"/>
      <c r="H44" s="21"/>
      <c r="I44" s="21"/>
      <c r="J44" s="21"/>
      <c r="K44" s="21"/>
      <c r="L44" s="21"/>
      <c r="M44" s="21"/>
      <c r="N44" s="19"/>
    </row>
    <row r="45" spans="1:14" ht="20.149999999999999" customHeight="1" x14ac:dyDescent="0.3">
      <c r="A45" s="16"/>
      <c r="B45" s="21"/>
      <c r="C45" s="21"/>
      <c r="D45" s="21"/>
      <c r="E45" s="21"/>
      <c r="F45" s="21"/>
      <c r="G45" s="21"/>
      <c r="H45" s="21"/>
      <c r="I45" s="21"/>
      <c r="J45" s="21"/>
      <c r="K45" s="21"/>
      <c r="L45" s="21"/>
      <c r="M45" s="21"/>
      <c r="N45" s="19"/>
    </row>
    <row r="46" spans="1:14" ht="20.149999999999999" customHeight="1" x14ac:dyDescent="0.3">
      <c r="A46" s="16"/>
      <c r="B46" s="21"/>
      <c r="C46" s="21"/>
      <c r="D46" s="21"/>
      <c r="E46" s="21"/>
      <c r="F46" s="21"/>
      <c r="G46" s="21"/>
      <c r="H46" s="21"/>
      <c r="I46" s="21"/>
      <c r="J46" s="21"/>
      <c r="K46" s="21"/>
      <c r="L46" s="21"/>
      <c r="M46" s="21"/>
      <c r="N46" s="19"/>
    </row>
    <row r="47" spans="1:14" ht="20.149999999999999" customHeight="1" x14ac:dyDescent="0.3">
      <c r="A47" s="16"/>
      <c r="B47" s="21"/>
      <c r="C47" s="21"/>
      <c r="D47" s="21"/>
      <c r="E47" s="21"/>
      <c r="F47" s="21"/>
      <c r="G47" s="21"/>
      <c r="H47" s="21"/>
      <c r="I47" s="21"/>
      <c r="J47" s="21"/>
      <c r="K47" s="21"/>
      <c r="L47" s="21"/>
      <c r="M47" s="21"/>
      <c r="N47" s="19"/>
    </row>
    <row r="48" spans="1:14" ht="15" customHeight="1" x14ac:dyDescent="0.3">
      <c r="A48" s="16"/>
      <c r="B48" s="21"/>
      <c r="C48" s="21"/>
      <c r="D48" s="21"/>
      <c r="E48" s="21"/>
      <c r="F48" s="21"/>
      <c r="G48" s="21"/>
      <c r="H48" s="21"/>
      <c r="I48" s="21"/>
      <c r="J48" s="21"/>
      <c r="K48" s="21"/>
      <c r="L48" s="21"/>
      <c r="M48" s="21"/>
      <c r="N48" s="19"/>
    </row>
    <row r="49" spans="1:54" ht="5.15" customHeight="1" x14ac:dyDescent="0.3">
      <c r="A49" s="16"/>
      <c r="B49" s="21"/>
      <c r="C49" s="21"/>
      <c r="D49" s="21"/>
      <c r="E49" s="21"/>
      <c r="F49" s="21"/>
      <c r="G49" s="21"/>
      <c r="H49" s="21"/>
      <c r="I49" s="21"/>
      <c r="J49" s="21"/>
      <c r="K49" s="21"/>
      <c r="L49" s="21"/>
      <c r="M49" s="21"/>
      <c r="N49" s="19"/>
    </row>
    <row r="50" spans="1:54" ht="5.15" customHeight="1" x14ac:dyDescent="0.3">
      <c r="A50" s="27"/>
      <c r="B50" s="28"/>
      <c r="C50" s="28"/>
      <c r="D50" s="28"/>
      <c r="E50" s="28"/>
      <c r="F50" s="28"/>
      <c r="G50" s="28"/>
      <c r="H50" s="28"/>
      <c r="I50" s="28"/>
      <c r="J50" s="28"/>
      <c r="K50" s="28"/>
      <c r="L50" s="28"/>
      <c r="M50" s="28"/>
      <c r="N50" s="29"/>
    </row>
    <row r="51" spans="1:54" ht="55" customHeight="1" x14ac:dyDescent="0.3">
      <c r="A51" s="30" t="s">
        <v>5</v>
      </c>
      <c r="B51" s="188" t="s">
        <v>10</v>
      </c>
      <c r="C51" s="188"/>
      <c r="D51" s="188"/>
      <c r="E51" s="188"/>
      <c r="F51" s="186" t="s">
        <v>42</v>
      </c>
      <c r="G51" s="186"/>
      <c r="H51" s="186"/>
      <c r="I51" s="186"/>
      <c r="J51" s="187" t="s">
        <v>43</v>
      </c>
      <c r="K51" s="187"/>
      <c r="L51" s="187"/>
      <c r="M51" s="187"/>
      <c r="N51" s="31" t="s">
        <v>7</v>
      </c>
    </row>
    <row r="52" spans="1:54" ht="5.15" customHeight="1" x14ac:dyDescent="0.3">
      <c r="A52" s="11"/>
      <c r="B52" s="12"/>
      <c r="C52" s="12"/>
      <c r="D52" s="12"/>
      <c r="E52" s="12"/>
      <c r="F52" s="12"/>
      <c r="G52" s="12"/>
      <c r="H52" s="13"/>
      <c r="I52" s="12"/>
      <c r="J52" s="12"/>
      <c r="K52" s="12"/>
      <c r="L52" s="12"/>
      <c r="M52" s="12"/>
      <c r="N52" s="14"/>
    </row>
    <row r="53" spans="1:54" ht="5.15" customHeight="1" x14ac:dyDescent="0.3">
      <c r="A53" s="16"/>
      <c r="B53" s="17"/>
      <c r="C53" s="17"/>
      <c r="D53" s="17"/>
      <c r="E53" s="17"/>
      <c r="F53" s="17"/>
      <c r="G53" s="17"/>
      <c r="H53" s="18"/>
      <c r="I53" s="17"/>
      <c r="J53" s="17"/>
      <c r="K53" s="17"/>
      <c r="L53" s="17"/>
      <c r="M53" s="17"/>
      <c r="N53" s="19"/>
    </row>
    <row r="54" spans="1:54" ht="5.15" customHeight="1" thickBot="1" x14ac:dyDescent="0.35">
      <c r="A54" s="16"/>
      <c r="B54" s="32"/>
      <c r="C54" s="32"/>
      <c r="D54" s="32"/>
      <c r="E54" s="32"/>
      <c r="F54" s="32"/>
      <c r="G54" s="32"/>
      <c r="H54" s="32"/>
      <c r="I54" s="32"/>
      <c r="J54" s="32"/>
      <c r="K54" s="32"/>
      <c r="L54" s="32"/>
      <c r="M54" s="32"/>
      <c r="N54" s="19"/>
    </row>
    <row r="55" spans="1:54" ht="20.149999999999999" customHeight="1" thickTop="1" x14ac:dyDescent="0.3">
      <c r="A55" s="16"/>
      <c r="B55" s="33" t="s">
        <v>11</v>
      </c>
      <c r="C55" s="32"/>
      <c r="D55" s="32"/>
      <c r="E55" s="32"/>
      <c r="F55" s="179" t="s">
        <v>159</v>
      </c>
      <c r="G55" s="180"/>
      <c r="H55" s="180"/>
      <c r="I55" s="181"/>
      <c r="J55" s="34"/>
      <c r="K55" s="35" t="s">
        <v>12</v>
      </c>
      <c r="L55" s="36"/>
      <c r="M55" s="37"/>
      <c r="N55" s="19"/>
    </row>
    <row r="56" spans="1:54" ht="20.149999999999999" customHeight="1" thickBot="1" x14ac:dyDescent="0.35">
      <c r="A56" s="16"/>
      <c r="B56" s="33" t="s">
        <v>13</v>
      </c>
      <c r="C56" s="32"/>
      <c r="D56" s="32"/>
      <c r="E56" s="32"/>
      <c r="F56" s="179" t="s">
        <v>166</v>
      </c>
      <c r="G56" s="180"/>
      <c r="H56" s="180"/>
      <c r="I56" s="181"/>
      <c r="J56" s="34"/>
      <c r="K56" s="182">
        <v>3.7</v>
      </c>
      <c r="L56" s="183"/>
      <c r="M56" s="184"/>
      <c r="N56" s="19"/>
    </row>
    <row r="57" spans="1:54" ht="10" customHeight="1" thickTop="1" x14ac:dyDescent="0.3">
      <c r="A57" s="16"/>
      <c r="B57" s="17"/>
      <c r="C57" s="17"/>
      <c r="D57" s="17"/>
      <c r="E57" s="17"/>
      <c r="F57" s="17"/>
      <c r="G57" s="17"/>
      <c r="H57" s="18"/>
      <c r="I57" s="17"/>
      <c r="J57" s="17"/>
      <c r="K57" s="17"/>
      <c r="L57" s="17"/>
      <c r="M57" s="17"/>
      <c r="N57" s="19"/>
    </row>
    <row r="58" spans="1:54" ht="20.149999999999999" customHeight="1" x14ac:dyDescent="0.3">
      <c r="A58" s="16"/>
      <c r="B58" s="174" t="str">
        <f>F1135</f>
        <v>1. I felt fully seen and heard.</v>
      </c>
      <c r="C58" s="174"/>
      <c r="D58" s="174"/>
      <c r="E58" s="174"/>
      <c r="F58" s="174"/>
      <c r="G58" s="174"/>
      <c r="H58" s="174"/>
      <c r="I58" s="174"/>
      <c r="J58" s="174"/>
      <c r="K58" s="175" t="s">
        <v>51</v>
      </c>
      <c r="L58" s="176"/>
      <c r="M58" s="177"/>
      <c r="N58" s="19"/>
    </row>
    <row r="59" spans="1:54" ht="5.15" customHeight="1" x14ac:dyDescent="0.3">
      <c r="A59" s="16"/>
      <c r="B59" s="17"/>
      <c r="C59" s="17"/>
      <c r="D59" s="17"/>
      <c r="E59" s="17"/>
      <c r="F59" s="17"/>
      <c r="G59" s="17"/>
      <c r="H59" s="18"/>
      <c r="I59" s="17"/>
      <c r="J59" s="17"/>
      <c r="K59" s="17"/>
      <c r="L59" s="17"/>
      <c r="M59" s="17"/>
      <c r="N59" s="19"/>
      <c r="BB59" s="38"/>
    </row>
    <row r="60" spans="1:54" ht="20.149999999999999" customHeight="1" x14ac:dyDescent="0.3">
      <c r="A60" s="16"/>
      <c r="B60" s="174" t="str">
        <f>F1136</f>
        <v>2. They faithfully responded to all of my expressions of pain or discomfort.</v>
      </c>
      <c r="C60" s="174"/>
      <c r="D60" s="174"/>
      <c r="E60" s="174"/>
      <c r="F60" s="174"/>
      <c r="G60" s="174"/>
      <c r="H60" s="174"/>
      <c r="I60" s="174"/>
      <c r="J60" s="174"/>
      <c r="K60" s="175" t="s">
        <v>49</v>
      </c>
      <c r="L60" s="176"/>
      <c r="M60" s="177"/>
      <c r="N60" s="19"/>
      <c r="BB60" s="38"/>
    </row>
    <row r="61" spans="1:54" ht="5.15" customHeight="1" x14ac:dyDescent="0.3">
      <c r="A61" s="16"/>
      <c r="B61" s="17"/>
      <c r="C61" s="17"/>
      <c r="D61" s="17"/>
      <c r="E61" s="17"/>
      <c r="F61" s="17"/>
      <c r="G61" s="17"/>
      <c r="H61" s="18"/>
      <c r="I61" s="17"/>
      <c r="J61" s="17"/>
      <c r="K61" s="17"/>
      <c r="L61" s="17"/>
      <c r="M61" s="17"/>
      <c r="N61" s="19"/>
      <c r="BB61" s="38"/>
    </row>
    <row r="62" spans="1:54" ht="20.149999999999999" customHeight="1" x14ac:dyDescent="0.3">
      <c r="A62" s="16"/>
      <c r="B62" s="174" t="str">
        <f>F1137</f>
        <v>3. They put my personal wellbeing ahead of their institutional processes.</v>
      </c>
      <c r="C62" s="174"/>
      <c r="D62" s="174"/>
      <c r="E62" s="174"/>
      <c r="F62" s="174"/>
      <c r="G62" s="174"/>
      <c r="H62" s="174"/>
      <c r="I62" s="174"/>
      <c r="J62" s="174"/>
      <c r="K62" s="175" t="s">
        <v>53</v>
      </c>
      <c r="L62" s="176"/>
      <c r="M62" s="177"/>
      <c r="N62" s="19"/>
      <c r="BB62" s="38"/>
    </row>
    <row r="63" spans="1:54" ht="5.15" customHeight="1" x14ac:dyDescent="0.3">
      <c r="A63" s="16"/>
      <c r="B63" s="17"/>
      <c r="C63" s="17"/>
      <c r="D63" s="17"/>
      <c r="E63" s="17"/>
      <c r="F63" s="17"/>
      <c r="G63" s="17"/>
      <c r="H63" s="18"/>
      <c r="I63" s="17"/>
      <c r="J63" s="17"/>
      <c r="K63" s="17"/>
      <c r="L63" s="17"/>
      <c r="M63" s="17"/>
      <c r="N63" s="19"/>
      <c r="BB63" s="38"/>
    </row>
    <row r="64" spans="1:54" ht="20.149999999999999" customHeight="1" x14ac:dyDescent="0.3">
      <c r="A64" s="16"/>
      <c r="B64" s="174" t="str">
        <f>F1138</f>
        <v>4. Their actions and expressions were devoid of any microaggressions.</v>
      </c>
      <c r="C64" s="174"/>
      <c r="D64" s="174"/>
      <c r="E64" s="174"/>
      <c r="F64" s="174"/>
      <c r="G64" s="174"/>
      <c r="H64" s="174"/>
      <c r="I64" s="174"/>
      <c r="J64" s="174"/>
      <c r="K64" s="175" t="s">
        <v>49</v>
      </c>
      <c r="L64" s="176"/>
      <c r="M64" s="177"/>
      <c r="N64" s="19"/>
    </row>
    <row r="65" spans="1:14" ht="5.15" customHeight="1" x14ac:dyDescent="0.3">
      <c r="A65" s="16"/>
      <c r="B65" s="17"/>
      <c r="C65" s="17"/>
      <c r="D65" s="17"/>
      <c r="E65" s="17"/>
      <c r="F65" s="17"/>
      <c r="G65" s="17"/>
      <c r="H65" s="18"/>
      <c r="I65" s="17"/>
      <c r="J65" s="17"/>
      <c r="K65" s="17"/>
      <c r="L65" s="17"/>
      <c r="M65" s="17"/>
      <c r="N65" s="19"/>
    </row>
    <row r="66" spans="1:14" ht="20.149999999999999" customHeight="1" x14ac:dyDescent="0.3">
      <c r="A66" s="16"/>
      <c r="B66" s="174" t="str">
        <f>F1139</f>
        <v>5. They asked me how they could be more culturally sensitive.</v>
      </c>
      <c r="C66" s="174"/>
      <c r="D66" s="174"/>
      <c r="E66" s="174"/>
      <c r="F66" s="174"/>
      <c r="G66" s="174"/>
      <c r="H66" s="174"/>
      <c r="I66" s="174"/>
      <c r="J66" s="174"/>
      <c r="K66" s="175" t="s">
        <v>55</v>
      </c>
      <c r="L66" s="176"/>
      <c r="M66" s="177"/>
      <c r="N66" s="19"/>
    </row>
    <row r="67" spans="1:14" ht="5.15" customHeight="1" x14ac:dyDescent="0.3">
      <c r="A67" s="16"/>
      <c r="B67" s="17"/>
      <c r="C67" s="17"/>
      <c r="D67" s="17"/>
      <c r="E67" s="17"/>
      <c r="F67" s="17"/>
      <c r="G67" s="17"/>
      <c r="H67" s="18"/>
      <c r="I67" s="17"/>
      <c r="J67" s="17"/>
      <c r="K67" s="17"/>
      <c r="L67" s="17"/>
      <c r="M67" s="17"/>
      <c r="N67" s="19"/>
    </row>
    <row r="68" spans="1:14" ht="20.149999999999999" customHeight="1" x14ac:dyDescent="0.3">
      <c r="A68" s="16"/>
      <c r="B68" s="174" t="str">
        <f>F1140</f>
        <v>6. They did not exploit my vulnerability to their professional authority.</v>
      </c>
      <c r="C68" s="174"/>
      <c r="D68" s="174"/>
      <c r="E68" s="174"/>
      <c r="F68" s="174"/>
      <c r="G68" s="174"/>
      <c r="H68" s="174"/>
      <c r="I68" s="174"/>
      <c r="J68" s="174"/>
      <c r="K68" s="175" t="s">
        <v>51</v>
      </c>
      <c r="L68" s="176"/>
      <c r="M68" s="177"/>
      <c r="N68" s="19"/>
    </row>
    <row r="69" spans="1:14" ht="5.15" customHeight="1" x14ac:dyDescent="0.3">
      <c r="A69" s="16"/>
      <c r="B69" s="39"/>
      <c r="C69" s="39"/>
      <c r="D69" s="39"/>
      <c r="E69" s="39"/>
      <c r="F69" s="39"/>
      <c r="G69" s="39"/>
      <c r="H69" s="39"/>
      <c r="I69" s="39"/>
      <c r="J69" s="39"/>
      <c r="K69" s="39"/>
      <c r="L69" s="39"/>
      <c r="M69" s="39"/>
      <c r="N69" s="19"/>
    </row>
    <row r="70" spans="1:14" ht="20.149999999999999" customHeight="1" x14ac:dyDescent="0.3">
      <c r="A70" s="16"/>
      <c r="B70" s="174" t="str">
        <f>F1141</f>
        <v>7. I never had to give up my autonomy to fit their processes.</v>
      </c>
      <c r="C70" s="174"/>
      <c r="D70" s="174"/>
      <c r="E70" s="174"/>
      <c r="F70" s="174"/>
      <c r="G70" s="174"/>
      <c r="H70" s="174"/>
      <c r="I70" s="174"/>
      <c r="J70" s="174"/>
      <c r="K70" s="175" t="s">
        <v>51</v>
      </c>
      <c r="L70" s="176"/>
      <c r="M70" s="177"/>
      <c r="N70" s="19"/>
    </row>
    <row r="71" spans="1:14" ht="5.15" customHeight="1" x14ac:dyDescent="0.3">
      <c r="A71" s="16"/>
      <c r="B71" s="39"/>
      <c r="C71" s="39"/>
      <c r="D71" s="39"/>
      <c r="E71" s="39"/>
      <c r="F71" s="39"/>
      <c r="G71" s="39"/>
      <c r="H71" s="39"/>
      <c r="I71" s="39"/>
      <c r="J71" s="39"/>
      <c r="K71" s="39"/>
      <c r="L71" s="39"/>
      <c r="M71" s="39"/>
      <c r="N71" s="19"/>
    </row>
    <row r="72" spans="1:14" ht="20.149999999999999" customHeight="1" x14ac:dyDescent="0.3">
      <c r="A72" s="16"/>
      <c r="B72" s="174" t="str">
        <f>F1142</f>
        <v>8. Staff appeared to be culturally diverse.</v>
      </c>
      <c r="C72" s="174"/>
      <c r="D72" s="174"/>
      <c r="E72" s="174"/>
      <c r="F72" s="174"/>
      <c r="G72" s="174"/>
      <c r="H72" s="174"/>
      <c r="I72" s="174"/>
      <c r="J72" s="174"/>
      <c r="K72" s="175" t="s">
        <v>56</v>
      </c>
      <c r="L72" s="176"/>
      <c r="M72" s="177"/>
      <c r="N72" s="19"/>
    </row>
    <row r="73" spans="1:14" ht="5.15" customHeight="1" x14ac:dyDescent="0.3">
      <c r="A73" s="16"/>
      <c r="B73" s="39"/>
      <c r="C73" s="39"/>
      <c r="D73" s="39"/>
      <c r="E73" s="39"/>
      <c r="F73" s="39"/>
      <c r="G73" s="39"/>
      <c r="H73" s="39"/>
      <c r="I73" s="39"/>
      <c r="J73" s="39"/>
      <c r="K73" s="39"/>
      <c r="L73" s="39"/>
      <c r="M73" s="39"/>
      <c r="N73" s="19"/>
    </row>
    <row r="74" spans="1:14" ht="20.149999999999999" customHeight="1" x14ac:dyDescent="0.3">
      <c r="A74" s="16"/>
      <c r="B74" s="174" t="str">
        <f>F1143</f>
        <v>9. They effectively accommodated my linguistic barrier.</v>
      </c>
      <c r="C74" s="174"/>
      <c r="D74" s="174"/>
      <c r="E74" s="174"/>
      <c r="F74" s="174"/>
      <c r="G74" s="174"/>
      <c r="H74" s="174"/>
      <c r="I74" s="174"/>
      <c r="J74" s="174"/>
      <c r="K74" s="175" t="s">
        <v>53</v>
      </c>
      <c r="L74" s="176"/>
      <c r="M74" s="177"/>
      <c r="N74" s="19"/>
    </row>
    <row r="75" spans="1:14" ht="5.15" customHeight="1" x14ac:dyDescent="0.3">
      <c r="A75" s="16"/>
      <c r="B75" s="39"/>
      <c r="C75" s="39"/>
      <c r="D75" s="39"/>
      <c r="E75" s="39"/>
      <c r="F75" s="39"/>
      <c r="G75" s="39"/>
      <c r="H75" s="39"/>
      <c r="I75" s="39"/>
      <c r="J75" s="39"/>
      <c r="K75" s="39"/>
      <c r="L75" s="39"/>
      <c r="M75" s="39"/>
      <c r="N75" s="19"/>
    </row>
    <row r="76" spans="1:14" ht="20.149999999999999" customHeight="1" x14ac:dyDescent="0.3">
      <c r="A76" s="16"/>
      <c r="B76" s="174" t="str">
        <f>F1144</f>
        <v>10. I was offered billing options appropriate to my cultural values.</v>
      </c>
      <c r="C76" s="174"/>
      <c r="D76" s="174"/>
      <c r="E76" s="174"/>
      <c r="F76" s="174"/>
      <c r="G76" s="174"/>
      <c r="H76" s="174"/>
      <c r="I76" s="174"/>
      <c r="J76" s="174"/>
      <c r="K76" s="175" t="s">
        <v>51</v>
      </c>
      <c r="L76" s="176"/>
      <c r="M76" s="177"/>
      <c r="N76" s="19"/>
    </row>
    <row r="77" spans="1:14" ht="10" customHeight="1" x14ac:dyDescent="0.3">
      <c r="A77" s="16"/>
      <c r="B77" s="39"/>
      <c r="C77" s="39"/>
      <c r="D77" s="39"/>
      <c r="E77" s="39"/>
      <c r="F77" s="39"/>
      <c r="G77" s="39"/>
      <c r="H77" s="39"/>
      <c r="I77" s="39"/>
      <c r="J77" s="39"/>
      <c r="K77" s="39"/>
      <c r="L77" s="39"/>
      <c r="M77" s="39"/>
      <c r="N77" s="19"/>
    </row>
    <row r="78" spans="1:14" ht="15" customHeight="1" x14ac:dyDescent="0.3">
      <c r="A78" s="16"/>
      <c r="B78" s="178" t="str">
        <f>B1148</f>
        <v>The resulting score for cultural competence is 63 out of 100. This indicates a level of adequate competence.</v>
      </c>
      <c r="C78" s="178"/>
      <c r="D78" s="178"/>
      <c r="E78" s="178"/>
      <c r="F78" s="178"/>
      <c r="G78" s="178"/>
      <c r="H78" s="178"/>
      <c r="I78" s="178"/>
      <c r="J78" s="178"/>
      <c r="K78" s="178"/>
      <c r="L78" s="178"/>
      <c r="M78" s="178"/>
      <c r="N78" s="19"/>
    </row>
    <row r="79" spans="1:14" ht="10" customHeight="1" x14ac:dyDescent="0.3">
      <c r="A79" s="16"/>
      <c r="B79" s="40"/>
      <c r="C79" s="41"/>
      <c r="D79" s="41"/>
      <c r="E79" s="41"/>
      <c r="F79" s="41"/>
      <c r="G79" s="41"/>
      <c r="H79" s="41"/>
      <c r="I79" s="41"/>
      <c r="J79" s="41"/>
      <c r="K79" s="41"/>
      <c r="L79" s="41"/>
      <c r="M79" s="42"/>
      <c r="N79" s="19"/>
    </row>
    <row r="80" spans="1:14" ht="20.149999999999999" customHeight="1" x14ac:dyDescent="0.3">
      <c r="A80" s="16"/>
      <c r="B80" s="43" t="str">
        <f>C1152</f>
        <v xml:space="preserve">Thank you, Dr. Willson, for your medical service to Maya. </v>
      </c>
      <c r="C80" s="44"/>
      <c r="D80" s="44"/>
      <c r="E80" s="44"/>
      <c r="F80" s="44"/>
      <c r="G80" s="44"/>
      <c r="H80" s="44"/>
      <c r="I80" s="44"/>
      <c r="J80" s="44"/>
      <c r="K80" s="44"/>
      <c r="L80" s="44"/>
      <c r="M80" s="45"/>
      <c r="N80" s="19"/>
    </row>
    <row r="81" spans="1:14" ht="55" customHeight="1" x14ac:dyDescent="0.3">
      <c r="A81" s="16"/>
      <c r="B81" s="189" t="str">
        <f t="shared" ref="B81:B83" si="1">C1153</f>
        <v>You have been assessed by Maya, one of your patients, as measurably presenting adequate competence. This suggests that you present a tolerable risk to Maya's wellbeing, and to other culturally diverse patients. Of course, it doesn't have to stay that way.</v>
      </c>
      <c r="C81" s="190"/>
      <c r="D81" s="190"/>
      <c r="E81" s="190"/>
      <c r="F81" s="190"/>
      <c r="G81" s="190"/>
      <c r="H81" s="190"/>
      <c r="I81" s="190"/>
      <c r="J81" s="190"/>
      <c r="K81" s="190"/>
      <c r="L81" s="190"/>
      <c r="M81" s="191"/>
      <c r="N81" s="19"/>
    </row>
    <row r="82" spans="1:14" ht="40" customHeight="1" x14ac:dyDescent="0.3">
      <c r="A82" s="16"/>
      <c r="B82" s="189" t="str">
        <f t="shared" si="1"/>
        <v>We offer two programs to boost your cultural competence to reliably serve culturally diverse patients. The first one is free.</v>
      </c>
      <c r="C82" s="190"/>
      <c r="D82" s="190"/>
      <c r="E82" s="190"/>
      <c r="F82" s="190"/>
      <c r="G82" s="190"/>
      <c r="H82" s="190"/>
      <c r="I82" s="190"/>
      <c r="J82" s="190"/>
      <c r="K82" s="190"/>
      <c r="L82" s="190"/>
      <c r="M82" s="191"/>
      <c r="N82" s="19"/>
    </row>
    <row r="83" spans="1:14" ht="20.149999999999999" customHeight="1" x14ac:dyDescent="0.3">
      <c r="A83" s="16"/>
      <c r="B83" s="46" t="str">
        <f t="shared" si="1"/>
        <v>Standard Competence</v>
      </c>
      <c r="C83" s="39"/>
      <c r="D83" s="39"/>
      <c r="E83" s="47" t="str">
        <f>D1155</f>
        <v xml:space="preserve"> for legitimacy</v>
      </c>
      <c r="F83" s="39"/>
      <c r="G83" s="39"/>
      <c r="H83" s="39"/>
      <c r="I83" s="39"/>
      <c r="J83" s="39"/>
      <c r="K83" s="39"/>
      <c r="L83" s="39"/>
      <c r="M83" s="48"/>
      <c r="N83" s="19"/>
    </row>
    <row r="84" spans="1:14" ht="45" customHeight="1" x14ac:dyDescent="0.3">
      <c r="A84" s="16"/>
      <c r="B84" s="189" t="str">
        <f>F1155</f>
        <v>We offer you, Dr. Willson,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C84" s="190"/>
      <c r="D84" s="190"/>
      <c r="E84" s="190"/>
      <c r="F84" s="190"/>
      <c r="G84" s="190"/>
      <c r="H84" s="190"/>
      <c r="I84" s="190"/>
      <c r="J84" s="190"/>
      <c r="K84" s="190"/>
      <c r="L84" s="190"/>
      <c r="M84" s="191"/>
      <c r="N84" s="19"/>
    </row>
    <row r="85" spans="1:14" ht="20.149999999999999" customHeight="1" x14ac:dyDescent="0.3">
      <c r="A85" s="16"/>
      <c r="B85" s="46" t="str">
        <f>C1156</f>
        <v>Competitive Competence</v>
      </c>
      <c r="C85" s="39"/>
      <c r="D85" s="39"/>
      <c r="E85" s="47" t="str">
        <f>D1156</f>
        <v xml:space="preserve"> for referrals</v>
      </c>
      <c r="F85" s="39"/>
      <c r="G85" s="39"/>
      <c r="H85" s="39"/>
      <c r="I85" s="39"/>
      <c r="J85" s="39"/>
      <c r="K85" s="39"/>
      <c r="L85" s="39"/>
      <c r="M85" s="48"/>
      <c r="N85" s="19"/>
    </row>
    <row r="86" spans="1:14" ht="65.150000000000006" customHeight="1" x14ac:dyDescent="0.3">
      <c r="A86" s="16"/>
      <c r="B86" s="189" t="str">
        <f>F1156</f>
        <v>We offer you, Dr. Willson,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C86" s="190"/>
      <c r="D86" s="190"/>
      <c r="E86" s="190"/>
      <c r="F86" s="190"/>
      <c r="G86" s="190"/>
      <c r="H86" s="190"/>
      <c r="I86" s="190"/>
      <c r="J86" s="190"/>
      <c r="K86" s="190"/>
      <c r="L86" s="190"/>
      <c r="M86" s="191"/>
      <c r="N86" s="19"/>
    </row>
    <row r="87" spans="1:14" ht="20.149999999999999" customHeight="1" x14ac:dyDescent="0.3">
      <c r="A87" s="16"/>
      <c r="B87" s="150" t="str">
        <f>C1157</f>
        <v>Let's work together to improve healthcare outcomes for all of your patients. Thank you.</v>
      </c>
      <c r="C87" s="151"/>
      <c r="D87" s="151"/>
      <c r="E87" s="151"/>
      <c r="F87" s="151"/>
      <c r="G87" s="151"/>
      <c r="H87" s="151"/>
      <c r="I87" s="151"/>
      <c r="J87" s="151"/>
      <c r="K87" s="151"/>
      <c r="L87" s="151"/>
      <c r="M87" s="152"/>
      <c r="N87" s="19"/>
    </row>
    <row r="88" spans="1:14" ht="10" customHeight="1" x14ac:dyDescent="0.3">
      <c r="A88" s="16"/>
      <c r="B88" s="39"/>
      <c r="C88" s="39"/>
      <c r="D88" s="39"/>
      <c r="E88" s="39"/>
      <c r="F88" s="39"/>
      <c r="G88" s="39"/>
      <c r="H88" s="39"/>
      <c r="I88" s="39"/>
      <c r="J88" s="39"/>
      <c r="K88" s="39"/>
      <c r="L88" s="39"/>
      <c r="M88" s="39"/>
      <c r="N88" s="19"/>
    </row>
    <row r="89" spans="1:14" ht="5.15" customHeight="1" x14ac:dyDescent="0.3">
      <c r="A89" s="16"/>
      <c r="B89" s="39"/>
      <c r="C89" s="39"/>
      <c r="D89" s="39"/>
      <c r="E89" s="39"/>
      <c r="F89" s="39"/>
      <c r="G89" s="39"/>
      <c r="H89" s="39"/>
      <c r="I89" s="39"/>
      <c r="J89" s="39"/>
      <c r="K89" s="39"/>
      <c r="L89" s="39"/>
      <c r="M89" s="39"/>
      <c r="N89" s="19"/>
    </row>
    <row r="90" spans="1:14" ht="5.15" customHeight="1" x14ac:dyDescent="0.3">
      <c r="A90" s="27"/>
      <c r="B90" s="28"/>
      <c r="C90" s="28"/>
      <c r="D90" s="28"/>
      <c r="E90" s="28"/>
      <c r="F90" s="28"/>
      <c r="G90" s="28"/>
      <c r="H90" s="28"/>
      <c r="I90" s="28"/>
      <c r="J90" s="28"/>
      <c r="K90" s="28"/>
      <c r="L90" s="28"/>
      <c r="M90" s="28"/>
      <c r="N90" s="29"/>
    </row>
    <row r="91" spans="1:14" ht="55" customHeight="1" x14ac:dyDescent="0.3">
      <c r="A91" s="30" t="s">
        <v>5</v>
      </c>
      <c r="B91" s="188" t="s">
        <v>14</v>
      </c>
      <c r="C91" s="188"/>
      <c r="D91" s="188"/>
      <c r="E91" s="188"/>
      <c r="F91" s="186" t="s">
        <v>44</v>
      </c>
      <c r="G91" s="186"/>
      <c r="H91" s="186"/>
      <c r="I91" s="186"/>
      <c r="J91" s="187" t="s">
        <v>43</v>
      </c>
      <c r="K91" s="187"/>
      <c r="L91" s="187"/>
      <c r="M91" s="187"/>
      <c r="N91" s="31" t="s">
        <v>7</v>
      </c>
    </row>
    <row r="92" spans="1:14" ht="5.15" customHeight="1" x14ac:dyDescent="0.3">
      <c r="A92" s="11"/>
      <c r="B92" s="12"/>
      <c r="C92" s="12"/>
      <c r="D92" s="12"/>
      <c r="E92" s="12"/>
      <c r="F92" s="12"/>
      <c r="G92" s="12"/>
      <c r="H92" s="13"/>
      <c r="I92" s="12"/>
      <c r="J92" s="12"/>
      <c r="K92" s="12"/>
      <c r="L92" s="12"/>
      <c r="M92" s="12"/>
      <c r="N92" s="14"/>
    </row>
    <row r="93" spans="1:14" ht="5.15" customHeight="1" x14ac:dyDescent="0.3">
      <c r="A93" s="16"/>
      <c r="B93" s="17"/>
      <c r="C93" s="17"/>
      <c r="D93" s="17"/>
      <c r="E93" s="17"/>
      <c r="F93" s="17"/>
      <c r="G93" s="17"/>
      <c r="H93" s="18"/>
      <c r="I93" s="17"/>
      <c r="J93" s="17"/>
      <c r="K93" s="17"/>
      <c r="L93" s="17"/>
      <c r="M93" s="17"/>
      <c r="N93" s="19"/>
    </row>
    <row r="94" spans="1:14" ht="5.15" customHeight="1" thickBot="1" x14ac:dyDescent="0.35">
      <c r="A94" s="16"/>
      <c r="B94" s="32"/>
      <c r="C94" s="32"/>
      <c r="D94" s="32"/>
      <c r="E94" s="32"/>
      <c r="F94" s="32"/>
      <c r="G94" s="32"/>
      <c r="H94" s="32"/>
      <c r="I94" s="32"/>
      <c r="J94" s="32"/>
      <c r="K94" s="32"/>
      <c r="L94" s="32"/>
      <c r="M94" s="32"/>
      <c r="N94" s="19"/>
    </row>
    <row r="95" spans="1:14" ht="20.149999999999999" customHeight="1" thickTop="1" x14ac:dyDescent="0.3">
      <c r="A95" s="16"/>
      <c r="B95" s="33" t="s">
        <v>11</v>
      </c>
      <c r="C95" s="32"/>
      <c r="D95" s="32"/>
      <c r="E95" s="32"/>
      <c r="F95" s="179" t="str">
        <f>F55</f>
        <v>Maya</v>
      </c>
      <c r="G95" s="180"/>
      <c r="H95" s="180"/>
      <c r="I95" s="181"/>
      <c r="J95" s="34"/>
      <c r="K95" s="35" t="s">
        <v>12</v>
      </c>
      <c r="L95" s="36"/>
      <c r="M95" s="37"/>
      <c r="N95" s="19"/>
    </row>
    <row r="96" spans="1:14" ht="20.149999999999999" customHeight="1" thickBot="1" x14ac:dyDescent="0.35">
      <c r="A96" s="16"/>
      <c r="B96" s="33" t="s">
        <v>13</v>
      </c>
      <c r="C96" s="32"/>
      <c r="D96" s="32"/>
      <c r="E96" s="32"/>
      <c r="F96" s="179" t="str">
        <f>F56</f>
        <v>Dr. Willson</v>
      </c>
      <c r="G96" s="180"/>
      <c r="H96" s="180"/>
      <c r="I96" s="181"/>
      <c r="J96" s="34"/>
      <c r="K96" s="182">
        <v>3.6</v>
      </c>
      <c r="L96" s="183"/>
      <c r="M96" s="184"/>
      <c r="N96" s="19"/>
    </row>
    <row r="97" spans="1:54" ht="10" customHeight="1" thickTop="1" x14ac:dyDescent="0.3">
      <c r="A97" s="16"/>
      <c r="B97" s="17"/>
      <c r="C97" s="17"/>
      <c r="D97" s="17"/>
      <c r="E97" s="17"/>
      <c r="F97" s="17"/>
      <c r="G97" s="17"/>
      <c r="H97" s="18"/>
      <c r="I97" s="17"/>
      <c r="J97" s="17"/>
      <c r="K97" s="17"/>
      <c r="L97" s="17"/>
      <c r="M97" s="17"/>
      <c r="N97" s="19"/>
    </row>
    <row r="98" spans="1:54" ht="20.149999999999999" customHeight="1" x14ac:dyDescent="0.3">
      <c r="A98" s="16"/>
      <c r="B98" s="174" t="str">
        <f>F1175</f>
        <v>1. I felt fully seen and heard.</v>
      </c>
      <c r="C98" s="174"/>
      <c r="D98" s="174"/>
      <c r="E98" s="174"/>
      <c r="F98" s="174"/>
      <c r="G98" s="174"/>
      <c r="H98" s="174"/>
      <c r="I98" s="174"/>
      <c r="J98" s="174"/>
      <c r="K98" s="175" t="s">
        <v>49</v>
      </c>
      <c r="L98" s="176"/>
      <c r="M98" s="177"/>
      <c r="N98" s="19"/>
    </row>
    <row r="99" spans="1:54" ht="5.15" customHeight="1" x14ac:dyDescent="0.3">
      <c r="A99" s="16"/>
      <c r="B99" s="17"/>
      <c r="C99" s="17"/>
      <c r="D99" s="17"/>
      <c r="E99" s="17"/>
      <c r="F99" s="17"/>
      <c r="G99" s="17"/>
      <c r="H99" s="18"/>
      <c r="I99" s="17"/>
      <c r="J99" s="17"/>
      <c r="K99" s="17"/>
      <c r="L99" s="17"/>
      <c r="M99" s="17"/>
      <c r="N99" s="19"/>
      <c r="BB99" s="38"/>
    </row>
    <row r="100" spans="1:54" ht="20.149999999999999" customHeight="1" x14ac:dyDescent="0.3">
      <c r="A100" s="16"/>
      <c r="B100" s="174" t="str">
        <f>F1176</f>
        <v>2. They faithfully responded to all of my expressions of pain or discomfort.</v>
      </c>
      <c r="C100" s="174"/>
      <c r="D100" s="174"/>
      <c r="E100" s="174"/>
      <c r="F100" s="174"/>
      <c r="G100" s="174"/>
      <c r="H100" s="174"/>
      <c r="I100" s="174"/>
      <c r="J100" s="174"/>
      <c r="K100" s="175" t="s">
        <v>49</v>
      </c>
      <c r="L100" s="176"/>
      <c r="M100" s="177"/>
      <c r="N100" s="19"/>
      <c r="BB100" s="38"/>
    </row>
    <row r="101" spans="1:54" ht="5.15" customHeight="1" x14ac:dyDescent="0.3">
      <c r="A101" s="16"/>
      <c r="B101" s="17"/>
      <c r="C101" s="17"/>
      <c r="D101" s="17"/>
      <c r="E101" s="17"/>
      <c r="F101" s="17"/>
      <c r="G101" s="17"/>
      <c r="H101" s="18"/>
      <c r="I101" s="17"/>
      <c r="J101" s="17"/>
      <c r="K101" s="17"/>
      <c r="L101" s="17"/>
      <c r="M101" s="17"/>
      <c r="N101" s="19"/>
      <c r="BB101" s="38"/>
    </row>
    <row r="102" spans="1:54" ht="20.149999999999999" customHeight="1" x14ac:dyDescent="0.3">
      <c r="A102" s="16"/>
      <c r="B102" s="174" t="str">
        <f>F1177</f>
        <v>3. They put my personal wellbeing ahead of their institutional processes.</v>
      </c>
      <c r="C102" s="174"/>
      <c r="D102" s="174"/>
      <c r="E102" s="174"/>
      <c r="F102" s="174"/>
      <c r="G102" s="174"/>
      <c r="H102" s="174"/>
      <c r="I102" s="174"/>
      <c r="J102" s="174"/>
      <c r="K102" s="175" t="s">
        <v>53</v>
      </c>
      <c r="L102" s="176"/>
      <c r="M102" s="177"/>
      <c r="N102" s="19"/>
      <c r="BB102" s="38"/>
    </row>
    <row r="103" spans="1:54" ht="5.15" customHeight="1" x14ac:dyDescent="0.3">
      <c r="A103" s="16"/>
      <c r="B103" s="17"/>
      <c r="C103" s="17"/>
      <c r="D103" s="17"/>
      <c r="E103" s="17"/>
      <c r="F103" s="17"/>
      <c r="G103" s="17"/>
      <c r="H103" s="18"/>
      <c r="I103" s="17"/>
      <c r="J103" s="17"/>
      <c r="K103" s="17"/>
      <c r="L103" s="17"/>
      <c r="M103" s="17"/>
      <c r="N103" s="19"/>
      <c r="BB103" s="38"/>
    </row>
    <row r="104" spans="1:54" ht="20.149999999999999" customHeight="1" x14ac:dyDescent="0.3">
      <c r="A104" s="16"/>
      <c r="B104" s="174" t="str">
        <f>F1178</f>
        <v>4. Their actions and expressions were devoid of any microaggressions.</v>
      </c>
      <c r="C104" s="174"/>
      <c r="D104" s="174"/>
      <c r="E104" s="174"/>
      <c r="F104" s="174"/>
      <c r="G104" s="174"/>
      <c r="H104" s="174"/>
      <c r="I104" s="174"/>
      <c r="J104" s="174"/>
      <c r="K104" s="175" t="s">
        <v>49</v>
      </c>
      <c r="L104" s="176"/>
      <c r="M104" s="177"/>
      <c r="N104" s="19"/>
    </row>
    <row r="105" spans="1:54" ht="5.15" customHeight="1" x14ac:dyDescent="0.3">
      <c r="A105" s="16"/>
      <c r="B105" s="17"/>
      <c r="C105" s="17"/>
      <c r="D105" s="17"/>
      <c r="E105" s="17"/>
      <c r="F105" s="17"/>
      <c r="G105" s="17"/>
      <c r="H105" s="18"/>
      <c r="I105" s="17"/>
      <c r="J105" s="17"/>
      <c r="K105" s="17"/>
      <c r="L105" s="17"/>
      <c r="M105" s="17"/>
      <c r="N105" s="19"/>
    </row>
    <row r="106" spans="1:54" ht="20.149999999999999" customHeight="1" x14ac:dyDescent="0.3">
      <c r="A106" s="16"/>
      <c r="B106" s="174" t="str">
        <f>F1179</f>
        <v>5. They asked me how they could be more culturally sensitive.</v>
      </c>
      <c r="C106" s="174"/>
      <c r="D106" s="174"/>
      <c r="E106" s="174"/>
      <c r="F106" s="174"/>
      <c r="G106" s="174"/>
      <c r="H106" s="174"/>
      <c r="I106" s="174"/>
      <c r="J106" s="174"/>
      <c r="K106" s="175" t="s">
        <v>49</v>
      </c>
      <c r="L106" s="176"/>
      <c r="M106" s="177"/>
      <c r="N106" s="19"/>
    </row>
    <row r="107" spans="1:54" ht="5.15" customHeight="1" x14ac:dyDescent="0.3">
      <c r="A107" s="16"/>
      <c r="B107" s="17"/>
      <c r="C107" s="17"/>
      <c r="D107" s="17"/>
      <c r="E107" s="17"/>
      <c r="F107" s="17"/>
      <c r="G107" s="17"/>
      <c r="H107" s="18"/>
      <c r="I107" s="17"/>
      <c r="J107" s="17"/>
      <c r="K107" s="17"/>
      <c r="L107" s="17"/>
      <c r="M107" s="17"/>
      <c r="N107" s="19"/>
    </row>
    <row r="108" spans="1:54" ht="20.149999999999999" customHeight="1" x14ac:dyDescent="0.3">
      <c r="A108" s="16"/>
      <c r="B108" s="174" t="str">
        <f>F1180</f>
        <v>6. They did not exploit my vulnerability to their professional authority.</v>
      </c>
      <c r="C108" s="174"/>
      <c r="D108" s="174"/>
      <c r="E108" s="174"/>
      <c r="F108" s="174"/>
      <c r="G108" s="174"/>
      <c r="H108" s="174"/>
      <c r="I108" s="174"/>
      <c r="J108" s="174"/>
      <c r="K108" s="175" t="s">
        <v>49</v>
      </c>
      <c r="L108" s="176"/>
      <c r="M108" s="177"/>
      <c r="N108" s="19"/>
    </row>
    <row r="109" spans="1:54" ht="5.15" customHeight="1" x14ac:dyDescent="0.3">
      <c r="A109" s="16"/>
      <c r="B109" s="39"/>
      <c r="C109" s="39"/>
      <c r="D109" s="39"/>
      <c r="E109" s="39"/>
      <c r="F109" s="39"/>
      <c r="G109" s="39"/>
      <c r="H109" s="39"/>
      <c r="I109" s="39"/>
      <c r="J109" s="39"/>
      <c r="K109" s="39"/>
      <c r="L109" s="39"/>
      <c r="M109" s="39"/>
      <c r="N109" s="19"/>
    </row>
    <row r="110" spans="1:54" ht="20.149999999999999" customHeight="1" x14ac:dyDescent="0.3">
      <c r="A110" s="16"/>
      <c r="B110" s="174" t="str">
        <f>F1181</f>
        <v>7. I never had to give up my autonomy to fit their processes.</v>
      </c>
      <c r="C110" s="174"/>
      <c r="D110" s="174"/>
      <c r="E110" s="174"/>
      <c r="F110" s="174"/>
      <c r="G110" s="174"/>
      <c r="H110" s="174"/>
      <c r="I110" s="174"/>
      <c r="J110" s="174"/>
      <c r="K110" s="175" t="s">
        <v>49</v>
      </c>
      <c r="L110" s="176"/>
      <c r="M110" s="177"/>
      <c r="N110" s="19"/>
    </row>
    <row r="111" spans="1:54" ht="5.15" customHeight="1" x14ac:dyDescent="0.3">
      <c r="A111" s="16"/>
      <c r="B111" s="39"/>
      <c r="C111" s="39"/>
      <c r="D111" s="39"/>
      <c r="E111" s="39"/>
      <c r="F111" s="39"/>
      <c r="G111" s="39"/>
      <c r="H111" s="39"/>
      <c r="I111" s="39"/>
      <c r="J111" s="39"/>
      <c r="K111" s="39"/>
      <c r="L111" s="39"/>
      <c r="M111" s="39"/>
      <c r="N111" s="19"/>
    </row>
    <row r="112" spans="1:54" ht="20.149999999999999" customHeight="1" x14ac:dyDescent="0.3">
      <c r="A112" s="16"/>
      <c r="B112" s="174" t="str">
        <f>F1182</f>
        <v>8. Staff appeared to be culturally diverse.</v>
      </c>
      <c r="C112" s="174"/>
      <c r="D112" s="174"/>
      <c r="E112" s="174"/>
      <c r="F112" s="174"/>
      <c r="G112" s="174"/>
      <c r="H112" s="174"/>
      <c r="I112" s="174"/>
      <c r="J112" s="174"/>
      <c r="K112" s="175" t="s">
        <v>56</v>
      </c>
      <c r="L112" s="176"/>
      <c r="M112" s="177"/>
      <c r="N112" s="19"/>
    </row>
    <row r="113" spans="1:14" ht="5.15" customHeight="1" x14ac:dyDescent="0.3">
      <c r="A113" s="16"/>
      <c r="B113" s="39"/>
      <c r="C113" s="39"/>
      <c r="D113" s="39"/>
      <c r="E113" s="39"/>
      <c r="F113" s="39"/>
      <c r="G113" s="39"/>
      <c r="H113" s="39"/>
      <c r="I113" s="39"/>
      <c r="J113" s="39"/>
      <c r="K113" s="39"/>
      <c r="L113" s="39"/>
      <c r="M113" s="39"/>
      <c r="N113" s="19"/>
    </row>
    <row r="114" spans="1:14" ht="20.149999999999999" customHeight="1" x14ac:dyDescent="0.3">
      <c r="A114" s="16"/>
      <c r="B114" s="174" t="str">
        <f>F1183</f>
        <v>9. They effectively accommodated my linguistic barrier.</v>
      </c>
      <c r="C114" s="174"/>
      <c r="D114" s="174"/>
      <c r="E114" s="174"/>
      <c r="F114" s="174"/>
      <c r="G114" s="174"/>
      <c r="H114" s="174"/>
      <c r="I114" s="174"/>
      <c r="J114" s="174"/>
      <c r="K114" s="175" t="s">
        <v>53</v>
      </c>
      <c r="L114" s="176"/>
      <c r="M114" s="177"/>
      <c r="N114" s="19"/>
    </row>
    <row r="115" spans="1:14" ht="5.15" customHeight="1" x14ac:dyDescent="0.3">
      <c r="A115" s="16"/>
      <c r="B115" s="39"/>
      <c r="C115" s="39"/>
      <c r="D115" s="39"/>
      <c r="E115" s="39"/>
      <c r="F115" s="39"/>
      <c r="G115" s="39"/>
      <c r="H115" s="39"/>
      <c r="I115" s="39"/>
      <c r="J115" s="39"/>
      <c r="K115" s="39"/>
      <c r="L115" s="39"/>
      <c r="M115" s="39"/>
      <c r="N115" s="19"/>
    </row>
    <row r="116" spans="1:14" ht="20.149999999999999" customHeight="1" x14ac:dyDescent="0.3">
      <c r="A116" s="16"/>
      <c r="B116" s="174" t="str">
        <f>F1184</f>
        <v>10. I was offered billing options appropriate to my cultural values.</v>
      </c>
      <c r="C116" s="174"/>
      <c r="D116" s="174"/>
      <c r="E116" s="174"/>
      <c r="F116" s="174"/>
      <c r="G116" s="174"/>
      <c r="H116" s="174"/>
      <c r="I116" s="174"/>
      <c r="J116" s="174"/>
      <c r="K116" s="175" t="s">
        <v>51</v>
      </c>
      <c r="L116" s="176"/>
      <c r="M116" s="177"/>
      <c r="N116" s="19"/>
    </row>
    <row r="117" spans="1:14" ht="10" customHeight="1" x14ac:dyDescent="0.3">
      <c r="A117" s="16"/>
      <c r="B117" s="39"/>
      <c r="C117" s="39"/>
      <c r="D117" s="39"/>
      <c r="E117" s="39"/>
      <c r="F117" s="39"/>
      <c r="G117" s="39"/>
      <c r="H117" s="39"/>
      <c r="I117" s="39"/>
      <c r="J117" s="39"/>
      <c r="K117" s="39"/>
      <c r="L117" s="39"/>
      <c r="M117" s="39"/>
      <c r="N117" s="19"/>
    </row>
    <row r="118" spans="1:14" ht="15" customHeight="1" x14ac:dyDescent="0.3">
      <c r="A118" s="16"/>
      <c r="B118" s="178" t="str">
        <f>B1188</f>
        <v>The resulting score for cultural competence is 78 out of 100. This indicates a level of adequate competence.</v>
      </c>
      <c r="C118" s="178"/>
      <c r="D118" s="178"/>
      <c r="E118" s="178"/>
      <c r="F118" s="178"/>
      <c r="G118" s="178"/>
      <c r="H118" s="178"/>
      <c r="I118" s="178"/>
      <c r="J118" s="178"/>
      <c r="K118" s="178"/>
      <c r="L118" s="178"/>
      <c r="M118" s="178"/>
      <c r="N118" s="19"/>
    </row>
    <row r="119" spans="1:14" ht="10" customHeight="1" x14ac:dyDescent="0.3">
      <c r="A119" s="16"/>
      <c r="B119" s="40"/>
      <c r="C119" s="41"/>
      <c r="D119" s="41"/>
      <c r="E119" s="41"/>
      <c r="F119" s="41"/>
      <c r="G119" s="41"/>
      <c r="H119" s="41"/>
      <c r="I119" s="41"/>
      <c r="J119" s="41"/>
      <c r="K119" s="41"/>
      <c r="L119" s="41"/>
      <c r="M119" s="42"/>
      <c r="N119" s="19"/>
    </row>
    <row r="120" spans="1:14" ht="20" customHeight="1" x14ac:dyDescent="0.3">
      <c r="A120" s="16"/>
      <c r="B120" s="52" t="str">
        <f>C1192</f>
        <v xml:space="preserve">We provide this helpful feedback to you, Dr. Willson, to improve your cultural competency. </v>
      </c>
      <c r="C120" s="53"/>
      <c r="D120" s="53"/>
      <c r="E120" s="53"/>
      <c r="F120" s="53"/>
      <c r="G120" s="53"/>
      <c r="H120" s="53"/>
      <c r="I120" s="53"/>
      <c r="J120" s="53"/>
      <c r="K120" s="53"/>
      <c r="L120" s="53"/>
      <c r="M120" s="54"/>
      <c r="N120" s="19"/>
    </row>
    <row r="121" spans="1:14" ht="20" customHeight="1" x14ac:dyDescent="0.3">
      <c r="A121" s="16"/>
      <c r="B121" s="156" t="s">
        <v>15</v>
      </c>
      <c r="C121" s="157"/>
      <c r="D121" s="157"/>
      <c r="E121" s="157"/>
      <c r="F121" s="157"/>
      <c r="G121" s="157"/>
      <c r="H121" s="157"/>
      <c r="I121" s="157"/>
      <c r="J121" s="157"/>
      <c r="K121" s="157"/>
      <c r="L121" s="157"/>
      <c r="M121" s="158"/>
      <c r="N121" s="19"/>
    </row>
    <row r="122" spans="1:14" ht="20" customHeight="1" thickBot="1" x14ac:dyDescent="0.35">
      <c r="A122" s="16"/>
      <c r="B122" s="156" t="s">
        <v>16</v>
      </c>
      <c r="C122" s="157"/>
      <c r="D122" s="157"/>
      <c r="E122" s="157"/>
      <c r="F122" s="157"/>
      <c r="G122" s="157"/>
      <c r="H122" s="157"/>
      <c r="I122" s="157"/>
      <c r="J122" s="157"/>
      <c r="K122" s="157"/>
      <c r="L122" s="157"/>
      <c r="M122" s="158"/>
      <c r="N122" s="19"/>
    </row>
    <row r="123" spans="1:14" ht="30" customHeight="1" thickTop="1" x14ac:dyDescent="0.3">
      <c r="A123" s="16"/>
      <c r="B123" s="159" t="s">
        <v>17</v>
      </c>
      <c r="C123" s="160"/>
      <c r="D123" s="160"/>
      <c r="E123" s="162" t="s">
        <v>18</v>
      </c>
      <c r="F123" s="163"/>
      <c r="G123" s="163"/>
      <c r="H123" s="164"/>
      <c r="I123" s="165" t="s">
        <v>19</v>
      </c>
      <c r="J123" s="166"/>
      <c r="K123" s="166"/>
      <c r="L123" s="166"/>
      <c r="M123" s="167"/>
      <c r="N123" s="19"/>
    </row>
    <row r="124" spans="1:14" ht="55" customHeight="1" thickBot="1" x14ac:dyDescent="0.35">
      <c r="A124" s="16"/>
      <c r="B124" s="55"/>
      <c r="C124" s="17"/>
      <c r="D124" s="17"/>
      <c r="E124" s="168" t="s">
        <v>20</v>
      </c>
      <c r="F124" s="169"/>
      <c r="G124" s="169"/>
      <c r="H124" s="170"/>
      <c r="I124" s="171" t="s">
        <v>21</v>
      </c>
      <c r="J124" s="172"/>
      <c r="K124" s="172"/>
      <c r="L124" s="172"/>
      <c r="M124" s="173"/>
      <c r="N124" s="19"/>
    </row>
    <row r="125" spans="1:14" ht="10" customHeight="1" thickTop="1" x14ac:dyDescent="0.3">
      <c r="A125" s="16"/>
      <c r="B125" s="55"/>
      <c r="C125" s="17"/>
      <c r="D125" s="17"/>
      <c r="E125" s="17"/>
      <c r="F125" s="17"/>
      <c r="G125" s="17"/>
      <c r="H125" s="17"/>
      <c r="I125" s="17"/>
      <c r="J125" s="17"/>
      <c r="K125" s="17"/>
      <c r="L125" s="17"/>
      <c r="M125" s="56"/>
      <c r="N125" s="19"/>
    </row>
    <row r="126" spans="1:14" ht="20.149999999999999" customHeight="1" x14ac:dyDescent="0.3">
      <c r="A126" s="16"/>
      <c r="B126" s="46"/>
      <c r="C126" s="39"/>
      <c r="D126" s="39"/>
      <c r="E126" s="153"/>
      <c r="F126" s="154"/>
      <c r="G126" s="154"/>
      <c r="H126" s="154"/>
      <c r="I126" s="154"/>
      <c r="J126" s="154"/>
      <c r="K126" s="154"/>
      <c r="L126" s="155"/>
      <c r="M126" s="48"/>
      <c r="N126" s="19"/>
    </row>
    <row r="127" spans="1:14" ht="10" customHeight="1" x14ac:dyDescent="0.3">
      <c r="A127" s="16"/>
      <c r="B127" s="46"/>
      <c r="C127" s="39"/>
      <c r="D127" s="39"/>
      <c r="E127" s="39"/>
      <c r="F127" s="39"/>
      <c r="G127" s="39"/>
      <c r="H127" s="39"/>
      <c r="I127" s="39"/>
      <c r="J127" s="39"/>
      <c r="K127" s="39"/>
      <c r="L127" s="39"/>
      <c r="M127" s="48"/>
      <c r="N127" s="19"/>
    </row>
    <row r="128" spans="1:14" ht="65.150000000000006" customHeight="1" x14ac:dyDescent="0.3">
      <c r="A128" s="16"/>
      <c r="B128" s="156" t="str">
        <f>C1202</f>
        <v>Select one of these two services, Standard or Competitive Competence, to best improve your efficacy serving diverse patients.We can then offer a testimonial of your improved responsiveness to diverse clients.</v>
      </c>
      <c r="C128" s="157"/>
      <c r="D128" s="157"/>
      <c r="E128" s="157"/>
      <c r="F128" s="157"/>
      <c r="G128" s="157"/>
      <c r="H128" s="157"/>
      <c r="I128" s="157"/>
      <c r="J128" s="157"/>
      <c r="K128" s="157"/>
      <c r="L128" s="157"/>
      <c r="M128" s="158"/>
      <c r="N128" s="19"/>
    </row>
    <row r="129" spans="1:54" ht="20.149999999999999" customHeight="1" x14ac:dyDescent="0.3">
      <c r="A129" s="16"/>
      <c r="B129" s="150"/>
      <c r="C129" s="151"/>
      <c r="D129" s="151"/>
      <c r="E129" s="151"/>
      <c r="F129" s="151"/>
      <c r="G129" s="151"/>
      <c r="H129" s="151"/>
      <c r="I129" s="151"/>
      <c r="J129" s="151"/>
      <c r="K129" s="151"/>
      <c r="L129" s="151"/>
      <c r="M129" s="152"/>
      <c r="N129" s="19"/>
    </row>
    <row r="130" spans="1:54" ht="25" customHeight="1" x14ac:dyDescent="0.3">
      <c r="A130" s="16"/>
      <c r="B130" s="39"/>
      <c r="C130" s="39"/>
      <c r="D130" s="39"/>
      <c r="E130" s="39"/>
      <c r="F130" s="39"/>
      <c r="G130" s="39"/>
      <c r="H130" s="39"/>
      <c r="I130" s="39"/>
      <c r="J130" s="39"/>
      <c r="K130" s="39"/>
      <c r="L130" s="39"/>
      <c r="M130" s="39"/>
      <c r="N130" s="19"/>
    </row>
    <row r="131" spans="1:54" ht="5.15" customHeight="1" x14ac:dyDescent="0.3">
      <c r="A131" s="16"/>
      <c r="B131" s="39"/>
      <c r="C131" s="39"/>
      <c r="D131" s="39"/>
      <c r="E131" s="39"/>
      <c r="F131" s="39"/>
      <c r="G131" s="39"/>
      <c r="H131" s="39"/>
      <c r="I131" s="39"/>
      <c r="J131" s="39"/>
      <c r="K131" s="39"/>
      <c r="L131" s="39"/>
      <c r="M131" s="39"/>
      <c r="N131" s="19"/>
    </row>
    <row r="132" spans="1:54" ht="5.15" customHeight="1" x14ac:dyDescent="0.3">
      <c r="A132" s="27"/>
      <c r="B132" s="28"/>
      <c r="C132" s="28"/>
      <c r="D132" s="28"/>
      <c r="E132" s="28"/>
      <c r="F132" s="28"/>
      <c r="G132" s="28"/>
      <c r="H132" s="28"/>
      <c r="I132" s="28"/>
      <c r="J132" s="28"/>
      <c r="K132" s="28"/>
      <c r="L132" s="28"/>
      <c r="M132" s="28"/>
      <c r="N132" s="29"/>
    </row>
    <row r="133" spans="1:54" ht="55" customHeight="1" x14ac:dyDescent="0.3">
      <c r="A133" s="30" t="s">
        <v>5</v>
      </c>
      <c r="B133" s="188" t="s">
        <v>23</v>
      </c>
      <c r="C133" s="188"/>
      <c r="D133" s="188"/>
      <c r="E133" s="188"/>
      <c r="F133" s="186" t="s">
        <v>46</v>
      </c>
      <c r="G133" s="186"/>
      <c r="H133" s="186"/>
      <c r="I133" s="186"/>
      <c r="J133" s="187" t="s">
        <v>43</v>
      </c>
      <c r="K133" s="187"/>
      <c r="L133" s="187"/>
      <c r="M133" s="187"/>
      <c r="N133" s="31" t="s">
        <v>7</v>
      </c>
    </row>
    <row r="134" spans="1:54" ht="5.15" customHeight="1" x14ac:dyDescent="0.3">
      <c r="A134" s="11"/>
      <c r="B134" s="12"/>
      <c r="C134" s="12"/>
      <c r="D134" s="12"/>
      <c r="E134" s="12"/>
      <c r="F134" s="12"/>
      <c r="G134" s="12"/>
      <c r="H134" s="13"/>
      <c r="I134" s="12"/>
      <c r="J134" s="12"/>
      <c r="K134" s="12"/>
      <c r="L134" s="12"/>
      <c r="M134" s="12"/>
      <c r="N134" s="14"/>
    </row>
    <row r="135" spans="1:54" ht="5.15" customHeight="1" x14ac:dyDescent="0.3">
      <c r="A135" s="16"/>
      <c r="B135" s="17"/>
      <c r="C135" s="17"/>
      <c r="D135" s="17"/>
      <c r="E135" s="17"/>
      <c r="F135" s="17"/>
      <c r="G135" s="17"/>
      <c r="H135" s="18"/>
      <c r="I135" s="17"/>
      <c r="J135" s="17"/>
      <c r="K135" s="17"/>
      <c r="L135" s="17"/>
      <c r="M135" s="17"/>
      <c r="N135" s="19"/>
    </row>
    <row r="136" spans="1:54" ht="5.15" customHeight="1" thickBot="1" x14ac:dyDescent="0.35">
      <c r="A136" s="16"/>
      <c r="B136" s="32"/>
      <c r="C136" s="32"/>
      <c r="D136" s="32"/>
      <c r="E136" s="32"/>
      <c r="F136" s="32"/>
      <c r="G136" s="32"/>
      <c r="H136" s="32"/>
      <c r="I136" s="32"/>
      <c r="J136" s="32"/>
      <c r="K136" s="32"/>
      <c r="L136" s="32"/>
      <c r="M136" s="32"/>
      <c r="N136" s="19"/>
    </row>
    <row r="137" spans="1:54" ht="20.149999999999999" customHeight="1" thickTop="1" x14ac:dyDescent="0.3">
      <c r="A137" s="16"/>
      <c r="B137" s="33" t="s">
        <v>11</v>
      </c>
      <c r="C137" s="32"/>
      <c r="D137" s="32"/>
      <c r="E137" s="32"/>
      <c r="F137" s="179"/>
      <c r="G137" s="180"/>
      <c r="H137" s="180"/>
      <c r="I137" s="181"/>
      <c r="J137" s="34"/>
      <c r="K137" s="35" t="s">
        <v>12</v>
      </c>
      <c r="L137" s="36"/>
      <c r="M137" s="37"/>
      <c r="N137" s="19"/>
    </row>
    <row r="138" spans="1:54" ht="20.149999999999999" customHeight="1" thickBot="1" x14ac:dyDescent="0.35">
      <c r="A138" s="16"/>
      <c r="B138" s="33" t="s">
        <v>13</v>
      </c>
      <c r="C138" s="32"/>
      <c r="D138" s="32"/>
      <c r="E138" s="32"/>
      <c r="F138" s="179"/>
      <c r="G138" s="180"/>
      <c r="H138" s="180"/>
      <c r="I138" s="181"/>
      <c r="J138" s="34"/>
      <c r="K138" s="182">
        <v>4.8</v>
      </c>
      <c r="L138" s="183"/>
      <c r="M138" s="184"/>
      <c r="N138" s="19"/>
    </row>
    <row r="139" spans="1:54" ht="10" customHeight="1" thickTop="1" x14ac:dyDescent="0.3">
      <c r="A139" s="16"/>
      <c r="B139" s="17"/>
      <c r="C139" s="17"/>
      <c r="D139" s="17"/>
      <c r="E139" s="17"/>
      <c r="F139" s="17"/>
      <c r="G139" s="17"/>
      <c r="H139" s="18"/>
      <c r="I139" s="17"/>
      <c r="J139" s="17"/>
      <c r="K139" s="17"/>
      <c r="L139" s="17"/>
      <c r="M139" s="17"/>
      <c r="N139" s="19"/>
    </row>
    <row r="140" spans="1:54" ht="20.149999999999999" customHeight="1" x14ac:dyDescent="0.3">
      <c r="A140" s="16"/>
      <c r="B140" s="174" t="str">
        <f>F1212</f>
        <v>1. I felt fully seen and heard.</v>
      </c>
      <c r="C140" s="174"/>
      <c r="D140" s="174"/>
      <c r="E140" s="174"/>
      <c r="F140" s="174"/>
      <c r="G140" s="174"/>
      <c r="H140" s="174"/>
      <c r="I140" s="174"/>
      <c r="J140" s="174"/>
      <c r="K140" s="175" t="s">
        <v>55</v>
      </c>
      <c r="L140" s="176"/>
      <c r="M140" s="177"/>
      <c r="N140" s="19"/>
    </row>
    <row r="141" spans="1:54" ht="5.15" customHeight="1" x14ac:dyDescent="0.3">
      <c r="A141" s="16"/>
      <c r="B141" s="17"/>
      <c r="C141" s="17"/>
      <c r="D141" s="17"/>
      <c r="E141" s="17"/>
      <c r="F141" s="17"/>
      <c r="G141" s="17"/>
      <c r="H141" s="18"/>
      <c r="I141" s="17"/>
      <c r="J141" s="17"/>
      <c r="K141" s="17"/>
      <c r="L141" s="17"/>
      <c r="M141" s="17"/>
      <c r="N141" s="19"/>
      <c r="BB141" s="38"/>
    </row>
    <row r="142" spans="1:54" ht="20.149999999999999" customHeight="1" x14ac:dyDescent="0.3">
      <c r="A142" s="16"/>
      <c r="B142" s="174" t="str">
        <f>F1213</f>
        <v>2. They faithfully responded to all of my expressions of pain or discomfort.</v>
      </c>
      <c r="C142" s="174"/>
      <c r="D142" s="174"/>
      <c r="E142" s="174"/>
      <c r="F142" s="174"/>
      <c r="G142" s="174"/>
      <c r="H142" s="174"/>
      <c r="I142" s="174"/>
      <c r="J142" s="174"/>
      <c r="K142" s="175" t="s">
        <v>55</v>
      </c>
      <c r="L142" s="176"/>
      <c r="M142" s="177"/>
      <c r="N142" s="19"/>
      <c r="BB142" s="38"/>
    </row>
    <row r="143" spans="1:54" ht="5.15" customHeight="1" x14ac:dyDescent="0.3">
      <c r="A143" s="16"/>
      <c r="B143" s="17"/>
      <c r="C143" s="17"/>
      <c r="D143" s="17"/>
      <c r="E143" s="17"/>
      <c r="F143" s="17"/>
      <c r="G143" s="17"/>
      <c r="H143" s="18"/>
      <c r="I143" s="17"/>
      <c r="J143" s="17"/>
      <c r="K143" s="17"/>
      <c r="L143" s="17"/>
      <c r="M143" s="17"/>
      <c r="N143" s="19"/>
      <c r="BB143" s="38"/>
    </row>
    <row r="144" spans="1:54" ht="20.149999999999999" customHeight="1" x14ac:dyDescent="0.3">
      <c r="A144" s="16"/>
      <c r="B144" s="174" t="str">
        <f>F1214</f>
        <v>3. They put my personal wellbeing ahead of their institutional processes.</v>
      </c>
      <c r="C144" s="174"/>
      <c r="D144" s="174"/>
      <c r="E144" s="174"/>
      <c r="F144" s="174"/>
      <c r="G144" s="174"/>
      <c r="H144" s="174"/>
      <c r="I144" s="174"/>
      <c r="J144" s="174"/>
      <c r="K144" s="175" t="s">
        <v>53</v>
      </c>
      <c r="L144" s="176"/>
      <c r="M144" s="177"/>
      <c r="N144" s="19"/>
      <c r="BB144" s="38"/>
    </row>
    <row r="145" spans="1:54" ht="5.15" customHeight="1" x14ac:dyDescent="0.3">
      <c r="A145" s="16"/>
      <c r="B145" s="17"/>
      <c r="C145" s="17"/>
      <c r="D145" s="17"/>
      <c r="E145" s="17"/>
      <c r="F145" s="17"/>
      <c r="G145" s="17"/>
      <c r="H145" s="18"/>
      <c r="I145" s="17"/>
      <c r="J145" s="17"/>
      <c r="K145" s="17"/>
      <c r="L145" s="17"/>
      <c r="M145" s="17"/>
      <c r="N145" s="19"/>
      <c r="BB145" s="38"/>
    </row>
    <row r="146" spans="1:54" ht="20.149999999999999" customHeight="1" x14ac:dyDescent="0.3">
      <c r="A146" s="16"/>
      <c r="B146" s="174" t="str">
        <f>F1215</f>
        <v>4. Their actions and expressions were devoid of any microaggressions.</v>
      </c>
      <c r="C146" s="174"/>
      <c r="D146" s="174"/>
      <c r="E146" s="174"/>
      <c r="F146" s="174"/>
      <c r="G146" s="174"/>
      <c r="H146" s="174"/>
      <c r="I146" s="174"/>
      <c r="J146" s="174"/>
      <c r="K146" s="175" t="s">
        <v>49</v>
      </c>
      <c r="L146" s="176"/>
      <c r="M146" s="177"/>
      <c r="N146" s="19"/>
    </row>
    <row r="147" spans="1:54" ht="5.15" customHeight="1" x14ac:dyDescent="0.3">
      <c r="A147" s="16"/>
      <c r="B147" s="17"/>
      <c r="C147" s="17"/>
      <c r="D147" s="17"/>
      <c r="E147" s="17"/>
      <c r="F147" s="17"/>
      <c r="G147" s="17"/>
      <c r="H147" s="18"/>
      <c r="I147" s="17"/>
      <c r="J147" s="17"/>
      <c r="K147" s="17"/>
      <c r="L147" s="17"/>
      <c r="M147" s="17"/>
      <c r="N147" s="19"/>
    </row>
    <row r="148" spans="1:54" ht="20.149999999999999" customHeight="1" x14ac:dyDescent="0.3">
      <c r="A148" s="16"/>
      <c r="B148" s="174" t="str">
        <f>F1216</f>
        <v>5. They asked me how they could be more culturally sensitive.</v>
      </c>
      <c r="C148" s="174"/>
      <c r="D148" s="174"/>
      <c r="E148" s="174"/>
      <c r="F148" s="174"/>
      <c r="G148" s="174"/>
      <c r="H148" s="174"/>
      <c r="I148" s="174"/>
      <c r="J148" s="174"/>
      <c r="K148" s="175" t="s">
        <v>51</v>
      </c>
      <c r="L148" s="176"/>
      <c r="M148" s="177"/>
      <c r="N148" s="19"/>
    </row>
    <row r="149" spans="1:54" ht="5.15" customHeight="1" x14ac:dyDescent="0.3">
      <c r="A149" s="16"/>
      <c r="B149" s="17"/>
      <c r="C149" s="17"/>
      <c r="D149" s="17"/>
      <c r="E149" s="17"/>
      <c r="F149" s="17"/>
      <c r="G149" s="17"/>
      <c r="H149" s="18"/>
      <c r="I149" s="17"/>
      <c r="J149" s="17"/>
      <c r="K149" s="17"/>
      <c r="L149" s="17"/>
      <c r="M149" s="17"/>
      <c r="N149" s="19"/>
    </row>
    <row r="150" spans="1:54" ht="20.149999999999999" customHeight="1" x14ac:dyDescent="0.3">
      <c r="A150" s="16"/>
      <c r="B150" s="174" t="str">
        <f>F1217</f>
        <v>6. They did not exploit my vulnerability to their professional authority.</v>
      </c>
      <c r="C150" s="174"/>
      <c r="D150" s="174"/>
      <c r="E150" s="174"/>
      <c r="F150" s="174"/>
      <c r="G150" s="174"/>
      <c r="H150" s="174"/>
      <c r="I150" s="174"/>
      <c r="J150" s="174"/>
      <c r="K150" s="175" t="s">
        <v>51</v>
      </c>
      <c r="L150" s="176"/>
      <c r="M150" s="177"/>
      <c r="N150" s="19"/>
    </row>
    <row r="151" spans="1:54" ht="5.15" customHeight="1" x14ac:dyDescent="0.3">
      <c r="A151" s="16"/>
      <c r="B151" s="39"/>
      <c r="C151" s="39"/>
      <c r="D151" s="39"/>
      <c r="E151" s="39"/>
      <c r="F151" s="39"/>
      <c r="G151" s="39"/>
      <c r="H151" s="39"/>
      <c r="I151" s="39"/>
      <c r="J151" s="39"/>
      <c r="K151" s="39"/>
      <c r="L151" s="39"/>
      <c r="M151" s="39"/>
      <c r="N151" s="19"/>
    </row>
    <row r="152" spans="1:54" ht="20.149999999999999" customHeight="1" x14ac:dyDescent="0.3">
      <c r="A152" s="16"/>
      <c r="B152" s="174" t="str">
        <f>F1218</f>
        <v>7. I never had to give up my autonomy to fit their processes.</v>
      </c>
      <c r="C152" s="174"/>
      <c r="D152" s="174"/>
      <c r="E152" s="174"/>
      <c r="F152" s="174"/>
      <c r="G152" s="174"/>
      <c r="H152" s="174"/>
      <c r="I152" s="174"/>
      <c r="J152" s="174"/>
      <c r="K152" s="175" t="s">
        <v>56</v>
      </c>
      <c r="L152" s="176"/>
      <c r="M152" s="177"/>
      <c r="N152" s="19"/>
    </row>
    <row r="153" spans="1:54" ht="5.15" customHeight="1" x14ac:dyDescent="0.3">
      <c r="A153" s="16"/>
      <c r="B153" s="39"/>
      <c r="C153" s="39"/>
      <c r="D153" s="39"/>
      <c r="E153" s="39"/>
      <c r="F153" s="39"/>
      <c r="G153" s="39"/>
      <c r="H153" s="39"/>
      <c r="I153" s="39"/>
      <c r="J153" s="39"/>
      <c r="K153" s="39"/>
      <c r="L153" s="39"/>
      <c r="M153" s="39"/>
      <c r="N153" s="19"/>
    </row>
    <row r="154" spans="1:54" ht="20.149999999999999" customHeight="1" x14ac:dyDescent="0.3">
      <c r="A154" s="16"/>
      <c r="B154" s="174" t="str">
        <f>F1219</f>
        <v>8. Staff appeared to be culturally diverse.</v>
      </c>
      <c r="C154" s="174"/>
      <c r="D154" s="174"/>
      <c r="E154" s="174"/>
      <c r="F154" s="174"/>
      <c r="G154" s="174"/>
      <c r="H154" s="174"/>
      <c r="I154" s="174"/>
      <c r="J154" s="174"/>
      <c r="K154" s="175" t="s">
        <v>56</v>
      </c>
      <c r="L154" s="176"/>
      <c r="M154" s="177"/>
      <c r="N154" s="19"/>
    </row>
    <row r="155" spans="1:54" ht="5.15" customHeight="1" x14ac:dyDescent="0.3">
      <c r="A155" s="16"/>
      <c r="B155" s="39"/>
      <c r="C155" s="39"/>
      <c r="D155" s="39"/>
      <c r="E155" s="39"/>
      <c r="F155" s="39"/>
      <c r="G155" s="39"/>
      <c r="H155" s="39"/>
      <c r="I155" s="39"/>
      <c r="J155" s="39"/>
      <c r="K155" s="39"/>
      <c r="L155" s="39"/>
      <c r="M155" s="39"/>
      <c r="N155" s="19"/>
    </row>
    <row r="156" spans="1:54" ht="20.149999999999999" customHeight="1" x14ac:dyDescent="0.3">
      <c r="A156" s="16"/>
      <c r="B156" s="174" t="str">
        <f>F1220</f>
        <v>9. They effectively accommodated my linguistic barrier.</v>
      </c>
      <c r="C156" s="174"/>
      <c r="D156" s="174"/>
      <c r="E156" s="174"/>
      <c r="F156" s="174"/>
      <c r="G156" s="174"/>
      <c r="H156" s="174"/>
      <c r="I156" s="174"/>
      <c r="J156" s="174"/>
      <c r="K156" s="175" t="s">
        <v>53</v>
      </c>
      <c r="L156" s="176"/>
      <c r="M156" s="177"/>
      <c r="N156" s="19"/>
    </row>
    <row r="157" spans="1:54" ht="5.15" customHeight="1" x14ac:dyDescent="0.3">
      <c r="A157" s="16"/>
      <c r="B157" s="39"/>
      <c r="C157" s="39"/>
      <c r="D157" s="39"/>
      <c r="E157" s="39"/>
      <c r="F157" s="39"/>
      <c r="G157" s="39"/>
      <c r="H157" s="39"/>
      <c r="I157" s="39"/>
      <c r="J157" s="39"/>
      <c r="K157" s="39"/>
      <c r="L157" s="39"/>
      <c r="M157" s="39"/>
      <c r="N157" s="19"/>
    </row>
    <row r="158" spans="1:54" ht="20.149999999999999" customHeight="1" x14ac:dyDescent="0.3">
      <c r="A158" s="16"/>
      <c r="B158" s="174" t="str">
        <f>F1221</f>
        <v>10. I was offered billing options appropriate to my cultural values.</v>
      </c>
      <c r="C158" s="174"/>
      <c r="D158" s="174"/>
      <c r="E158" s="174"/>
      <c r="F158" s="174"/>
      <c r="G158" s="174"/>
      <c r="H158" s="174"/>
      <c r="I158" s="174"/>
      <c r="J158" s="174"/>
      <c r="K158" s="175" t="s">
        <v>51</v>
      </c>
      <c r="L158" s="176"/>
      <c r="M158" s="177"/>
      <c r="N158" s="19"/>
    </row>
    <row r="159" spans="1:54" ht="10" customHeight="1" x14ac:dyDescent="0.3">
      <c r="A159" s="16"/>
      <c r="B159" s="39"/>
      <c r="C159" s="39"/>
      <c r="D159" s="39"/>
      <c r="E159" s="39"/>
      <c r="F159" s="39"/>
      <c r="G159" s="39"/>
      <c r="H159" s="39"/>
      <c r="I159" s="39"/>
      <c r="J159" s="39"/>
      <c r="K159" s="39"/>
      <c r="L159" s="39"/>
      <c r="M159" s="39"/>
      <c r="N159" s="19"/>
    </row>
    <row r="160" spans="1:54" ht="15" customHeight="1" x14ac:dyDescent="0.3">
      <c r="A160" s="16"/>
      <c r="B160" s="178" t="str">
        <f>B1225</f>
        <v>The resulting score for cultural competence is 48 out of 100. This indicates a level of mild incompetence.</v>
      </c>
      <c r="C160" s="178"/>
      <c r="D160" s="178"/>
      <c r="E160" s="178"/>
      <c r="F160" s="178"/>
      <c r="G160" s="178"/>
      <c r="H160" s="178"/>
      <c r="I160" s="178"/>
      <c r="J160" s="178"/>
      <c r="K160" s="178"/>
      <c r="L160" s="178"/>
      <c r="M160" s="178"/>
      <c r="N160" s="19"/>
    </row>
    <row r="161" spans="1:14" ht="10" customHeight="1" x14ac:dyDescent="0.3">
      <c r="A161" s="16"/>
      <c r="B161" s="40"/>
      <c r="C161" s="41"/>
      <c r="D161" s="41"/>
      <c r="E161" s="41"/>
      <c r="F161" s="41"/>
      <c r="G161" s="41"/>
      <c r="H161" s="41"/>
      <c r="I161" s="41"/>
      <c r="J161" s="41"/>
      <c r="K161" s="41"/>
      <c r="L161" s="41"/>
      <c r="M161" s="42"/>
      <c r="N161" s="19"/>
    </row>
    <row r="162" spans="1:14" ht="20" customHeight="1" x14ac:dyDescent="0.3">
      <c r="A162" s="16"/>
      <c r="B162" s="52" t="str">
        <f>C1229</f>
        <v xml:space="preserve">We provide this helpful feedback to you, the recipient, to improve your cultural competency. </v>
      </c>
      <c r="C162" s="53"/>
      <c r="D162" s="53"/>
      <c r="E162" s="53"/>
      <c r="F162" s="53"/>
      <c r="G162" s="53"/>
      <c r="H162" s="53"/>
      <c r="I162" s="53"/>
      <c r="J162" s="53"/>
      <c r="K162" s="53"/>
      <c r="L162" s="53"/>
      <c r="M162" s="54"/>
      <c r="N162" s="19"/>
    </row>
    <row r="163" spans="1:14" ht="20" customHeight="1" x14ac:dyDescent="0.3">
      <c r="A163" s="16"/>
      <c r="B163" s="156" t="s">
        <v>15</v>
      </c>
      <c r="C163" s="157"/>
      <c r="D163" s="157"/>
      <c r="E163" s="157"/>
      <c r="F163" s="157"/>
      <c r="G163" s="157"/>
      <c r="H163" s="157"/>
      <c r="I163" s="157"/>
      <c r="J163" s="157"/>
      <c r="K163" s="157"/>
      <c r="L163" s="157"/>
      <c r="M163" s="158"/>
      <c r="N163" s="19"/>
    </row>
    <row r="164" spans="1:14" ht="20" customHeight="1" thickBot="1" x14ac:dyDescent="0.35">
      <c r="A164" s="16"/>
      <c r="B164" s="156" t="s">
        <v>16</v>
      </c>
      <c r="C164" s="157"/>
      <c r="D164" s="157"/>
      <c r="E164" s="157"/>
      <c r="F164" s="157"/>
      <c r="G164" s="157"/>
      <c r="H164" s="157"/>
      <c r="I164" s="157"/>
      <c r="J164" s="157"/>
      <c r="K164" s="157"/>
      <c r="L164" s="157"/>
      <c r="M164" s="158"/>
      <c r="N164" s="19"/>
    </row>
    <row r="165" spans="1:14" ht="30" customHeight="1" thickTop="1" x14ac:dyDescent="0.3">
      <c r="A165" s="16"/>
      <c r="B165" s="159" t="s">
        <v>17</v>
      </c>
      <c r="C165" s="160"/>
      <c r="D165" s="160"/>
      <c r="E165" s="162" t="s">
        <v>18</v>
      </c>
      <c r="F165" s="163"/>
      <c r="G165" s="163"/>
      <c r="H165" s="164"/>
      <c r="I165" s="165" t="s">
        <v>19</v>
      </c>
      <c r="J165" s="166"/>
      <c r="K165" s="166"/>
      <c r="L165" s="166"/>
      <c r="M165" s="167"/>
      <c r="N165" s="19"/>
    </row>
    <row r="166" spans="1:14" ht="55" customHeight="1" thickBot="1" x14ac:dyDescent="0.35">
      <c r="A166" s="16"/>
      <c r="B166" s="55"/>
      <c r="C166" s="17"/>
      <c r="D166" s="17"/>
      <c r="E166" s="168" t="s">
        <v>20</v>
      </c>
      <c r="F166" s="169"/>
      <c r="G166" s="169"/>
      <c r="H166" s="170"/>
      <c r="I166" s="171" t="s">
        <v>21</v>
      </c>
      <c r="J166" s="172"/>
      <c r="K166" s="172"/>
      <c r="L166" s="172"/>
      <c r="M166" s="173"/>
      <c r="N166" s="19"/>
    </row>
    <row r="167" spans="1:14" ht="10" customHeight="1" thickTop="1" x14ac:dyDescent="0.3">
      <c r="A167" s="16"/>
      <c r="B167" s="55"/>
      <c r="C167" s="17"/>
      <c r="D167" s="17"/>
      <c r="E167" s="17"/>
      <c r="F167" s="17"/>
      <c r="G167" s="17"/>
      <c r="H167" s="17"/>
      <c r="I167" s="17"/>
      <c r="J167" s="17"/>
      <c r="K167" s="17"/>
      <c r="L167" s="17"/>
      <c r="M167" s="56"/>
      <c r="N167" s="19"/>
    </row>
    <row r="168" spans="1:14" ht="20.149999999999999" customHeight="1" x14ac:dyDescent="0.3">
      <c r="A168" s="16"/>
      <c r="B168" s="46"/>
      <c r="C168" s="39"/>
      <c r="D168" s="39"/>
      <c r="E168" s="153"/>
      <c r="F168" s="154"/>
      <c r="G168" s="154"/>
      <c r="H168" s="154"/>
      <c r="I168" s="154"/>
      <c r="J168" s="154"/>
      <c r="K168" s="154"/>
      <c r="L168" s="155"/>
      <c r="M168" s="48"/>
      <c r="N168" s="19"/>
    </row>
    <row r="169" spans="1:14" ht="10" customHeight="1" x14ac:dyDescent="0.3">
      <c r="A169" s="16"/>
      <c r="B169" s="46"/>
      <c r="C169" s="39"/>
      <c r="D169" s="39"/>
      <c r="E169" s="39"/>
      <c r="F169" s="39"/>
      <c r="G169" s="39"/>
      <c r="H169" s="39"/>
      <c r="I169" s="39"/>
      <c r="J169" s="39"/>
      <c r="K169" s="39"/>
      <c r="L169" s="39"/>
      <c r="M169" s="48"/>
      <c r="N169" s="19"/>
    </row>
    <row r="170" spans="1:14" ht="65.150000000000006" customHeight="1" x14ac:dyDescent="0.3">
      <c r="A170" s="16"/>
      <c r="B170" s="156" t="str">
        <f>C1239</f>
        <v>Select one of these two services, Standard or Competitive Competence, to best improve your efficacy serving diverse patients.We can then offer a testimonial of your improved responsiveness to diverse clients.</v>
      </c>
      <c r="C170" s="157"/>
      <c r="D170" s="157"/>
      <c r="E170" s="157"/>
      <c r="F170" s="157"/>
      <c r="G170" s="157"/>
      <c r="H170" s="157"/>
      <c r="I170" s="157"/>
      <c r="J170" s="157"/>
      <c r="K170" s="157"/>
      <c r="L170" s="157"/>
      <c r="M170" s="158"/>
      <c r="N170" s="19"/>
    </row>
    <row r="171" spans="1:14" ht="45" customHeight="1" x14ac:dyDescent="0.3">
      <c r="A171" s="16"/>
      <c r="B171" s="150"/>
      <c r="C171" s="151"/>
      <c r="D171" s="151"/>
      <c r="E171" s="151"/>
      <c r="F171" s="151"/>
      <c r="G171" s="151"/>
      <c r="H171" s="151"/>
      <c r="I171" s="151"/>
      <c r="J171" s="151"/>
      <c r="K171" s="151"/>
      <c r="L171" s="151"/>
      <c r="M171" s="152"/>
      <c r="N171" s="19"/>
    </row>
    <row r="172" spans="1:14" ht="5.15" customHeight="1" x14ac:dyDescent="0.3">
      <c r="A172" s="16"/>
      <c r="B172" s="39"/>
      <c r="C172" s="39"/>
      <c r="D172" s="39"/>
      <c r="E172" s="39"/>
      <c r="F172" s="39"/>
      <c r="G172" s="39"/>
      <c r="H172" s="39"/>
      <c r="I172" s="39"/>
      <c r="J172" s="39"/>
      <c r="K172" s="39"/>
      <c r="L172" s="39"/>
      <c r="M172" s="39"/>
      <c r="N172" s="19"/>
    </row>
    <row r="173" spans="1:14" ht="5.15" customHeight="1" x14ac:dyDescent="0.3">
      <c r="A173" s="27"/>
      <c r="B173" s="28"/>
      <c r="C173" s="28"/>
      <c r="D173" s="28"/>
      <c r="E173" s="28"/>
      <c r="F173" s="28"/>
      <c r="G173" s="28"/>
      <c r="H173" s="28"/>
      <c r="I173" s="28"/>
      <c r="J173" s="28"/>
      <c r="K173" s="28"/>
      <c r="L173" s="28"/>
      <c r="M173" s="28"/>
      <c r="N173" s="29"/>
    </row>
    <row r="174" spans="1:14" ht="55" customHeight="1" x14ac:dyDescent="0.3">
      <c r="A174" s="30" t="s">
        <v>5</v>
      </c>
      <c r="B174" s="188" t="s">
        <v>25</v>
      </c>
      <c r="C174" s="188"/>
      <c r="D174" s="188"/>
      <c r="E174" s="188"/>
      <c r="F174" s="186" t="s">
        <v>46</v>
      </c>
      <c r="G174" s="186"/>
      <c r="H174" s="186"/>
      <c r="I174" s="186"/>
      <c r="J174" s="187" t="s">
        <v>43</v>
      </c>
      <c r="K174" s="187"/>
      <c r="L174" s="187"/>
      <c r="M174" s="187"/>
      <c r="N174" s="31" t="s">
        <v>7</v>
      </c>
    </row>
    <row r="175" spans="1:14" ht="5.15" customHeight="1" x14ac:dyDescent="0.3">
      <c r="A175" s="11"/>
      <c r="B175" s="12"/>
      <c r="C175" s="12"/>
      <c r="D175" s="12"/>
      <c r="E175" s="12"/>
      <c r="F175" s="12"/>
      <c r="G175" s="12"/>
      <c r="H175" s="13"/>
      <c r="I175" s="12"/>
      <c r="J175" s="12"/>
      <c r="K175" s="12"/>
      <c r="L175" s="12"/>
      <c r="M175" s="12"/>
      <c r="N175" s="14"/>
    </row>
    <row r="176" spans="1:14" ht="5.15" customHeight="1" x14ac:dyDescent="0.3">
      <c r="A176" s="16"/>
      <c r="B176" s="17"/>
      <c r="C176" s="17"/>
      <c r="D176" s="17"/>
      <c r="E176" s="17"/>
      <c r="F176" s="17"/>
      <c r="G176" s="17"/>
      <c r="H176" s="18"/>
      <c r="I176" s="17"/>
      <c r="J176" s="17"/>
      <c r="K176" s="17"/>
      <c r="L176" s="17"/>
      <c r="M176" s="17"/>
      <c r="N176" s="19"/>
    </row>
    <row r="177" spans="1:54" ht="5.15" customHeight="1" thickBot="1" x14ac:dyDescent="0.35">
      <c r="A177" s="16"/>
      <c r="B177" s="32"/>
      <c r="C177" s="32"/>
      <c r="D177" s="32"/>
      <c r="E177" s="32"/>
      <c r="F177" s="32"/>
      <c r="G177" s="32"/>
      <c r="H177" s="32"/>
      <c r="I177" s="32"/>
      <c r="J177" s="32"/>
      <c r="K177" s="32"/>
      <c r="L177" s="32"/>
      <c r="M177" s="32"/>
      <c r="N177" s="19"/>
    </row>
    <row r="178" spans="1:54" ht="20.149999999999999" customHeight="1" thickTop="1" x14ac:dyDescent="0.3">
      <c r="A178" s="16"/>
      <c r="B178" s="33" t="s">
        <v>11</v>
      </c>
      <c r="C178" s="32"/>
      <c r="D178" s="32"/>
      <c r="E178" s="32"/>
      <c r="F178" s="179">
        <f>F137</f>
        <v>0</v>
      </c>
      <c r="G178" s="180"/>
      <c r="H178" s="180"/>
      <c r="I178" s="181"/>
      <c r="J178" s="34"/>
      <c r="K178" s="35" t="s">
        <v>12</v>
      </c>
      <c r="L178" s="36"/>
      <c r="M178" s="37"/>
      <c r="N178" s="19"/>
    </row>
    <row r="179" spans="1:54" ht="20.149999999999999" customHeight="1" thickBot="1" x14ac:dyDescent="0.35">
      <c r="A179" s="16"/>
      <c r="B179" s="33" t="s">
        <v>13</v>
      </c>
      <c r="C179" s="32"/>
      <c r="D179" s="32"/>
      <c r="E179" s="32"/>
      <c r="F179" s="179">
        <f>F138</f>
        <v>0</v>
      </c>
      <c r="G179" s="180"/>
      <c r="H179" s="180"/>
      <c r="I179" s="181"/>
      <c r="J179" s="34"/>
      <c r="K179" s="182">
        <v>4.7</v>
      </c>
      <c r="L179" s="183"/>
      <c r="M179" s="184"/>
      <c r="N179" s="19"/>
    </row>
    <row r="180" spans="1:54" ht="10" customHeight="1" thickTop="1" x14ac:dyDescent="0.3">
      <c r="A180" s="16"/>
      <c r="B180" s="17"/>
      <c r="C180" s="17"/>
      <c r="D180" s="17"/>
      <c r="E180" s="17"/>
      <c r="F180" s="17"/>
      <c r="G180" s="17"/>
      <c r="H180" s="18"/>
      <c r="I180" s="17"/>
      <c r="J180" s="17"/>
      <c r="K180" s="17"/>
      <c r="L180" s="17"/>
      <c r="M180" s="17"/>
      <c r="N180" s="19"/>
    </row>
    <row r="181" spans="1:54" ht="20.149999999999999" customHeight="1" x14ac:dyDescent="0.3">
      <c r="A181" s="16"/>
      <c r="B181" s="174" t="str">
        <f>F1249</f>
        <v>1. I felt fully seen and heard.</v>
      </c>
      <c r="C181" s="174"/>
      <c r="D181" s="174"/>
      <c r="E181" s="174"/>
      <c r="F181" s="174"/>
      <c r="G181" s="174"/>
      <c r="H181" s="174"/>
      <c r="I181" s="174"/>
      <c r="J181" s="174"/>
      <c r="K181" s="175" t="s">
        <v>55</v>
      </c>
      <c r="L181" s="176"/>
      <c r="M181" s="177"/>
      <c r="N181" s="19"/>
    </row>
    <row r="182" spans="1:54" ht="5.15" customHeight="1" x14ac:dyDescent="0.3">
      <c r="A182" s="16"/>
      <c r="B182" s="17"/>
      <c r="C182" s="17"/>
      <c r="D182" s="17"/>
      <c r="E182" s="17"/>
      <c r="F182" s="17"/>
      <c r="G182" s="17"/>
      <c r="H182" s="18"/>
      <c r="I182" s="17"/>
      <c r="J182" s="17"/>
      <c r="K182" s="17"/>
      <c r="L182" s="17"/>
      <c r="M182" s="17"/>
      <c r="N182" s="19"/>
      <c r="BB182" s="38"/>
    </row>
    <row r="183" spans="1:54" ht="20.149999999999999" customHeight="1" x14ac:dyDescent="0.3">
      <c r="A183" s="16"/>
      <c r="B183" s="174" t="str">
        <f>F1250</f>
        <v>2. They faithfully responded to all of my expressions of pain or discomfort.</v>
      </c>
      <c r="C183" s="174"/>
      <c r="D183" s="174"/>
      <c r="E183" s="174"/>
      <c r="F183" s="174"/>
      <c r="G183" s="174"/>
      <c r="H183" s="174"/>
      <c r="I183" s="174"/>
      <c r="J183" s="174"/>
      <c r="K183" s="175" t="s">
        <v>55</v>
      </c>
      <c r="L183" s="176"/>
      <c r="M183" s="177"/>
      <c r="N183" s="19"/>
      <c r="BB183" s="38"/>
    </row>
    <row r="184" spans="1:54" ht="5.15" customHeight="1" x14ac:dyDescent="0.3">
      <c r="A184" s="16"/>
      <c r="B184" s="17"/>
      <c r="C184" s="17"/>
      <c r="D184" s="17"/>
      <c r="E184" s="17"/>
      <c r="F184" s="17"/>
      <c r="G184" s="17"/>
      <c r="H184" s="18"/>
      <c r="I184" s="17"/>
      <c r="J184" s="17"/>
      <c r="K184" s="17"/>
      <c r="L184" s="17"/>
      <c r="M184" s="17"/>
      <c r="N184" s="19"/>
      <c r="BB184" s="38"/>
    </row>
    <row r="185" spans="1:54" ht="20.149999999999999" customHeight="1" x14ac:dyDescent="0.3">
      <c r="A185" s="16"/>
      <c r="B185" s="174" t="str">
        <f>F1251</f>
        <v>3. They put my personal wellbeing ahead of their institutional processes.</v>
      </c>
      <c r="C185" s="174"/>
      <c r="D185" s="174"/>
      <c r="E185" s="174"/>
      <c r="F185" s="174"/>
      <c r="G185" s="174"/>
      <c r="H185" s="174"/>
      <c r="I185" s="174"/>
      <c r="J185" s="174"/>
      <c r="K185" s="175" t="s">
        <v>53</v>
      </c>
      <c r="L185" s="176"/>
      <c r="M185" s="177"/>
      <c r="N185" s="19"/>
      <c r="BB185" s="38"/>
    </row>
    <row r="186" spans="1:54" ht="5.15" customHeight="1" x14ac:dyDescent="0.3">
      <c r="A186" s="16"/>
      <c r="B186" s="17"/>
      <c r="C186" s="17"/>
      <c r="D186" s="17"/>
      <c r="E186" s="17"/>
      <c r="F186" s="17"/>
      <c r="G186" s="17"/>
      <c r="H186" s="18"/>
      <c r="I186" s="17"/>
      <c r="J186" s="17"/>
      <c r="K186" s="17"/>
      <c r="L186" s="17"/>
      <c r="M186" s="17"/>
      <c r="N186" s="19"/>
      <c r="BB186" s="38"/>
    </row>
    <row r="187" spans="1:54" ht="20.149999999999999" customHeight="1" x14ac:dyDescent="0.3">
      <c r="A187" s="16"/>
      <c r="B187" s="174" t="str">
        <f>F1252</f>
        <v>4. Their actions and expressions were devoid of any microaggressions.</v>
      </c>
      <c r="C187" s="174"/>
      <c r="D187" s="174"/>
      <c r="E187" s="174"/>
      <c r="F187" s="174"/>
      <c r="G187" s="174"/>
      <c r="H187" s="174"/>
      <c r="I187" s="174"/>
      <c r="J187" s="174"/>
      <c r="K187" s="175" t="s">
        <v>49</v>
      </c>
      <c r="L187" s="176"/>
      <c r="M187" s="177"/>
      <c r="N187" s="19"/>
    </row>
    <row r="188" spans="1:54" ht="5.15" customHeight="1" x14ac:dyDescent="0.3">
      <c r="A188" s="16"/>
      <c r="B188" s="17"/>
      <c r="C188" s="17"/>
      <c r="D188" s="17"/>
      <c r="E188" s="17"/>
      <c r="F188" s="17"/>
      <c r="G188" s="17"/>
      <c r="H188" s="18"/>
      <c r="I188" s="17"/>
      <c r="J188" s="17"/>
      <c r="K188" s="17"/>
      <c r="L188" s="17"/>
      <c r="M188" s="17"/>
      <c r="N188" s="19"/>
    </row>
    <row r="189" spans="1:54" ht="20.149999999999999" customHeight="1" x14ac:dyDescent="0.3">
      <c r="A189" s="16"/>
      <c r="B189" s="174" t="str">
        <f>F1253</f>
        <v>5. They asked me how they could be more culturally sensitive.</v>
      </c>
      <c r="C189" s="174"/>
      <c r="D189" s="174"/>
      <c r="E189" s="174"/>
      <c r="F189" s="174"/>
      <c r="G189" s="174"/>
      <c r="H189" s="174"/>
      <c r="I189" s="174"/>
      <c r="J189" s="174"/>
      <c r="K189" s="175" t="s">
        <v>51</v>
      </c>
      <c r="L189" s="176"/>
      <c r="M189" s="177"/>
      <c r="N189" s="19"/>
    </row>
    <row r="190" spans="1:54" ht="5.15" customHeight="1" x14ac:dyDescent="0.3">
      <c r="A190" s="16"/>
      <c r="B190" s="17"/>
      <c r="C190" s="17"/>
      <c r="D190" s="17"/>
      <c r="E190" s="17"/>
      <c r="F190" s="17"/>
      <c r="G190" s="17"/>
      <c r="H190" s="18"/>
      <c r="I190" s="17"/>
      <c r="J190" s="17"/>
      <c r="K190" s="17"/>
      <c r="L190" s="17"/>
      <c r="M190" s="17"/>
      <c r="N190" s="19"/>
    </row>
    <row r="191" spans="1:54" ht="20.149999999999999" customHeight="1" x14ac:dyDescent="0.3">
      <c r="A191" s="16"/>
      <c r="B191" s="174" t="str">
        <f>F1254</f>
        <v>6. They did not exploit my vulnerability to their professional authority.</v>
      </c>
      <c r="C191" s="174"/>
      <c r="D191" s="174"/>
      <c r="E191" s="174"/>
      <c r="F191" s="174"/>
      <c r="G191" s="174"/>
      <c r="H191" s="174"/>
      <c r="I191" s="174"/>
      <c r="J191" s="174"/>
      <c r="K191" s="175" t="s">
        <v>51</v>
      </c>
      <c r="L191" s="176"/>
      <c r="M191" s="177"/>
      <c r="N191" s="19"/>
    </row>
    <row r="192" spans="1:54" ht="5.15" customHeight="1" x14ac:dyDescent="0.3">
      <c r="A192" s="16"/>
      <c r="B192" s="39"/>
      <c r="C192" s="39"/>
      <c r="D192" s="39"/>
      <c r="E192" s="39"/>
      <c r="F192" s="39"/>
      <c r="G192" s="39"/>
      <c r="H192" s="39"/>
      <c r="I192" s="39"/>
      <c r="J192" s="39"/>
      <c r="K192" s="39"/>
      <c r="L192" s="39"/>
      <c r="M192" s="39"/>
      <c r="N192" s="19"/>
    </row>
    <row r="193" spans="1:14" ht="20.149999999999999" customHeight="1" x14ac:dyDescent="0.3">
      <c r="A193" s="16"/>
      <c r="B193" s="174" t="str">
        <f>F1255</f>
        <v>7. I never had to give up my autonomy to fit their processes.</v>
      </c>
      <c r="C193" s="174"/>
      <c r="D193" s="174"/>
      <c r="E193" s="174"/>
      <c r="F193" s="174"/>
      <c r="G193" s="174"/>
      <c r="H193" s="174"/>
      <c r="I193" s="174"/>
      <c r="J193" s="174"/>
      <c r="K193" s="175" t="s">
        <v>56</v>
      </c>
      <c r="L193" s="176"/>
      <c r="M193" s="177"/>
      <c r="N193" s="19"/>
    </row>
    <row r="194" spans="1:14" ht="5.15" customHeight="1" x14ac:dyDescent="0.3">
      <c r="A194" s="16"/>
      <c r="B194" s="39"/>
      <c r="C194" s="39"/>
      <c r="D194" s="39"/>
      <c r="E194" s="39"/>
      <c r="F194" s="39"/>
      <c r="G194" s="39"/>
      <c r="H194" s="39"/>
      <c r="I194" s="39"/>
      <c r="J194" s="39"/>
      <c r="K194" s="39"/>
      <c r="L194" s="39"/>
      <c r="M194" s="39"/>
      <c r="N194" s="19"/>
    </row>
    <row r="195" spans="1:14" ht="20.149999999999999" customHeight="1" x14ac:dyDescent="0.3">
      <c r="A195" s="16"/>
      <c r="B195" s="174" t="str">
        <f>F1256</f>
        <v>8. Staff appeared to be culturally diverse.</v>
      </c>
      <c r="C195" s="174"/>
      <c r="D195" s="174"/>
      <c r="E195" s="174"/>
      <c r="F195" s="174"/>
      <c r="G195" s="174"/>
      <c r="H195" s="174"/>
      <c r="I195" s="174"/>
      <c r="J195" s="174"/>
      <c r="K195" s="175" t="s">
        <v>56</v>
      </c>
      <c r="L195" s="176"/>
      <c r="M195" s="177"/>
      <c r="N195" s="19"/>
    </row>
    <row r="196" spans="1:14" ht="5.15" customHeight="1" x14ac:dyDescent="0.3">
      <c r="A196" s="16"/>
      <c r="B196" s="39"/>
      <c r="C196" s="39"/>
      <c r="D196" s="39"/>
      <c r="E196" s="39"/>
      <c r="F196" s="39"/>
      <c r="G196" s="39"/>
      <c r="H196" s="39"/>
      <c r="I196" s="39"/>
      <c r="J196" s="39"/>
      <c r="K196" s="39"/>
      <c r="L196" s="39"/>
      <c r="M196" s="39"/>
      <c r="N196" s="19"/>
    </row>
    <row r="197" spans="1:14" ht="20.149999999999999" customHeight="1" x14ac:dyDescent="0.3">
      <c r="A197" s="16"/>
      <c r="B197" s="174" t="str">
        <f>F1257</f>
        <v>9. They effectively accommodated my linguistic barrier.</v>
      </c>
      <c r="C197" s="174"/>
      <c r="D197" s="174"/>
      <c r="E197" s="174"/>
      <c r="F197" s="174"/>
      <c r="G197" s="174"/>
      <c r="H197" s="174"/>
      <c r="I197" s="174"/>
      <c r="J197" s="174"/>
      <c r="K197" s="175" t="s">
        <v>53</v>
      </c>
      <c r="L197" s="176"/>
      <c r="M197" s="177"/>
      <c r="N197" s="19"/>
    </row>
    <row r="198" spans="1:14" ht="5.15" customHeight="1" x14ac:dyDescent="0.3">
      <c r="A198" s="16"/>
      <c r="B198" s="39"/>
      <c r="C198" s="39"/>
      <c r="D198" s="39"/>
      <c r="E198" s="39"/>
      <c r="F198" s="39"/>
      <c r="G198" s="39"/>
      <c r="H198" s="39"/>
      <c r="I198" s="39"/>
      <c r="J198" s="39"/>
      <c r="K198" s="39"/>
      <c r="L198" s="39"/>
      <c r="M198" s="39"/>
      <c r="N198" s="19"/>
    </row>
    <row r="199" spans="1:14" ht="20.149999999999999" customHeight="1" x14ac:dyDescent="0.3">
      <c r="A199" s="16"/>
      <c r="B199" s="174" t="str">
        <f>F1258</f>
        <v>10. I was offered billing options appropriate to my cultural values.</v>
      </c>
      <c r="C199" s="174"/>
      <c r="D199" s="174"/>
      <c r="E199" s="174"/>
      <c r="F199" s="174"/>
      <c r="G199" s="174"/>
      <c r="H199" s="174"/>
      <c r="I199" s="174"/>
      <c r="J199" s="174"/>
      <c r="K199" s="175" t="s">
        <v>51</v>
      </c>
      <c r="L199" s="176"/>
      <c r="M199" s="177"/>
      <c r="N199" s="19"/>
    </row>
    <row r="200" spans="1:14" ht="10" customHeight="1" x14ac:dyDescent="0.3">
      <c r="A200" s="16"/>
      <c r="B200" s="39"/>
      <c r="C200" s="39"/>
      <c r="D200" s="39"/>
      <c r="E200" s="39"/>
      <c r="F200" s="39"/>
      <c r="G200" s="39"/>
      <c r="H200" s="39"/>
      <c r="I200" s="39"/>
      <c r="J200" s="39"/>
      <c r="K200" s="39"/>
      <c r="L200" s="39"/>
      <c r="M200" s="39"/>
      <c r="N200" s="19"/>
    </row>
    <row r="201" spans="1:14" ht="15" customHeight="1" x14ac:dyDescent="0.3">
      <c r="A201" s="16"/>
      <c r="B201" s="178" t="str">
        <f>B1262</f>
        <v>The resulting score for cultural competence is 48 out of 100. This indicates a level of mild incompetence.</v>
      </c>
      <c r="C201" s="178"/>
      <c r="D201" s="178"/>
      <c r="E201" s="178"/>
      <c r="F201" s="178"/>
      <c r="G201" s="178"/>
      <c r="H201" s="178"/>
      <c r="I201" s="178"/>
      <c r="J201" s="178"/>
      <c r="K201" s="178"/>
      <c r="L201" s="178"/>
      <c r="M201" s="178"/>
      <c r="N201" s="19"/>
    </row>
    <row r="202" spans="1:14" ht="10" customHeight="1" x14ac:dyDescent="0.3">
      <c r="A202" s="16"/>
      <c r="B202" s="40"/>
      <c r="C202" s="41"/>
      <c r="D202" s="41"/>
      <c r="E202" s="41"/>
      <c r="F202" s="41"/>
      <c r="G202" s="41"/>
      <c r="H202" s="41"/>
      <c r="I202" s="41"/>
      <c r="J202" s="41"/>
      <c r="K202" s="41"/>
      <c r="L202" s="41"/>
      <c r="M202" s="42"/>
      <c r="N202" s="19"/>
    </row>
    <row r="203" spans="1:14" ht="20" customHeight="1" x14ac:dyDescent="0.3">
      <c r="A203" s="16"/>
      <c r="B203" s="52" t="str">
        <f>C1266</f>
        <v xml:space="preserve">We provide this helpful feedback to you, the recipient, to improve your cultural competency. </v>
      </c>
      <c r="C203" s="53"/>
      <c r="D203" s="53"/>
      <c r="E203" s="53"/>
      <c r="F203" s="53"/>
      <c r="G203" s="53"/>
      <c r="H203" s="53"/>
      <c r="I203" s="53"/>
      <c r="J203" s="53"/>
      <c r="K203" s="53"/>
      <c r="L203" s="53"/>
      <c r="M203" s="54"/>
      <c r="N203" s="19"/>
    </row>
    <row r="204" spans="1:14" ht="20" customHeight="1" x14ac:dyDescent="0.3">
      <c r="A204" s="16"/>
      <c r="B204" s="156" t="s">
        <v>15</v>
      </c>
      <c r="C204" s="157"/>
      <c r="D204" s="157"/>
      <c r="E204" s="157"/>
      <c r="F204" s="157"/>
      <c r="G204" s="157"/>
      <c r="H204" s="157"/>
      <c r="I204" s="157"/>
      <c r="J204" s="157"/>
      <c r="K204" s="157"/>
      <c r="L204" s="157"/>
      <c r="M204" s="158"/>
      <c r="N204" s="19"/>
    </row>
    <row r="205" spans="1:14" ht="20" customHeight="1" thickBot="1" x14ac:dyDescent="0.35">
      <c r="A205" s="16"/>
      <c r="B205" s="156" t="s">
        <v>16</v>
      </c>
      <c r="C205" s="157"/>
      <c r="D205" s="157"/>
      <c r="E205" s="157"/>
      <c r="F205" s="157"/>
      <c r="G205" s="157"/>
      <c r="H205" s="157"/>
      <c r="I205" s="157"/>
      <c r="J205" s="157"/>
      <c r="K205" s="157"/>
      <c r="L205" s="157"/>
      <c r="M205" s="158"/>
      <c r="N205" s="19"/>
    </row>
    <row r="206" spans="1:14" ht="30" customHeight="1" thickTop="1" x14ac:dyDescent="0.3">
      <c r="A206" s="16"/>
      <c r="B206" s="159" t="s">
        <v>17</v>
      </c>
      <c r="C206" s="160"/>
      <c r="D206" s="160"/>
      <c r="E206" s="162" t="s">
        <v>18</v>
      </c>
      <c r="F206" s="163"/>
      <c r="G206" s="163"/>
      <c r="H206" s="164"/>
      <c r="I206" s="165" t="s">
        <v>19</v>
      </c>
      <c r="J206" s="166"/>
      <c r="K206" s="166"/>
      <c r="L206" s="166"/>
      <c r="M206" s="167"/>
      <c r="N206" s="19"/>
    </row>
    <row r="207" spans="1:14" ht="55" customHeight="1" thickBot="1" x14ac:dyDescent="0.35">
      <c r="A207" s="16"/>
      <c r="B207" s="55"/>
      <c r="C207" s="17"/>
      <c r="D207" s="17"/>
      <c r="E207" s="168" t="s">
        <v>20</v>
      </c>
      <c r="F207" s="169"/>
      <c r="G207" s="169"/>
      <c r="H207" s="170"/>
      <c r="I207" s="171" t="s">
        <v>21</v>
      </c>
      <c r="J207" s="172"/>
      <c r="K207" s="172"/>
      <c r="L207" s="172"/>
      <c r="M207" s="173"/>
      <c r="N207" s="19"/>
    </row>
    <row r="208" spans="1:14" ht="10" customHeight="1" thickTop="1" x14ac:dyDescent="0.3">
      <c r="A208" s="16"/>
      <c r="B208" s="55"/>
      <c r="C208" s="17"/>
      <c r="D208" s="17"/>
      <c r="E208" s="17"/>
      <c r="F208" s="17"/>
      <c r="G208" s="17"/>
      <c r="H208" s="17"/>
      <c r="I208" s="17"/>
      <c r="J208" s="17"/>
      <c r="K208" s="17"/>
      <c r="L208" s="17"/>
      <c r="M208" s="56"/>
      <c r="N208" s="19"/>
    </row>
    <row r="209" spans="1:54" ht="20.149999999999999" customHeight="1" x14ac:dyDescent="0.3">
      <c r="A209" s="16"/>
      <c r="B209" s="46"/>
      <c r="C209" s="39"/>
      <c r="D209" s="39"/>
      <c r="E209" s="153"/>
      <c r="F209" s="154"/>
      <c r="G209" s="154"/>
      <c r="H209" s="154"/>
      <c r="I209" s="154"/>
      <c r="J209" s="154"/>
      <c r="K209" s="154"/>
      <c r="L209" s="155"/>
      <c r="M209" s="48"/>
      <c r="N209" s="19"/>
    </row>
    <row r="210" spans="1:54" ht="10" customHeight="1" x14ac:dyDescent="0.3">
      <c r="A210" s="16"/>
      <c r="B210" s="46"/>
      <c r="C210" s="39"/>
      <c r="D210" s="39"/>
      <c r="E210" s="39"/>
      <c r="F210" s="39"/>
      <c r="G210" s="39"/>
      <c r="H210" s="39"/>
      <c r="I210" s="39"/>
      <c r="J210" s="39"/>
      <c r="K210" s="39"/>
      <c r="L210" s="39"/>
      <c r="M210" s="48"/>
      <c r="N210" s="19"/>
    </row>
    <row r="211" spans="1:54" ht="65.150000000000006" customHeight="1" x14ac:dyDescent="0.3">
      <c r="A211" s="16"/>
      <c r="B211" s="156" t="str">
        <f>C1276</f>
        <v>Select one of these two services, Standard or Competitive Competence, to best improve your efficacy serving diverse patients. We can then offer a testimonial of your improved responsiveness to diverse clients.</v>
      </c>
      <c r="C211" s="157"/>
      <c r="D211" s="157"/>
      <c r="E211" s="157"/>
      <c r="F211" s="157"/>
      <c r="G211" s="157"/>
      <c r="H211" s="157"/>
      <c r="I211" s="157"/>
      <c r="J211" s="157"/>
      <c r="K211" s="157"/>
      <c r="L211" s="157"/>
      <c r="M211" s="158"/>
      <c r="N211" s="19"/>
    </row>
    <row r="212" spans="1:54" ht="45" customHeight="1" x14ac:dyDescent="0.3">
      <c r="A212" s="16"/>
      <c r="B212" s="150"/>
      <c r="C212" s="151"/>
      <c r="D212" s="151"/>
      <c r="E212" s="151"/>
      <c r="F212" s="151"/>
      <c r="G212" s="151"/>
      <c r="H212" s="151"/>
      <c r="I212" s="151"/>
      <c r="J212" s="151"/>
      <c r="K212" s="151"/>
      <c r="L212" s="151"/>
      <c r="M212" s="152"/>
      <c r="N212" s="19"/>
    </row>
    <row r="213" spans="1:54" ht="5.15" customHeight="1" x14ac:dyDescent="0.3">
      <c r="A213" s="16"/>
      <c r="B213" s="39"/>
      <c r="C213" s="39"/>
      <c r="D213" s="39"/>
      <c r="E213" s="39"/>
      <c r="F213" s="39"/>
      <c r="G213" s="39"/>
      <c r="H213" s="39"/>
      <c r="I213" s="39"/>
      <c r="J213" s="39"/>
      <c r="K213" s="39"/>
      <c r="L213" s="39"/>
      <c r="M213" s="39"/>
      <c r="N213" s="19"/>
    </row>
    <row r="214" spans="1:54" ht="5.15" customHeight="1" x14ac:dyDescent="0.3">
      <c r="A214" s="27"/>
      <c r="B214" s="28"/>
      <c r="C214" s="28"/>
      <c r="D214" s="28"/>
      <c r="E214" s="28"/>
      <c r="F214" s="28"/>
      <c r="G214" s="28"/>
      <c r="H214" s="28"/>
      <c r="I214" s="28"/>
      <c r="J214" s="28"/>
      <c r="K214" s="28"/>
      <c r="L214" s="28"/>
      <c r="M214" s="28"/>
      <c r="N214" s="29"/>
    </row>
    <row r="215" spans="1:54" ht="55" customHeight="1" x14ac:dyDescent="0.3">
      <c r="A215" s="30" t="s">
        <v>5</v>
      </c>
      <c r="B215" s="188" t="s">
        <v>27</v>
      </c>
      <c r="C215" s="188"/>
      <c r="D215" s="188"/>
      <c r="E215" s="188"/>
      <c r="F215" s="186" t="s">
        <v>46</v>
      </c>
      <c r="G215" s="186"/>
      <c r="H215" s="186"/>
      <c r="I215" s="186"/>
      <c r="J215" s="187" t="s">
        <v>43</v>
      </c>
      <c r="K215" s="187"/>
      <c r="L215" s="187"/>
      <c r="M215" s="187"/>
      <c r="N215" s="31" t="s">
        <v>7</v>
      </c>
    </row>
    <row r="216" spans="1:54" ht="5.15" customHeight="1" x14ac:dyDescent="0.3">
      <c r="A216" s="11"/>
      <c r="B216" s="12"/>
      <c r="C216" s="12"/>
      <c r="D216" s="12"/>
      <c r="E216" s="12"/>
      <c r="F216" s="12"/>
      <c r="G216" s="12"/>
      <c r="H216" s="13"/>
      <c r="I216" s="12"/>
      <c r="J216" s="12"/>
      <c r="K216" s="12"/>
      <c r="L216" s="12"/>
      <c r="M216" s="12"/>
      <c r="N216" s="14"/>
    </row>
    <row r="217" spans="1:54" ht="5.15" customHeight="1" x14ac:dyDescent="0.3">
      <c r="A217" s="16"/>
      <c r="B217" s="17"/>
      <c r="C217" s="17"/>
      <c r="D217" s="17"/>
      <c r="E217" s="17"/>
      <c r="F217" s="17"/>
      <c r="G217" s="17"/>
      <c r="H217" s="18"/>
      <c r="I217" s="17"/>
      <c r="J217" s="17"/>
      <c r="K217" s="17"/>
      <c r="L217" s="17"/>
      <c r="M217" s="17"/>
      <c r="N217" s="19"/>
    </row>
    <row r="218" spans="1:54" ht="5.15" customHeight="1" thickBot="1" x14ac:dyDescent="0.35">
      <c r="A218" s="16"/>
      <c r="B218" s="32"/>
      <c r="C218" s="32"/>
      <c r="D218" s="32"/>
      <c r="E218" s="32"/>
      <c r="F218" s="32"/>
      <c r="G218" s="32"/>
      <c r="H218" s="32"/>
      <c r="I218" s="32"/>
      <c r="J218" s="32"/>
      <c r="K218" s="32"/>
      <c r="L218" s="32"/>
      <c r="M218" s="32"/>
      <c r="N218" s="19"/>
    </row>
    <row r="219" spans="1:54" ht="20.149999999999999" customHeight="1" thickTop="1" x14ac:dyDescent="0.3">
      <c r="A219" s="16"/>
      <c r="B219" s="33" t="s">
        <v>11</v>
      </c>
      <c r="C219" s="32"/>
      <c r="D219" s="32"/>
      <c r="E219" s="32"/>
      <c r="F219" s="179">
        <f>F178</f>
        <v>0</v>
      </c>
      <c r="G219" s="180"/>
      <c r="H219" s="180"/>
      <c r="I219" s="181"/>
      <c r="J219" s="34"/>
      <c r="K219" s="35" t="s">
        <v>12</v>
      </c>
      <c r="L219" s="36"/>
      <c r="M219" s="37"/>
      <c r="N219" s="19"/>
    </row>
    <row r="220" spans="1:54" ht="20.149999999999999" customHeight="1" thickBot="1" x14ac:dyDescent="0.35">
      <c r="A220" s="16"/>
      <c r="B220" s="33" t="s">
        <v>13</v>
      </c>
      <c r="C220" s="32"/>
      <c r="D220" s="32"/>
      <c r="E220" s="32"/>
      <c r="F220" s="179">
        <f>F179</f>
        <v>0</v>
      </c>
      <c r="G220" s="180"/>
      <c r="H220" s="180"/>
      <c r="I220" s="181"/>
      <c r="J220" s="34"/>
      <c r="K220" s="182">
        <v>4.5999999999999996</v>
      </c>
      <c r="L220" s="183"/>
      <c r="M220" s="184"/>
      <c r="N220" s="19"/>
    </row>
    <row r="221" spans="1:54" ht="10" customHeight="1" thickTop="1" x14ac:dyDescent="0.3">
      <c r="A221" s="16"/>
      <c r="B221" s="17"/>
      <c r="C221" s="17"/>
      <c r="D221" s="17"/>
      <c r="E221" s="17"/>
      <c r="F221" s="17"/>
      <c r="G221" s="17"/>
      <c r="H221" s="18"/>
      <c r="I221" s="17"/>
      <c r="J221" s="17"/>
      <c r="K221" s="17"/>
      <c r="L221" s="17"/>
      <c r="M221" s="17"/>
      <c r="N221" s="19"/>
    </row>
    <row r="222" spans="1:54" ht="20.149999999999999" customHeight="1" x14ac:dyDescent="0.3">
      <c r="A222" s="16"/>
      <c r="B222" s="174" t="str">
        <f>F1286</f>
        <v>1. I felt fully seen and heard.</v>
      </c>
      <c r="C222" s="174"/>
      <c r="D222" s="174"/>
      <c r="E222" s="174"/>
      <c r="F222" s="174"/>
      <c r="G222" s="174"/>
      <c r="H222" s="174"/>
      <c r="I222" s="174"/>
      <c r="J222" s="174"/>
      <c r="K222" s="175" t="s">
        <v>55</v>
      </c>
      <c r="L222" s="176"/>
      <c r="M222" s="177"/>
      <c r="N222" s="19"/>
    </row>
    <row r="223" spans="1:54" ht="5.15" customHeight="1" x14ac:dyDescent="0.3">
      <c r="A223" s="16"/>
      <c r="B223" s="17"/>
      <c r="C223" s="17"/>
      <c r="D223" s="17"/>
      <c r="E223" s="17"/>
      <c r="F223" s="17"/>
      <c r="G223" s="17"/>
      <c r="H223" s="18"/>
      <c r="I223" s="17"/>
      <c r="J223" s="17"/>
      <c r="K223" s="17"/>
      <c r="L223" s="17"/>
      <c r="M223" s="17"/>
      <c r="N223" s="19"/>
      <c r="BB223" s="38"/>
    </row>
    <row r="224" spans="1:54" ht="20.149999999999999" customHeight="1" x14ac:dyDescent="0.3">
      <c r="A224" s="16"/>
      <c r="B224" s="174" t="str">
        <f>F1287</f>
        <v>2. They faithfully responded to all of my expressions of pain or discomfort.</v>
      </c>
      <c r="C224" s="174"/>
      <c r="D224" s="174"/>
      <c r="E224" s="174"/>
      <c r="F224" s="174"/>
      <c r="G224" s="174"/>
      <c r="H224" s="174"/>
      <c r="I224" s="174"/>
      <c r="J224" s="174"/>
      <c r="K224" s="175" t="s">
        <v>55</v>
      </c>
      <c r="L224" s="176"/>
      <c r="M224" s="177"/>
      <c r="N224" s="19"/>
      <c r="BB224" s="38"/>
    </row>
    <row r="225" spans="1:54" ht="5.15" customHeight="1" x14ac:dyDescent="0.3">
      <c r="A225" s="16"/>
      <c r="B225" s="17"/>
      <c r="C225" s="17"/>
      <c r="D225" s="17"/>
      <c r="E225" s="17"/>
      <c r="F225" s="17"/>
      <c r="G225" s="17"/>
      <c r="H225" s="18"/>
      <c r="I225" s="17"/>
      <c r="J225" s="17"/>
      <c r="K225" s="17"/>
      <c r="L225" s="17"/>
      <c r="M225" s="17"/>
      <c r="N225" s="19"/>
      <c r="BB225" s="38"/>
    </row>
    <row r="226" spans="1:54" ht="20.149999999999999" customHeight="1" x14ac:dyDescent="0.3">
      <c r="A226" s="16"/>
      <c r="B226" s="174" t="str">
        <f>F1288</f>
        <v>3. They put my personal wellbeing ahead of their institutional processes.</v>
      </c>
      <c r="C226" s="174"/>
      <c r="D226" s="174"/>
      <c r="E226" s="174"/>
      <c r="F226" s="174"/>
      <c r="G226" s="174"/>
      <c r="H226" s="174"/>
      <c r="I226" s="174"/>
      <c r="J226" s="174"/>
      <c r="K226" s="175" t="s">
        <v>53</v>
      </c>
      <c r="L226" s="176"/>
      <c r="M226" s="177"/>
      <c r="N226" s="19"/>
      <c r="BB226" s="38"/>
    </row>
    <row r="227" spans="1:54" ht="5.15" customHeight="1" x14ac:dyDescent="0.3">
      <c r="A227" s="16"/>
      <c r="B227" s="17"/>
      <c r="C227" s="17"/>
      <c r="D227" s="17"/>
      <c r="E227" s="17"/>
      <c r="F227" s="17"/>
      <c r="G227" s="17"/>
      <c r="H227" s="18"/>
      <c r="I227" s="17"/>
      <c r="J227" s="17"/>
      <c r="K227" s="17"/>
      <c r="L227" s="17"/>
      <c r="M227" s="17"/>
      <c r="N227" s="19"/>
      <c r="BB227" s="38"/>
    </row>
    <row r="228" spans="1:54" ht="20.149999999999999" customHeight="1" x14ac:dyDescent="0.3">
      <c r="A228" s="16"/>
      <c r="B228" s="174" t="str">
        <f>F1289</f>
        <v>4. Their actions and expressions were devoid of any microaggressions.</v>
      </c>
      <c r="C228" s="174"/>
      <c r="D228" s="174"/>
      <c r="E228" s="174"/>
      <c r="F228" s="174"/>
      <c r="G228" s="174"/>
      <c r="H228" s="174"/>
      <c r="I228" s="174"/>
      <c r="J228" s="174"/>
      <c r="K228" s="175" t="s">
        <v>49</v>
      </c>
      <c r="L228" s="176"/>
      <c r="M228" s="177"/>
      <c r="N228" s="19"/>
    </row>
    <row r="229" spans="1:54" ht="5.15" customHeight="1" x14ac:dyDescent="0.3">
      <c r="A229" s="16"/>
      <c r="B229" s="17"/>
      <c r="C229" s="17"/>
      <c r="D229" s="17"/>
      <c r="E229" s="17"/>
      <c r="F229" s="17"/>
      <c r="G229" s="17"/>
      <c r="H229" s="18"/>
      <c r="I229" s="17"/>
      <c r="J229" s="17"/>
      <c r="K229" s="17"/>
      <c r="L229" s="17"/>
      <c r="M229" s="17"/>
      <c r="N229" s="19"/>
    </row>
    <row r="230" spans="1:54" ht="20.149999999999999" customHeight="1" x14ac:dyDescent="0.3">
      <c r="A230" s="16"/>
      <c r="B230" s="174" t="str">
        <f>F1290</f>
        <v>5. They asked me how they could be more culturally sensitive.</v>
      </c>
      <c r="C230" s="174"/>
      <c r="D230" s="174"/>
      <c r="E230" s="174"/>
      <c r="F230" s="174"/>
      <c r="G230" s="174"/>
      <c r="H230" s="174"/>
      <c r="I230" s="174"/>
      <c r="J230" s="174"/>
      <c r="K230" s="175" t="s">
        <v>53</v>
      </c>
      <c r="L230" s="176"/>
      <c r="M230" s="177"/>
      <c r="N230" s="19"/>
    </row>
    <row r="231" spans="1:54" ht="5.15" customHeight="1" x14ac:dyDescent="0.3">
      <c r="A231" s="16"/>
      <c r="B231" s="17"/>
      <c r="C231" s="17"/>
      <c r="D231" s="17"/>
      <c r="E231" s="17"/>
      <c r="F231" s="17"/>
      <c r="G231" s="17"/>
      <c r="H231" s="18"/>
      <c r="I231" s="17"/>
      <c r="J231" s="17"/>
      <c r="K231" s="17"/>
      <c r="L231" s="17"/>
      <c r="M231" s="17"/>
      <c r="N231" s="19"/>
    </row>
    <row r="232" spans="1:54" ht="20.149999999999999" customHeight="1" x14ac:dyDescent="0.3">
      <c r="A232" s="16"/>
      <c r="B232" s="174" t="str">
        <f>F1291</f>
        <v>6. They did not exploit my vulnerability to their professional authority.</v>
      </c>
      <c r="C232" s="174"/>
      <c r="D232" s="174"/>
      <c r="E232" s="174"/>
      <c r="F232" s="174"/>
      <c r="G232" s="174"/>
      <c r="H232" s="174"/>
      <c r="I232" s="174"/>
      <c r="J232" s="174"/>
      <c r="K232" s="175" t="s">
        <v>51</v>
      </c>
      <c r="L232" s="176"/>
      <c r="M232" s="177"/>
      <c r="N232" s="19"/>
    </row>
    <row r="233" spans="1:54" ht="5.15" customHeight="1" x14ac:dyDescent="0.3">
      <c r="A233" s="16"/>
      <c r="B233" s="39"/>
      <c r="C233" s="39"/>
      <c r="D233" s="39"/>
      <c r="E233" s="39"/>
      <c r="F233" s="39"/>
      <c r="G233" s="39"/>
      <c r="H233" s="39"/>
      <c r="I233" s="39"/>
      <c r="J233" s="39"/>
      <c r="K233" s="39"/>
      <c r="L233" s="39"/>
      <c r="M233" s="39"/>
      <c r="N233" s="19"/>
    </row>
    <row r="234" spans="1:54" ht="20.149999999999999" customHeight="1" x14ac:dyDescent="0.3">
      <c r="A234" s="16"/>
      <c r="B234" s="174" t="str">
        <f>F1292</f>
        <v>7. I never had to give up my autonomy to fit their processes.</v>
      </c>
      <c r="C234" s="174"/>
      <c r="D234" s="174"/>
      <c r="E234" s="174"/>
      <c r="F234" s="174"/>
      <c r="G234" s="174"/>
      <c r="H234" s="174"/>
      <c r="I234" s="174"/>
      <c r="J234" s="174"/>
      <c r="K234" s="175" t="s">
        <v>56</v>
      </c>
      <c r="L234" s="176"/>
      <c r="M234" s="177"/>
      <c r="N234" s="19"/>
    </row>
    <row r="235" spans="1:54" ht="5.15" customHeight="1" x14ac:dyDescent="0.3">
      <c r="A235" s="16"/>
      <c r="B235" s="39"/>
      <c r="C235" s="39"/>
      <c r="D235" s="39"/>
      <c r="E235" s="39"/>
      <c r="F235" s="39"/>
      <c r="G235" s="39"/>
      <c r="H235" s="39"/>
      <c r="I235" s="39"/>
      <c r="J235" s="39"/>
      <c r="K235" s="39"/>
      <c r="L235" s="39"/>
      <c r="M235" s="39"/>
      <c r="N235" s="19"/>
    </row>
    <row r="236" spans="1:54" ht="20.149999999999999" customHeight="1" x14ac:dyDescent="0.3">
      <c r="A236" s="16"/>
      <c r="B236" s="174" t="str">
        <f>F1293</f>
        <v>8. Staff appeared to be culturally diverse.</v>
      </c>
      <c r="C236" s="174"/>
      <c r="D236" s="174"/>
      <c r="E236" s="174"/>
      <c r="F236" s="174"/>
      <c r="G236" s="174"/>
      <c r="H236" s="174"/>
      <c r="I236" s="174"/>
      <c r="J236" s="174"/>
      <c r="K236" s="175" t="s">
        <v>56</v>
      </c>
      <c r="L236" s="176"/>
      <c r="M236" s="177"/>
      <c r="N236" s="19"/>
    </row>
    <row r="237" spans="1:54" ht="5.15" customHeight="1" x14ac:dyDescent="0.3">
      <c r="A237" s="16"/>
      <c r="B237" s="39"/>
      <c r="C237" s="39"/>
      <c r="D237" s="39"/>
      <c r="E237" s="39"/>
      <c r="F237" s="39"/>
      <c r="G237" s="39"/>
      <c r="H237" s="39"/>
      <c r="I237" s="39"/>
      <c r="J237" s="39"/>
      <c r="K237" s="39"/>
      <c r="L237" s="39"/>
      <c r="M237" s="39"/>
      <c r="N237" s="19"/>
    </row>
    <row r="238" spans="1:54" ht="20.149999999999999" customHeight="1" x14ac:dyDescent="0.3">
      <c r="A238" s="16"/>
      <c r="B238" s="174" t="str">
        <f>F1294</f>
        <v>9. They effectively accommodated my linguistic barrier.</v>
      </c>
      <c r="C238" s="174"/>
      <c r="D238" s="174"/>
      <c r="E238" s="174"/>
      <c r="F238" s="174"/>
      <c r="G238" s="174"/>
      <c r="H238" s="174"/>
      <c r="I238" s="174"/>
      <c r="J238" s="174"/>
      <c r="K238" s="175" t="s">
        <v>53</v>
      </c>
      <c r="L238" s="176"/>
      <c r="M238" s="177"/>
      <c r="N238" s="19"/>
    </row>
    <row r="239" spans="1:54" ht="5.15" customHeight="1" x14ac:dyDescent="0.3">
      <c r="A239" s="16"/>
      <c r="B239" s="39"/>
      <c r="C239" s="39"/>
      <c r="D239" s="39"/>
      <c r="E239" s="39"/>
      <c r="F239" s="39"/>
      <c r="G239" s="39"/>
      <c r="H239" s="39"/>
      <c r="I239" s="39"/>
      <c r="J239" s="39"/>
      <c r="K239" s="39"/>
      <c r="L239" s="39"/>
      <c r="M239" s="39"/>
      <c r="N239" s="19"/>
    </row>
    <row r="240" spans="1:54" ht="20.149999999999999" customHeight="1" x14ac:dyDescent="0.3">
      <c r="A240" s="16"/>
      <c r="B240" s="174" t="str">
        <f>F1295</f>
        <v>10. I was offered billing options appropriate to my cultural values.</v>
      </c>
      <c r="C240" s="174"/>
      <c r="D240" s="174"/>
      <c r="E240" s="174"/>
      <c r="F240" s="174"/>
      <c r="G240" s="174"/>
      <c r="H240" s="174"/>
      <c r="I240" s="174"/>
      <c r="J240" s="174"/>
      <c r="K240" s="175" t="s">
        <v>51</v>
      </c>
      <c r="L240" s="176"/>
      <c r="M240" s="177"/>
      <c r="N240" s="19"/>
    </row>
    <row r="241" spans="1:14" ht="10" customHeight="1" x14ac:dyDescent="0.3">
      <c r="A241" s="16"/>
      <c r="B241" s="39"/>
      <c r="C241" s="39"/>
      <c r="D241" s="39"/>
      <c r="E241" s="39"/>
      <c r="F241" s="39"/>
      <c r="G241" s="39"/>
      <c r="H241" s="39"/>
      <c r="I241" s="39"/>
      <c r="J241" s="39"/>
      <c r="K241" s="39"/>
      <c r="L241" s="39"/>
      <c r="M241" s="39"/>
      <c r="N241" s="19"/>
    </row>
    <row r="242" spans="1:14" ht="15" customHeight="1" x14ac:dyDescent="0.3">
      <c r="A242" s="16"/>
      <c r="B242" s="178" t="str">
        <f>B1299</f>
        <v>The resulting score for cultural competence is 45 out of 100. This indicates a level of mild incompetence.</v>
      </c>
      <c r="C242" s="178"/>
      <c r="D242" s="178"/>
      <c r="E242" s="178"/>
      <c r="F242" s="178"/>
      <c r="G242" s="178"/>
      <c r="H242" s="178"/>
      <c r="I242" s="178"/>
      <c r="J242" s="178"/>
      <c r="K242" s="178"/>
      <c r="L242" s="178"/>
      <c r="M242" s="178"/>
      <c r="N242" s="19"/>
    </row>
    <row r="243" spans="1:14" ht="10" customHeight="1" x14ac:dyDescent="0.3">
      <c r="A243" s="16"/>
      <c r="B243" s="40"/>
      <c r="C243" s="41"/>
      <c r="D243" s="41"/>
      <c r="E243" s="41"/>
      <c r="F243" s="41"/>
      <c r="G243" s="41"/>
      <c r="H243" s="41"/>
      <c r="I243" s="41"/>
      <c r="J243" s="41"/>
      <c r="K243" s="41"/>
      <c r="L243" s="41"/>
      <c r="M243" s="42"/>
      <c r="N243" s="19"/>
    </row>
    <row r="244" spans="1:14" ht="20" customHeight="1" x14ac:dyDescent="0.3">
      <c r="A244" s="16"/>
      <c r="B244" s="52" t="str">
        <f>C1303</f>
        <v xml:space="preserve">We provide this helpful feedback to you, the recipient, to improve your cultural competency. </v>
      </c>
      <c r="C244" s="53"/>
      <c r="D244" s="53"/>
      <c r="E244" s="53"/>
      <c r="F244" s="53"/>
      <c r="G244" s="53"/>
      <c r="H244" s="53"/>
      <c r="I244" s="53"/>
      <c r="J244" s="53"/>
      <c r="K244" s="53"/>
      <c r="L244" s="53"/>
      <c r="M244" s="54"/>
      <c r="N244" s="19"/>
    </row>
    <row r="245" spans="1:14" ht="20" customHeight="1" x14ac:dyDescent="0.3">
      <c r="A245" s="16"/>
      <c r="B245" s="156" t="s">
        <v>15</v>
      </c>
      <c r="C245" s="157"/>
      <c r="D245" s="157"/>
      <c r="E245" s="157"/>
      <c r="F245" s="157"/>
      <c r="G245" s="157"/>
      <c r="H245" s="157"/>
      <c r="I245" s="157"/>
      <c r="J245" s="157"/>
      <c r="K245" s="157"/>
      <c r="L245" s="157"/>
      <c r="M245" s="158"/>
      <c r="N245" s="19"/>
    </row>
    <row r="246" spans="1:14" ht="20" customHeight="1" thickBot="1" x14ac:dyDescent="0.35">
      <c r="A246" s="16"/>
      <c r="B246" s="156" t="s">
        <v>16</v>
      </c>
      <c r="C246" s="157"/>
      <c r="D246" s="157"/>
      <c r="E246" s="157"/>
      <c r="F246" s="157"/>
      <c r="G246" s="157"/>
      <c r="H246" s="157"/>
      <c r="I246" s="157"/>
      <c r="J246" s="157"/>
      <c r="K246" s="157"/>
      <c r="L246" s="157"/>
      <c r="M246" s="158"/>
      <c r="N246" s="19"/>
    </row>
    <row r="247" spans="1:14" ht="30" customHeight="1" thickTop="1" x14ac:dyDescent="0.3">
      <c r="A247" s="16"/>
      <c r="B247" s="159" t="s">
        <v>17</v>
      </c>
      <c r="C247" s="160"/>
      <c r="D247" s="160"/>
      <c r="E247" s="162" t="s">
        <v>18</v>
      </c>
      <c r="F247" s="163"/>
      <c r="G247" s="163"/>
      <c r="H247" s="164"/>
      <c r="I247" s="165" t="s">
        <v>19</v>
      </c>
      <c r="J247" s="166"/>
      <c r="K247" s="166"/>
      <c r="L247" s="166"/>
      <c r="M247" s="167"/>
      <c r="N247" s="19"/>
    </row>
    <row r="248" spans="1:14" ht="55" customHeight="1" thickBot="1" x14ac:dyDescent="0.35">
      <c r="A248" s="16"/>
      <c r="B248" s="55"/>
      <c r="C248" s="17"/>
      <c r="D248" s="17"/>
      <c r="E248" s="168" t="s">
        <v>20</v>
      </c>
      <c r="F248" s="169"/>
      <c r="G248" s="169"/>
      <c r="H248" s="170"/>
      <c r="I248" s="171" t="s">
        <v>21</v>
      </c>
      <c r="J248" s="172"/>
      <c r="K248" s="172"/>
      <c r="L248" s="172"/>
      <c r="M248" s="173"/>
      <c r="N248" s="19"/>
    </row>
    <row r="249" spans="1:14" ht="10" customHeight="1" thickTop="1" x14ac:dyDescent="0.3">
      <c r="A249" s="16"/>
      <c r="B249" s="55"/>
      <c r="C249" s="17"/>
      <c r="D249" s="17"/>
      <c r="E249" s="17"/>
      <c r="F249" s="17"/>
      <c r="G249" s="17"/>
      <c r="H249" s="17"/>
      <c r="I249" s="17"/>
      <c r="J249" s="17"/>
      <c r="K249" s="17"/>
      <c r="L249" s="17"/>
      <c r="M249" s="56"/>
      <c r="N249" s="19"/>
    </row>
    <row r="250" spans="1:14" ht="20.149999999999999" customHeight="1" x14ac:dyDescent="0.3">
      <c r="A250" s="16"/>
      <c r="B250" s="46"/>
      <c r="C250" s="39"/>
      <c r="D250" s="39"/>
      <c r="E250" s="153"/>
      <c r="F250" s="154"/>
      <c r="G250" s="154"/>
      <c r="H250" s="154"/>
      <c r="I250" s="154"/>
      <c r="J250" s="154"/>
      <c r="K250" s="154"/>
      <c r="L250" s="155"/>
      <c r="M250" s="48"/>
      <c r="N250" s="19"/>
    </row>
    <row r="251" spans="1:14" ht="10" customHeight="1" x14ac:dyDescent="0.3">
      <c r="A251" s="16"/>
      <c r="B251" s="46"/>
      <c r="C251" s="39"/>
      <c r="D251" s="39"/>
      <c r="E251" s="39"/>
      <c r="F251" s="39"/>
      <c r="G251" s="39"/>
      <c r="H251" s="39"/>
      <c r="I251" s="39"/>
      <c r="J251" s="39"/>
      <c r="K251" s="39"/>
      <c r="L251" s="39"/>
      <c r="M251" s="48"/>
      <c r="N251" s="19"/>
    </row>
    <row r="252" spans="1:14" ht="65.150000000000006" customHeight="1" x14ac:dyDescent="0.3">
      <c r="A252" s="16"/>
      <c r="B252" s="156" t="str">
        <f>C1313</f>
        <v>Select one of these two services, Standard or Competitive Competence, to best improve your efficacy serving diverse patients. We can then offer a testimonial of your improved responsiveness to diverse clients.</v>
      </c>
      <c r="C252" s="157"/>
      <c r="D252" s="157"/>
      <c r="E252" s="157"/>
      <c r="F252" s="157"/>
      <c r="G252" s="157"/>
      <c r="H252" s="157"/>
      <c r="I252" s="157"/>
      <c r="J252" s="157"/>
      <c r="K252" s="157"/>
      <c r="L252" s="157"/>
      <c r="M252" s="158"/>
      <c r="N252" s="19"/>
    </row>
    <row r="253" spans="1:14" ht="45" customHeight="1" x14ac:dyDescent="0.3">
      <c r="A253" s="16"/>
      <c r="B253" s="150"/>
      <c r="C253" s="151"/>
      <c r="D253" s="151"/>
      <c r="E253" s="151"/>
      <c r="F253" s="151"/>
      <c r="G253" s="151"/>
      <c r="H253" s="151"/>
      <c r="I253" s="151"/>
      <c r="J253" s="151"/>
      <c r="K253" s="151"/>
      <c r="L253" s="151"/>
      <c r="M253" s="152"/>
      <c r="N253" s="19"/>
    </row>
    <row r="254" spans="1:14" ht="5.15" customHeight="1" x14ac:dyDescent="0.3">
      <c r="A254" s="16"/>
      <c r="B254" s="39"/>
      <c r="C254" s="39"/>
      <c r="D254" s="39"/>
      <c r="E254" s="39"/>
      <c r="F254" s="39"/>
      <c r="G254" s="39"/>
      <c r="H254" s="39"/>
      <c r="I254" s="39"/>
      <c r="J254" s="39"/>
      <c r="K254" s="39"/>
      <c r="L254" s="39"/>
      <c r="M254" s="39"/>
      <c r="N254" s="19"/>
    </row>
    <row r="255" spans="1:14" ht="5.15" customHeight="1" x14ac:dyDescent="0.3">
      <c r="A255" s="27"/>
      <c r="B255" s="28"/>
      <c r="C255" s="28"/>
      <c r="D255" s="28"/>
      <c r="E255" s="28"/>
      <c r="F255" s="28"/>
      <c r="G255" s="28"/>
      <c r="H255" s="28"/>
      <c r="I255" s="28"/>
      <c r="J255" s="28"/>
      <c r="K255" s="28"/>
      <c r="L255" s="28"/>
      <c r="M255" s="28"/>
      <c r="N255" s="29"/>
    </row>
    <row r="256" spans="1:14" ht="55" customHeight="1" x14ac:dyDescent="0.3">
      <c r="A256" s="30" t="s">
        <v>5</v>
      </c>
      <c r="B256" s="188" t="s">
        <v>28</v>
      </c>
      <c r="C256" s="188"/>
      <c r="D256" s="188"/>
      <c r="E256" s="188"/>
      <c r="F256" s="186" t="s">
        <v>46</v>
      </c>
      <c r="G256" s="186"/>
      <c r="H256" s="186"/>
      <c r="I256" s="186"/>
      <c r="J256" s="187" t="s">
        <v>43</v>
      </c>
      <c r="K256" s="187"/>
      <c r="L256" s="187"/>
      <c r="M256" s="187"/>
      <c r="N256" s="31" t="s">
        <v>7</v>
      </c>
    </row>
    <row r="257" spans="1:54" ht="5.15" customHeight="1" x14ac:dyDescent="0.3">
      <c r="A257" s="11"/>
      <c r="B257" s="12"/>
      <c r="C257" s="12"/>
      <c r="D257" s="12"/>
      <c r="E257" s="12"/>
      <c r="F257" s="12"/>
      <c r="G257" s="12"/>
      <c r="H257" s="13"/>
      <c r="I257" s="12"/>
      <c r="J257" s="12"/>
      <c r="K257" s="12"/>
      <c r="L257" s="12"/>
      <c r="M257" s="12"/>
      <c r="N257" s="14"/>
    </row>
    <row r="258" spans="1:54" ht="5.15" customHeight="1" x14ac:dyDescent="0.3">
      <c r="A258" s="16"/>
      <c r="B258" s="17"/>
      <c r="C258" s="17"/>
      <c r="D258" s="17"/>
      <c r="E258" s="17"/>
      <c r="F258" s="17"/>
      <c r="G258" s="17"/>
      <c r="H258" s="18"/>
      <c r="I258" s="17"/>
      <c r="J258" s="17"/>
      <c r="K258" s="17"/>
      <c r="L258" s="17"/>
      <c r="M258" s="17"/>
      <c r="N258" s="19"/>
    </row>
    <row r="259" spans="1:54" ht="5.15" customHeight="1" thickBot="1" x14ac:dyDescent="0.35">
      <c r="A259" s="16"/>
      <c r="B259" s="32"/>
      <c r="C259" s="32"/>
      <c r="D259" s="32"/>
      <c r="E259" s="32"/>
      <c r="F259" s="32"/>
      <c r="G259" s="32"/>
      <c r="H259" s="32"/>
      <c r="I259" s="32"/>
      <c r="J259" s="32"/>
      <c r="K259" s="32"/>
      <c r="L259" s="32"/>
      <c r="M259" s="32"/>
      <c r="N259" s="19"/>
    </row>
    <row r="260" spans="1:54" ht="20.149999999999999" customHeight="1" thickTop="1" x14ac:dyDescent="0.3">
      <c r="A260" s="16"/>
      <c r="B260" s="33" t="s">
        <v>11</v>
      </c>
      <c r="C260" s="32"/>
      <c r="D260" s="32"/>
      <c r="E260" s="32"/>
      <c r="F260" s="179">
        <f>F219</f>
        <v>0</v>
      </c>
      <c r="G260" s="180"/>
      <c r="H260" s="180"/>
      <c r="I260" s="181"/>
      <c r="J260" s="34"/>
      <c r="K260" s="35" t="s">
        <v>12</v>
      </c>
      <c r="L260" s="36"/>
      <c r="M260" s="37"/>
      <c r="N260" s="19"/>
    </row>
    <row r="261" spans="1:54" ht="20.149999999999999" customHeight="1" thickBot="1" x14ac:dyDescent="0.35">
      <c r="A261" s="16"/>
      <c r="B261" s="33" t="s">
        <v>13</v>
      </c>
      <c r="C261" s="32"/>
      <c r="D261" s="32"/>
      <c r="E261" s="32"/>
      <c r="F261" s="179">
        <f>F220</f>
        <v>0</v>
      </c>
      <c r="G261" s="180"/>
      <c r="H261" s="180"/>
      <c r="I261" s="181"/>
      <c r="J261" s="34"/>
      <c r="K261" s="182">
        <v>5.0999999999999996</v>
      </c>
      <c r="L261" s="183"/>
      <c r="M261" s="184"/>
      <c r="N261" s="19"/>
    </row>
    <row r="262" spans="1:54" ht="10" customHeight="1" thickTop="1" x14ac:dyDescent="0.3">
      <c r="A262" s="16"/>
      <c r="B262" s="17"/>
      <c r="C262" s="17"/>
      <c r="D262" s="17"/>
      <c r="E262" s="17"/>
      <c r="F262" s="17"/>
      <c r="G262" s="17"/>
      <c r="H262" s="18"/>
      <c r="I262" s="17"/>
      <c r="J262" s="17"/>
      <c r="K262" s="17"/>
      <c r="L262" s="17"/>
      <c r="M262" s="17"/>
      <c r="N262" s="19"/>
    </row>
    <row r="263" spans="1:54" ht="20.149999999999999" customHeight="1" x14ac:dyDescent="0.3">
      <c r="A263" s="16"/>
      <c r="B263" s="174" t="str">
        <f>F1323</f>
        <v>1. I felt fully seen and heard.</v>
      </c>
      <c r="C263" s="174"/>
      <c r="D263" s="174"/>
      <c r="E263" s="174"/>
      <c r="F263" s="174"/>
      <c r="G263" s="174"/>
      <c r="H263" s="174"/>
      <c r="I263" s="174"/>
      <c r="J263" s="174"/>
      <c r="K263" s="175" t="s">
        <v>55</v>
      </c>
      <c r="L263" s="176"/>
      <c r="M263" s="177"/>
      <c r="N263" s="19"/>
    </row>
    <row r="264" spans="1:54" ht="5.15" customHeight="1" x14ac:dyDescent="0.3">
      <c r="A264" s="16"/>
      <c r="B264" s="17"/>
      <c r="C264" s="17"/>
      <c r="D264" s="17"/>
      <c r="E264" s="17"/>
      <c r="F264" s="17"/>
      <c r="G264" s="17"/>
      <c r="H264" s="18"/>
      <c r="I264" s="17"/>
      <c r="J264" s="17"/>
      <c r="K264" s="17"/>
      <c r="L264" s="17"/>
      <c r="M264" s="17"/>
      <c r="N264" s="19"/>
      <c r="BB264" s="38"/>
    </row>
    <row r="265" spans="1:54" ht="20.149999999999999" customHeight="1" x14ac:dyDescent="0.3">
      <c r="A265" s="16"/>
      <c r="B265" s="174" t="str">
        <f>F1324</f>
        <v>2. They faithfully responded to all of my expressions of pain or discomfort.</v>
      </c>
      <c r="C265" s="174"/>
      <c r="D265" s="174"/>
      <c r="E265" s="174"/>
      <c r="F265" s="174"/>
      <c r="G265" s="174"/>
      <c r="H265" s="174"/>
      <c r="I265" s="174"/>
      <c r="J265" s="174"/>
      <c r="K265" s="175" t="s">
        <v>55</v>
      </c>
      <c r="L265" s="176"/>
      <c r="M265" s="177"/>
      <c r="N265" s="19"/>
      <c r="BB265" s="38"/>
    </row>
    <row r="266" spans="1:54" ht="5.15" customHeight="1" x14ac:dyDescent="0.3">
      <c r="A266" s="16"/>
      <c r="B266" s="17"/>
      <c r="C266" s="17"/>
      <c r="D266" s="17"/>
      <c r="E266" s="17"/>
      <c r="F266" s="17"/>
      <c r="G266" s="17"/>
      <c r="H266" s="18"/>
      <c r="I266" s="17"/>
      <c r="J266" s="17"/>
      <c r="K266" s="17"/>
      <c r="L266" s="17"/>
      <c r="M266" s="17"/>
      <c r="N266" s="19"/>
      <c r="BB266" s="38"/>
    </row>
    <row r="267" spans="1:54" ht="20.149999999999999" customHeight="1" x14ac:dyDescent="0.3">
      <c r="A267" s="16"/>
      <c r="B267" s="174" t="str">
        <f>F1325</f>
        <v>3. They put my personal wellbeing ahead of their institutional processes.</v>
      </c>
      <c r="C267" s="174"/>
      <c r="D267" s="174"/>
      <c r="E267" s="174"/>
      <c r="F267" s="174"/>
      <c r="G267" s="174"/>
      <c r="H267" s="174"/>
      <c r="I267" s="174"/>
      <c r="J267" s="174"/>
      <c r="K267" s="175" t="s">
        <v>53</v>
      </c>
      <c r="L267" s="176"/>
      <c r="M267" s="177"/>
      <c r="N267" s="19"/>
      <c r="BB267" s="38"/>
    </row>
    <row r="268" spans="1:54" ht="5.15" customHeight="1" x14ac:dyDescent="0.3">
      <c r="A268" s="16"/>
      <c r="B268" s="17"/>
      <c r="C268" s="17"/>
      <c r="D268" s="17"/>
      <c r="E268" s="17"/>
      <c r="F268" s="17"/>
      <c r="G268" s="17"/>
      <c r="H268" s="18"/>
      <c r="I268" s="17"/>
      <c r="J268" s="17"/>
      <c r="K268" s="17"/>
      <c r="L268" s="17"/>
      <c r="M268" s="17"/>
      <c r="N268" s="19"/>
      <c r="BB268" s="38"/>
    </row>
    <row r="269" spans="1:54" ht="20.149999999999999" customHeight="1" x14ac:dyDescent="0.3">
      <c r="A269" s="16"/>
      <c r="B269" s="174" t="str">
        <f>F1326</f>
        <v>4. Their actions and expressions were devoid of any microaggressions.</v>
      </c>
      <c r="C269" s="174"/>
      <c r="D269" s="174"/>
      <c r="E269" s="174"/>
      <c r="F269" s="174"/>
      <c r="G269" s="174"/>
      <c r="H269" s="174"/>
      <c r="I269" s="174"/>
      <c r="J269" s="174"/>
      <c r="K269" s="175" t="s">
        <v>49</v>
      </c>
      <c r="L269" s="176"/>
      <c r="M269" s="177"/>
      <c r="N269" s="19"/>
    </row>
    <row r="270" spans="1:54" ht="5.15" customHeight="1" x14ac:dyDescent="0.3">
      <c r="A270" s="16"/>
      <c r="B270" s="17"/>
      <c r="C270" s="17"/>
      <c r="D270" s="17"/>
      <c r="E270" s="17"/>
      <c r="F270" s="17"/>
      <c r="G270" s="17"/>
      <c r="H270" s="18"/>
      <c r="I270" s="17"/>
      <c r="J270" s="17"/>
      <c r="K270" s="17"/>
      <c r="L270" s="17"/>
      <c r="M270" s="17"/>
      <c r="N270" s="19"/>
    </row>
    <row r="271" spans="1:54" ht="20.149999999999999" customHeight="1" x14ac:dyDescent="0.3">
      <c r="A271" s="16"/>
      <c r="B271" s="174" t="str">
        <f>F1327</f>
        <v>5. They asked me how they could be more culturally sensitive.</v>
      </c>
      <c r="C271" s="174"/>
      <c r="D271" s="174"/>
      <c r="E271" s="174"/>
      <c r="F271" s="174"/>
      <c r="G271" s="174"/>
      <c r="H271" s="174"/>
      <c r="I271" s="174"/>
      <c r="J271" s="174"/>
      <c r="K271" s="175" t="s">
        <v>51</v>
      </c>
      <c r="L271" s="176"/>
      <c r="M271" s="177"/>
      <c r="N271" s="19"/>
    </row>
    <row r="272" spans="1:54" ht="5.15" customHeight="1" x14ac:dyDescent="0.3">
      <c r="A272" s="16"/>
      <c r="B272" s="17"/>
      <c r="C272" s="17"/>
      <c r="D272" s="17"/>
      <c r="E272" s="17"/>
      <c r="F272" s="17"/>
      <c r="G272" s="17"/>
      <c r="H272" s="18"/>
      <c r="I272" s="17"/>
      <c r="J272" s="17"/>
      <c r="K272" s="17"/>
      <c r="L272" s="17"/>
      <c r="M272" s="17"/>
      <c r="N272" s="19"/>
    </row>
    <row r="273" spans="1:14" ht="20.149999999999999" customHeight="1" x14ac:dyDescent="0.3">
      <c r="A273" s="16"/>
      <c r="B273" s="174" t="str">
        <f>F1328</f>
        <v>6. They did not exploit my vulnerability to their professional authority.</v>
      </c>
      <c r="C273" s="174"/>
      <c r="D273" s="174"/>
      <c r="E273" s="174"/>
      <c r="F273" s="174"/>
      <c r="G273" s="174"/>
      <c r="H273" s="174"/>
      <c r="I273" s="174"/>
      <c r="J273" s="174"/>
      <c r="K273" s="175" t="s">
        <v>51</v>
      </c>
      <c r="L273" s="176"/>
      <c r="M273" s="177"/>
      <c r="N273" s="19"/>
    </row>
    <row r="274" spans="1:14" ht="5.15" customHeight="1" x14ac:dyDescent="0.3">
      <c r="A274" s="16"/>
      <c r="B274" s="39"/>
      <c r="C274" s="39"/>
      <c r="D274" s="39"/>
      <c r="E274" s="39"/>
      <c r="F274" s="39"/>
      <c r="G274" s="39"/>
      <c r="H274" s="39"/>
      <c r="I274" s="39"/>
      <c r="J274" s="39"/>
      <c r="K274" s="39"/>
      <c r="L274" s="39"/>
      <c r="M274" s="39"/>
      <c r="N274" s="19"/>
    </row>
    <row r="275" spans="1:14" ht="20.149999999999999" customHeight="1" x14ac:dyDescent="0.3">
      <c r="A275" s="16"/>
      <c r="B275" s="174" t="str">
        <f>F1329</f>
        <v>7. I never had to give up my autonomy to fit their processes.</v>
      </c>
      <c r="C275" s="174"/>
      <c r="D275" s="174"/>
      <c r="E275" s="174"/>
      <c r="F275" s="174"/>
      <c r="G275" s="174"/>
      <c r="H275" s="174"/>
      <c r="I275" s="174"/>
      <c r="J275" s="174"/>
      <c r="K275" s="175" t="s">
        <v>56</v>
      </c>
      <c r="L275" s="176"/>
      <c r="M275" s="177"/>
      <c r="N275" s="19"/>
    </row>
    <row r="276" spans="1:14" ht="5.15" customHeight="1" x14ac:dyDescent="0.3">
      <c r="A276" s="16"/>
      <c r="B276" s="39"/>
      <c r="C276" s="39"/>
      <c r="D276" s="39"/>
      <c r="E276" s="39"/>
      <c r="F276" s="39"/>
      <c r="G276" s="39"/>
      <c r="H276" s="39"/>
      <c r="I276" s="39"/>
      <c r="J276" s="39"/>
      <c r="K276" s="39"/>
      <c r="L276" s="39"/>
      <c r="M276" s="39"/>
      <c r="N276" s="19"/>
    </row>
    <row r="277" spans="1:14" ht="20.149999999999999" customHeight="1" x14ac:dyDescent="0.3">
      <c r="A277" s="16"/>
      <c r="B277" s="174" t="str">
        <f>F1330</f>
        <v>8. Staff appeared to be culturally diverse.</v>
      </c>
      <c r="C277" s="174"/>
      <c r="D277" s="174"/>
      <c r="E277" s="174"/>
      <c r="F277" s="174"/>
      <c r="G277" s="174"/>
      <c r="H277" s="174"/>
      <c r="I277" s="174"/>
      <c r="J277" s="174"/>
      <c r="K277" s="175" t="s">
        <v>56</v>
      </c>
      <c r="L277" s="176"/>
      <c r="M277" s="177"/>
      <c r="N277" s="19"/>
    </row>
    <row r="278" spans="1:14" ht="5.15" customHeight="1" x14ac:dyDescent="0.3">
      <c r="A278" s="16"/>
      <c r="B278" s="39"/>
      <c r="C278" s="39"/>
      <c r="D278" s="39"/>
      <c r="E278" s="39"/>
      <c r="F278" s="39"/>
      <c r="G278" s="39"/>
      <c r="H278" s="39"/>
      <c r="I278" s="39"/>
      <c r="J278" s="39"/>
      <c r="K278" s="39"/>
      <c r="L278" s="39"/>
      <c r="M278" s="39"/>
      <c r="N278" s="19"/>
    </row>
    <row r="279" spans="1:14" ht="20.149999999999999" customHeight="1" x14ac:dyDescent="0.3">
      <c r="A279" s="16"/>
      <c r="B279" s="174" t="str">
        <f>F1331</f>
        <v>9. They effectively accommodated my linguistic barrier.</v>
      </c>
      <c r="C279" s="174"/>
      <c r="D279" s="174"/>
      <c r="E279" s="174"/>
      <c r="F279" s="174"/>
      <c r="G279" s="174"/>
      <c r="H279" s="174"/>
      <c r="I279" s="174"/>
      <c r="J279" s="174"/>
      <c r="K279" s="175" t="s">
        <v>53</v>
      </c>
      <c r="L279" s="176"/>
      <c r="M279" s="177"/>
      <c r="N279" s="19"/>
    </row>
    <row r="280" spans="1:14" ht="5.15" customHeight="1" x14ac:dyDescent="0.3">
      <c r="A280" s="16"/>
      <c r="B280" s="39"/>
      <c r="C280" s="39"/>
      <c r="D280" s="39"/>
      <c r="E280" s="39"/>
      <c r="F280" s="39"/>
      <c r="G280" s="39"/>
      <c r="H280" s="39"/>
      <c r="I280" s="39"/>
      <c r="J280" s="39"/>
      <c r="K280" s="39"/>
      <c r="L280" s="39"/>
      <c r="M280" s="39"/>
      <c r="N280" s="19"/>
    </row>
    <row r="281" spans="1:14" ht="20.149999999999999" customHeight="1" x14ac:dyDescent="0.3">
      <c r="A281" s="16"/>
      <c r="B281" s="174" t="str">
        <f>F1332</f>
        <v>10. I was offered billing options appropriate to my cultural values.</v>
      </c>
      <c r="C281" s="174"/>
      <c r="D281" s="174"/>
      <c r="E281" s="174"/>
      <c r="F281" s="174"/>
      <c r="G281" s="174"/>
      <c r="H281" s="174"/>
      <c r="I281" s="174"/>
      <c r="J281" s="174"/>
      <c r="K281" s="175" t="s">
        <v>51</v>
      </c>
      <c r="L281" s="176"/>
      <c r="M281" s="177"/>
      <c r="N281" s="19"/>
    </row>
    <row r="282" spans="1:14" ht="10" customHeight="1" x14ac:dyDescent="0.3">
      <c r="A282" s="16"/>
      <c r="B282" s="39"/>
      <c r="C282" s="39"/>
      <c r="D282" s="39"/>
      <c r="E282" s="39"/>
      <c r="F282" s="39"/>
      <c r="G282" s="39"/>
      <c r="H282" s="39"/>
      <c r="I282" s="39"/>
      <c r="J282" s="39"/>
      <c r="K282" s="39"/>
      <c r="L282" s="39"/>
      <c r="M282" s="39"/>
      <c r="N282" s="19"/>
    </row>
    <row r="283" spans="1:14" ht="15" customHeight="1" x14ac:dyDescent="0.3">
      <c r="A283" s="16"/>
      <c r="B283" s="178" t="str">
        <f>B1336</f>
        <v>The resulting score for cultural competence is 48 out of 100. This indicates a level of mild incompetence.</v>
      </c>
      <c r="C283" s="178"/>
      <c r="D283" s="178"/>
      <c r="E283" s="178"/>
      <c r="F283" s="178"/>
      <c r="G283" s="178"/>
      <c r="H283" s="178"/>
      <c r="I283" s="178"/>
      <c r="J283" s="178"/>
      <c r="K283" s="178"/>
      <c r="L283" s="178"/>
      <c r="M283" s="178"/>
      <c r="N283" s="19"/>
    </row>
    <row r="284" spans="1:14" ht="10" customHeight="1" x14ac:dyDescent="0.3">
      <c r="A284" s="16"/>
      <c r="B284" s="40"/>
      <c r="C284" s="41"/>
      <c r="D284" s="41"/>
      <c r="E284" s="41"/>
      <c r="F284" s="41"/>
      <c r="G284" s="41"/>
      <c r="H284" s="41"/>
      <c r="I284" s="41"/>
      <c r="J284" s="41"/>
      <c r="K284" s="41"/>
      <c r="L284" s="41"/>
      <c r="M284" s="42"/>
      <c r="N284" s="19"/>
    </row>
    <row r="285" spans="1:14" ht="20" customHeight="1" x14ac:dyDescent="0.3">
      <c r="A285" s="16"/>
      <c r="B285" s="52" t="str">
        <f>C1340</f>
        <v xml:space="preserve">We provide this helpful feedback to you, the recipient, to improve your cultural competency. </v>
      </c>
      <c r="C285" s="53"/>
      <c r="D285" s="53"/>
      <c r="E285" s="53"/>
      <c r="F285" s="53"/>
      <c r="G285" s="53"/>
      <c r="H285" s="53"/>
      <c r="I285" s="53"/>
      <c r="J285" s="53"/>
      <c r="K285" s="53"/>
      <c r="L285" s="53"/>
      <c r="M285" s="54"/>
      <c r="N285" s="19"/>
    </row>
    <row r="286" spans="1:14" ht="20" customHeight="1" x14ac:dyDescent="0.3">
      <c r="A286" s="16"/>
      <c r="B286" s="156" t="s">
        <v>15</v>
      </c>
      <c r="C286" s="157"/>
      <c r="D286" s="157"/>
      <c r="E286" s="157"/>
      <c r="F286" s="157"/>
      <c r="G286" s="157"/>
      <c r="H286" s="157"/>
      <c r="I286" s="157"/>
      <c r="J286" s="157"/>
      <c r="K286" s="157"/>
      <c r="L286" s="157"/>
      <c r="M286" s="158"/>
      <c r="N286" s="19"/>
    </row>
    <row r="287" spans="1:14" ht="20" customHeight="1" thickBot="1" x14ac:dyDescent="0.35">
      <c r="A287" s="16"/>
      <c r="B287" s="156" t="s">
        <v>16</v>
      </c>
      <c r="C287" s="157"/>
      <c r="D287" s="157"/>
      <c r="E287" s="157"/>
      <c r="F287" s="157"/>
      <c r="G287" s="157"/>
      <c r="H287" s="157"/>
      <c r="I287" s="157"/>
      <c r="J287" s="157"/>
      <c r="K287" s="157"/>
      <c r="L287" s="157"/>
      <c r="M287" s="158"/>
      <c r="N287" s="19"/>
    </row>
    <row r="288" spans="1:14" ht="30" customHeight="1" thickTop="1" x14ac:dyDescent="0.3">
      <c r="A288" s="16"/>
      <c r="B288" s="159" t="s">
        <v>17</v>
      </c>
      <c r="C288" s="160"/>
      <c r="D288" s="160"/>
      <c r="E288" s="162" t="s">
        <v>18</v>
      </c>
      <c r="F288" s="163"/>
      <c r="G288" s="163"/>
      <c r="H288" s="164"/>
      <c r="I288" s="165" t="s">
        <v>19</v>
      </c>
      <c r="J288" s="166"/>
      <c r="K288" s="166"/>
      <c r="L288" s="166"/>
      <c r="M288" s="167"/>
      <c r="N288" s="19"/>
    </row>
    <row r="289" spans="1:14" ht="55" customHeight="1" thickBot="1" x14ac:dyDescent="0.35">
      <c r="A289" s="16"/>
      <c r="B289" s="55"/>
      <c r="C289" s="17"/>
      <c r="D289" s="17"/>
      <c r="E289" s="168" t="s">
        <v>20</v>
      </c>
      <c r="F289" s="169"/>
      <c r="G289" s="169"/>
      <c r="H289" s="170"/>
      <c r="I289" s="171" t="s">
        <v>21</v>
      </c>
      <c r="J289" s="172"/>
      <c r="K289" s="172"/>
      <c r="L289" s="172"/>
      <c r="M289" s="173"/>
      <c r="N289" s="19"/>
    </row>
    <row r="290" spans="1:14" ht="10" customHeight="1" thickTop="1" x14ac:dyDescent="0.3">
      <c r="A290" s="16"/>
      <c r="B290" s="55"/>
      <c r="C290" s="17"/>
      <c r="D290" s="17"/>
      <c r="E290" s="17"/>
      <c r="F290" s="17"/>
      <c r="G290" s="17"/>
      <c r="H290" s="17"/>
      <c r="I290" s="17"/>
      <c r="J290" s="17"/>
      <c r="K290" s="17"/>
      <c r="L290" s="17"/>
      <c r="M290" s="56"/>
      <c r="N290" s="19"/>
    </row>
    <row r="291" spans="1:14" ht="20.149999999999999" customHeight="1" x14ac:dyDescent="0.3">
      <c r="A291" s="16"/>
      <c r="B291" s="46"/>
      <c r="C291" s="39"/>
      <c r="D291" s="39"/>
      <c r="E291" s="153"/>
      <c r="F291" s="154"/>
      <c r="G291" s="154"/>
      <c r="H291" s="154"/>
      <c r="I291" s="154"/>
      <c r="J291" s="154"/>
      <c r="K291" s="154"/>
      <c r="L291" s="155"/>
      <c r="M291" s="48"/>
      <c r="N291" s="19"/>
    </row>
    <row r="292" spans="1:14" ht="10" customHeight="1" x14ac:dyDescent="0.3">
      <c r="A292" s="16"/>
      <c r="B292" s="46"/>
      <c r="C292" s="39"/>
      <c r="D292" s="39"/>
      <c r="E292" s="39"/>
      <c r="F292" s="39"/>
      <c r="G292" s="39"/>
      <c r="H292" s="39"/>
      <c r="I292" s="39"/>
      <c r="J292" s="39"/>
      <c r="K292" s="39"/>
      <c r="L292" s="39"/>
      <c r="M292" s="48"/>
      <c r="N292" s="19"/>
    </row>
    <row r="293" spans="1:14" ht="65.150000000000006" customHeight="1" x14ac:dyDescent="0.3">
      <c r="A293" s="16"/>
      <c r="B293" s="156" t="str">
        <f>C1350</f>
        <v>Select one of these two services, Standard or Competitive Competence, to best improve your efficacy serving diverse patients. We can then offer a testimonial of your improved responsiveness to diverse clients.</v>
      </c>
      <c r="C293" s="157"/>
      <c r="D293" s="157"/>
      <c r="E293" s="157"/>
      <c r="F293" s="157"/>
      <c r="G293" s="157"/>
      <c r="H293" s="157"/>
      <c r="I293" s="157"/>
      <c r="J293" s="157"/>
      <c r="K293" s="157"/>
      <c r="L293" s="157"/>
      <c r="M293" s="158"/>
      <c r="N293" s="19"/>
    </row>
    <row r="294" spans="1:14" ht="45" customHeight="1" x14ac:dyDescent="0.3">
      <c r="A294" s="16"/>
      <c r="B294" s="150"/>
      <c r="C294" s="151"/>
      <c r="D294" s="151"/>
      <c r="E294" s="151"/>
      <c r="F294" s="151"/>
      <c r="G294" s="151"/>
      <c r="H294" s="151"/>
      <c r="I294" s="151"/>
      <c r="J294" s="151"/>
      <c r="K294" s="151"/>
      <c r="L294" s="151"/>
      <c r="M294" s="152"/>
      <c r="N294" s="19"/>
    </row>
    <row r="295" spans="1:14" ht="5.15" customHeight="1" x14ac:dyDescent="0.3">
      <c r="A295" s="16"/>
      <c r="B295" s="39"/>
      <c r="C295" s="39"/>
      <c r="D295" s="39"/>
      <c r="E295" s="39"/>
      <c r="F295" s="39"/>
      <c r="G295" s="39"/>
      <c r="H295" s="39"/>
      <c r="I295" s="39"/>
      <c r="J295" s="39"/>
      <c r="K295" s="39"/>
      <c r="L295" s="39"/>
      <c r="M295" s="39"/>
      <c r="N295" s="19"/>
    </row>
    <row r="296" spans="1:14" ht="5.15" customHeight="1" x14ac:dyDescent="0.3">
      <c r="A296" s="27"/>
      <c r="B296" s="28"/>
      <c r="C296" s="28"/>
      <c r="D296" s="28"/>
      <c r="E296" s="28"/>
      <c r="F296" s="28"/>
      <c r="G296" s="28"/>
      <c r="H296" s="28"/>
      <c r="I296" s="28"/>
      <c r="J296" s="28"/>
      <c r="K296" s="28"/>
      <c r="L296" s="28"/>
      <c r="M296" s="28"/>
      <c r="N296" s="29"/>
    </row>
    <row r="297" spans="1:14" ht="55" customHeight="1" x14ac:dyDescent="0.3">
      <c r="A297" s="30" t="s">
        <v>5</v>
      </c>
      <c r="B297" s="188" t="s">
        <v>29</v>
      </c>
      <c r="C297" s="188"/>
      <c r="D297" s="188"/>
      <c r="E297" s="188"/>
      <c r="F297" s="186" t="s">
        <v>46</v>
      </c>
      <c r="G297" s="186"/>
      <c r="H297" s="186"/>
      <c r="I297" s="186"/>
      <c r="J297" s="187" t="s">
        <v>43</v>
      </c>
      <c r="K297" s="187"/>
      <c r="L297" s="187"/>
      <c r="M297" s="187"/>
      <c r="N297" s="31" t="s">
        <v>7</v>
      </c>
    </row>
    <row r="298" spans="1:14" ht="5.15" customHeight="1" x14ac:dyDescent="0.3">
      <c r="A298" s="11"/>
      <c r="B298" s="12"/>
      <c r="C298" s="12"/>
      <c r="D298" s="12"/>
      <c r="E298" s="12"/>
      <c r="F298" s="12"/>
      <c r="G298" s="12"/>
      <c r="H298" s="13"/>
      <c r="I298" s="12"/>
      <c r="J298" s="12"/>
      <c r="K298" s="12"/>
      <c r="L298" s="12"/>
      <c r="M298" s="12"/>
      <c r="N298" s="14"/>
    </row>
    <row r="299" spans="1:14" ht="5.15" customHeight="1" x14ac:dyDescent="0.3">
      <c r="A299" s="16"/>
      <c r="B299" s="17"/>
      <c r="C299" s="17"/>
      <c r="D299" s="17"/>
      <c r="E299" s="17"/>
      <c r="F299" s="17"/>
      <c r="G299" s="17"/>
      <c r="H299" s="18"/>
      <c r="I299" s="17"/>
      <c r="J299" s="17"/>
      <c r="K299" s="17"/>
      <c r="L299" s="17"/>
      <c r="M299" s="17"/>
      <c r="N299" s="19"/>
    </row>
    <row r="300" spans="1:14" ht="5.15" customHeight="1" thickBot="1" x14ac:dyDescent="0.35">
      <c r="A300" s="16"/>
      <c r="B300" s="32"/>
      <c r="C300" s="32"/>
      <c r="D300" s="32"/>
      <c r="E300" s="32"/>
      <c r="F300" s="32"/>
      <c r="G300" s="32"/>
      <c r="H300" s="32"/>
      <c r="I300" s="32"/>
      <c r="J300" s="32"/>
      <c r="K300" s="32"/>
      <c r="L300" s="32"/>
      <c r="M300" s="32"/>
      <c r="N300" s="19"/>
    </row>
    <row r="301" spans="1:14" ht="20.149999999999999" customHeight="1" thickTop="1" x14ac:dyDescent="0.3">
      <c r="A301" s="16"/>
      <c r="B301" s="33" t="s">
        <v>11</v>
      </c>
      <c r="C301" s="32"/>
      <c r="D301" s="32"/>
      <c r="E301" s="32"/>
      <c r="F301" s="179">
        <f>F260</f>
        <v>0</v>
      </c>
      <c r="G301" s="180"/>
      <c r="H301" s="180"/>
      <c r="I301" s="181"/>
      <c r="J301" s="34"/>
      <c r="K301" s="35" t="s">
        <v>12</v>
      </c>
      <c r="L301" s="36"/>
      <c r="M301" s="37"/>
      <c r="N301" s="19"/>
    </row>
    <row r="302" spans="1:14" ht="20.149999999999999" customHeight="1" thickBot="1" x14ac:dyDescent="0.35">
      <c r="A302" s="16"/>
      <c r="B302" s="33" t="s">
        <v>13</v>
      </c>
      <c r="C302" s="32"/>
      <c r="D302" s="32"/>
      <c r="E302" s="32"/>
      <c r="F302" s="179">
        <f>F261</f>
        <v>0</v>
      </c>
      <c r="G302" s="180"/>
      <c r="H302" s="180"/>
      <c r="I302" s="181"/>
      <c r="J302" s="34"/>
      <c r="K302" s="182">
        <v>5.6</v>
      </c>
      <c r="L302" s="183"/>
      <c r="M302" s="184"/>
      <c r="N302" s="19"/>
    </row>
    <row r="303" spans="1:14" ht="10" customHeight="1" thickTop="1" x14ac:dyDescent="0.3">
      <c r="A303" s="16"/>
      <c r="B303" s="17"/>
      <c r="C303" s="17"/>
      <c r="D303" s="17"/>
      <c r="E303" s="17"/>
      <c r="F303" s="17"/>
      <c r="G303" s="17"/>
      <c r="H303" s="18"/>
      <c r="I303" s="17"/>
      <c r="J303" s="17"/>
      <c r="K303" s="17"/>
      <c r="L303" s="17"/>
      <c r="M303" s="17"/>
      <c r="N303" s="19"/>
    </row>
    <row r="304" spans="1:14" ht="20.149999999999999" customHeight="1" x14ac:dyDescent="0.3">
      <c r="A304" s="16"/>
      <c r="B304" s="174" t="str">
        <f>F1360</f>
        <v>1. I felt fully seen and heard.</v>
      </c>
      <c r="C304" s="174"/>
      <c r="D304" s="174"/>
      <c r="E304" s="174"/>
      <c r="F304" s="174"/>
      <c r="G304" s="174"/>
      <c r="H304" s="174"/>
      <c r="I304" s="174"/>
      <c r="J304" s="174"/>
      <c r="K304" s="175" t="s">
        <v>55</v>
      </c>
      <c r="L304" s="176"/>
      <c r="M304" s="177"/>
      <c r="N304" s="19"/>
    </row>
    <row r="305" spans="1:54" ht="5.15" customHeight="1" x14ac:dyDescent="0.3">
      <c r="A305" s="16"/>
      <c r="B305" s="17"/>
      <c r="C305" s="17"/>
      <c r="D305" s="17"/>
      <c r="E305" s="17"/>
      <c r="F305" s="17"/>
      <c r="G305" s="17"/>
      <c r="H305" s="18"/>
      <c r="I305" s="17"/>
      <c r="J305" s="17"/>
      <c r="K305" s="17"/>
      <c r="L305" s="17"/>
      <c r="M305" s="17"/>
      <c r="N305" s="19"/>
      <c r="BB305" s="38"/>
    </row>
    <row r="306" spans="1:54" ht="20.149999999999999" customHeight="1" x14ac:dyDescent="0.3">
      <c r="A306" s="16"/>
      <c r="B306" s="174" t="str">
        <f>F1361</f>
        <v>2. They faithfully responded to all of my expressions of pain or discomfort.</v>
      </c>
      <c r="C306" s="174"/>
      <c r="D306" s="174"/>
      <c r="E306" s="174"/>
      <c r="F306" s="174"/>
      <c r="G306" s="174"/>
      <c r="H306" s="174"/>
      <c r="I306" s="174"/>
      <c r="J306" s="174"/>
      <c r="K306" s="175" t="s">
        <v>53</v>
      </c>
      <c r="L306" s="176"/>
      <c r="M306" s="177"/>
      <c r="N306" s="19"/>
      <c r="BB306" s="38"/>
    </row>
    <row r="307" spans="1:54" ht="5.15" customHeight="1" x14ac:dyDescent="0.3">
      <c r="A307" s="16"/>
      <c r="B307" s="17"/>
      <c r="C307" s="17"/>
      <c r="D307" s="17"/>
      <c r="E307" s="17"/>
      <c r="F307" s="17"/>
      <c r="G307" s="17"/>
      <c r="H307" s="18"/>
      <c r="I307" s="17"/>
      <c r="J307" s="17"/>
      <c r="K307" s="17"/>
      <c r="L307" s="17"/>
      <c r="M307" s="17"/>
      <c r="N307" s="19"/>
      <c r="BB307" s="38"/>
    </row>
    <row r="308" spans="1:54" ht="20.149999999999999" customHeight="1" x14ac:dyDescent="0.3">
      <c r="A308" s="16"/>
      <c r="B308" s="174" t="str">
        <f>F1362</f>
        <v>3. They put my personal wellbeing ahead of their institutional processes.</v>
      </c>
      <c r="C308" s="174"/>
      <c r="D308" s="174"/>
      <c r="E308" s="174"/>
      <c r="F308" s="174"/>
      <c r="G308" s="174"/>
      <c r="H308" s="174"/>
      <c r="I308" s="174"/>
      <c r="J308" s="174"/>
      <c r="K308" s="175" t="s">
        <v>53</v>
      </c>
      <c r="L308" s="176"/>
      <c r="M308" s="177"/>
      <c r="N308" s="19"/>
      <c r="BB308" s="38"/>
    </row>
    <row r="309" spans="1:54" ht="5.15" customHeight="1" x14ac:dyDescent="0.3">
      <c r="A309" s="16"/>
      <c r="B309" s="17"/>
      <c r="C309" s="17"/>
      <c r="D309" s="17"/>
      <c r="E309" s="17"/>
      <c r="F309" s="17"/>
      <c r="G309" s="17"/>
      <c r="H309" s="18"/>
      <c r="I309" s="17"/>
      <c r="J309" s="17"/>
      <c r="K309" s="17"/>
      <c r="L309" s="17"/>
      <c r="M309" s="17"/>
      <c r="N309" s="19"/>
      <c r="BB309" s="38"/>
    </row>
    <row r="310" spans="1:54" ht="20.149999999999999" customHeight="1" x14ac:dyDescent="0.3">
      <c r="A310" s="16"/>
      <c r="B310" s="174" t="str">
        <f>F1363</f>
        <v>4. Their actions and expressions were devoid of any microaggressions.</v>
      </c>
      <c r="C310" s="174"/>
      <c r="D310" s="174"/>
      <c r="E310" s="174"/>
      <c r="F310" s="174"/>
      <c r="G310" s="174"/>
      <c r="H310" s="174"/>
      <c r="I310" s="174"/>
      <c r="J310" s="174"/>
      <c r="K310" s="175" t="s">
        <v>51</v>
      </c>
      <c r="L310" s="176"/>
      <c r="M310" s="177"/>
      <c r="N310" s="19"/>
    </row>
    <row r="311" spans="1:54" ht="5.15" customHeight="1" x14ac:dyDescent="0.3">
      <c r="A311" s="16"/>
      <c r="B311" s="17"/>
      <c r="C311" s="17"/>
      <c r="D311" s="17"/>
      <c r="E311" s="17"/>
      <c r="F311" s="17"/>
      <c r="G311" s="17"/>
      <c r="H311" s="18"/>
      <c r="I311" s="17"/>
      <c r="J311" s="17"/>
      <c r="K311" s="17"/>
      <c r="L311" s="17"/>
      <c r="M311" s="17"/>
      <c r="N311" s="19"/>
    </row>
    <row r="312" spans="1:54" ht="20.149999999999999" customHeight="1" x14ac:dyDescent="0.3">
      <c r="A312" s="16"/>
      <c r="B312" s="174" t="str">
        <f>F1364</f>
        <v>5. They asked me how they could be more culturally sensitive.</v>
      </c>
      <c r="C312" s="174"/>
      <c r="D312" s="174"/>
      <c r="E312" s="174"/>
      <c r="F312" s="174"/>
      <c r="G312" s="174"/>
      <c r="H312" s="174"/>
      <c r="I312" s="174"/>
      <c r="J312" s="174"/>
      <c r="K312" s="175" t="s">
        <v>51</v>
      </c>
      <c r="L312" s="176"/>
      <c r="M312" s="177"/>
      <c r="N312" s="19"/>
    </row>
    <row r="313" spans="1:54" ht="5.15" customHeight="1" x14ac:dyDescent="0.3">
      <c r="A313" s="16"/>
      <c r="B313" s="17"/>
      <c r="C313" s="17"/>
      <c r="D313" s="17"/>
      <c r="E313" s="17"/>
      <c r="F313" s="17"/>
      <c r="G313" s="17"/>
      <c r="H313" s="18"/>
      <c r="I313" s="17"/>
      <c r="J313" s="17"/>
      <c r="K313" s="17"/>
      <c r="L313" s="17"/>
      <c r="M313" s="17"/>
      <c r="N313" s="19"/>
    </row>
    <row r="314" spans="1:54" ht="20.149999999999999" customHeight="1" x14ac:dyDescent="0.3">
      <c r="A314" s="16"/>
      <c r="B314" s="174" t="str">
        <f>F1365</f>
        <v>6. They did not exploit my vulnerability to their professional authority.</v>
      </c>
      <c r="C314" s="174"/>
      <c r="D314" s="174"/>
      <c r="E314" s="174"/>
      <c r="F314" s="174"/>
      <c r="G314" s="174"/>
      <c r="H314" s="174"/>
      <c r="I314" s="174"/>
      <c r="J314" s="174"/>
      <c r="K314" s="175" t="s">
        <v>51</v>
      </c>
      <c r="L314" s="176"/>
      <c r="M314" s="177"/>
      <c r="N314" s="19"/>
    </row>
    <row r="315" spans="1:54" ht="5.15" customHeight="1" x14ac:dyDescent="0.3">
      <c r="A315" s="16"/>
      <c r="B315" s="39"/>
      <c r="C315" s="39"/>
      <c r="D315" s="39"/>
      <c r="E315" s="39"/>
      <c r="F315" s="39"/>
      <c r="G315" s="39"/>
      <c r="H315" s="39"/>
      <c r="I315" s="39"/>
      <c r="J315" s="39"/>
      <c r="K315" s="39"/>
      <c r="L315" s="39"/>
      <c r="M315" s="39"/>
      <c r="N315" s="19"/>
    </row>
    <row r="316" spans="1:54" ht="20.149999999999999" customHeight="1" x14ac:dyDescent="0.3">
      <c r="A316" s="16"/>
      <c r="B316" s="174" t="str">
        <f>F1366</f>
        <v>7. I never had to give up my autonomy to fit their processes.</v>
      </c>
      <c r="C316" s="174"/>
      <c r="D316" s="174"/>
      <c r="E316" s="174"/>
      <c r="F316" s="174"/>
      <c r="G316" s="174"/>
      <c r="H316" s="174"/>
      <c r="I316" s="174"/>
      <c r="J316" s="174"/>
      <c r="K316" s="175" t="s">
        <v>53</v>
      </c>
      <c r="L316" s="176"/>
      <c r="M316" s="177"/>
      <c r="N316" s="19"/>
    </row>
    <row r="317" spans="1:54" ht="5.15" customHeight="1" x14ac:dyDescent="0.3">
      <c r="A317" s="16"/>
      <c r="B317" s="39"/>
      <c r="C317" s="39"/>
      <c r="D317" s="39"/>
      <c r="E317" s="39"/>
      <c r="F317" s="39"/>
      <c r="G317" s="39"/>
      <c r="H317" s="39"/>
      <c r="I317" s="39"/>
      <c r="J317" s="39"/>
      <c r="K317" s="39"/>
      <c r="L317" s="39"/>
      <c r="M317" s="39"/>
      <c r="N317" s="19"/>
    </row>
    <row r="318" spans="1:54" ht="20.149999999999999" customHeight="1" x14ac:dyDescent="0.3">
      <c r="A318" s="16"/>
      <c r="B318" s="174" t="str">
        <f>F1367</f>
        <v>8. Staff appeared to be culturally diverse.</v>
      </c>
      <c r="C318" s="174"/>
      <c r="D318" s="174"/>
      <c r="E318" s="174"/>
      <c r="F318" s="174"/>
      <c r="G318" s="174"/>
      <c r="H318" s="174"/>
      <c r="I318" s="174"/>
      <c r="J318" s="174"/>
      <c r="K318" s="175" t="s">
        <v>56</v>
      </c>
      <c r="L318" s="176"/>
      <c r="M318" s="177"/>
      <c r="N318" s="19"/>
    </row>
    <row r="319" spans="1:54" ht="5.15" customHeight="1" x14ac:dyDescent="0.3">
      <c r="A319" s="16"/>
      <c r="B319" s="39"/>
      <c r="C319" s="39"/>
      <c r="D319" s="39"/>
      <c r="E319" s="39"/>
      <c r="F319" s="39"/>
      <c r="G319" s="39"/>
      <c r="H319" s="39"/>
      <c r="I319" s="39"/>
      <c r="J319" s="39"/>
      <c r="K319" s="39"/>
      <c r="L319" s="39"/>
      <c r="M319" s="39"/>
      <c r="N319" s="19"/>
    </row>
    <row r="320" spans="1:54" ht="20.149999999999999" customHeight="1" x14ac:dyDescent="0.3">
      <c r="A320" s="16"/>
      <c r="B320" s="174" t="str">
        <f>F1368</f>
        <v>9. They effectively accommodated my linguistic barrier.</v>
      </c>
      <c r="C320" s="174"/>
      <c r="D320" s="174"/>
      <c r="E320" s="174"/>
      <c r="F320" s="174"/>
      <c r="G320" s="174"/>
      <c r="H320" s="174"/>
      <c r="I320" s="174"/>
      <c r="J320" s="174"/>
      <c r="K320" s="175" t="s">
        <v>53</v>
      </c>
      <c r="L320" s="176"/>
      <c r="M320" s="177"/>
      <c r="N320" s="19"/>
    </row>
    <row r="321" spans="1:14" ht="5.15" customHeight="1" x14ac:dyDescent="0.3">
      <c r="A321" s="16"/>
      <c r="B321" s="39"/>
      <c r="C321" s="39"/>
      <c r="D321" s="39"/>
      <c r="E321" s="39"/>
      <c r="F321" s="39"/>
      <c r="G321" s="39"/>
      <c r="H321" s="39"/>
      <c r="I321" s="39"/>
      <c r="J321" s="39"/>
      <c r="K321" s="39"/>
      <c r="L321" s="39"/>
      <c r="M321" s="39"/>
      <c r="N321" s="19"/>
    </row>
    <row r="322" spans="1:14" ht="20.149999999999999" customHeight="1" x14ac:dyDescent="0.3">
      <c r="A322" s="16"/>
      <c r="B322" s="174" t="str">
        <f>F1369</f>
        <v>10. I was offered billing options appropriate to my cultural values.</v>
      </c>
      <c r="C322" s="174"/>
      <c r="D322" s="174"/>
      <c r="E322" s="174"/>
      <c r="F322" s="174"/>
      <c r="G322" s="174"/>
      <c r="H322" s="174"/>
      <c r="I322" s="174"/>
      <c r="J322" s="174"/>
      <c r="K322" s="175" t="s">
        <v>51</v>
      </c>
      <c r="L322" s="176"/>
      <c r="M322" s="177"/>
      <c r="N322" s="19"/>
    </row>
    <row r="323" spans="1:14" ht="10" customHeight="1" x14ac:dyDescent="0.3">
      <c r="A323" s="16"/>
      <c r="B323" s="39"/>
      <c r="C323" s="39"/>
      <c r="D323" s="39"/>
      <c r="E323" s="39"/>
      <c r="F323" s="39"/>
      <c r="G323" s="39"/>
      <c r="H323" s="39"/>
      <c r="I323" s="39"/>
      <c r="J323" s="39"/>
      <c r="K323" s="39"/>
      <c r="L323" s="39"/>
      <c r="M323" s="39"/>
      <c r="N323" s="19"/>
    </row>
    <row r="324" spans="1:14" ht="15" customHeight="1" x14ac:dyDescent="0.3">
      <c r="A324" s="16"/>
      <c r="B324" s="178" t="str">
        <f>B1373</f>
        <v>The resulting score for cultural competence is 53 out of 100. This indicates a level of mild incompetence.</v>
      </c>
      <c r="C324" s="178"/>
      <c r="D324" s="178"/>
      <c r="E324" s="178"/>
      <c r="F324" s="178"/>
      <c r="G324" s="178"/>
      <c r="H324" s="178"/>
      <c r="I324" s="178"/>
      <c r="J324" s="178"/>
      <c r="K324" s="178"/>
      <c r="L324" s="178"/>
      <c r="M324" s="178"/>
      <c r="N324" s="19"/>
    </row>
    <row r="325" spans="1:14" ht="10" customHeight="1" x14ac:dyDescent="0.3">
      <c r="A325" s="16"/>
      <c r="B325" s="40"/>
      <c r="C325" s="41"/>
      <c r="D325" s="41"/>
      <c r="E325" s="41"/>
      <c r="F325" s="41"/>
      <c r="G325" s="41"/>
      <c r="H325" s="41"/>
      <c r="I325" s="41"/>
      <c r="J325" s="41"/>
      <c r="K325" s="41"/>
      <c r="L325" s="41"/>
      <c r="M325" s="42"/>
      <c r="N325" s="19"/>
    </row>
    <row r="326" spans="1:14" ht="20" customHeight="1" x14ac:dyDescent="0.3">
      <c r="A326" s="16"/>
      <c r="B326" s="52" t="str">
        <f>C1377</f>
        <v xml:space="preserve">We provide this helpful feedback to you, the recipient, to improve your cultural competency. </v>
      </c>
      <c r="C326" s="53"/>
      <c r="D326" s="53"/>
      <c r="E326" s="53"/>
      <c r="F326" s="53"/>
      <c r="G326" s="53"/>
      <c r="H326" s="53"/>
      <c r="I326" s="53"/>
      <c r="J326" s="53"/>
      <c r="K326" s="53"/>
      <c r="L326" s="53"/>
      <c r="M326" s="54"/>
      <c r="N326" s="19"/>
    </row>
    <row r="327" spans="1:14" ht="20" customHeight="1" x14ac:dyDescent="0.3">
      <c r="A327" s="16"/>
      <c r="B327" s="156" t="s">
        <v>15</v>
      </c>
      <c r="C327" s="157"/>
      <c r="D327" s="157"/>
      <c r="E327" s="157"/>
      <c r="F327" s="157"/>
      <c r="G327" s="157"/>
      <c r="H327" s="157"/>
      <c r="I327" s="157"/>
      <c r="J327" s="157"/>
      <c r="K327" s="157"/>
      <c r="L327" s="157"/>
      <c r="M327" s="158"/>
      <c r="N327" s="19"/>
    </row>
    <row r="328" spans="1:14" ht="20" customHeight="1" thickBot="1" x14ac:dyDescent="0.35">
      <c r="A328" s="16"/>
      <c r="B328" s="156" t="s">
        <v>16</v>
      </c>
      <c r="C328" s="157"/>
      <c r="D328" s="157"/>
      <c r="E328" s="157"/>
      <c r="F328" s="157"/>
      <c r="G328" s="157"/>
      <c r="H328" s="157"/>
      <c r="I328" s="157"/>
      <c r="J328" s="157"/>
      <c r="K328" s="157"/>
      <c r="L328" s="157"/>
      <c r="M328" s="158"/>
      <c r="N328" s="19"/>
    </row>
    <row r="329" spans="1:14" ht="30" customHeight="1" thickTop="1" x14ac:dyDescent="0.3">
      <c r="A329" s="16"/>
      <c r="B329" s="159" t="s">
        <v>17</v>
      </c>
      <c r="C329" s="160"/>
      <c r="D329" s="160"/>
      <c r="E329" s="162" t="s">
        <v>18</v>
      </c>
      <c r="F329" s="163"/>
      <c r="G329" s="163"/>
      <c r="H329" s="164"/>
      <c r="I329" s="165" t="s">
        <v>19</v>
      </c>
      <c r="J329" s="166"/>
      <c r="K329" s="166"/>
      <c r="L329" s="166"/>
      <c r="M329" s="167"/>
      <c r="N329" s="19"/>
    </row>
    <row r="330" spans="1:14" ht="55" customHeight="1" thickBot="1" x14ac:dyDescent="0.35">
      <c r="A330" s="16"/>
      <c r="B330" s="55"/>
      <c r="C330" s="17"/>
      <c r="D330" s="17"/>
      <c r="E330" s="168" t="s">
        <v>20</v>
      </c>
      <c r="F330" s="169"/>
      <c r="G330" s="169"/>
      <c r="H330" s="170"/>
      <c r="I330" s="171" t="s">
        <v>21</v>
      </c>
      <c r="J330" s="172"/>
      <c r="K330" s="172"/>
      <c r="L330" s="172"/>
      <c r="M330" s="173"/>
      <c r="N330" s="19"/>
    </row>
    <row r="331" spans="1:14" ht="10" customHeight="1" thickTop="1" x14ac:dyDescent="0.3">
      <c r="A331" s="16"/>
      <c r="B331" s="55"/>
      <c r="C331" s="17"/>
      <c r="D331" s="17"/>
      <c r="E331" s="17"/>
      <c r="F331" s="17"/>
      <c r="G331" s="17"/>
      <c r="H331" s="17"/>
      <c r="I331" s="17"/>
      <c r="J331" s="17"/>
      <c r="K331" s="17"/>
      <c r="L331" s="17"/>
      <c r="M331" s="56"/>
      <c r="N331" s="19"/>
    </row>
    <row r="332" spans="1:14" ht="20.149999999999999" customHeight="1" x14ac:dyDescent="0.3">
      <c r="A332" s="16"/>
      <c r="B332" s="46"/>
      <c r="C332" s="39"/>
      <c r="D332" s="39"/>
      <c r="E332" s="153"/>
      <c r="F332" s="154"/>
      <c r="G332" s="154"/>
      <c r="H332" s="154"/>
      <c r="I332" s="154"/>
      <c r="J332" s="154"/>
      <c r="K332" s="154"/>
      <c r="L332" s="155"/>
      <c r="M332" s="48"/>
      <c r="N332" s="19"/>
    </row>
    <row r="333" spans="1:14" ht="10" customHeight="1" x14ac:dyDescent="0.3">
      <c r="A333" s="16"/>
      <c r="B333" s="46"/>
      <c r="C333" s="39"/>
      <c r="D333" s="39"/>
      <c r="E333" s="39"/>
      <c r="F333" s="39"/>
      <c r="G333" s="39"/>
      <c r="H333" s="39"/>
      <c r="I333" s="39"/>
      <c r="J333" s="39"/>
      <c r="K333" s="39"/>
      <c r="L333" s="39"/>
      <c r="M333" s="48"/>
      <c r="N333" s="19"/>
    </row>
    <row r="334" spans="1:14" ht="65.150000000000006" customHeight="1" x14ac:dyDescent="0.3">
      <c r="A334" s="16"/>
      <c r="B334" s="156" t="str">
        <f>C1387</f>
        <v>Select one of these two services, Standard or Competitive Competence, to best improve your efficacy serving diverse patients. We can then offer a testimonial of your improved responsiveness to diverse clients.</v>
      </c>
      <c r="C334" s="157"/>
      <c r="D334" s="157"/>
      <c r="E334" s="157"/>
      <c r="F334" s="157"/>
      <c r="G334" s="157"/>
      <c r="H334" s="157"/>
      <c r="I334" s="157"/>
      <c r="J334" s="157"/>
      <c r="K334" s="157"/>
      <c r="L334" s="157"/>
      <c r="M334" s="158"/>
      <c r="N334" s="19"/>
    </row>
    <row r="335" spans="1:14" ht="45" customHeight="1" x14ac:dyDescent="0.3">
      <c r="A335" s="16"/>
      <c r="B335" s="150"/>
      <c r="C335" s="151"/>
      <c r="D335" s="151"/>
      <c r="E335" s="151"/>
      <c r="F335" s="151"/>
      <c r="G335" s="151"/>
      <c r="H335" s="151"/>
      <c r="I335" s="151"/>
      <c r="J335" s="151"/>
      <c r="K335" s="151"/>
      <c r="L335" s="151"/>
      <c r="M335" s="152"/>
      <c r="N335" s="19"/>
    </row>
    <row r="336" spans="1:14" ht="5.15" customHeight="1" x14ac:dyDescent="0.3">
      <c r="A336" s="16"/>
      <c r="B336" s="39"/>
      <c r="C336" s="39"/>
      <c r="D336" s="39"/>
      <c r="E336" s="39"/>
      <c r="F336" s="39"/>
      <c r="G336" s="39"/>
      <c r="H336" s="39"/>
      <c r="I336" s="39"/>
      <c r="J336" s="39"/>
      <c r="K336" s="39"/>
      <c r="L336" s="39"/>
      <c r="M336" s="39"/>
      <c r="N336" s="19"/>
    </row>
    <row r="337" spans="1:54" ht="5.15" customHeight="1" x14ac:dyDescent="0.3">
      <c r="A337" s="27"/>
      <c r="B337" s="28"/>
      <c r="C337" s="28"/>
      <c r="D337" s="28"/>
      <c r="E337" s="28"/>
      <c r="F337" s="28"/>
      <c r="G337" s="28"/>
      <c r="H337" s="28"/>
      <c r="I337" s="28"/>
      <c r="J337" s="28"/>
      <c r="K337" s="28"/>
      <c r="L337" s="28"/>
      <c r="M337" s="28"/>
      <c r="N337" s="29"/>
    </row>
    <row r="338" spans="1:54" ht="55" customHeight="1" x14ac:dyDescent="0.3">
      <c r="A338" s="30" t="s">
        <v>5</v>
      </c>
      <c r="B338" s="188" t="s">
        <v>30</v>
      </c>
      <c r="C338" s="188"/>
      <c r="D338" s="188"/>
      <c r="E338" s="188"/>
      <c r="F338" s="186" t="s">
        <v>46</v>
      </c>
      <c r="G338" s="186"/>
      <c r="H338" s="186"/>
      <c r="I338" s="186"/>
      <c r="J338" s="187" t="s">
        <v>43</v>
      </c>
      <c r="K338" s="187"/>
      <c r="L338" s="187"/>
      <c r="M338" s="187"/>
      <c r="N338" s="31" t="s">
        <v>7</v>
      </c>
    </row>
    <row r="339" spans="1:54" ht="5.15" customHeight="1" x14ac:dyDescent="0.3">
      <c r="A339" s="11"/>
      <c r="B339" s="12"/>
      <c r="C339" s="12"/>
      <c r="D339" s="12"/>
      <c r="E339" s="12"/>
      <c r="F339" s="12"/>
      <c r="G339" s="12"/>
      <c r="H339" s="13"/>
      <c r="I339" s="12"/>
      <c r="J339" s="12"/>
      <c r="K339" s="12"/>
      <c r="L339" s="12"/>
      <c r="M339" s="12"/>
      <c r="N339" s="14"/>
    </row>
    <row r="340" spans="1:54" ht="5.15" customHeight="1" x14ac:dyDescent="0.3">
      <c r="A340" s="16"/>
      <c r="B340" s="17"/>
      <c r="C340" s="17"/>
      <c r="D340" s="17"/>
      <c r="E340" s="17"/>
      <c r="F340" s="17"/>
      <c r="G340" s="17"/>
      <c r="H340" s="18"/>
      <c r="I340" s="17"/>
      <c r="J340" s="17"/>
      <c r="K340" s="17"/>
      <c r="L340" s="17"/>
      <c r="M340" s="17"/>
      <c r="N340" s="19"/>
    </row>
    <row r="341" spans="1:54" ht="5.15" customHeight="1" thickBot="1" x14ac:dyDescent="0.35">
      <c r="A341" s="16"/>
      <c r="B341" s="32"/>
      <c r="C341" s="32"/>
      <c r="D341" s="32"/>
      <c r="E341" s="32"/>
      <c r="F341" s="32"/>
      <c r="G341" s="32"/>
      <c r="H341" s="32"/>
      <c r="I341" s="32"/>
      <c r="J341" s="32"/>
      <c r="K341" s="32"/>
      <c r="L341" s="32"/>
      <c r="M341" s="32"/>
      <c r="N341" s="19"/>
    </row>
    <row r="342" spans="1:54" ht="20.149999999999999" customHeight="1" thickTop="1" x14ac:dyDescent="0.3">
      <c r="A342" s="16"/>
      <c r="B342" s="33" t="s">
        <v>11</v>
      </c>
      <c r="C342" s="32"/>
      <c r="D342" s="32"/>
      <c r="E342" s="32"/>
      <c r="F342" s="179">
        <f>F301</f>
        <v>0</v>
      </c>
      <c r="G342" s="180"/>
      <c r="H342" s="180"/>
      <c r="I342" s="181"/>
      <c r="J342" s="34"/>
      <c r="K342" s="35" t="s">
        <v>12</v>
      </c>
      <c r="L342" s="36"/>
      <c r="M342" s="37"/>
      <c r="N342" s="19"/>
    </row>
    <row r="343" spans="1:54" ht="20.149999999999999" customHeight="1" thickBot="1" x14ac:dyDescent="0.35">
      <c r="A343" s="16"/>
      <c r="B343" s="33" t="s">
        <v>13</v>
      </c>
      <c r="C343" s="32"/>
      <c r="D343" s="32"/>
      <c r="E343" s="32"/>
      <c r="F343" s="179">
        <f>F302</f>
        <v>0</v>
      </c>
      <c r="G343" s="180"/>
      <c r="H343" s="180"/>
      <c r="I343" s="181"/>
      <c r="J343" s="34"/>
      <c r="K343" s="182">
        <v>6.4</v>
      </c>
      <c r="L343" s="183"/>
      <c r="M343" s="184"/>
      <c r="N343" s="19"/>
    </row>
    <row r="344" spans="1:54" ht="10" customHeight="1" thickTop="1" x14ac:dyDescent="0.3">
      <c r="A344" s="16"/>
      <c r="B344" s="17"/>
      <c r="C344" s="17"/>
      <c r="D344" s="17"/>
      <c r="E344" s="17"/>
      <c r="F344" s="17"/>
      <c r="G344" s="17"/>
      <c r="H344" s="18"/>
      <c r="I344" s="17"/>
      <c r="J344" s="17"/>
      <c r="K344" s="17"/>
      <c r="L344" s="17"/>
      <c r="M344" s="17"/>
      <c r="N344" s="19"/>
    </row>
    <row r="345" spans="1:54" ht="20.149999999999999" customHeight="1" x14ac:dyDescent="0.3">
      <c r="A345" s="16"/>
      <c r="B345" s="174" t="str">
        <f>F1397</f>
        <v>1. I felt fully seen and heard.</v>
      </c>
      <c r="C345" s="174"/>
      <c r="D345" s="174"/>
      <c r="E345" s="174"/>
      <c r="F345" s="174"/>
      <c r="G345" s="174"/>
      <c r="H345" s="174"/>
      <c r="I345" s="174"/>
      <c r="J345" s="174"/>
      <c r="K345" s="175" t="s">
        <v>55</v>
      </c>
      <c r="L345" s="176"/>
      <c r="M345" s="177"/>
      <c r="N345" s="19"/>
    </row>
    <row r="346" spans="1:54" ht="5.15" customHeight="1" x14ac:dyDescent="0.3">
      <c r="A346" s="16"/>
      <c r="B346" s="17"/>
      <c r="C346" s="17"/>
      <c r="D346" s="17"/>
      <c r="E346" s="17"/>
      <c r="F346" s="17"/>
      <c r="G346" s="17"/>
      <c r="H346" s="18"/>
      <c r="I346" s="17"/>
      <c r="J346" s="17"/>
      <c r="K346" s="17"/>
      <c r="L346" s="17"/>
      <c r="M346" s="17"/>
      <c r="N346" s="19"/>
      <c r="BB346" s="38"/>
    </row>
    <row r="347" spans="1:54" ht="20.149999999999999" customHeight="1" x14ac:dyDescent="0.3">
      <c r="A347" s="16"/>
      <c r="B347" s="174" t="str">
        <f>F1398</f>
        <v>2. They faithfully responded to all of my expressions of pain or discomfort.</v>
      </c>
      <c r="C347" s="174"/>
      <c r="D347" s="174"/>
      <c r="E347" s="174"/>
      <c r="F347" s="174"/>
      <c r="G347" s="174"/>
      <c r="H347" s="174"/>
      <c r="I347" s="174"/>
      <c r="J347" s="174"/>
      <c r="K347" s="175" t="s">
        <v>55</v>
      </c>
      <c r="L347" s="176"/>
      <c r="M347" s="177"/>
      <c r="N347" s="19"/>
      <c r="BB347" s="38"/>
    </row>
    <row r="348" spans="1:54" ht="5.15" customHeight="1" x14ac:dyDescent="0.3">
      <c r="A348" s="16"/>
      <c r="B348" s="17"/>
      <c r="C348" s="17"/>
      <c r="D348" s="17"/>
      <c r="E348" s="17"/>
      <c r="F348" s="17"/>
      <c r="G348" s="17"/>
      <c r="H348" s="18"/>
      <c r="I348" s="17"/>
      <c r="J348" s="17"/>
      <c r="K348" s="17"/>
      <c r="L348" s="17"/>
      <c r="M348" s="17"/>
      <c r="N348" s="19"/>
      <c r="BB348" s="38"/>
    </row>
    <row r="349" spans="1:54" ht="20.149999999999999" customHeight="1" x14ac:dyDescent="0.3">
      <c r="A349" s="16"/>
      <c r="B349" s="174" t="str">
        <f>F1399</f>
        <v>3. They put my personal wellbeing ahead of their institutional processes.</v>
      </c>
      <c r="C349" s="174"/>
      <c r="D349" s="174"/>
      <c r="E349" s="174"/>
      <c r="F349" s="174"/>
      <c r="G349" s="174"/>
      <c r="H349" s="174"/>
      <c r="I349" s="174"/>
      <c r="J349" s="174"/>
      <c r="K349" s="175" t="s">
        <v>53</v>
      </c>
      <c r="L349" s="176"/>
      <c r="M349" s="177"/>
      <c r="N349" s="19"/>
      <c r="BB349" s="38"/>
    </row>
    <row r="350" spans="1:54" ht="5.15" customHeight="1" x14ac:dyDescent="0.3">
      <c r="A350" s="16"/>
      <c r="B350" s="17"/>
      <c r="C350" s="17"/>
      <c r="D350" s="17"/>
      <c r="E350" s="17"/>
      <c r="F350" s="17"/>
      <c r="G350" s="17"/>
      <c r="H350" s="18"/>
      <c r="I350" s="17"/>
      <c r="J350" s="17"/>
      <c r="K350" s="17"/>
      <c r="L350" s="17"/>
      <c r="M350" s="17"/>
      <c r="N350" s="19"/>
      <c r="BB350" s="38"/>
    </row>
    <row r="351" spans="1:54" ht="20.149999999999999" customHeight="1" x14ac:dyDescent="0.3">
      <c r="A351" s="16"/>
      <c r="B351" s="174" t="str">
        <f>F1400</f>
        <v>4. Their actions and expressions were devoid of any microaggressions.</v>
      </c>
      <c r="C351" s="174"/>
      <c r="D351" s="174"/>
      <c r="E351" s="174"/>
      <c r="F351" s="174"/>
      <c r="G351" s="174"/>
      <c r="H351" s="174"/>
      <c r="I351" s="174"/>
      <c r="J351" s="174"/>
      <c r="K351" s="175" t="s">
        <v>49</v>
      </c>
      <c r="L351" s="176"/>
      <c r="M351" s="177"/>
      <c r="N351" s="19"/>
    </row>
    <row r="352" spans="1:54" ht="5.15" customHeight="1" x14ac:dyDescent="0.3">
      <c r="A352" s="16"/>
      <c r="B352" s="17"/>
      <c r="C352" s="17"/>
      <c r="D352" s="17"/>
      <c r="E352" s="17"/>
      <c r="F352" s="17"/>
      <c r="G352" s="17"/>
      <c r="H352" s="18"/>
      <c r="I352" s="17"/>
      <c r="J352" s="17"/>
      <c r="K352" s="17"/>
      <c r="L352" s="17"/>
      <c r="M352" s="17"/>
      <c r="N352" s="19"/>
    </row>
    <row r="353" spans="1:14" ht="20.149999999999999" customHeight="1" x14ac:dyDescent="0.3">
      <c r="A353" s="16"/>
      <c r="B353" s="174" t="str">
        <f>F1401</f>
        <v>5. They asked me how they could be more culturally sensitive.</v>
      </c>
      <c r="C353" s="174"/>
      <c r="D353" s="174"/>
      <c r="E353" s="174"/>
      <c r="F353" s="174"/>
      <c r="G353" s="174"/>
      <c r="H353" s="174"/>
      <c r="I353" s="174"/>
      <c r="J353" s="174"/>
      <c r="K353" s="175" t="s">
        <v>51</v>
      </c>
      <c r="L353" s="176"/>
      <c r="M353" s="177"/>
      <c r="N353" s="19"/>
    </row>
    <row r="354" spans="1:14" ht="5.15" customHeight="1" x14ac:dyDescent="0.3">
      <c r="A354" s="16"/>
      <c r="B354" s="17"/>
      <c r="C354" s="17"/>
      <c r="D354" s="17"/>
      <c r="E354" s="17"/>
      <c r="F354" s="17"/>
      <c r="G354" s="17"/>
      <c r="H354" s="18"/>
      <c r="I354" s="17"/>
      <c r="J354" s="17"/>
      <c r="K354" s="17"/>
      <c r="L354" s="17"/>
      <c r="M354" s="17"/>
      <c r="N354" s="19"/>
    </row>
    <row r="355" spans="1:14" ht="20.149999999999999" customHeight="1" x14ac:dyDescent="0.3">
      <c r="A355" s="16"/>
      <c r="B355" s="174" t="str">
        <f>F1402</f>
        <v>6. They did not exploit my vulnerability to their professional authority.</v>
      </c>
      <c r="C355" s="174"/>
      <c r="D355" s="174"/>
      <c r="E355" s="174"/>
      <c r="F355" s="174"/>
      <c r="G355" s="174"/>
      <c r="H355" s="174"/>
      <c r="I355" s="174"/>
      <c r="J355" s="174"/>
      <c r="K355" s="175" t="s">
        <v>49</v>
      </c>
      <c r="L355" s="176"/>
      <c r="M355" s="177"/>
      <c r="N355" s="19"/>
    </row>
    <row r="356" spans="1:14" ht="5.15" customHeight="1" x14ac:dyDescent="0.3">
      <c r="A356" s="16"/>
      <c r="B356" s="39"/>
      <c r="C356" s="39"/>
      <c r="D356" s="39"/>
      <c r="E356" s="39"/>
      <c r="F356" s="39"/>
      <c r="G356" s="39"/>
      <c r="H356" s="39"/>
      <c r="I356" s="39"/>
      <c r="J356" s="39"/>
      <c r="K356" s="39"/>
      <c r="L356" s="39"/>
      <c r="M356" s="39"/>
      <c r="N356" s="19"/>
    </row>
    <row r="357" spans="1:14" ht="20.149999999999999" customHeight="1" x14ac:dyDescent="0.3">
      <c r="A357" s="16"/>
      <c r="B357" s="174" t="str">
        <f>F1403</f>
        <v>7. I never had to give up my autonomy to fit their processes.</v>
      </c>
      <c r="C357" s="174"/>
      <c r="D357" s="174"/>
      <c r="E357" s="174"/>
      <c r="F357" s="174"/>
      <c r="G357" s="174"/>
      <c r="H357" s="174"/>
      <c r="I357" s="174"/>
      <c r="J357" s="174"/>
      <c r="K357" s="175" t="s">
        <v>49</v>
      </c>
      <c r="L357" s="176"/>
      <c r="M357" s="177"/>
      <c r="N357" s="19"/>
    </row>
    <row r="358" spans="1:14" ht="5.15" customHeight="1" x14ac:dyDescent="0.3">
      <c r="A358" s="16"/>
      <c r="B358" s="39"/>
      <c r="C358" s="39"/>
      <c r="D358" s="39"/>
      <c r="E358" s="39"/>
      <c r="F358" s="39"/>
      <c r="G358" s="39"/>
      <c r="H358" s="39"/>
      <c r="I358" s="39"/>
      <c r="J358" s="39"/>
      <c r="K358" s="39"/>
      <c r="L358" s="39"/>
      <c r="M358" s="39"/>
      <c r="N358" s="19"/>
    </row>
    <row r="359" spans="1:14" ht="20.149999999999999" customHeight="1" x14ac:dyDescent="0.3">
      <c r="A359" s="16"/>
      <c r="B359" s="174" t="str">
        <f>F1404</f>
        <v>8. Staff appeared to be culturally diverse.</v>
      </c>
      <c r="C359" s="174"/>
      <c r="D359" s="174"/>
      <c r="E359" s="174"/>
      <c r="F359" s="174"/>
      <c r="G359" s="174"/>
      <c r="H359" s="174"/>
      <c r="I359" s="174"/>
      <c r="J359" s="174"/>
      <c r="K359" s="175" t="s">
        <v>56</v>
      </c>
      <c r="L359" s="176"/>
      <c r="M359" s="177"/>
      <c r="N359" s="19"/>
    </row>
    <row r="360" spans="1:14" ht="5.15" customHeight="1" x14ac:dyDescent="0.3">
      <c r="A360" s="16"/>
      <c r="B360" s="39"/>
      <c r="C360" s="39"/>
      <c r="D360" s="39"/>
      <c r="E360" s="39"/>
      <c r="F360" s="39"/>
      <c r="G360" s="39"/>
      <c r="H360" s="39"/>
      <c r="I360" s="39"/>
      <c r="J360" s="39"/>
      <c r="K360" s="39"/>
      <c r="L360" s="39"/>
      <c r="M360" s="39"/>
      <c r="N360" s="19"/>
    </row>
    <row r="361" spans="1:14" ht="20.149999999999999" customHeight="1" x14ac:dyDescent="0.3">
      <c r="A361" s="16"/>
      <c r="B361" s="174" t="str">
        <f>F1405</f>
        <v>9. They effectively accommodated my linguistic barrier.</v>
      </c>
      <c r="C361" s="174"/>
      <c r="D361" s="174"/>
      <c r="E361" s="174"/>
      <c r="F361" s="174"/>
      <c r="G361" s="174"/>
      <c r="H361" s="174"/>
      <c r="I361" s="174"/>
      <c r="J361" s="174"/>
      <c r="K361" s="175" t="s">
        <v>53</v>
      </c>
      <c r="L361" s="176"/>
      <c r="M361" s="177"/>
      <c r="N361" s="19"/>
    </row>
    <row r="362" spans="1:14" ht="5.15" customHeight="1" x14ac:dyDescent="0.3">
      <c r="A362" s="16"/>
      <c r="B362" s="39"/>
      <c r="C362" s="39"/>
      <c r="D362" s="39"/>
      <c r="E362" s="39"/>
      <c r="F362" s="39"/>
      <c r="G362" s="39"/>
      <c r="H362" s="39"/>
      <c r="I362" s="39"/>
      <c r="J362" s="39"/>
      <c r="K362" s="39"/>
      <c r="L362" s="39"/>
      <c r="M362" s="39"/>
      <c r="N362" s="19"/>
    </row>
    <row r="363" spans="1:14" ht="20.149999999999999" customHeight="1" x14ac:dyDescent="0.3">
      <c r="A363" s="16"/>
      <c r="B363" s="174" t="str">
        <f>F1406</f>
        <v>10. I was offered billing options appropriate to my cultural values.</v>
      </c>
      <c r="C363" s="174"/>
      <c r="D363" s="174"/>
      <c r="E363" s="174"/>
      <c r="F363" s="174"/>
      <c r="G363" s="174"/>
      <c r="H363" s="174"/>
      <c r="I363" s="174"/>
      <c r="J363" s="174"/>
      <c r="K363" s="175" t="s">
        <v>51</v>
      </c>
      <c r="L363" s="176"/>
      <c r="M363" s="177"/>
      <c r="N363" s="19"/>
    </row>
    <row r="364" spans="1:14" ht="10" customHeight="1" x14ac:dyDescent="0.3">
      <c r="A364" s="16"/>
      <c r="B364" s="39"/>
      <c r="C364" s="39"/>
      <c r="D364" s="39"/>
      <c r="E364" s="39"/>
      <c r="F364" s="39"/>
      <c r="G364" s="39"/>
      <c r="H364" s="39"/>
      <c r="I364" s="39"/>
      <c r="J364" s="39"/>
      <c r="K364" s="39"/>
      <c r="L364" s="39"/>
      <c r="M364" s="39"/>
      <c r="N364" s="19"/>
    </row>
    <row r="365" spans="1:14" ht="15" customHeight="1" x14ac:dyDescent="0.3">
      <c r="A365" s="16"/>
      <c r="B365" s="178" t="str">
        <f>B1410</f>
        <v>The resulting score for cultural competence is 60 out of 100. This indicates a level of adequate competence.</v>
      </c>
      <c r="C365" s="178"/>
      <c r="D365" s="178"/>
      <c r="E365" s="178"/>
      <c r="F365" s="178"/>
      <c r="G365" s="178"/>
      <c r="H365" s="178"/>
      <c r="I365" s="178"/>
      <c r="J365" s="178"/>
      <c r="K365" s="178"/>
      <c r="L365" s="178"/>
      <c r="M365" s="178"/>
      <c r="N365" s="19"/>
    </row>
    <row r="366" spans="1:14" ht="10" customHeight="1" x14ac:dyDescent="0.3">
      <c r="A366" s="16"/>
      <c r="B366" s="40"/>
      <c r="C366" s="41"/>
      <c r="D366" s="41"/>
      <c r="E366" s="41"/>
      <c r="F366" s="41"/>
      <c r="G366" s="41"/>
      <c r="H366" s="41"/>
      <c r="I366" s="41"/>
      <c r="J366" s="41"/>
      <c r="K366" s="41"/>
      <c r="L366" s="41"/>
      <c r="M366" s="42"/>
      <c r="N366" s="19"/>
    </row>
    <row r="367" spans="1:14" ht="20" customHeight="1" x14ac:dyDescent="0.3">
      <c r="A367" s="16"/>
      <c r="B367" s="52" t="str">
        <f>C1414</f>
        <v xml:space="preserve">We provide this helpful feedback to you, the recipient, to improve your cultural competency. </v>
      </c>
      <c r="C367" s="53"/>
      <c r="D367" s="53"/>
      <c r="E367" s="53"/>
      <c r="F367" s="53"/>
      <c r="G367" s="53"/>
      <c r="H367" s="53"/>
      <c r="I367" s="53"/>
      <c r="J367" s="53"/>
      <c r="K367" s="53"/>
      <c r="L367" s="53"/>
      <c r="M367" s="54"/>
      <c r="N367" s="19"/>
    </row>
    <row r="368" spans="1:14" ht="20" customHeight="1" x14ac:dyDescent="0.3">
      <c r="A368" s="16"/>
      <c r="B368" s="156" t="s">
        <v>15</v>
      </c>
      <c r="C368" s="157"/>
      <c r="D368" s="157"/>
      <c r="E368" s="157"/>
      <c r="F368" s="157"/>
      <c r="G368" s="157"/>
      <c r="H368" s="157"/>
      <c r="I368" s="157"/>
      <c r="J368" s="157"/>
      <c r="K368" s="157"/>
      <c r="L368" s="157"/>
      <c r="M368" s="158"/>
      <c r="N368" s="19"/>
    </row>
    <row r="369" spans="1:14" ht="20" customHeight="1" thickBot="1" x14ac:dyDescent="0.35">
      <c r="A369" s="16"/>
      <c r="B369" s="156" t="s">
        <v>16</v>
      </c>
      <c r="C369" s="157"/>
      <c r="D369" s="157"/>
      <c r="E369" s="157"/>
      <c r="F369" s="157"/>
      <c r="G369" s="157"/>
      <c r="H369" s="157"/>
      <c r="I369" s="157"/>
      <c r="J369" s="157"/>
      <c r="K369" s="157"/>
      <c r="L369" s="157"/>
      <c r="M369" s="158"/>
      <c r="N369" s="19"/>
    </row>
    <row r="370" spans="1:14" ht="30" customHeight="1" thickTop="1" x14ac:dyDescent="0.3">
      <c r="A370" s="16"/>
      <c r="B370" s="159" t="s">
        <v>17</v>
      </c>
      <c r="C370" s="160"/>
      <c r="D370" s="160"/>
      <c r="E370" s="162" t="s">
        <v>18</v>
      </c>
      <c r="F370" s="163"/>
      <c r="G370" s="163"/>
      <c r="H370" s="164"/>
      <c r="I370" s="165" t="s">
        <v>19</v>
      </c>
      <c r="J370" s="166"/>
      <c r="K370" s="166"/>
      <c r="L370" s="166"/>
      <c r="M370" s="167"/>
      <c r="N370" s="19"/>
    </row>
    <row r="371" spans="1:14" ht="55" customHeight="1" thickBot="1" x14ac:dyDescent="0.35">
      <c r="A371" s="16"/>
      <c r="B371" s="55"/>
      <c r="C371" s="17"/>
      <c r="D371" s="17"/>
      <c r="E371" s="168" t="s">
        <v>20</v>
      </c>
      <c r="F371" s="169"/>
      <c r="G371" s="169"/>
      <c r="H371" s="170"/>
      <c r="I371" s="171" t="s">
        <v>21</v>
      </c>
      <c r="J371" s="172"/>
      <c r="K371" s="172"/>
      <c r="L371" s="172"/>
      <c r="M371" s="173"/>
      <c r="N371" s="19"/>
    </row>
    <row r="372" spans="1:14" ht="10" customHeight="1" thickTop="1" x14ac:dyDescent="0.3">
      <c r="A372" s="16"/>
      <c r="B372" s="55"/>
      <c r="C372" s="17"/>
      <c r="D372" s="17"/>
      <c r="E372" s="17"/>
      <c r="F372" s="17"/>
      <c r="G372" s="17"/>
      <c r="H372" s="17"/>
      <c r="I372" s="17"/>
      <c r="J372" s="17"/>
      <c r="K372" s="17"/>
      <c r="L372" s="17"/>
      <c r="M372" s="56"/>
      <c r="N372" s="19"/>
    </row>
    <row r="373" spans="1:14" ht="20.149999999999999" customHeight="1" x14ac:dyDescent="0.3">
      <c r="A373" s="16"/>
      <c r="B373" s="46"/>
      <c r="C373" s="39"/>
      <c r="D373" s="39"/>
      <c r="E373" s="153"/>
      <c r="F373" s="154"/>
      <c r="G373" s="154"/>
      <c r="H373" s="154"/>
      <c r="I373" s="154"/>
      <c r="J373" s="154"/>
      <c r="K373" s="154"/>
      <c r="L373" s="155"/>
      <c r="M373" s="48"/>
      <c r="N373" s="19"/>
    </row>
    <row r="374" spans="1:14" ht="10" customHeight="1" x14ac:dyDescent="0.3">
      <c r="A374" s="16"/>
      <c r="B374" s="46"/>
      <c r="C374" s="39"/>
      <c r="D374" s="39"/>
      <c r="E374" s="39"/>
      <c r="F374" s="39"/>
      <c r="G374" s="39"/>
      <c r="H374" s="39"/>
      <c r="I374" s="39"/>
      <c r="J374" s="39"/>
      <c r="K374" s="39"/>
      <c r="L374" s="39"/>
      <c r="M374" s="48"/>
      <c r="N374" s="19"/>
    </row>
    <row r="375" spans="1:14" ht="65.150000000000006" customHeight="1" x14ac:dyDescent="0.3">
      <c r="A375" s="16"/>
      <c r="B375" s="156" t="str">
        <f>C1424</f>
        <v>Select one of these two services, Standard or Competitive Competence, to best improve your efficacy serving diverse patients. We can then offer a testimonial of your improved responsiveness to diverse clients.</v>
      </c>
      <c r="C375" s="157"/>
      <c r="D375" s="157"/>
      <c r="E375" s="157"/>
      <c r="F375" s="157"/>
      <c r="G375" s="157"/>
      <c r="H375" s="157"/>
      <c r="I375" s="157"/>
      <c r="J375" s="157"/>
      <c r="K375" s="157"/>
      <c r="L375" s="157"/>
      <c r="M375" s="158"/>
      <c r="N375" s="19"/>
    </row>
    <row r="376" spans="1:14" ht="45" customHeight="1" x14ac:dyDescent="0.3">
      <c r="A376" s="16"/>
      <c r="B376" s="150"/>
      <c r="C376" s="151"/>
      <c r="D376" s="151"/>
      <c r="E376" s="151"/>
      <c r="F376" s="151"/>
      <c r="G376" s="151"/>
      <c r="H376" s="151"/>
      <c r="I376" s="151"/>
      <c r="J376" s="151"/>
      <c r="K376" s="151"/>
      <c r="L376" s="151"/>
      <c r="M376" s="152"/>
      <c r="N376" s="19"/>
    </row>
    <row r="377" spans="1:14" ht="5.15" customHeight="1" x14ac:dyDescent="0.3">
      <c r="A377" s="16"/>
      <c r="B377" s="39"/>
      <c r="C377" s="39"/>
      <c r="D377" s="39"/>
      <c r="E377" s="39"/>
      <c r="F377" s="39"/>
      <c r="G377" s="39"/>
      <c r="H377" s="39"/>
      <c r="I377" s="39"/>
      <c r="J377" s="39"/>
      <c r="K377" s="39"/>
      <c r="L377" s="39"/>
      <c r="M377" s="39"/>
      <c r="N377" s="19"/>
    </row>
    <row r="378" spans="1:14" ht="5.15" customHeight="1" x14ac:dyDescent="0.3">
      <c r="A378" s="27"/>
      <c r="B378" s="28"/>
      <c r="C378" s="28"/>
      <c r="D378" s="28"/>
      <c r="E378" s="28"/>
      <c r="F378" s="28"/>
      <c r="G378" s="28"/>
      <c r="H378" s="28"/>
      <c r="I378" s="28"/>
      <c r="J378" s="28"/>
      <c r="K378" s="28"/>
      <c r="L378" s="28"/>
      <c r="M378" s="28"/>
      <c r="N378" s="29"/>
    </row>
    <row r="379" spans="1:14" ht="55" customHeight="1" x14ac:dyDescent="0.3">
      <c r="A379" s="30" t="s">
        <v>5</v>
      </c>
      <c r="B379" s="188" t="s">
        <v>31</v>
      </c>
      <c r="C379" s="188"/>
      <c r="D379" s="188"/>
      <c r="E379" s="188"/>
      <c r="F379" s="186" t="s">
        <v>46</v>
      </c>
      <c r="G379" s="186"/>
      <c r="H379" s="186"/>
      <c r="I379" s="186"/>
      <c r="J379" s="187" t="s">
        <v>43</v>
      </c>
      <c r="K379" s="187"/>
      <c r="L379" s="187"/>
      <c r="M379" s="187"/>
      <c r="N379" s="31" t="s">
        <v>7</v>
      </c>
    </row>
    <row r="380" spans="1:14" ht="5.15" customHeight="1" x14ac:dyDescent="0.3">
      <c r="A380" s="11"/>
      <c r="B380" s="12"/>
      <c r="C380" s="12"/>
      <c r="D380" s="12"/>
      <c r="E380" s="12"/>
      <c r="F380" s="12"/>
      <c r="G380" s="12"/>
      <c r="H380" s="13"/>
      <c r="I380" s="12"/>
      <c r="J380" s="12"/>
      <c r="K380" s="12"/>
      <c r="L380" s="12"/>
      <c r="M380" s="12"/>
      <c r="N380" s="14"/>
    </row>
    <row r="381" spans="1:14" ht="5.15" customHeight="1" x14ac:dyDescent="0.3">
      <c r="A381" s="16"/>
      <c r="B381" s="17"/>
      <c r="C381" s="17"/>
      <c r="D381" s="17"/>
      <c r="E381" s="17"/>
      <c r="F381" s="17"/>
      <c r="G381" s="17"/>
      <c r="H381" s="18"/>
      <c r="I381" s="17"/>
      <c r="J381" s="17"/>
      <c r="K381" s="17"/>
      <c r="L381" s="17"/>
      <c r="M381" s="17"/>
      <c r="N381" s="19"/>
    </row>
    <row r="382" spans="1:14" ht="5.15" customHeight="1" thickBot="1" x14ac:dyDescent="0.35">
      <c r="A382" s="16"/>
      <c r="B382" s="32"/>
      <c r="C382" s="32"/>
      <c r="D382" s="32"/>
      <c r="E382" s="32"/>
      <c r="F382" s="32"/>
      <c r="G382" s="32"/>
      <c r="H382" s="32"/>
      <c r="I382" s="32"/>
      <c r="J382" s="32"/>
      <c r="K382" s="32"/>
      <c r="L382" s="32"/>
      <c r="M382" s="32"/>
      <c r="N382" s="19"/>
    </row>
    <row r="383" spans="1:14" ht="20.149999999999999" customHeight="1" thickTop="1" x14ac:dyDescent="0.3">
      <c r="A383" s="16"/>
      <c r="B383" s="33" t="s">
        <v>11</v>
      </c>
      <c r="C383" s="32"/>
      <c r="D383" s="32"/>
      <c r="E383" s="32"/>
      <c r="F383" s="179">
        <f>F342</f>
        <v>0</v>
      </c>
      <c r="G383" s="180"/>
      <c r="H383" s="180"/>
      <c r="I383" s="181"/>
      <c r="J383" s="34"/>
      <c r="K383" s="35" t="s">
        <v>12</v>
      </c>
      <c r="L383" s="36"/>
      <c r="M383" s="37"/>
      <c r="N383" s="19"/>
    </row>
    <row r="384" spans="1:14" ht="20.149999999999999" customHeight="1" thickBot="1" x14ac:dyDescent="0.35">
      <c r="A384" s="16"/>
      <c r="B384" s="33" t="s">
        <v>13</v>
      </c>
      <c r="C384" s="32"/>
      <c r="D384" s="32"/>
      <c r="E384" s="32"/>
      <c r="F384" s="179">
        <f>F343</f>
        <v>0</v>
      </c>
      <c r="G384" s="180"/>
      <c r="H384" s="180"/>
      <c r="I384" s="181"/>
      <c r="J384" s="34"/>
      <c r="K384" s="182">
        <v>5.9</v>
      </c>
      <c r="L384" s="183"/>
      <c r="M384" s="184"/>
      <c r="N384" s="19"/>
    </row>
    <row r="385" spans="1:54" ht="10" customHeight="1" thickTop="1" x14ac:dyDescent="0.3">
      <c r="A385" s="16"/>
      <c r="B385" s="17"/>
      <c r="C385" s="17"/>
      <c r="D385" s="17"/>
      <c r="E385" s="17"/>
      <c r="F385" s="17"/>
      <c r="G385" s="17"/>
      <c r="H385" s="18"/>
      <c r="I385" s="17"/>
      <c r="J385" s="17"/>
      <c r="K385" s="17"/>
      <c r="L385" s="17"/>
      <c r="M385" s="17"/>
      <c r="N385" s="19"/>
    </row>
    <row r="386" spans="1:54" ht="20.149999999999999" customHeight="1" x14ac:dyDescent="0.3">
      <c r="A386" s="16"/>
      <c r="B386" s="174" t="str">
        <f>F1434</f>
        <v>1. I felt fully seen and heard.</v>
      </c>
      <c r="C386" s="174"/>
      <c r="D386" s="174"/>
      <c r="E386" s="174"/>
      <c r="F386" s="174"/>
      <c r="G386" s="174"/>
      <c r="H386" s="174"/>
      <c r="I386" s="174"/>
      <c r="J386" s="174"/>
      <c r="K386" s="175" t="s">
        <v>53</v>
      </c>
      <c r="L386" s="176"/>
      <c r="M386" s="177"/>
      <c r="N386" s="19"/>
    </row>
    <row r="387" spans="1:54" ht="5.15" customHeight="1" x14ac:dyDescent="0.3">
      <c r="A387" s="16"/>
      <c r="B387" s="17"/>
      <c r="C387" s="17"/>
      <c r="D387" s="17"/>
      <c r="E387" s="17"/>
      <c r="F387" s="17"/>
      <c r="G387" s="17"/>
      <c r="H387" s="18"/>
      <c r="I387" s="17"/>
      <c r="J387" s="17"/>
      <c r="K387" s="17"/>
      <c r="L387" s="17"/>
      <c r="M387" s="17"/>
      <c r="N387" s="19"/>
      <c r="BB387" s="38"/>
    </row>
    <row r="388" spans="1:54" ht="20.149999999999999" customHeight="1" x14ac:dyDescent="0.3">
      <c r="A388" s="16"/>
      <c r="B388" s="174" t="str">
        <f>F1435</f>
        <v>2. They faithfully responded to all of my expressions of pain or discomfort.</v>
      </c>
      <c r="C388" s="174"/>
      <c r="D388" s="174"/>
      <c r="E388" s="174"/>
      <c r="F388" s="174"/>
      <c r="G388" s="174"/>
      <c r="H388" s="174"/>
      <c r="I388" s="174"/>
      <c r="J388" s="174"/>
      <c r="K388" s="175" t="s">
        <v>53</v>
      </c>
      <c r="L388" s="176"/>
      <c r="M388" s="177"/>
      <c r="N388" s="19"/>
      <c r="BB388" s="38"/>
    </row>
    <row r="389" spans="1:54" ht="5.15" customHeight="1" x14ac:dyDescent="0.3">
      <c r="A389" s="16"/>
      <c r="B389" s="17"/>
      <c r="C389" s="17"/>
      <c r="D389" s="17"/>
      <c r="E389" s="17"/>
      <c r="F389" s="17"/>
      <c r="G389" s="17"/>
      <c r="H389" s="18"/>
      <c r="I389" s="17"/>
      <c r="J389" s="17"/>
      <c r="K389" s="17"/>
      <c r="L389" s="17"/>
      <c r="M389" s="17"/>
      <c r="N389" s="19"/>
      <c r="BB389" s="38"/>
    </row>
    <row r="390" spans="1:54" ht="20.149999999999999" customHeight="1" x14ac:dyDescent="0.3">
      <c r="A390" s="16"/>
      <c r="B390" s="174" t="str">
        <f>F1436</f>
        <v>3. They put my personal wellbeing ahead of their institutional processes.</v>
      </c>
      <c r="C390" s="174"/>
      <c r="D390" s="174"/>
      <c r="E390" s="174"/>
      <c r="F390" s="174"/>
      <c r="G390" s="174"/>
      <c r="H390" s="174"/>
      <c r="I390" s="174"/>
      <c r="J390" s="174"/>
      <c r="K390" s="175" t="s">
        <v>53</v>
      </c>
      <c r="L390" s="176"/>
      <c r="M390" s="177"/>
      <c r="N390" s="19"/>
      <c r="BB390" s="38"/>
    </row>
    <row r="391" spans="1:54" ht="5.15" customHeight="1" x14ac:dyDescent="0.3">
      <c r="A391" s="16"/>
      <c r="B391" s="17"/>
      <c r="C391" s="17"/>
      <c r="D391" s="17"/>
      <c r="E391" s="17"/>
      <c r="F391" s="17"/>
      <c r="G391" s="17"/>
      <c r="H391" s="18"/>
      <c r="I391" s="17"/>
      <c r="J391" s="17"/>
      <c r="K391" s="17"/>
      <c r="L391" s="17"/>
      <c r="M391" s="17"/>
      <c r="N391" s="19"/>
      <c r="BB391" s="38"/>
    </row>
    <row r="392" spans="1:54" ht="20.149999999999999" customHeight="1" x14ac:dyDescent="0.3">
      <c r="A392" s="16"/>
      <c r="B392" s="174" t="str">
        <f>F1437</f>
        <v>4. Their actions and expressions were devoid of any microaggressions.</v>
      </c>
      <c r="C392" s="174"/>
      <c r="D392" s="174"/>
      <c r="E392" s="174"/>
      <c r="F392" s="174"/>
      <c r="G392" s="174"/>
      <c r="H392" s="174"/>
      <c r="I392" s="174"/>
      <c r="J392" s="174"/>
      <c r="K392" s="175" t="s">
        <v>53</v>
      </c>
      <c r="L392" s="176"/>
      <c r="M392" s="177"/>
      <c r="N392" s="19"/>
    </row>
    <row r="393" spans="1:54" ht="5.15" customHeight="1" x14ac:dyDescent="0.3">
      <c r="A393" s="16"/>
      <c r="B393" s="17"/>
      <c r="C393" s="17"/>
      <c r="D393" s="17"/>
      <c r="E393" s="17"/>
      <c r="F393" s="17"/>
      <c r="G393" s="17"/>
      <c r="H393" s="18"/>
      <c r="I393" s="17"/>
      <c r="J393" s="17"/>
      <c r="K393" s="17"/>
      <c r="L393" s="17"/>
      <c r="M393" s="17"/>
      <c r="N393" s="19"/>
    </row>
    <row r="394" spans="1:54" ht="20.149999999999999" customHeight="1" x14ac:dyDescent="0.3">
      <c r="A394" s="16"/>
      <c r="B394" s="174" t="str">
        <f>F1438</f>
        <v>5. They asked me how they could be more culturally sensitive.</v>
      </c>
      <c r="C394" s="174"/>
      <c r="D394" s="174"/>
      <c r="E394" s="174"/>
      <c r="F394" s="174"/>
      <c r="G394" s="174"/>
      <c r="H394" s="174"/>
      <c r="I394" s="174"/>
      <c r="J394" s="174"/>
      <c r="K394" s="175" t="s">
        <v>53</v>
      </c>
      <c r="L394" s="176"/>
      <c r="M394" s="177"/>
      <c r="N394" s="19"/>
    </row>
    <row r="395" spans="1:54" ht="5.15" customHeight="1" x14ac:dyDescent="0.3">
      <c r="A395" s="16"/>
      <c r="B395" s="17"/>
      <c r="C395" s="17"/>
      <c r="D395" s="17"/>
      <c r="E395" s="17"/>
      <c r="F395" s="17"/>
      <c r="G395" s="17"/>
      <c r="H395" s="18"/>
      <c r="I395" s="17"/>
      <c r="J395" s="17"/>
      <c r="K395" s="17"/>
      <c r="L395" s="17"/>
      <c r="M395" s="17"/>
      <c r="N395" s="19"/>
    </row>
    <row r="396" spans="1:54" ht="20.149999999999999" customHeight="1" x14ac:dyDescent="0.3">
      <c r="A396" s="16"/>
      <c r="B396" s="174" t="str">
        <f>F1439</f>
        <v>6. They did not exploit my vulnerability to their professional authority.</v>
      </c>
      <c r="C396" s="174"/>
      <c r="D396" s="174"/>
      <c r="E396" s="174"/>
      <c r="F396" s="174"/>
      <c r="G396" s="174"/>
      <c r="H396" s="174"/>
      <c r="I396" s="174"/>
      <c r="J396" s="174"/>
      <c r="K396" s="175" t="s">
        <v>53</v>
      </c>
      <c r="L396" s="176"/>
      <c r="M396" s="177"/>
      <c r="N396" s="19"/>
    </row>
    <row r="397" spans="1:54" ht="5.15" customHeight="1" x14ac:dyDescent="0.3">
      <c r="A397" s="16"/>
      <c r="B397" s="39"/>
      <c r="C397" s="39"/>
      <c r="D397" s="39"/>
      <c r="E397" s="39"/>
      <c r="F397" s="39"/>
      <c r="G397" s="39"/>
      <c r="H397" s="39"/>
      <c r="I397" s="39"/>
      <c r="J397" s="39"/>
      <c r="K397" s="39"/>
      <c r="L397" s="39"/>
      <c r="M397" s="39"/>
      <c r="N397" s="19"/>
    </row>
    <row r="398" spans="1:54" ht="20.149999999999999" customHeight="1" x14ac:dyDescent="0.3">
      <c r="A398" s="16"/>
      <c r="B398" s="174" t="str">
        <f>F1440</f>
        <v>7. I never had to give up my autonomy to fit their processes.</v>
      </c>
      <c r="C398" s="174"/>
      <c r="D398" s="174"/>
      <c r="E398" s="174"/>
      <c r="F398" s="174"/>
      <c r="G398" s="174"/>
      <c r="H398" s="174"/>
      <c r="I398" s="174"/>
      <c r="J398" s="174"/>
      <c r="K398" s="175" t="s">
        <v>53</v>
      </c>
      <c r="L398" s="176"/>
      <c r="M398" s="177"/>
      <c r="N398" s="19"/>
    </row>
    <row r="399" spans="1:54" ht="5.15" customHeight="1" x14ac:dyDescent="0.3">
      <c r="A399" s="16"/>
      <c r="B399" s="39"/>
      <c r="C399" s="39"/>
      <c r="D399" s="39"/>
      <c r="E399" s="39"/>
      <c r="F399" s="39"/>
      <c r="G399" s="39"/>
      <c r="H399" s="39"/>
      <c r="I399" s="39"/>
      <c r="J399" s="39"/>
      <c r="K399" s="39"/>
      <c r="L399" s="39"/>
      <c r="M399" s="39"/>
      <c r="N399" s="19"/>
    </row>
    <row r="400" spans="1:54" ht="20.149999999999999" customHeight="1" x14ac:dyDescent="0.3">
      <c r="A400" s="16"/>
      <c r="B400" s="174" t="str">
        <f>F1441</f>
        <v>8. Staff appeared to be culturally diverse.</v>
      </c>
      <c r="C400" s="174"/>
      <c r="D400" s="174"/>
      <c r="E400" s="174"/>
      <c r="F400" s="174"/>
      <c r="G400" s="174"/>
      <c r="H400" s="174"/>
      <c r="I400" s="174"/>
      <c r="J400" s="174"/>
      <c r="K400" s="175" t="s">
        <v>56</v>
      </c>
      <c r="L400" s="176"/>
      <c r="M400" s="177"/>
      <c r="N400" s="19"/>
    </row>
    <row r="401" spans="1:14" ht="5.15" customHeight="1" x14ac:dyDescent="0.3">
      <c r="A401" s="16"/>
      <c r="B401" s="39"/>
      <c r="C401" s="39"/>
      <c r="D401" s="39"/>
      <c r="E401" s="39"/>
      <c r="F401" s="39"/>
      <c r="G401" s="39"/>
      <c r="H401" s="39"/>
      <c r="I401" s="39"/>
      <c r="J401" s="39"/>
      <c r="K401" s="39"/>
      <c r="L401" s="39"/>
      <c r="M401" s="39"/>
      <c r="N401" s="19"/>
    </row>
    <row r="402" spans="1:14" ht="20.149999999999999" customHeight="1" x14ac:dyDescent="0.3">
      <c r="A402" s="16"/>
      <c r="B402" s="174" t="str">
        <f>F1442</f>
        <v>9. They effectively accommodated my linguistic barrier.</v>
      </c>
      <c r="C402" s="174"/>
      <c r="D402" s="174"/>
      <c r="E402" s="174"/>
      <c r="F402" s="174"/>
      <c r="G402" s="174"/>
      <c r="H402" s="174"/>
      <c r="I402" s="174"/>
      <c r="J402" s="174"/>
      <c r="K402" s="175" t="s">
        <v>53</v>
      </c>
      <c r="L402" s="176"/>
      <c r="M402" s="177"/>
      <c r="N402" s="19"/>
    </row>
    <row r="403" spans="1:14" ht="5.15" customHeight="1" x14ac:dyDescent="0.3">
      <c r="A403" s="16"/>
      <c r="B403" s="39"/>
      <c r="C403" s="39"/>
      <c r="D403" s="39"/>
      <c r="E403" s="39"/>
      <c r="F403" s="39"/>
      <c r="G403" s="39"/>
      <c r="H403" s="39"/>
      <c r="I403" s="39"/>
      <c r="J403" s="39"/>
      <c r="K403" s="39"/>
      <c r="L403" s="39"/>
      <c r="M403" s="39"/>
      <c r="N403" s="19"/>
    </row>
    <row r="404" spans="1:14" ht="20.149999999999999" customHeight="1" x14ac:dyDescent="0.3">
      <c r="A404" s="16"/>
      <c r="B404" s="174" t="str">
        <f>F1443</f>
        <v>10. I was offered billing options appropriate to my cultural values.</v>
      </c>
      <c r="C404" s="174"/>
      <c r="D404" s="174"/>
      <c r="E404" s="174"/>
      <c r="F404" s="174"/>
      <c r="G404" s="174"/>
      <c r="H404" s="174"/>
      <c r="I404" s="174"/>
      <c r="J404" s="174"/>
      <c r="K404" s="175" t="s">
        <v>51</v>
      </c>
      <c r="L404" s="176"/>
      <c r="M404" s="177"/>
      <c r="N404" s="19"/>
    </row>
    <row r="405" spans="1:14" ht="10" customHeight="1" x14ac:dyDescent="0.3">
      <c r="A405" s="16"/>
      <c r="B405" s="39"/>
      <c r="C405" s="39"/>
      <c r="D405" s="39"/>
      <c r="E405" s="39"/>
      <c r="F405" s="39"/>
      <c r="G405" s="39"/>
      <c r="H405" s="39"/>
      <c r="I405" s="39"/>
      <c r="J405" s="39"/>
      <c r="K405" s="39"/>
      <c r="L405" s="39"/>
      <c r="M405" s="39"/>
      <c r="N405" s="19"/>
    </row>
    <row r="406" spans="1:14" ht="15" customHeight="1" x14ac:dyDescent="0.3">
      <c r="A406" s="16"/>
      <c r="B406" s="178" t="str">
        <f>B1447</f>
        <v>The resulting score for cultural competence is 48 out of 100. This indicates a level of mild incompetence.</v>
      </c>
      <c r="C406" s="178"/>
      <c r="D406" s="178"/>
      <c r="E406" s="178"/>
      <c r="F406" s="178"/>
      <c r="G406" s="178"/>
      <c r="H406" s="178"/>
      <c r="I406" s="178"/>
      <c r="J406" s="178"/>
      <c r="K406" s="178"/>
      <c r="L406" s="178"/>
      <c r="M406" s="178"/>
      <c r="N406" s="19"/>
    </row>
    <row r="407" spans="1:14" ht="10" customHeight="1" x14ac:dyDescent="0.3">
      <c r="A407" s="16"/>
      <c r="B407" s="40"/>
      <c r="C407" s="41"/>
      <c r="D407" s="41"/>
      <c r="E407" s="41"/>
      <c r="F407" s="41"/>
      <c r="G407" s="41"/>
      <c r="H407" s="41"/>
      <c r="I407" s="41"/>
      <c r="J407" s="41"/>
      <c r="K407" s="41"/>
      <c r="L407" s="41"/>
      <c r="M407" s="42"/>
      <c r="N407" s="19"/>
    </row>
    <row r="408" spans="1:14" ht="20" customHeight="1" x14ac:dyDescent="0.3">
      <c r="A408" s="16"/>
      <c r="B408" s="52" t="str">
        <f>C1451</f>
        <v xml:space="preserve">We provide this helpful feedback to you, the recipient, to improve your cultural competency. </v>
      </c>
      <c r="C408" s="53"/>
      <c r="D408" s="53"/>
      <c r="E408" s="53"/>
      <c r="F408" s="53"/>
      <c r="G408" s="53"/>
      <c r="H408" s="53"/>
      <c r="I408" s="53"/>
      <c r="J408" s="53"/>
      <c r="K408" s="53"/>
      <c r="L408" s="53"/>
      <c r="M408" s="54"/>
      <c r="N408" s="19"/>
    </row>
    <row r="409" spans="1:14" ht="20" customHeight="1" x14ac:dyDescent="0.3">
      <c r="A409" s="16"/>
      <c r="B409" s="156" t="s">
        <v>15</v>
      </c>
      <c r="C409" s="157"/>
      <c r="D409" s="157"/>
      <c r="E409" s="157"/>
      <c r="F409" s="157"/>
      <c r="G409" s="157"/>
      <c r="H409" s="157"/>
      <c r="I409" s="157"/>
      <c r="J409" s="157"/>
      <c r="K409" s="157"/>
      <c r="L409" s="157"/>
      <c r="M409" s="158"/>
      <c r="N409" s="19"/>
    </row>
    <row r="410" spans="1:14" ht="20" customHeight="1" thickBot="1" x14ac:dyDescent="0.35">
      <c r="A410" s="16"/>
      <c r="B410" s="156" t="s">
        <v>16</v>
      </c>
      <c r="C410" s="157"/>
      <c r="D410" s="157"/>
      <c r="E410" s="157"/>
      <c r="F410" s="157"/>
      <c r="G410" s="157"/>
      <c r="H410" s="157"/>
      <c r="I410" s="157"/>
      <c r="J410" s="157"/>
      <c r="K410" s="157"/>
      <c r="L410" s="157"/>
      <c r="M410" s="158"/>
      <c r="N410" s="19"/>
    </row>
    <row r="411" spans="1:14" ht="30" customHeight="1" thickTop="1" x14ac:dyDescent="0.3">
      <c r="A411" s="16"/>
      <c r="B411" s="159" t="s">
        <v>17</v>
      </c>
      <c r="C411" s="160"/>
      <c r="D411" s="160"/>
      <c r="E411" s="162" t="s">
        <v>18</v>
      </c>
      <c r="F411" s="163"/>
      <c r="G411" s="163"/>
      <c r="H411" s="164"/>
      <c r="I411" s="165" t="s">
        <v>19</v>
      </c>
      <c r="J411" s="166"/>
      <c r="K411" s="166"/>
      <c r="L411" s="166"/>
      <c r="M411" s="167"/>
      <c r="N411" s="19"/>
    </row>
    <row r="412" spans="1:14" ht="55" customHeight="1" thickBot="1" x14ac:dyDescent="0.35">
      <c r="A412" s="16"/>
      <c r="B412" s="55"/>
      <c r="C412" s="17"/>
      <c r="D412" s="17"/>
      <c r="E412" s="168" t="s">
        <v>20</v>
      </c>
      <c r="F412" s="169"/>
      <c r="G412" s="169"/>
      <c r="H412" s="170"/>
      <c r="I412" s="171" t="s">
        <v>21</v>
      </c>
      <c r="J412" s="172"/>
      <c r="K412" s="172"/>
      <c r="L412" s="172"/>
      <c r="M412" s="173"/>
      <c r="N412" s="19"/>
    </row>
    <row r="413" spans="1:14" ht="10" customHeight="1" thickTop="1" x14ac:dyDescent="0.3">
      <c r="A413" s="16"/>
      <c r="B413" s="55"/>
      <c r="C413" s="17"/>
      <c r="D413" s="17"/>
      <c r="E413" s="17"/>
      <c r="F413" s="17"/>
      <c r="G413" s="17"/>
      <c r="H413" s="17"/>
      <c r="I413" s="17"/>
      <c r="J413" s="17"/>
      <c r="K413" s="17"/>
      <c r="L413" s="17"/>
      <c r="M413" s="56"/>
      <c r="N413" s="19"/>
    </row>
    <row r="414" spans="1:14" ht="20.149999999999999" customHeight="1" x14ac:dyDescent="0.3">
      <c r="A414" s="16"/>
      <c r="B414" s="46"/>
      <c r="C414" s="39"/>
      <c r="D414" s="39"/>
      <c r="E414" s="153"/>
      <c r="F414" s="154"/>
      <c r="G414" s="154"/>
      <c r="H414" s="154"/>
      <c r="I414" s="154"/>
      <c r="J414" s="154"/>
      <c r="K414" s="154"/>
      <c r="L414" s="155"/>
      <c r="M414" s="48"/>
      <c r="N414" s="19"/>
    </row>
    <row r="415" spans="1:14" ht="10" customHeight="1" x14ac:dyDescent="0.3">
      <c r="A415" s="16"/>
      <c r="B415" s="46"/>
      <c r="C415" s="39"/>
      <c r="D415" s="39"/>
      <c r="E415" s="39"/>
      <c r="F415" s="39"/>
      <c r="G415" s="39"/>
      <c r="H415" s="39"/>
      <c r="I415" s="39"/>
      <c r="J415" s="39"/>
      <c r="K415" s="39"/>
      <c r="L415" s="39"/>
      <c r="M415" s="48"/>
      <c r="N415" s="19"/>
    </row>
    <row r="416" spans="1:14" ht="65.150000000000006" customHeight="1" x14ac:dyDescent="0.3">
      <c r="A416" s="16"/>
      <c r="B416" s="156" t="str">
        <f>C1461</f>
        <v>Select one of these two services, Standard or Competitive Competence, to best improve your efficacy serving diverse patients. We can then offer a testimonial of your improved responsiveness to diverse clients.</v>
      </c>
      <c r="C416" s="157"/>
      <c r="D416" s="157"/>
      <c r="E416" s="157"/>
      <c r="F416" s="157"/>
      <c r="G416" s="157"/>
      <c r="H416" s="157"/>
      <c r="I416" s="157"/>
      <c r="J416" s="157"/>
      <c r="K416" s="157"/>
      <c r="L416" s="157"/>
      <c r="M416" s="158"/>
      <c r="N416" s="19"/>
    </row>
    <row r="417" spans="1:54" ht="45" customHeight="1" x14ac:dyDescent="0.3">
      <c r="A417" s="16"/>
      <c r="B417" s="150"/>
      <c r="C417" s="151"/>
      <c r="D417" s="151"/>
      <c r="E417" s="151"/>
      <c r="F417" s="151"/>
      <c r="G417" s="151"/>
      <c r="H417" s="151"/>
      <c r="I417" s="151"/>
      <c r="J417" s="151"/>
      <c r="K417" s="151"/>
      <c r="L417" s="151"/>
      <c r="M417" s="152"/>
      <c r="N417" s="19"/>
    </row>
    <row r="418" spans="1:54" ht="5.15" customHeight="1" x14ac:dyDescent="0.3">
      <c r="A418" s="16"/>
      <c r="B418" s="39"/>
      <c r="C418" s="39"/>
      <c r="D418" s="39"/>
      <c r="E418" s="39"/>
      <c r="F418" s="39"/>
      <c r="G418" s="39"/>
      <c r="H418" s="39"/>
      <c r="I418" s="39"/>
      <c r="J418" s="39"/>
      <c r="K418" s="39"/>
      <c r="L418" s="39"/>
      <c r="M418" s="39"/>
      <c r="N418" s="19"/>
    </row>
    <row r="419" spans="1:54" ht="5.15" customHeight="1" x14ac:dyDescent="0.3">
      <c r="A419" s="27"/>
      <c r="B419" s="28"/>
      <c r="C419" s="28"/>
      <c r="D419" s="28"/>
      <c r="E419" s="28"/>
      <c r="F419" s="28"/>
      <c r="G419" s="28"/>
      <c r="H419" s="28"/>
      <c r="I419" s="28"/>
      <c r="J419" s="28"/>
      <c r="K419" s="28"/>
      <c r="L419" s="28"/>
      <c r="M419" s="28"/>
      <c r="N419" s="29"/>
    </row>
    <row r="420" spans="1:54" ht="55" customHeight="1" x14ac:dyDescent="0.3">
      <c r="A420" s="30" t="s">
        <v>5</v>
      </c>
      <c r="B420" s="185" t="s">
        <v>32</v>
      </c>
      <c r="C420" s="185"/>
      <c r="D420" s="185"/>
      <c r="E420" s="185"/>
      <c r="F420" s="186"/>
      <c r="G420" s="186"/>
      <c r="H420" s="186"/>
      <c r="I420" s="186"/>
      <c r="J420" s="187"/>
      <c r="K420" s="187"/>
      <c r="L420" s="187"/>
      <c r="M420" s="187"/>
      <c r="N420" s="31" t="s">
        <v>7</v>
      </c>
    </row>
    <row r="421" spans="1:54" ht="5.15" customHeight="1" x14ac:dyDescent="0.3">
      <c r="A421" s="11"/>
      <c r="B421" s="12"/>
      <c r="C421" s="12"/>
      <c r="D421" s="12"/>
      <c r="E421" s="12"/>
      <c r="F421" s="12"/>
      <c r="G421" s="12"/>
      <c r="H421" s="13"/>
      <c r="I421" s="12"/>
      <c r="J421" s="12"/>
      <c r="K421" s="12"/>
      <c r="L421" s="12"/>
      <c r="M421" s="12"/>
      <c r="N421" s="14"/>
    </row>
    <row r="422" spans="1:54" ht="5.15" customHeight="1" x14ac:dyDescent="0.3">
      <c r="A422" s="16"/>
      <c r="B422" s="17"/>
      <c r="C422" s="17"/>
      <c r="D422" s="17"/>
      <c r="E422" s="17"/>
      <c r="F422" s="17"/>
      <c r="G422" s="17"/>
      <c r="H422" s="18"/>
      <c r="I422" s="17"/>
      <c r="J422" s="17"/>
      <c r="K422" s="17"/>
      <c r="L422" s="17"/>
      <c r="M422" s="17"/>
      <c r="N422" s="19"/>
    </row>
    <row r="423" spans="1:54" ht="5.15" customHeight="1" thickBot="1" x14ac:dyDescent="0.35">
      <c r="A423" s="16"/>
      <c r="B423" s="32"/>
      <c r="C423" s="32"/>
      <c r="D423" s="32"/>
      <c r="E423" s="32"/>
      <c r="F423" s="32"/>
      <c r="G423" s="32"/>
      <c r="H423" s="32"/>
      <c r="I423" s="32"/>
      <c r="J423" s="32"/>
      <c r="K423" s="32"/>
      <c r="L423" s="32"/>
      <c r="M423" s="32"/>
      <c r="N423" s="19"/>
    </row>
    <row r="424" spans="1:54" ht="20.149999999999999" customHeight="1" thickTop="1" x14ac:dyDescent="0.3">
      <c r="A424" s="16"/>
      <c r="B424" s="33" t="s">
        <v>11</v>
      </c>
      <c r="C424" s="32"/>
      <c r="D424" s="32"/>
      <c r="E424" s="32"/>
      <c r="F424" s="179">
        <f>F383</f>
        <v>0</v>
      </c>
      <c r="G424" s="180"/>
      <c r="H424" s="180"/>
      <c r="I424" s="181"/>
      <c r="J424" s="34"/>
      <c r="K424" s="35" t="s">
        <v>12</v>
      </c>
      <c r="L424" s="36"/>
      <c r="M424" s="37"/>
      <c r="N424" s="19"/>
    </row>
    <row r="425" spans="1:54" ht="20.149999999999999" customHeight="1" thickBot="1" x14ac:dyDescent="0.35">
      <c r="A425" s="16"/>
      <c r="B425" s="33" t="s">
        <v>13</v>
      </c>
      <c r="C425" s="32"/>
      <c r="D425" s="32"/>
      <c r="E425" s="32"/>
      <c r="F425" s="179">
        <f>F384</f>
        <v>0</v>
      </c>
      <c r="G425" s="180"/>
      <c r="H425" s="180"/>
      <c r="I425" s="181"/>
      <c r="J425" s="34"/>
      <c r="K425" s="182"/>
      <c r="L425" s="183"/>
      <c r="M425" s="184"/>
      <c r="N425" s="19"/>
    </row>
    <row r="426" spans="1:54" ht="10" customHeight="1" thickTop="1" x14ac:dyDescent="0.3">
      <c r="A426" s="16"/>
      <c r="B426" s="17"/>
      <c r="C426" s="17"/>
      <c r="D426" s="17"/>
      <c r="E426" s="17"/>
      <c r="F426" s="17"/>
      <c r="G426" s="17"/>
      <c r="H426" s="18"/>
      <c r="I426" s="17"/>
      <c r="J426" s="17"/>
      <c r="K426" s="17"/>
      <c r="L426" s="17"/>
      <c r="M426" s="17"/>
      <c r="N426" s="19"/>
    </row>
    <row r="427" spans="1:54" ht="20.149999999999999" customHeight="1" x14ac:dyDescent="0.3">
      <c r="A427" s="16"/>
      <c r="B427" s="174" t="str">
        <f>F1471</f>
        <v>1. I felt fully seen and heard.</v>
      </c>
      <c r="C427" s="174"/>
      <c r="D427" s="174"/>
      <c r="E427" s="174"/>
      <c r="F427" s="174"/>
      <c r="G427" s="174"/>
      <c r="H427" s="174"/>
      <c r="I427" s="174"/>
      <c r="J427" s="174"/>
      <c r="K427" s="175"/>
      <c r="L427" s="176"/>
      <c r="M427" s="177"/>
      <c r="N427" s="19"/>
    </row>
    <row r="428" spans="1:54" ht="5.15" customHeight="1" x14ac:dyDescent="0.3">
      <c r="A428" s="16"/>
      <c r="B428" s="17"/>
      <c r="C428" s="17"/>
      <c r="D428" s="17"/>
      <c r="E428" s="17"/>
      <c r="F428" s="17"/>
      <c r="G428" s="17"/>
      <c r="H428" s="18"/>
      <c r="I428" s="17"/>
      <c r="J428" s="17"/>
      <c r="K428" s="17"/>
      <c r="L428" s="17"/>
      <c r="M428" s="17"/>
      <c r="N428" s="19"/>
      <c r="BB428" s="38"/>
    </row>
    <row r="429" spans="1:54" ht="20.149999999999999" customHeight="1" x14ac:dyDescent="0.3">
      <c r="A429" s="16"/>
      <c r="B429" s="174" t="str">
        <f>F1472</f>
        <v>2. They faithfully responded to all of my expressions of pain or discomfort.</v>
      </c>
      <c r="C429" s="174"/>
      <c r="D429" s="174"/>
      <c r="E429" s="174"/>
      <c r="F429" s="174"/>
      <c r="G429" s="174"/>
      <c r="H429" s="174"/>
      <c r="I429" s="174"/>
      <c r="J429" s="174"/>
      <c r="K429" s="175"/>
      <c r="L429" s="176"/>
      <c r="M429" s="177"/>
      <c r="N429" s="19"/>
      <c r="BB429" s="38"/>
    </row>
    <row r="430" spans="1:54" ht="5.15" customHeight="1" x14ac:dyDescent="0.3">
      <c r="A430" s="16"/>
      <c r="B430" s="17"/>
      <c r="C430" s="17"/>
      <c r="D430" s="17"/>
      <c r="E430" s="17"/>
      <c r="F430" s="17"/>
      <c r="G430" s="17"/>
      <c r="H430" s="18"/>
      <c r="I430" s="17"/>
      <c r="J430" s="17"/>
      <c r="K430" s="17"/>
      <c r="L430" s="17"/>
      <c r="M430" s="17"/>
      <c r="N430" s="19"/>
      <c r="BB430" s="38"/>
    </row>
    <row r="431" spans="1:54" ht="20.149999999999999" customHeight="1" x14ac:dyDescent="0.3">
      <c r="A431" s="16"/>
      <c r="B431" s="174" t="str">
        <f>F1473</f>
        <v>3. They put my personal wellbeing ahead of their institutional processes.</v>
      </c>
      <c r="C431" s="174"/>
      <c r="D431" s="174"/>
      <c r="E431" s="174"/>
      <c r="F431" s="174"/>
      <c r="G431" s="174"/>
      <c r="H431" s="174"/>
      <c r="I431" s="174"/>
      <c r="J431" s="174"/>
      <c r="K431" s="175"/>
      <c r="L431" s="176"/>
      <c r="M431" s="177"/>
      <c r="N431" s="19"/>
      <c r="BB431" s="38"/>
    </row>
    <row r="432" spans="1:54" ht="5.15" customHeight="1" x14ac:dyDescent="0.3">
      <c r="A432" s="16"/>
      <c r="B432" s="17"/>
      <c r="C432" s="17"/>
      <c r="D432" s="17"/>
      <c r="E432" s="17"/>
      <c r="F432" s="17"/>
      <c r="G432" s="17"/>
      <c r="H432" s="18"/>
      <c r="I432" s="17"/>
      <c r="J432" s="17"/>
      <c r="K432" s="17"/>
      <c r="L432" s="17"/>
      <c r="M432" s="17"/>
      <c r="N432" s="19"/>
      <c r="BB432" s="38"/>
    </row>
    <row r="433" spans="1:14" ht="20.149999999999999" customHeight="1" x14ac:dyDescent="0.3">
      <c r="A433" s="16"/>
      <c r="B433" s="174" t="str">
        <f>F1474</f>
        <v>4. Their actions and expressions were devoid of any microaggressions.</v>
      </c>
      <c r="C433" s="174"/>
      <c r="D433" s="174"/>
      <c r="E433" s="174"/>
      <c r="F433" s="174"/>
      <c r="G433" s="174"/>
      <c r="H433" s="174"/>
      <c r="I433" s="174"/>
      <c r="J433" s="174"/>
      <c r="K433" s="175"/>
      <c r="L433" s="176"/>
      <c r="M433" s="177"/>
      <c r="N433" s="19"/>
    </row>
    <row r="434" spans="1:14" ht="5.15" customHeight="1" x14ac:dyDescent="0.3">
      <c r="A434" s="16"/>
      <c r="B434" s="17"/>
      <c r="C434" s="17"/>
      <c r="D434" s="17"/>
      <c r="E434" s="17"/>
      <c r="F434" s="17"/>
      <c r="G434" s="17"/>
      <c r="H434" s="18"/>
      <c r="I434" s="17"/>
      <c r="J434" s="17"/>
      <c r="K434" s="17"/>
      <c r="L434" s="17"/>
      <c r="M434" s="17"/>
      <c r="N434" s="19"/>
    </row>
    <row r="435" spans="1:14" ht="20.149999999999999" customHeight="1" x14ac:dyDescent="0.3">
      <c r="A435" s="16"/>
      <c r="B435" s="174" t="str">
        <f>F1475</f>
        <v>5. They asked me how they could be more culturally sensitive.</v>
      </c>
      <c r="C435" s="174"/>
      <c r="D435" s="174"/>
      <c r="E435" s="174"/>
      <c r="F435" s="174"/>
      <c r="G435" s="174"/>
      <c r="H435" s="174"/>
      <c r="I435" s="174"/>
      <c r="J435" s="174"/>
      <c r="K435" s="175"/>
      <c r="L435" s="176"/>
      <c r="M435" s="177"/>
      <c r="N435" s="19"/>
    </row>
    <row r="436" spans="1:14" ht="5.15" customHeight="1" x14ac:dyDescent="0.3">
      <c r="A436" s="16"/>
      <c r="B436" s="17"/>
      <c r="C436" s="17"/>
      <c r="D436" s="17"/>
      <c r="E436" s="17"/>
      <c r="F436" s="17"/>
      <c r="G436" s="17"/>
      <c r="H436" s="18"/>
      <c r="I436" s="17"/>
      <c r="J436" s="17"/>
      <c r="K436" s="17"/>
      <c r="L436" s="17"/>
      <c r="M436" s="17"/>
      <c r="N436" s="19"/>
    </row>
    <row r="437" spans="1:14" ht="20.149999999999999" customHeight="1" x14ac:dyDescent="0.3">
      <c r="A437" s="16"/>
      <c r="B437" s="174" t="str">
        <f>F1476</f>
        <v>6. They did not exploit my vulnerability to their professional authority.</v>
      </c>
      <c r="C437" s="174"/>
      <c r="D437" s="174"/>
      <c r="E437" s="174"/>
      <c r="F437" s="174"/>
      <c r="G437" s="174"/>
      <c r="H437" s="174"/>
      <c r="I437" s="174"/>
      <c r="J437" s="174"/>
      <c r="K437" s="175"/>
      <c r="L437" s="176"/>
      <c r="M437" s="177"/>
      <c r="N437" s="19"/>
    </row>
    <row r="438" spans="1:14" ht="5.15" customHeight="1" x14ac:dyDescent="0.3">
      <c r="A438" s="16"/>
      <c r="B438" s="39"/>
      <c r="C438" s="39"/>
      <c r="D438" s="39"/>
      <c r="E438" s="39"/>
      <c r="F438" s="39"/>
      <c r="G438" s="39"/>
      <c r="H438" s="39"/>
      <c r="I438" s="39"/>
      <c r="J438" s="39"/>
      <c r="K438" s="39"/>
      <c r="L438" s="39"/>
      <c r="M438" s="39"/>
      <c r="N438" s="19"/>
    </row>
    <row r="439" spans="1:14" ht="20.149999999999999" customHeight="1" x14ac:dyDescent="0.3">
      <c r="A439" s="16"/>
      <c r="B439" s="174" t="str">
        <f>F1477</f>
        <v>7. I never had to give up my autonomy to fit their processes.</v>
      </c>
      <c r="C439" s="174"/>
      <c r="D439" s="174"/>
      <c r="E439" s="174"/>
      <c r="F439" s="174"/>
      <c r="G439" s="174"/>
      <c r="H439" s="174"/>
      <c r="I439" s="174"/>
      <c r="J439" s="174"/>
      <c r="K439" s="175"/>
      <c r="L439" s="176"/>
      <c r="M439" s="177"/>
      <c r="N439" s="19"/>
    </row>
    <row r="440" spans="1:14" ht="5.15" customHeight="1" x14ac:dyDescent="0.3">
      <c r="A440" s="16"/>
      <c r="B440" s="39"/>
      <c r="C440" s="39"/>
      <c r="D440" s="39"/>
      <c r="E440" s="39"/>
      <c r="F440" s="39"/>
      <c r="G440" s="39"/>
      <c r="H440" s="39"/>
      <c r="I440" s="39"/>
      <c r="J440" s="39"/>
      <c r="K440" s="39"/>
      <c r="L440" s="39"/>
      <c r="M440" s="39"/>
      <c r="N440" s="19"/>
    </row>
    <row r="441" spans="1:14" ht="20.149999999999999" customHeight="1" x14ac:dyDescent="0.3">
      <c r="A441" s="16"/>
      <c r="B441" s="174" t="str">
        <f>F1478</f>
        <v>8. Staff appeared to be culturally diverse.</v>
      </c>
      <c r="C441" s="174"/>
      <c r="D441" s="174"/>
      <c r="E441" s="174"/>
      <c r="F441" s="174"/>
      <c r="G441" s="174"/>
      <c r="H441" s="174"/>
      <c r="I441" s="174"/>
      <c r="J441" s="174"/>
      <c r="K441" s="175"/>
      <c r="L441" s="176"/>
      <c r="M441" s="177"/>
      <c r="N441" s="19"/>
    </row>
    <row r="442" spans="1:14" ht="5.15" customHeight="1" x14ac:dyDescent="0.3">
      <c r="A442" s="16"/>
      <c r="B442" s="39"/>
      <c r="C442" s="39"/>
      <c r="D442" s="39"/>
      <c r="E442" s="39"/>
      <c r="F442" s="39"/>
      <c r="G442" s="39"/>
      <c r="H442" s="39"/>
      <c r="I442" s="39"/>
      <c r="J442" s="39"/>
      <c r="K442" s="39"/>
      <c r="L442" s="39"/>
      <c r="M442" s="39"/>
      <c r="N442" s="19"/>
    </row>
    <row r="443" spans="1:14" ht="20.149999999999999" customHeight="1" x14ac:dyDescent="0.3">
      <c r="A443" s="16"/>
      <c r="B443" s="174" t="str">
        <f>F1479</f>
        <v>9. They effectively accommodated my linguistic barrier.</v>
      </c>
      <c r="C443" s="174"/>
      <c r="D443" s="174"/>
      <c r="E443" s="174"/>
      <c r="F443" s="174"/>
      <c r="G443" s="174"/>
      <c r="H443" s="174"/>
      <c r="I443" s="174"/>
      <c r="J443" s="174"/>
      <c r="K443" s="175"/>
      <c r="L443" s="176"/>
      <c r="M443" s="177"/>
      <c r="N443" s="19"/>
    </row>
    <row r="444" spans="1:14" ht="5.15" customHeight="1" x14ac:dyDescent="0.3">
      <c r="A444" s="16"/>
      <c r="B444" s="39"/>
      <c r="C444" s="39"/>
      <c r="D444" s="39"/>
      <c r="E444" s="39"/>
      <c r="F444" s="39"/>
      <c r="G444" s="39"/>
      <c r="H444" s="39"/>
      <c r="I444" s="39"/>
      <c r="J444" s="39"/>
      <c r="K444" s="39"/>
      <c r="L444" s="39"/>
      <c r="M444" s="39"/>
      <c r="N444" s="19"/>
    </row>
    <row r="445" spans="1:14" ht="20.149999999999999" customHeight="1" x14ac:dyDescent="0.3">
      <c r="A445" s="16"/>
      <c r="B445" s="174" t="str">
        <f>F1480</f>
        <v>10. I was offered billing options appropriate to my cultural values.</v>
      </c>
      <c r="C445" s="174"/>
      <c r="D445" s="174"/>
      <c r="E445" s="174"/>
      <c r="F445" s="174"/>
      <c r="G445" s="174"/>
      <c r="H445" s="174"/>
      <c r="I445" s="174"/>
      <c r="J445" s="174"/>
      <c r="K445" s="175"/>
      <c r="L445" s="176"/>
      <c r="M445" s="177"/>
      <c r="N445" s="19"/>
    </row>
    <row r="446" spans="1:14" ht="10" customHeight="1" x14ac:dyDescent="0.3">
      <c r="A446" s="16"/>
      <c r="B446" s="39"/>
      <c r="C446" s="39"/>
      <c r="D446" s="39"/>
      <c r="E446" s="39"/>
      <c r="F446" s="39"/>
      <c r="G446" s="39"/>
      <c r="H446" s="39"/>
      <c r="I446" s="39"/>
      <c r="J446" s="39"/>
      <c r="K446" s="39"/>
      <c r="L446" s="39"/>
      <c r="M446" s="39"/>
      <c r="N446" s="19"/>
    </row>
    <row r="447" spans="1:14" ht="15" customHeight="1" x14ac:dyDescent="0.3">
      <c r="A447" s="16"/>
      <c r="B447" s="178" t="str">
        <f>B1484</f>
        <v/>
      </c>
      <c r="C447" s="178"/>
      <c r="D447" s="178"/>
      <c r="E447" s="178"/>
      <c r="F447" s="178"/>
      <c r="G447" s="178"/>
      <c r="H447" s="178"/>
      <c r="I447" s="178"/>
      <c r="J447" s="178"/>
      <c r="K447" s="178"/>
      <c r="L447" s="178"/>
      <c r="M447" s="178"/>
      <c r="N447" s="19"/>
    </row>
    <row r="448" spans="1:14" ht="10" customHeight="1" x14ac:dyDescent="0.3">
      <c r="A448" s="16"/>
      <c r="B448" s="40"/>
      <c r="C448" s="41"/>
      <c r="D448" s="41"/>
      <c r="E448" s="41"/>
      <c r="F448" s="41"/>
      <c r="G448" s="41"/>
      <c r="H448" s="41"/>
      <c r="I448" s="41"/>
      <c r="J448" s="41"/>
      <c r="K448" s="41"/>
      <c r="L448" s="41"/>
      <c r="M448" s="42"/>
      <c r="N448" s="19"/>
    </row>
    <row r="449" spans="1:14" ht="20" customHeight="1" x14ac:dyDescent="0.3">
      <c r="A449" s="16"/>
      <c r="B449" s="52" t="str">
        <f>C1488</f>
        <v xml:space="preserve">We provide this helpful feedback to you, the recipient, to improve your cultural competency. </v>
      </c>
      <c r="C449" s="53"/>
      <c r="D449" s="53"/>
      <c r="E449" s="53"/>
      <c r="F449" s="53"/>
      <c r="G449" s="53"/>
      <c r="H449" s="53"/>
      <c r="I449" s="53"/>
      <c r="J449" s="53"/>
      <c r="K449" s="53"/>
      <c r="L449" s="53"/>
      <c r="M449" s="54"/>
      <c r="N449" s="19"/>
    </row>
    <row r="450" spans="1:14" ht="20" customHeight="1" x14ac:dyDescent="0.3">
      <c r="A450" s="16"/>
      <c r="B450" s="156" t="s">
        <v>15</v>
      </c>
      <c r="C450" s="157"/>
      <c r="D450" s="157"/>
      <c r="E450" s="157"/>
      <c r="F450" s="157"/>
      <c r="G450" s="157"/>
      <c r="H450" s="157"/>
      <c r="I450" s="157"/>
      <c r="J450" s="157"/>
      <c r="K450" s="157"/>
      <c r="L450" s="157"/>
      <c r="M450" s="158"/>
      <c r="N450" s="19"/>
    </row>
    <row r="451" spans="1:14" ht="20" customHeight="1" thickBot="1" x14ac:dyDescent="0.35">
      <c r="A451" s="16"/>
      <c r="B451" s="156" t="s">
        <v>16</v>
      </c>
      <c r="C451" s="157"/>
      <c r="D451" s="157"/>
      <c r="E451" s="157"/>
      <c r="F451" s="157"/>
      <c r="G451" s="157"/>
      <c r="H451" s="157"/>
      <c r="I451" s="157"/>
      <c r="J451" s="157"/>
      <c r="K451" s="157"/>
      <c r="L451" s="157"/>
      <c r="M451" s="158"/>
      <c r="N451" s="19"/>
    </row>
    <row r="452" spans="1:14" ht="30" customHeight="1" thickTop="1" x14ac:dyDescent="0.3">
      <c r="A452" s="16"/>
      <c r="B452" s="159" t="s">
        <v>17</v>
      </c>
      <c r="C452" s="160"/>
      <c r="D452" s="160"/>
      <c r="E452" s="162" t="s">
        <v>18</v>
      </c>
      <c r="F452" s="163"/>
      <c r="G452" s="163"/>
      <c r="H452" s="164"/>
      <c r="I452" s="165" t="s">
        <v>19</v>
      </c>
      <c r="J452" s="166"/>
      <c r="K452" s="166"/>
      <c r="L452" s="166"/>
      <c r="M452" s="167"/>
      <c r="N452" s="19"/>
    </row>
    <row r="453" spans="1:14" ht="55" customHeight="1" thickBot="1" x14ac:dyDescent="0.35">
      <c r="A453" s="16"/>
      <c r="B453" s="55"/>
      <c r="C453" s="17"/>
      <c r="D453" s="17"/>
      <c r="E453" s="168" t="s">
        <v>20</v>
      </c>
      <c r="F453" s="169"/>
      <c r="G453" s="169"/>
      <c r="H453" s="170"/>
      <c r="I453" s="171" t="s">
        <v>21</v>
      </c>
      <c r="J453" s="172"/>
      <c r="K453" s="172"/>
      <c r="L453" s="172"/>
      <c r="M453" s="173"/>
      <c r="N453" s="19"/>
    </row>
    <row r="454" spans="1:14" ht="10" customHeight="1" thickTop="1" x14ac:dyDescent="0.3">
      <c r="A454" s="16"/>
      <c r="B454" s="55"/>
      <c r="C454" s="17"/>
      <c r="D454" s="17"/>
      <c r="E454" s="17"/>
      <c r="F454" s="17"/>
      <c r="G454" s="17"/>
      <c r="H454" s="17"/>
      <c r="I454" s="17"/>
      <c r="J454" s="17"/>
      <c r="K454" s="17"/>
      <c r="L454" s="17"/>
      <c r="M454" s="56"/>
      <c r="N454" s="19"/>
    </row>
    <row r="455" spans="1:14" ht="20.149999999999999" customHeight="1" x14ac:dyDescent="0.3">
      <c r="A455" s="16"/>
      <c r="B455" s="46"/>
      <c r="C455" s="39"/>
      <c r="D455" s="39"/>
      <c r="E455" s="153"/>
      <c r="F455" s="154"/>
      <c r="G455" s="154"/>
      <c r="H455" s="154"/>
      <c r="I455" s="154"/>
      <c r="J455" s="154"/>
      <c r="K455" s="154"/>
      <c r="L455" s="155"/>
      <c r="M455" s="48"/>
      <c r="N455" s="19"/>
    </row>
    <row r="456" spans="1:14" ht="10" customHeight="1" x14ac:dyDescent="0.3">
      <c r="A456" s="16"/>
      <c r="B456" s="46"/>
      <c r="C456" s="39"/>
      <c r="D456" s="39"/>
      <c r="E456" s="39"/>
      <c r="F456" s="39"/>
      <c r="G456" s="39"/>
      <c r="H456" s="39"/>
      <c r="I456" s="39"/>
      <c r="J456" s="39"/>
      <c r="K456" s="39"/>
      <c r="L456" s="39"/>
      <c r="M456" s="48"/>
      <c r="N456" s="19"/>
    </row>
    <row r="457" spans="1:14" ht="65.150000000000006" customHeight="1" x14ac:dyDescent="0.3">
      <c r="A457" s="16"/>
      <c r="B457" s="156" t="str">
        <f>C1498</f>
        <v>Select one of these two services, Standard or Competitive Competence, to best improve your efficacy serving diverse patients. We can then offer a testimonial of your improved responsiveness to diverse clients.</v>
      </c>
      <c r="C457" s="157"/>
      <c r="D457" s="157"/>
      <c r="E457" s="157"/>
      <c r="F457" s="157"/>
      <c r="G457" s="157"/>
      <c r="H457" s="157"/>
      <c r="I457" s="157"/>
      <c r="J457" s="157"/>
      <c r="K457" s="157"/>
      <c r="L457" s="157"/>
      <c r="M457" s="158"/>
      <c r="N457" s="19"/>
    </row>
    <row r="458" spans="1:14" ht="45" customHeight="1" x14ac:dyDescent="0.3">
      <c r="A458" s="16"/>
      <c r="B458" s="150"/>
      <c r="C458" s="151"/>
      <c r="D458" s="151"/>
      <c r="E458" s="151"/>
      <c r="F458" s="151"/>
      <c r="G458" s="151"/>
      <c r="H458" s="151"/>
      <c r="I458" s="151"/>
      <c r="J458" s="151"/>
      <c r="K458" s="151"/>
      <c r="L458" s="151"/>
      <c r="M458" s="152"/>
      <c r="N458" s="19"/>
    </row>
    <row r="459" spans="1:14" ht="5.15" customHeight="1" x14ac:dyDescent="0.3">
      <c r="A459" s="16"/>
      <c r="B459" s="39"/>
      <c r="C459" s="39"/>
      <c r="D459" s="39"/>
      <c r="E459" s="39"/>
      <c r="F459" s="39"/>
      <c r="G459" s="39"/>
      <c r="H459" s="39"/>
      <c r="I459" s="39"/>
      <c r="J459" s="39"/>
      <c r="K459" s="39"/>
      <c r="L459" s="39"/>
      <c r="M459" s="39"/>
      <c r="N459" s="19"/>
    </row>
    <row r="460" spans="1:14" ht="5.15" customHeight="1" x14ac:dyDescent="0.3">
      <c r="A460" s="27"/>
      <c r="B460" s="28"/>
      <c r="C460" s="28"/>
      <c r="D460" s="28"/>
      <c r="E460" s="28"/>
      <c r="F460" s="28"/>
      <c r="G460" s="28"/>
      <c r="H460" s="28"/>
      <c r="I460" s="28"/>
      <c r="J460" s="28"/>
      <c r="K460" s="28"/>
      <c r="L460" s="28"/>
      <c r="M460" s="28"/>
      <c r="N460" s="29"/>
    </row>
    <row r="461" spans="1:14" ht="55" customHeight="1" x14ac:dyDescent="0.3">
      <c r="A461" s="30" t="s">
        <v>5</v>
      </c>
      <c r="B461" s="185" t="s">
        <v>33</v>
      </c>
      <c r="C461" s="185"/>
      <c r="D461" s="185"/>
      <c r="E461" s="185"/>
      <c r="F461" s="186"/>
      <c r="G461" s="186"/>
      <c r="H461" s="186"/>
      <c r="I461" s="186"/>
      <c r="J461" s="187"/>
      <c r="K461" s="187"/>
      <c r="L461" s="187"/>
      <c r="M461" s="187"/>
      <c r="N461" s="31" t="s">
        <v>7</v>
      </c>
    </row>
    <row r="462" spans="1:14" ht="5.15" customHeight="1" x14ac:dyDescent="0.3">
      <c r="A462" s="11"/>
      <c r="B462" s="12"/>
      <c r="C462" s="12"/>
      <c r="D462" s="12"/>
      <c r="E462" s="12"/>
      <c r="F462" s="12"/>
      <c r="G462" s="12"/>
      <c r="H462" s="13"/>
      <c r="I462" s="12"/>
      <c r="J462" s="12"/>
      <c r="K462" s="12"/>
      <c r="L462" s="12"/>
      <c r="M462" s="12"/>
      <c r="N462" s="14"/>
    </row>
    <row r="463" spans="1:14" ht="5.15" customHeight="1" x14ac:dyDescent="0.3">
      <c r="A463" s="16"/>
      <c r="B463" s="17"/>
      <c r="C463" s="17"/>
      <c r="D463" s="17"/>
      <c r="E463" s="17"/>
      <c r="F463" s="17"/>
      <c r="G463" s="17"/>
      <c r="H463" s="18"/>
      <c r="I463" s="17"/>
      <c r="J463" s="17"/>
      <c r="K463" s="17"/>
      <c r="L463" s="17"/>
      <c r="M463" s="17"/>
      <c r="N463" s="19"/>
    </row>
    <row r="464" spans="1:14" ht="5.15" customHeight="1" thickBot="1" x14ac:dyDescent="0.35">
      <c r="A464" s="16"/>
      <c r="B464" s="32"/>
      <c r="C464" s="32"/>
      <c r="D464" s="32"/>
      <c r="E464" s="32"/>
      <c r="F464" s="32"/>
      <c r="G464" s="32"/>
      <c r="H464" s="32"/>
      <c r="I464" s="32"/>
      <c r="J464" s="32"/>
      <c r="K464" s="32"/>
      <c r="L464" s="32"/>
      <c r="M464" s="32"/>
      <c r="N464" s="19"/>
    </row>
    <row r="465" spans="1:54" ht="20.149999999999999" customHeight="1" thickTop="1" x14ac:dyDescent="0.3">
      <c r="A465" s="16"/>
      <c r="B465" s="33" t="s">
        <v>11</v>
      </c>
      <c r="C465" s="32"/>
      <c r="D465" s="32"/>
      <c r="E465" s="32"/>
      <c r="F465" s="179">
        <f>F424</f>
        <v>0</v>
      </c>
      <c r="G465" s="180"/>
      <c r="H465" s="180"/>
      <c r="I465" s="181"/>
      <c r="J465" s="34"/>
      <c r="K465" s="35" t="s">
        <v>12</v>
      </c>
      <c r="L465" s="36"/>
      <c r="M465" s="37"/>
      <c r="N465" s="19"/>
    </row>
    <row r="466" spans="1:54" ht="20.149999999999999" customHeight="1" thickBot="1" x14ac:dyDescent="0.35">
      <c r="A466" s="16"/>
      <c r="B466" s="33" t="s">
        <v>13</v>
      </c>
      <c r="C466" s="32"/>
      <c r="D466" s="32"/>
      <c r="E466" s="32"/>
      <c r="F466" s="179">
        <f>F425</f>
        <v>0</v>
      </c>
      <c r="G466" s="180"/>
      <c r="H466" s="180"/>
      <c r="I466" s="181"/>
      <c r="J466" s="34"/>
      <c r="K466" s="182"/>
      <c r="L466" s="183"/>
      <c r="M466" s="184"/>
      <c r="N466" s="19"/>
    </row>
    <row r="467" spans="1:54" ht="10" customHeight="1" thickTop="1" x14ac:dyDescent="0.3">
      <c r="A467" s="16"/>
      <c r="B467" s="17"/>
      <c r="C467" s="17"/>
      <c r="D467" s="17"/>
      <c r="E467" s="17"/>
      <c r="F467" s="17"/>
      <c r="G467" s="17"/>
      <c r="H467" s="18"/>
      <c r="I467" s="17"/>
      <c r="J467" s="17"/>
      <c r="K467" s="17"/>
      <c r="L467" s="17"/>
      <c r="M467" s="17"/>
      <c r="N467" s="19"/>
    </row>
    <row r="468" spans="1:54" ht="20.149999999999999" customHeight="1" x14ac:dyDescent="0.3">
      <c r="A468" s="16"/>
      <c r="B468" s="174" t="str">
        <f>F1508</f>
        <v>1. I felt fully seen and heard.</v>
      </c>
      <c r="C468" s="174"/>
      <c r="D468" s="174"/>
      <c r="E468" s="174"/>
      <c r="F468" s="174"/>
      <c r="G468" s="174"/>
      <c r="H468" s="174"/>
      <c r="I468" s="174"/>
      <c r="J468" s="174"/>
      <c r="K468" s="175"/>
      <c r="L468" s="176"/>
      <c r="M468" s="177"/>
      <c r="N468" s="19"/>
    </row>
    <row r="469" spans="1:54" ht="5.15" customHeight="1" x14ac:dyDescent="0.3">
      <c r="A469" s="16"/>
      <c r="B469" s="17"/>
      <c r="C469" s="17"/>
      <c r="D469" s="17"/>
      <c r="E469" s="17"/>
      <c r="F469" s="17"/>
      <c r="G469" s="17"/>
      <c r="H469" s="18"/>
      <c r="I469" s="17"/>
      <c r="J469" s="17"/>
      <c r="K469" s="17"/>
      <c r="L469" s="17"/>
      <c r="M469" s="17"/>
      <c r="N469" s="19"/>
      <c r="BB469" s="38"/>
    </row>
    <row r="470" spans="1:54" ht="20.149999999999999" customHeight="1" x14ac:dyDescent="0.3">
      <c r="A470" s="16"/>
      <c r="B470" s="174" t="str">
        <f>F1509</f>
        <v>2. They faithfully responded to all of my expressions of pain or discomfort.</v>
      </c>
      <c r="C470" s="174"/>
      <c r="D470" s="174"/>
      <c r="E470" s="174"/>
      <c r="F470" s="174"/>
      <c r="G470" s="174"/>
      <c r="H470" s="174"/>
      <c r="I470" s="174"/>
      <c r="J470" s="174"/>
      <c r="K470" s="175"/>
      <c r="L470" s="176"/>
      <c r="M470" s="177"/>
      <c r="N470" s="19"/>
      <c r="BB470" s="38"/>
    </row>
    <row r="471" spans="1:54" ht="5.15" customHeight="1" x14ac:dyDescent="0.3">
      <c r="A471" s="16"/>
      <c r="B471" s="17"/>
      <c r="C471" s="17"/>
      <c r="D471" s="17"/>
      <c r="E471" s="17"/>
      <c r="F471" s="17"/>
      <c r="G471" s="17"/>
      <c r="H471" s="18"/>
      <c r="I471" s="17"/>
      <c r="J471" s="17"/>
      <c r="K471" s="17"/>
      <c r="L471" s="17"/>
      <c r="M471" s="17"/>
      <c r="N471" s="19"/>
      <c r="BB471" s="38"/>
    </row>
    <row r="472" spans="1:54" ht="20.149999999999999" customHeight="1" x14ac:dyDescent="0.3">
      <c r="A472" s="16"/>
      <c r="B472" s="174" t="str">
        <f>F1510</f>
        <v>3. They put my personal wellbeing ahead of their institutional processes.</v>
      </c>
      <c r="C472" s="174"/>
      <c r="D472" s="174"/>
      <c r="E472" s="174"/>
      <c r="F472" s="174"/>
      <c r="G472" s="174"/>
      <c r="H472" s="174"/>
      <c r="I472" s="174"/>
      <c r="J472" s="174"/>
      <c r="K472" s="175"/>
      <c r="L472" s="176"/>
      <c r="M472" s="177"/>
      <c r="N472" s="19"/>
      <c r="BB472" s="38"/>
    </row>
    <row r="473" spans="1:54" ht="5.15" customHeight="1" x14ac:dyDescent="0.3">
      <c r="A473" s="16"/>
      <c r="B473" s="17"/>
      <c r="C473" s="17"/>
      <c r="D473" s="17"/>
      <c r="E473" s="17"/>
      <c r="F473" s="17"/>
      <c r="G473" s="17"/>
      <c r="H473" s="18"/>
      <c r="I473" s="17"/>
      <c r="J473" s="17"/>
      <c r="K473" s="17"/>
      <c r="L473" s="17"/>
      <c r="M473" s="17"/>
      <c r="N473" s="19"/>
      <c r="BB473" s="38"/>
    </row>
    <row r="474" spans="1:54" ht="20.149999999999999" customHeight="1" x14ac:dyDescent="0.3">
      <c r="A474" s="16"/>
      <c r="B474" s="174" t="str">
        <f>F1511</f>
        <v>4. Their actions and expressions were devoid of any microaggressions.</v>
      </c>
      <c r="C474" s="174"/>
      <c r="D474" s="174"/>
      <c r="E474" s="174"/>
      <c r="F474" s="174"/>
      <c r="G474" s="174"/>
      <c r="H474" s="174"/>
      <c r="I474" s="174"/>
      <c r="J474" s="174"/>
      <c r="K474" s="175"/>
      <c r="L474" s="176"/>
      <c r="M474" s="177"/>
      <c r="N474" s="19"/>
    </row>
    <row r="475" spans="1:54" ht="5.15" customHeight="1" x14ac:dyDescent="0.3">
      <c r="A475" s="16"/>
      <c r="B475" s="17"/>
      <c r="C475" s="17"/>
      <c r="D475" s="17"/>
      <c r="E475" s="17"/>
      <c r="F475" s="17"/>
      <c r="G475" s="17"/>
      <c r="H475" s="18"/>
      <c r="I475" s="17"/>
      <c r="J475" s="17"/>
      <c r="K475" s="17"/>
      <c r="L475" s="17"/>
      <c r="M475" s="17"/>
      <c r="N475" s="19"/>
    </row>
    <row r="476" spans="1:54" ht="20.149999999999999" customHeight="1" x14ac:dyDescent="0.3">
      <c r="A476" s="16"/>
      <c r="B476" s="174" t="str">
        <f>F1512</f>
        <v>5. They asked me how they could be more culturally sensitive.</v>
      </c>
      <c r="C476" s="174"/>
      <c r="D476" s="174"/>
      <c r="E476" s="174"/>
      <c r="F476" s="174"/>
      <c r="G476" s="174"/>
      <c r="H476" s="174"/>
      <c r="I476" s="174"/>
      <c r="J476" s="174"/>
      <c r="K476" s="175"/>
      <c r="L476" s="176"/>
      <c r="M476" s="177"/>
      <c r="N476" s="19"/>
    </row>
    <row r="477" spans="1:54" ht="5.15" customHeight="1" x14ac:dyDescent="0.3">
      <c r="A477" s="16"/>
      <c r="B477" s="17"/>
      <c r="C477" s="17"/>
      <c r="D477" s="17"/>
      <c r="E477" s="17"/>
      <c r="F477" s="17"/>
      <c r="G477" s="17"/>
      <c r="H477" s="18"/>
      <c r="I477" s="17"/>
      <c r="J477" s="17"/>
      <c r="K477" s="17"/>
      <c r="L477" s="17"/>
      <c r="M477" s="17"/>
      <c r="N477" s="19"/>
    </row>
    <row r="478" spans="1:54" ht="20.149999999999999" customHeight="1" x14ac:dyDescent="0.3">
      <c r="A478" s="16"/>
      <c r="B478" s="174" t="str">
        <f>F1513</f>
        <v>6. They did not exploit my vulnerability to their professional authority.</v>
      </c>
      <c r="C478" s="174"/>
      <c r="D478" s="174"/>
      <c r="E478" s="174"/>
      <c r="F478" s="174"/>
      <c r="G478" s="174"/>
      <c r="H478" s="174"/>
      <c r="I478" s="174"/>
      <c r="J478" s="174"/>
      <c r="K478" s="175"/>
      <c r="L478" s="176"/>
      <c r="M478" s="177"/>
      <c r="N478" s="19"/>
    </row>
    <row r="479" spans="1:54" ht="5.15" customHeight="1" x14ac:dyDescent="0.3">
      <c r="A479" s="16"/>
      <c r="B479" s="39"/>
      <c r="C479" s="39"/>
      <c r="D479" s="39"/>
      <c r="E479" s="39"/>
      <c r="F479" s="39"/>
      <c r="G479" s="39"/>
      <c r="H479" s="39"/>
      <c r="I479" s="39"/>
      <c r="J479" s="39"/>
      <c r="K479" s="39"/>
      <c r="L479" s="39"/>
      <c r="M479" s="39"/>
      <c r="N479" s="19"/>
    </row>
    <row r="480" spans="1:54" ht="20.149999999999999" customHeight="1" x14ac:dyDescent="0.3">
      <c r="A480" s="16"/>
      <c r="B480" s="174" t="str">
        <f>F1514</f>
        <v>7. I never had to give up my autonomy to fit their processes.</v>
      </c>
      <c r="C480" s="174"/>
      <c r="D480" s="174"/>
      <c r="E480" s="174"/>
      <c r="F480" s="174"/>
      <c r="G480" s="174"/>
      <c r="H480" s="174"/>
      <c r="I480" s="174"/>
      <c r="J480" s="174"/>
      <c r="K480" s="175"/>
      <c r="L480" s="176"/>
      <c r="M480" s="177"/>
      <c r="N480" s="19"/>
    </row>
    <row r="481" spans="1:14" ht="5.15" customHeight="1" x14ac:dyDescent="0.3">
      <c r="A481" s="16"/>
      <c r="B481" s="39"/>
      <c r="C481" s="39"/>
      <c r="D481" s="39"/>
      <c r="E481" s="39"/>
      <c r="F481" s="39"/>
      <c r="G481" s="39"/>
      <c r="H481" s="39"/>
      <c r="I481" s="39"/>
      <c r="J481" s="39"/>
      <c r="K481" s="39"/>
      <c r="L481" s="39"/>
      <c r="M481" s="39"/>
      <c r="N481" s="19"/>
    </row>
    <row r="482" spans="1:14" ht="20.149999999999999" customHeight="1" x14ac:dyDescent="0.3">
      <c r="A482" s="16"/>
      <c r="B482" s="174" t="str">
        <f>F1515</f>
        <v>8. Staff appeared to be culturally diverse.</v>
      </c>
      <c r="C482" s="174"/>
      <c r="D482" s="174"/>
      <c r="E482" s="174"/>
      <c r="F482" s="174"/>
      <c r="G482" s="174"/>
      <c r="H482" s="174"/>
      <c r="I482" s="174"/>
      <c r="J482" s="174"/>
      <c r="K482" s="175"/>
      <c r="L482" s="176"/>
      <c r="M482" s="177"/>
      <c r="N482" s="19"/>
    </row>
    <row r="483" spans="1:14" ht="5.15" customHeight="1" x14ac:dyDescent="0.3">
      <c r="A483" s="16"/>
      <c r="B483" s="39"/>
      <c r="C483" s="39"/>
      <c r="D483" s="39"/>
      <c r="E483" s="39"/>
      <c r="F483" s="39"/>
      <c r="G483" s="39"/>
      <c r="H483" s="39"/>
      <c r="I483" s="39"/>
      <c r="J483" s="39"/>
      <c r="K483" s="39"/>
      <c r="L483" s="39"/>
      <c r="M483" s="39"/>
      <c r="N483" s="19"/>
    </row>
    <row r="484" spans="1:14" ht="20.149999999999999" customHeight="1" x14ac:dyDescent="0.3">
      <c r="A484" s="16"/>
      <c r="B484" s="174" t="str">
        <f>F1516</f>
        <v>9. They effectively accommodated my linguistic barrier.</v>
      </c>
      <c r="C484" s="174"/>
      <c r="D484" s="174"/>
      <c r="E484" s="174"/>
      <c r="F484" s="174"/>
      <c r="G484" s="174"/>
      <c r="H484" s="174"/>
      <c r="I484" s="174"/>
      <c r="J484" s="174"/>
      <c r="K484" s="175"/>
      <c r="L484" s="176"/>
      <c r="M484" s="177"/>
      <c r="N484" s="19"/>
    </row>
    <row r="485" spans="1:14" ht="5.15" customHeight="1" x14ac:dyDescent="0.3">
      <c r="A485" s="16"/>
      <c r="B485" s="39"/>
      <c r="C485" s="39"/>
      <c r="D485" s="39"/>
      <c r="E485" s="39"/>
      <c r="F485" s="39"/>
      <c r="G485" s="39"/>
      <c r="H485" s="39"/>
      <c r="I485" s="39"/>
      <c r="J485" s="39"/>
      <c r="K485" s="39"/>
      <c r="L485" s="39"/>
      <c r="M485" s="39"/>
      <c r="N485" s="19"/>
    </row>
    <row r="486" spans="1:14" ht="20.149999999999999" customHeight="1" x14ac:dyDescent="0.3">
      <c r="A486" s="16"/>
      <c r="B486" s="174" t="str">
        <f>F1517</f>
        <v>10. I was offered billing options appropriate to my cultural values.</v>
      </c>
      <c r="C486" s="174"/>
      <c r="D486" s="174"/>
      <c r="E486" s="174"/>
      <c r="F486" s="174"/>
      <c r="G486" s="174"/>
      <c r="H486" s="174"/>
      <c r="I486" s="174"/>
      <c r="J486" s="174"/>
      <c r="K486" s="175"/>
      <c r="L486" s="176"/>
      <c r="M486" s="177"/>
      <c r="N486" s="19"/>
    </row>
    <row r="487" spans="1:14" ht="10" customHeight="1" x14ac:dyDescent="0.3">
      <c r="A487" s="16"/>
      <c r="B487" s="39"/>
      <c r="C487" s="39"/>
      <c r="D487" s="39"/>
      <c r="E487" s="39"/>
      <c r="F487" s="39"/>
      <c r="G487" s="39"/>
      <c r="H487" s="39"/>
      <c r="I487" s="39"/>
      <c r="J487" s="39"/>
      <c r="K487" s="39"/>
      <c r="L487" s="39"/>
      <c r="M487" s="39"/>
      <c r="N487" s="19"/>
    </row>
    <row r="488" spans="1:14" ht="15" customHeight="1" x14ac:dyDescent="0.3">
      <c r="A488" s="16"/>
      <c r="B488" s="178" t="str">
        <f>B1521</f>
        <v/>
      </c>
      <c r="C488" s="178"/>
      <c r="D488" s="178"/>
      <c r="E488" s="178"/>
      <c r="F488" s="178"/>
      <c r="G488" s="178"/>
      <c r="H488" s="178"/>
      <c r="I488" s="178"/>
      <c r="J488" s="178"/>
      <c r="K488" s="178"/>
      <c r="L488" s="178"/>
      <c r="M488" s="178"/>
      <c r="N488" s="19"/>
    </row>
    <row r="489" spans="1:14" ht="10" customHeight="1" x14ac:dyDescent="0.3">
      <c r="A489" s="16"/>
      <c r="B489" s="40"/>
      <c r="C489" s="41"/>
      <c r="D489" s="41"/>
      <c r="E489" s="41"/>
      <c r="F489" s="41"/>
      <c r="G489" s="41"/>
      <c r="H489" s="41"/>
      <c r="I489" s="41"/>
      <c r="J489" s="41"/>
      <c r="K489" s="41"/>
      <c r="L489" s="41"/>
      <c r="M489" s="42"/>
      <c r="N489" s="19"/>
    </row>
    <row r="490" spans="1:14" ht="20" customHeight="1" x14ac:dyDescent="0.3">
      <c r="A490" s="16"/>
      <c r="B490" s="52" t="str">
        <f>C1525</f>
        <v xml:space="preserve">We provide this helpful feedback to you, the recipient, to improve your cultural competency. </v>
      </c>
      <c r="C490" s="53"/>
      <c r="D490" s="53"/>
      <c r="E490" s="53"/>
      <c r="F490" s="53"/>
      <c r="G490" s="53"/>
      <c r="H490" s="53"/>
      <c r="I490" s="53"/>
      <c r="J490" s="53"/>
      <c r="K490" s="53"/>
      <c r="L490" s="53"/>
      <c r="M490" s="54"/>
      <c r="N490" s="19"/>
    </row>
    <row r="491" spans="1:14" ht="20" customHeight="1" x14ac:dyDescent="0.3">
      <c r="A491" s="16"/>
      <c r="B491" s="156" t="s">
        <v>15</v>
      </c>
      <c r="C491" s="157"/>
      <c r="D491" s="157"/>
      <c r="E491" s="157"/>
      <c r="F491" s="157"/>
      <c r="G491" s="157"/>
      <c r="H491" s="157"/>
      <c r="I491" s="157"/>
      <c r="J491" s="157"/>
      <c r="K491" s="157"/>
      <c r="L491" s="157"/>
      <c r="M491" s="158"/>
      <c r="N491" s="19"/>
    </row>
    <row r="492" spans="1:14" ht="20" customHeight="1" thickBot="1" x14ac:dyDescent="0.35">
      <c r="A492" s="16"/>
      <c r="B492" s="156" t="s">
        <v>16</v>
      </c>
      <c r="C492" s="157"/>
      <c r="D492" s="157"/>
      <c r="E492" s="157"/>
      <c r="F492" s="157"/>
      <c r="G492" s="157"/>
      <c r="H492" s="157"/>
      <c r="I492" s="157"/>
      <c r="J492" s="157"/>
      <c r="K492" s="157"/>
      <c r="L492" s="157"/>
      <c r="M492" s="158"/>
      <c r="N492" s="19"/>
    </row>
    <row r="493" spans="1:14" ht="30" customHeight="1" thickTop="1" x14ac:dyDescent="0.3">
      <c r="A493" s="16"/>
      <c r="B493" s="159" t="s">
        <v>17</v>
      </c>
      <c r="C493" s="160"/>
      <c r="D493" s="160"/>
      <c r="E493" s="162" t="s">
        <v>18</v>
      </c>
      <c r="F493" s="163"/>
      <c r="G493" s="163"/>
      <c r="H493" s="164"/>
      <c r="I493" s="165" t="s">
        <v>19</v>
      </c>
      <c r="J493" s="166"/>
      <c r="K493" s="166"/>
      <c r="L493" s="166"/>
      <c r="M493" s="167"/>
      <c r="N493" s="19"/>
    </row>
    <row r="494" spans="1:14" ht="55" customHeight="1" thickBot="1" x14ac:dyDescent="0.35">
      <c r="A494" s="16"/>
      <c r="B494" s="55"/>
      <c r="C494" s="17"/>
      <c r="D494" s="17"/>
      <c r="E494" s="168" t="s">
        <v>20</v>
      </c>
      <c r="F494" s="169"/>
      <c r="G494" s="169"/>
      <c r="H494" s="170"/>
      <c r="I494" s="171" t="s">
        <v>21</v>
      </c>
      <c r="J494" s="172"/>
      <c r="K494" s="172"/>
      <c r="L494" s="172"/>
      <c r="M494" s="173"/>
      <c r="N494" s="19"/>
    </row>
    <row r="495" spans="1:14" ht="10" customHeight="1" thickTop="1" x14ac:dyDescent="0.3">
      <c r="A495" s="16"/>
      <c r="B495" s="55"/>
      <c r="C495" s="17"/>
      <c r="D495" s="17"/>
      <c r="E495" s="17"/>
      <c r="F495" s="17"/>
      <c r="G495" s="17"/>
      <c r="H495" s="17"/>
      <c r="I495" s="17"/>
      <c r="J495" s="17"/>
      <c r="K495" s="17"/>
      <c r="L495" s="17"/>
      <c r="M495" s="56"/>
      <c r="N495" s="19"/>
    </row>
    <row r="496" spans="1:14" ht="20.149999999999999" customHeight="1" x14ac:dyDescent="0.3">
      <c r="A496" s="16"/>
      <c r="B496" s="46"/>
      <c r="C496" s="39"/>
      <c r="D496" s="39"/>
      <c r="E496" s="153"/>
      <c r="F496" s="154"/>
      <c r="G496" s="154"/>
      <c r="H496" s="154"/>
      <c r="I496" s="154"/>
      <c r="J496" s="154"/>
      <c r="K496" s="154"/>
      <c r="L496" s="155"/>
      <c r="M496" s="48"/>
      <c r="N496" s="19"/>
    </row>
    <row r="497" spans="1:54" ht="10" customHeight="1" x14ac:dyDescent="0.3">
      <c r="A497" s="16"/>
      <c r="B497" s="46"/>
      <c r="C497" s="39"/>
      <c r="D497" s="39"/>
      <c r="E497" s="39"/>
      <c r="F497" s="39"/>
      <c r="G497" s="39"/>
      <c r="H497" s="39"/>
      <c r="I497" s="39"/>
      <c r="J497" s="39"/>
      <c r="K497" s="39"/>
      <c r="L497" s="39"/>
      <c r="M497" s="48"/>
      <c r="N497" s="19"/>
    </row>
    <row r="498" spans="1:54" ht="65.150000000000006" customHeight="1" x14ac:dyDescent="0.3">
      <c r="A498" s="16"/>
      <c r="B498" s="156" t="str">
        <f>C1535</f>
        <v>Select one of these two services, Standard or Competitive Competence, to best improve your efficacy serving diverse patients. We can then offer a testimonial of your improved responsiveness to diverse clients.</v>
      </c>
      <c r="C498" s="157"/>
      <c r="D498" s="157"/>
      <c r="E498" s="157"/>
      <c r="F498" s="157"/>
      <c r="G498" s="157"/>
      <c r="H498" s="157"/>
      <c r="I498" s="157"/>
      <c r="J498" s="157"/>
      <c r="K498" s="157"/>
      <c r="L498" s="157"/>
      <c r="M498" s="158"/>
      <c r="N498" s="19"/>
    </row>
    <row r="499" spans="1:54" ht="45" customHeight="1" x14ac:dyDescent="0.3">
      <c r="A499" s="16"/>
      <c r="B499" s="150"/>
      <c r="C499" s="151"/>
      <c r="D499" s="151"/>
      <c r="E499" s="151"/>
      <c r="F499" s="151"/>
      <c r="G499" s="151"/>
      <c r="H499" s="151"/>
      <c r="I499" s="151"/>
      <c r="J499" s="151"/>
      <c r="K499" s="151"/>
      <c r="L499" s="151"/>
      <c r="M499" s="152"/>
      <c r="N499" s="19"/>
    </row>
    <row r="500" spans="1:54" ht="5.15" customHeight="1" x14ac:dyDescent="0.3">
      <c r="A500" s="16"/>
      <c r="B500" s="39"/>
      <c r="C500" s="39"/>
      <c r="D500" s="39"/>
      <c r="E500" s="39"/>
      <c r="F500" s="39"/>
      <c r="G500" s="39"/>
      <c r="H500" s="39"/>
      <c r="I500" s="39"/>
      <c r="J500" s="39"/>
      <c r="K500" s="39"/>
      <c r="L500" s="39"/>
      <c r="M500" s="39"/>
      <c r="N500" s="19"/>
    </row>
    <row r="501" spans="1:54" ht="5.15" customHeight="1" x14ac:dyDescent="0.3">
      <c r="A501" s="27"/>
      <c r="B501" s="28"/>
      <c r="C501" s="28"/>
      <c r="D501" s="28"/>
      <c r="E501" s="28"/>
      <c r="F501" s="28"/>
      <c r="G501" s="28"/>
      <c r="H501" s="28"/>
      <c r="I501" s="28"/>
      <c r="J501" s="28"/>
      <c r="K501" s="28"/>
      <c r="L501" s="28"/>
      <c r="M501" s="28"/>
      <c r="N501" s="29"/>
    </row>
    <row r="502" spans="1:54" ht="55" customHeight="1" x14ac:dyDescent="0.3">
      <c r="A502" s="30" t="s">
        <v>5</v>
      </c>
      <c r="B502" s="185" t="s">
        <v>34</v>
      </c>
      <c r="C502" s="185"/>
      <c r="D502" s="185"/>
      <c r="E502" s="185"/>
      <c r="F502" s="186"/>
      <c r="G502" s="186"/>
      <c r="H502" s="186"/>
      <c r="I502" s="186"/>
      <c r="J502" s="187"/>
      <c r="K502" s="187"/>
      <c r="L502" s="187"/>
      <c r="M502" s="187"/>
      <c r="N502" s="31" t="s">
        <v>7</v>
      </c>
    </row>
    <row r="503" spans="1:54" ht="5.15" customHeight="1" x14ac:dyDescent="0.3">
      <c r="A503" s="11"/>
      <c r="B503" s="12"/>
      <c r="C503" s="12"/>
      <c r="D503" s="12"/>
      <c r="E503" s="12"/>
      <c r="F503" s="12"/>
      <c r="G503" s="12"/>
      <c r="H503" s="13"/>
      <c r="I503" s="12"/>
      <c r="J503" s="12"/>
      <c r="K503" s="12"/>
      <c r="L503" s="12"/>
      <c r="M503" s="12"/>
      <c r="N503" s="14"/>
    </row>
    <row r="504" spans="1:54" ht="5.15" customHeight="1" x14ac:dyDescent="0.3">
      <c r="A504" s="16"/>
      <c r="B504" s="17"/>
      <c r="C504" s="17"/>
      <c r="D504" s="17"/>
      <c r="E504" s="17"/>
      <c r="F504" s="17"/>
      <c r="G504" s="17"/>
      <c r="H504" s="18"/>
      <c r="I504" s="17"/>
      <c r="J504" s="17"/>
      <c r="K504" s="17"/>
      <c r="L504" s="17"/>
      <c r="M504" s="17"/>
      <c r="N504" s="19"/>
    </row>
    <row r="505" spans="1:54" ht="5.15" customHeight="1" thickBot="1" x14ac:dyDescent="0.35">
      <c r="A505" s="16"/>
      <c r="B505" s="32"/>
      <c r="C505" s="32"/>
      <c r="D505" s="32"/>
      <c r="E505" s="32"/>
      <c r="F505" s="32"/>
      <c r="G505" s="32"/>
      <c r="H505" s="32"/>
      <c r="I505" s="32"/>
      <c r="J505" s="32"/>
      <c r="K505" s="32"/>
      <c r="L505" s="32"/>
      <c r="M505" s="32"/>
      <c r="N505" s="19"/>
    </row>
    <row r="506" spans="1:54" ht="20.149999999999999" customHeight="1" thickTop="1" x14ac:dyDescent="0.3">
      <c r="A506" s="16"/>
      <c r="B506" s="33" t="s">
        <v>11</v>
      </c>
      <c r="C506" s="32"/>
      <c r="D506" s="32"/>
      <c r="E506" s="32"/>
      <c r="F506" s="179">
        <f>F465</f>
        <v>0</v>
      </c>
      <c r="G506" s="180"/>
      <c r="H506" s="180"/>
      <c r="I506" s="181"/>
      <c r="J506" s="34"/>
      <c r="K506" s="35" t="s">
        <v>12</v>
      </c>
      <c r="L506" s="36"/>
      <c r="M506" s="37"/>
      <c r="N506" s="19"/>
    </row>
    <row r="507" spans="1:54" ht="20.149999999999999" customHeight="1" thickBot="1" x14ac:dyDescent="0.35">
      <c r="A507" s="16"/>
      <c r="B507" s="33" t="s">
        <v>13</v>
      </c>
      <c r="C507" s="32"/>
      <c r="D507" s="32"/>
      <c r="E507" s="32"/>
      <c r="F507" s="179">
        <f>F466</f>
        <v>0</v>
      </c>
      <c r="G507" s="180"/>
      <c r="H507" s="180"/>
      <c r="I507" s="181"/>
      <c r="J507" s="34"/>
      <c r="K507" s="182"/>
      <c r="L507" s="183"/>
      <c r="M507" s="184"/>
      <c r="N507" s="19"/>
    </row>
    <row r="508" spans="1:54" ht="10" customHeight="1" thickTop="1" x14ac:dyDescent="0.3">
      <c r="A508" s="16"/>
      <c r="B508" s="17"/>
      <c r="C508" s="17"/>
      <c r="D508" s="17"/>
      <c r="E508" s="17"/>
      <c r="F508" s="17"/>
      <c r="G508" s="17"/>
      <c r="H508" s="18"/>
      <c r="I508" s="17"/>
      <c r="J508" s="17"/>
      <c r="K508" s="17"/>
      <c r="L508" s="17"/>
      <c r="M508" s="17"/>
      <c r="N508" s="19"/>
    </row>
    <row r="509" spans="1:54" ht="20.149999999999999" customHeight="1" x14ac:dyDescent="0.3">
      <c r="A509" s="16"/>
      <c r="B509" s="174" t="str">
        <f>F1545</f>
        <v>1. I felt fully seen and heard.</v>
      </c>
      <c r="C509" s="174"/>
      <c r="D509" s="174"/>
      <c r="E509" s="174"/>
      <c r="F509" s="174"/>
      <c r="G509" s="174"/>
      <c r="H509" s="174"/>
      <c r="I509" s="174"/>
      <c r="J509" s="174"/>
      <c r="K509" s="175"/>
      <c r="L509" s="176"/>
      <c r="M509" s="177"/>
      <c r="N509" s="19"/>
    </row>
    <row r="510" spans="1:54" ht="5.15" customHeight="1" x14ac:dyDescent="0.3">
      <c r="A510" s="16"/>
      <c r="B510" s="17"/>
      <c r="C510" s="17"/>
      <c r="D510" s="17"/>
      <c r="E510" s="17"/>
      <c r="F510" s="17"/>
      <c r="G510" s="17"/>
      <c r="H510" s="18"/>
      <c r="I510" s="17"/>
      <c r="J510" s="17"/>
      <c r="K510" s="17"/>
      <c r="L510" s="17"/>
      <c r="M510" s="17"/>
      <c r="N510" s="19"/>
      <c r="BB510" s="38"/>
    </row>
    <row r="511" spans="1:54" ht="20.149999999999999" customHeight="1" x14ac:dyDescent="0.3">
      <c r="A511" s="16"/>
      <c r="B511" s="174" t="str">
        <f>F1546</f>
        <v>2. They faithfully responded to all of my expressions of pain or discomfort.</v>
      </c>
      <c r="C511" s="174"/>
      <c r="D511" s="174"/>
      <c r="E511" s="174"/>
      <c r="F511" s="174"/>
      <c r="G511" s="174"/>
      <c r="H511" s="174"/>
      <c r="I511" s="174"/>
      <c r="J511" s="174"/>
      <c r="K511" s="175"/>
      <c r="L511" s="176"/>
      <c r="M511" s="177"/>
      <c r="N511" s="19"/>
      <c r="BB511" s="38"/>
    </row>
    <row r="512" spans="1:54" ht="5.15" customHeight="1" x14ac:dyDescent="0.3">
      <c r="A512" s="16"/>
      <c r="B512" s="17"/>
      <c r="C512" s="17"/>
      <c r="D512" s="17"/>
      <c r="E512" s="17"/>
      <c r="F512" s="17"/>
      <c r="G512" s="17"/>
      <c r="H512" s="18"/>
      <c r="I512" s="17"/>
      <c r="J512" s="17"/>
      <c r="K512" s="17"/>
      <c r="L512" s="17"/>
      <c r="M512" s="17"/>
      <c r="N512" s="19"/>
      <c r="BB512" s="38"/>
    </row>
    <row r="513" spans="1:54" ht="20.149999999999999" customHeight="1" x14ac:dyDescent="0.3">
      <c r="A513" s="16"/>
      <c r="B513" s="174" t="str">
        <f>F1547</f>
        <v>3. They put my personal wellbeing ahead of their institutional processes.</v>
      </c>
      <c r="C513" s="174"/>
      <c r="D513" s="174"/>
      <c r="E513" s="174"/>
      <c r="F513" s="174"/>
      <c r="G513" s="174"/>
      <c r="H513" s="174"/>
      <c r="I513" s="174"/>
      <c r="J513" s="174"/>
      <c r="K513" s="175"/>
      <c r="L513" s="176"/>
      <c r="M513" s="177"/>
      <c r="N513" s="19"/>
      <c r="BB513" s="38"/>
    </row>
    <row r="514" spans="1:54" ht="5.15" customHeight="1" x14ac:dyDescent="0.3">
      <c r="A514" s="16"/>
      <c r="B514" s="17"/>
      <c r="C514" s="17"/>
      <c r="D514" s="17"/>
      <c r="E514" s="17"/>
      <c r="F514" s="17"/>
      <c r="G514" s="17"/>
      <c r="H514" s="18"/>
      <c r="I514" s="17"/>
      <c r="J514" s="17"/>
      <c r="K514" s="17"/>
      <c r="L514" s="17"/>
      <c r="M514" s="17"/>
      <c r="N514" s="19"/>
      <c r="BB514" s="38"/>
    </row>
    <row r="515" spans="1:54" ht="20.149999999999999" customHeight="1" x14ac:dyDescent="0.3">
      <c r="A515" s="16"/>
      <c r="B515" s="174" t="str">
        <f>F1548</f>
        <v>4. Their actions and expressions were devoid of any microaggressions.</v>
      </c>
      <c r="C515" s="174"/>
      <c r="D515" s="174"/>
      <c r="E515" s="174"/>
      <c r="F515" s="174"/>
      <c r="G515" s="174"/>
      <c r="H515" s="174"/>
      <c r="I515" s="174"/>
      <c r="J515" s="174"/>
      <c r="K515" s="175"/>
      <c r="L515" s="176"/>
      <c r="M515" s="177"/>
      <c r="N515" s="19"/>
    </row>
    <row r="516" spans="1:54" ht="5.15" customHeight="1" x14ac:dyDescent="0.3">
      <c r="A516" s="16"/>
      <c r="B516" s="17"/>
      <c r="C516" s="17"/>
      <c r="D516" s="17"/>
      <c r="E516" s="17"/>
      <c r="F516" s="17"/>
      <c r="G516" s="17"/>
      <c r="H516" s="18"/>
      <c r="I516" s="17"/>
      <c r="J516" s="17"/>
      <c r="K516" s="17"/>
      <c r="L516" s="17"/>
      <c r="M516" s="17"/>
      <c r="N516" s="19"/>
    </row>
    <row r="517" spans="1:54" ht="20.149999999999999" customHeight="1" x14ac:dyDescent="0.3">
      <c r="A517" s="16"/>
      <c r="B517" s="174" t="str">
        <f>F1549</f>
        <v>5. They asked me how they could be more culturally sensitive.</v>
      </c>
      <c r="C517" s="174"/>
      <c r="D517" s="174"/>
      <c r="E517" s="174"/>
      <c r="F517" s="174"/>
      <c r="G517" s="174"/>
      <c r="H517" s="174"/>
      <c r="I517" s="174"/>
      <c r="J517" s="174"/>
      <c r="K517" s="175"/>
      <c r="L517" s="176"/>
      <c r="M517" s="177"/>
      <c r="N517" s="19"/>
    </row>
    <row r="518" spans="1:54" ht="5.15" customHeight="1" x14ac:dyDescent="0.3">
      <c r="A518" s="16"/>
      <c r="B518" s="17"/>
      <c r="C518" s="17"/>
      <c r="D518" s="17"/>
      <c r="E518" s="17"/>
      <c r="F518" s="17"/>
      <c r="G518" s="17"/>
      <c r="H518" s="18"/>
      <c r="I518" s="17"/>
      <c r="J518" s="17"/>
      <c r="K518" s="17"/>
      <c r="L518" s="17"/>
      <c r="M518" s="17"/>
      <c r="N518" s="19"/>
    </row>
    <row r="519" spans="1:54" ht="20.149999999999999" customHeight="1" x14ac:dyDescent="0.3">
      <c r="A519" s="16"/>
      <c r="B519" s="174" t="str">
        <f>F1550</f>
        <v>6. They did not exploit my vulnerability to their professional authority.</v>
      </c>
      <c r="C519" s="174"/>
      <c r="D519" s="174"/>
      <c r="E519" s="174"/>
      <c r="F519" s="174"/>
      <c r="G519" s="174"/>
      <c r="H519" s="174"/>
      <c r="I519" s="174"/>
      <c r="J519" s="174"/>
      <c r="K519" s="175"/>
      <c r="L519" s="176"/>
      <c r="M519" s="177"/>
      <c r="N519" s="19"/>
    </row>
    <row r="520" spans="1:54" ht="5.15" customHeight="1" x14ac:dyDescent="0.3">
      <c r="A520" s="16"/>
      <c r="B520" s="39"/>
      <c r="C520" s="39"/>
      <c r="D520" s="39"/>
      <c r="E520" s="39"/>
      <c r="F520" s="39"/>
      <c r="G520" s="39"/>
      <c r="H520" s="39"/>
      <c r="I520" s="39"/>
      <c r="J520" s="39"/>
      <c r="K520" s="39"/>
      <c r="L520" s="39"/>
      <c r="M520" s="39"/>
      <c r="N520" s="19"/>
    </row>
    <row r="521" spans="1:54" ht="20.149999999999999" customHeight="1" x14ac:dyDescent="0.3">
      <c r="A521" s="16"/>
      <c r="B521" s="174" t="str">
        <f>F1551</f>
        <v>7. I never had to give up my autonomy to fit their processes.</v>
      </c>
      <c r="C521" s="174"/>
      <c r="D521" s="174"/>
      <c r="E521" s="174"/>
      <c r="F521" s="174"/>
      <c r="G521" s="174"/>
      <c r="H521" s="174"/>
      <c r="I521" s="174"/>
      <c r="J521" s="174"/>
      <c r="K521" s="175"/>
      <c r="L521" s="176"/>
      <c r="M521" s="177"/>
      <c r="N521" s="19"/>
    </row>
    <row r="522" spans="1:54" ht="5.15" customHeight="1" x14ac:dyDescent="0.3">
      <c r="A522" s="16"/>
      <c r="B522" s="39"/>
      <c r="C522" s="39"/>
      <c r="D522" s="39"/>
      <c r="E522" s="39"/>
      <c r="F522" s="39"/>
      <c r="G522" s="39"/>
      <c r="H522" s="39"/>
      <c r="I522" s="39"/>
      <c r="J522" s="39"/>
      <c r="K522" s="39"/>
      <c r="L522" s="39"/>
      <c r="M522" s="39"/>
      <c r="N522" s="19"/>
    </row>
    <row r="523" spans="1:54" ht="20.149999999999999" customHeight="1" x14ac:dyDescent="0.3">
      <c r="A523" s="16"/>
      <c r="B523" s="174" t="str">
        <f>F1552</f>
        <v>8. Staff appeared to be culturally diverse.</v>
      </c>
      <c r="C523" s="174"/>
      <c r="D523" s="174"/>
      <c r="E523" s="174"/>
      <c r="F523" s="174"/>
      <c r="G523" s="174"/>
      <c r="H523" s="174"/>
      <c r="I523" s="174"/>
      <c r="J523" s="174"/>
      <c r="K523" s="175"/>
      <c r="L523" s="176"/>
      <c r="M523" s="177"/>
      <c r="N523" s="19"/>
    </row>
    <row r="524" spans="1:54" ht="5.15" customHeight="1" x14ac:dyDescent="0.3">
      <c r="A524" s="16"/>
      <c r="B524" s="39"/>
      <c r="C524" s="39"/>
      <c r="D524" s="39"/>
      <c r="E524" s="39"/>
      <c r="F524" s="39"/>
      <c r="G524" s="39"/>
      <c r="H524" s="39"/>
      <c r="I524" s="39"/>
      <c r="J524" s="39"/>
      <c r="K524" s="39"/>
      <c r="L524" s="39"/>
      <c r="M524" s="39"/>
      <c r="N524" s="19"/>
    </row>
    <row r="525" spans="1:54" ht="20.149999999999999" customHeight="1" x14ac:dyDescent="0.3">
      <c r="A525" s="16"/>
      <c r="B525" s="174" t="str">
        <f>F1553</f>
        <v>9. They effectively accommodated my linguistic barrier.</v>
      </c>
      <c r="C525" s="174"/>
      <c r="D525" s="174"/>
      <c r="E525" s="174"/>
      <c r="F525" s="174"/>
      <c r="G525" s="174"/>
      <c r="H525" s="174"/>
      <c r="I525" s="174"/>
      <c r="J525" s="174"/>
      <c r="K525" s="175"/>
      <c r="L525" s="176"/>
      <c r="M525" s="177"/>
      <c r="N525" s="19"/>
    </row>
    <row r="526" spans="1:54" ht="5.15" customHeight="1" x14ac:dyDescent="0.3">
      <c r="A526" s="16"/>
      <c r="B526" s="39"/>
      <c r="C526" s="39"/>
      <c r="D526" s="39"/>
      <c r="E526" s="39"/>
      <c r="F526" s="39"/>
      <c r="G526" s="39"/>
      <c r="H526" s="39"/>
      <c r="I526" s="39"/>
      <c r="J526" s="39"/>
      <c r="K526" s="39"/>
      <c r="L526" s="39"/>
      <c r="M526" s="39"/>
      <c r="N526" s="19"/>
    </row>
    <row r="527" spans="1:54" ht="20.149999999999999" customHeight="1" x14ac:dyDescent="0.3">
      <c r="A527" s="16"/>
      <c r="B527" s="174" t="str">
        <f>F1554</f>
        <v>10. I was offered billing options appropriate to my cultural values.</v>
      </c>
      <c r="C527" s="174"/>
      <c r="D527" s="174"/>
      <c r="E527" s="174"/>
      <c r="F527" s="174"/>
      <c r="G527" s="174"/>
      <c r="H527" s="174"/>
      <c r="I527" s="174"/>
      <c r="J527" s="174"/>
      <c r="K527" s="175"/>
      <c r="L527" s="176"/>
      <c r="M527" s="177"/>
      <c r="N527" s="19"/>
    </row>
    <row r="528" spans="1:54" ht="10" customHeight="1" x14ac:dyDescent="0.3">
      <c r="A528" s="16"/>
      <c r="B528" s="39"/>
      <c r="C528" s="39"/>
      <c r="D528" s="39"/>
      <c r="E528" s="39"/>
      <c r="F528" s="39"/>
      <c r="G528" s="39"/>
      <c r="H528" s="39"/>
      <c r="I528" s="39"/>
      <c r="J528" s="39"/>
      <c r="K528" s="39"/>
      <c r="L528" s="39"/>
      <c r="M528" s="39"/>
      <c r="N528" s="19"/>
    </row>
    <row r="529" spans="1:14" ht="15" customHeight="1" x14ac:dyDescent="0.3">
      <c r="A529" s="16"/>
      <c r="B529" s="178" t="str">
        <f>B1558</f>
        <v/>
      </c>
      <c r="C529" s="178"/>
      <c r="D529" s="178"/>
      <c r="E529" s="178"/>
      <c r="F529" s="178"/>
      <c r="G529" s="178"/>
      <c r="H529" s="178"/>
      <c r="I529" s="178"/>
      <c r="J529" s="178"/>
      <c r="K529" s="178"/>
      <c r="L529" s="178"/>
      <c r="M529" s="178"/>
      <c r="N529" s="19"/>
    </row>
    <row r="530" spans="1:14" ht="10" customHeight="1" x14ac:dyDescent="0.3">
      <c r="A530" s="16"/>
      <c r="B530" s="40"/>
      <c r="C530" s="41"/>
      <c r="D530" s="41"/>
      <c r="E530" s="41"/>
      <c r="F530" s="41"/>
      <c r="G530" s="41"/>
      <c r="H530" s="41"/>
      <c r="I530" s="41"/>
      <c r="J530" s="41"/>
      <c r="K530" s="41"/>
      <c r="L530" s="41"/>
      <c r="M530" s="42"/>
      <c r="N530" s="19"/>
    </row>
    <row r="531" spans="1:14" ht="20" customHeight="1" x14ac:dyDescent="0.3">
      <c r="A531" s="16"/>
      <c r="B531" s="52" t="str">
        <f>C1562</f>
        <v xml:space="preserve">We provide this helpful feedback to you, the recipient, to improve your cultural competency. </v>
      </c>
      <c r="C531" s="53"/>
      <c r="D531" s="53"/>
      <c r="E531" s="53"/>
      <c r="F531" s="53"/>
      <c r="G531" s="53"/>
      <c r="H531" s="53"/>
      <c r="I531" s="53"/>
      <c r="J531" s="53"/>
      <c r="K531" s="53"/>
      <c r="L531" s="53"/>
      <c r="M531" s="54"/>
      <c r="N531" s="19"/>
    </row>
    <row r="532" spans="1:14" ht="20" customHeight="1" x14ac:dyDescent="0.3">
      <c r="A532" s="16"/>
      <c r="B532" s="156" t="s">
        <v>15</v>
      </c>
      <c r="C532" s="157"/>
      <c r="D532" s="157"/>
      <c r="E532" s="157"/>
      <c r="F532" s="157"/>
      <c r="G532" s="157"/>
      <c r="H532" s="157"/>
      <c r="I532" s="157"/>
      <c r="J532" s="157"/>
      <c r="K532" s="157"/>
      <c r="L532" s="157"/>
      <c r="M532" s="158"/>
      <c r="N532" s="19"/>
    </row>
    <row r="533" spans="1:14" ht="20" customHeight="1" thickBot="1" x14ac:dyDescent="0.35">
      <c r="A533" s="16"/>
      <c r="B533" s="156" t="s">
        <v>16</v>
      </c>
      <c r="C533" s="157"/>
      <c r="D533" s="157"/>
      <c r="E533" s="157"/>
      <c r="F533" s="157"/>
      <c r="G533" s="157"/>
      <c r="H533" s="157"/>
      <c r="I533" s="157"/>
      <c r="J533" s="157"/>
      <c r="K533" s="157"/>
      <c r="L533" s="157"/>
      <c r="M533" s="158"/>
      <c r="N533" s="19"/>
    </row>
    <row r="534" spans="1:14" ht="30" customHeight="1" thickTop="1" x14ac:dyDescent="0.3">
      <c r="A534" s="16"/>
      <c r="B534" s="159" t="s">
        <v>17</v>
      </c>
      <c r="C534" s="160"/>
      <c r="D534" s="160"/>
      <c r="E534" s="162" t="s">
        <v>18</v>
      </c>
      <c r="F534" s="163"/>
      <c r="G534" s="163"/>
      <c r="H534" s="164"/>
      <c r="I534" s="165" t="s">
        <v>19</v>
      </c>
      <c r="J534" s="166"/>
      <c r="K534" s="166"/>
      <c r="L534" s="166"/>
      <c r="M534" s="167"/>
      <c r="N534" s="19"/>
    </row>
    <row r="535" spans="1:14" ht="55" customHeight="1" thickBot="1" x14ac:dyDescent="0.35">
      <c r="A535" s="16"/>
      <c r="B535" s="55"/>
      <c r="C535" s="17"/>
      <c r="D535" s="17"/>
      <c r="E535" s="168" t="s">
        <v>20</v>
      </c>
      <c r="F535" s="169"/>
      <c r="G535" s="169"/>
      <c r="H535" s="170"/>
      <c r="I535" s="171" t="s">
        <v>21</v>
      </c>
      <c r="J535" s="172"/>
      <c r="K535" s="172"/>
      <c r="L535" s="172"/>
      <c r="M535" s="173"/>
      <c r="N535" s="19"/>
    </row>
    <row r="536" spans="1:14" ht="10" customHeight="1" thickTop="1" x14ac:dyDescent="0.3">
      <c r="A536" s="16"/>
      <c r="B536" s="55"/>
      <c r="C536" s="17"/>
      <c r="D536" s="17"/>
      <c r="E536" s="17"/>
      <c r="F536" s="17"/>
      <c r="G536" s="17"/>
      <c r="H536" s="17"/>
      <c r="I536" s="17"/>
      <c r="J536" s="17"/>
      <c r="K536" s="17"/>
      <c r="L536" s="17"/>
      <c r="M536" s="56"/>
      <c r="N536" s="19"/>
    </row>
    <row r="537" spans="1:14" ht="20.149999999999999" customHeight="1" x14ac:dyDescent="0.3">
      <c r="A537" s="16"/>
      <c r="B537" s="46"/>
      <c r="C537" s="39"/>
      <c r="D537" s="39"/>
      <c r="E537" s="153"/>
      <c r="F537" s="154"/>
      <c r="G537" s="154"/>
      <c r="H537" s="154"/>
      <c r="I537" s="154"/>
      <c r="J537" s="154"/>
      <c r="K537" s="154"/>
      <c r="L537" s="155"/>
      <c r="M537" s="48"/>
      <c r="N537" s="19"/>
    </row>
    <row r="538" spans="1:14" ht="10" customHeight="1" x14ac:dyDescent="0.3">
      <c r="A538" s="16"/>
      <c r="B538" s="46"/>
      <c r="C538" s="39"/>
      <c r="D538" s="39"/>
      <c r="E538" s="39"/>
      <c r="F538" s="39"/>
      <c r="G538" s="39"/>
      <c r="H538" s="39"/>
      <c r="I538" s="39"/>
      <c r="J538" s="39"/>
      <c r="K538" s="39"/>
      <c r="L538" s="39"/>
      <c r="M538" s="48"/>
      <c r="N538" s="19"/>
    </row>
    <row r="539" spans="1:14" ht="65.150000000000006" customHeight="1" x14ac:dyDescent="0.3">
      <c r="A539" s="16"/>
      <c r="B539" s="156" t="str">
        <f>C1572</f>
        <v>Select one of these two services, Standard or Competitive Competence, to best improve your efficacy serving diverse patients. We can then offer a testimonial of your improved responsiveness to diverse clients.</v>
      </c>
      <c r="C539" s="157"/>
      <c r="D539" s="157"/>
      <c r="E539" s="157"/>
      <c r="F539" s="157"/>
      <c r="G539" s="157"/>
      <c r="H539" s="157"/>
      <c r="I539" s="157"/>
      <c r="J539" s="157"/>
      <c r="K539" s="157"/>
      <c r="L539" s="157"/>
      <c r="M539" s="158"/>
      <c r="N539" s="19"/>
    </row>
    <row r="540" spans="1:14" ht="45" customHeight="1" x14ac:dyDescent="0.3">
      <c r="A540" s="16"/>
      <c r="B540" s="150"/>
      <c r="C540" s="151"/>
      <c r="D540" s="151"/>
      <c r="E540" s="151"/>
      <c r="F540" s="151"/>
      <c r="G540" s="151"/>
      <c r="H540" s="151"/>
      <c r="I540" s="151"/>
      <c r="J540" s="151"/>
      <c r="K540" s="151"/>
      <c r="L540" s="151"/>
      <c r="M540" s="152"/>
      <c r="N540" s="19"/>
    </row>
    <row r="541" spans="1:14" ht="5.15" customHeight="1" x14ac:dyDescent="0.3">
      <c r="A541" s="16"/>
      <c r="B541" s="39"/>
      <c r="C541" s="39"/>
      <c r="D541" s="39"/>
      <c r="E541" s="39"/>
      <c r="F541" s="39"/>
      <c r="G541" s="39"/>
      <c r="H541" s="39"/>
      <c r="I541" s="39"/>
      <c r="J541" s="39"/>
      <c r="K541" s="39"/>
      <c r="L541" s="39"/>
      <c r="M541" s="39"/>
      <c r="N541" s="19"/>
    </row>
    <row r="542" spans="1:14" ht="5.15" customHeight="1" x14ac:dyDescent="0.3">
      <c r="A542" s="27"/>
      <c r="B542" s="28"/>
      <c r="C542" s="28"/>
      <c r="D542" s="28"/>
      <c r="E542" s="28"/>
      <c r="F542" s="28"/>
      <c r="G542" s="28"/>
      <c r="H542" s="28"/>
      <c r="I542" s="28"/>
      <c r="J542" s="28"/>
      <c r="K542" s="28"/>
      <c r="L542" s="28"/>
      <c r="M542" s="28"/>
      <c r="N542" s="29"/>
    </row>
    <row r="543" spans="1:14" ht="55" customHeight="1" x14ac:dyDescent="0.3">
      <c r="A543" s="30" t="s">
        <v>5</v>
      </c>
      <c r="B543" s="185" t="s">
        <v>35</v>
      </c>
      <c r="C543" s="185"/>
      <c r="D543" s="185"/>
      <c r="E543" s="185"/>
      <c r="F543" s="186"/>
      <c r="G543" s="186"/>
      <c r="H543" s="186"/>
      <c r="I543" s="186"/>
      <c r="J543" s="187"/>
      <c r="K543" s="187"/>
      <c r="L543" s="187"/>
      <c r="M543" s="187"/>
      <c r="N543" s="31" t="s">
        <v>7</v>
      </c>
    </row>
    <row r="544" spans="1:14" ht="5.15" customHeight="1" x14ac:dyDescent="0.3">
      <c r="A544" s="11"/>
      <c r="B544" s="12"/>
      <c r="C544" s="12"/>
      <c r="D544" s="12"/>
      <c r="E544" s="12"/>
      <c r="F544" s="12"/>
      <c r="G544" s="12"/>
      <c r="H544" s="13"/>
      <c r="I544" s="12"/>
      <c r="J544" s="12"/>
      <c r="K544" s="12"/>
      <c r="L544" s="12"/>
      <c r="M544" s="12"/>
      <c r="N544" s="14"/>
    </row>
    <row r="545" spans="1:54" ht="5.15" customHeight="1" x14ac:dyDescent="0.3">
      <c r="A545" s="16"/>
      <c r="B545" s="17"/>
      <c r="C545" s="17"/>
      <c r="D545" s="17"/>
      <c r="E545" s="17"/>
      <c r="F545" s="17"/>
      <c r="G545" s="17"/>
      <c r="H545" s="18"/>
      <c r="I545" s="17"/>
      <c r="J545" s="17"/>
      <c r="K545" s="17"/>
      <c r="L545" s="17"/>
      <c r="M545" s="17"/>
      <c r="N545" s="19"/>
    </row>
    <row r="546" spans="1:54" ht="5.15" customHeight="1" thickBot="1" x14ac:dyDescent="0.35">
      <c r="A546" s="16"/>
      <c r="B546" s="32"/>
      <c r="C546" s="32"/>
      <c r="D546" s="32"/>
      <c r="E546" s="32"/>
      <c r="F546" s="32"/>
      <c r="G546" s="32"/>
      <c r="H546" s="32"/>
      <c r="I546" s="32"/>
      <c r="J546" s="32"/>
      <c r="K546" s="32"/>
      <c r="L546" s="32"/>
      <c r="M546" s="32"/>
      <c r="N546" s="19"/>
    </row>
    <row r="547" spans="1:54" ht="20.149999999999999" customHeight="1" thickTop="1" x14ac:dyDescent="0.3">
      <c r="A547" s="16"/>
      <c r="B547" s="33" t="s">
        <v>11</v>
      </c>
      <c r="C547" s="32"/>
      <c r="D547" s="32"/>
      <c r="E547" s="32"/>
      <c r="F547" s="179">
        <f>F506</f>
        <v>0</v>
      </c>
      <c r="G547" s="180"/>
      <c r="H547" s="180"/>
      <c r="I547" s="181"/>
      <c r="J547" s="34"/>
      <c r="K547" s="35" t="s">
        <v>12</v>
      </c>
      <c r="L547" s="36"/>
      <c r="M547" s="37"/>
      <c r="N547" s="19"/>
    </row>
    <row r="548" spans="1:54" ht="20.149999999999999" customHeight="1" thickBot="1" x14ac:dyDescent="0.35">
      <c r="A548" s="16"/>
      <c r="B548" s="33" t="s">
        <v>13</v>
      </c>
      <c r="C548" s="32"/>
      <c r="D548" s="32"/>
      <c r="E548" s="32"/>
      <c r="F548" s="179">
        <f>F507</f>
        <v>0</v>
      </c>
      <c r="G548" s="180"/>
      <c r="H548" s="180"/>
      <c r="I548" s="181"/>
      <c r="J548" s="34"/>
      <c r="K548" s="182"/>
      <c r="L548" s="183"/>
      <c r="M548" s="184"/>
      <c r="N548" s="19"/>
    </row>
    <row r="549" spans="1:54" ht="10" customHeight="1" thickTop="1" x14ac:dyDescent="0.3">
      <c r="A549" s="16"/>
      <c r="B549" s="17"/>
      <c r="C549" s="17"/>
      <c r="D549" s="17"/>
      <c r="E549" s="17"/>
      <c r="F549" s="17"/>
      <c r="G549" s="17"/>
      <c r="H549" s="18"/>
      <c r="I549" s="17"/>
      <c r="J549" s="17"/>
      <c r="K549" s="17"/>
      <c r="L549" s="17"/>
      <c r="M549" s="17"/>
      <c r="N549" s="19"/>
    </row>
    <row r="550" spans="1:54" ht="20.149999999999999" customHeight="1" x14ac:dyDescent="0.3">
      <c r="A550" s="16"/>
      <c r="B550" s="174" t="str">
        <f>F1582</f>
        <v>1. I felt fully seen and heard.</v>
      </c>
      <c r="C550" s="174"/>
      <c r="D550" s="174"/>
      <c r="E550" s="174"/>
      <c r="F550" s="174"/>
      <c r="G550" s="174"/>
      <c r="H550" s="174"/>
      <c r="I550" s="174"/>
      <c r="J550" s="174"/>
      <c r="K550" s="175"/>
      <c r="L550" s="176"/>
      <c r="M550" s="177"/>
      <c r="N550" s="19"/>
    </row>
    <row r="551" spans="1:54" ht="5.15" customHeight="1" x14ac:dyDescent="0.3">
      <c r="A551" s="16"/>
      <c r="B551" s="17"/>
      <c r="C551" s="17"/>
      <c r="D551" s="17"/>
      <c r="E551" s="17"/>
      <c r="F551" s="17"/>
      <c r="G551" s="17"/>
      <c r="H551" s="18"/>
      <c r="I551" s="17"/>
      <c r="J551" s="17"/>
      <c r="K551" s="17"/>
      <c r="L551" s="17"/>
      <c r="M551" s="17"/>
      <c r="N551" s="19"/>
      <c r="BB551" s="38"/>
    </row>
    <row r="552" spans="1:54" ht="20.149999999999999" customHeight="1" x14ac:dyDescent="0.3">
      <c r="A552" s="16"/>
      <c r="B552" s="174" t="str">
        <f>F1583</f>
        <v>2. They faithfully responded to all of my expressions of pain or discomfort.</v>
      </c>
      <c r="C552" s="174"/>
      <c r="D552" s="174"/>
      <c r="E552" s="174"/>
      <c r="F552" s="174"/>
      <c r="G552" s="174"/>
      <c r="H552" s="174"/>
      <c r="I552" s="174"/>
      <c r="J552" s="174"/>
      <c r="K552" s="175"/>
      <c r="L552" s="176"/>
      <c r="M552" s="177"/>
      <c r="N552" s="19"/>
      <c r="BB552" s="38"/>
    </row>
    <row r="553" spans="1:54" ht="5.15" customHeight="1" x14ac:dyDescent="0.3">
      <c r="A553" s="16"/>
      <c r="B553" s="17"/>
      <c r="C553" s="17"/>
      <c r="D553" s="17"/>
      <c r="E553" s="17"/>
      <c r="F553" s="17"/>
      <c r="G553" s="17"/>
      <c r="H553" s="18"/>
      <c r="I553" s="17"/>
      <c r="J553" s="17"/>
      <c r="K553" s="17"/>
      <c r="L553" s="17"/>
      <c r="M553" s="17"/>
      <c r="N553" s="19"/>
      <c r="BB553" s="38"/>
    </row>
    <row r="554" spans="1:54" ht="20.149999999999999" customHeight="1" x14ac:dyDescent="0.3">
      <c r="A554" s="16"/>
      <c r="B554" s="174" t="str">
        <f>F1584</f>
        <v>3. They put my personal wellbeing ahead of their institutional processes.</v>
      </c>
      <c r="C554" s="174"/>
      <c r="D554" s="174"/>
      <c r="E554" s="174"/>
      <c r="F554" s="174"/>
      <c r="G554" s="174"/>
      <c r="H554" s="174"/>
      <c r="I554" s="174"/>
      <c r="J554" s="174"/>
      <c r="K554" s="175"/>
      <c r="L554" s="176"/>
      <c r="M554" s="177"/>
      <c r="N554" s="19"/>
      <c r="BB554" s="38"/>
    </row>
    <row r="555" spans="1:54" ht="5.15" customHeight="1" x14ac:dyDescent="0.3">
      <c r="A555" s="16"/>
      <c r="B555" s="17"/>
      <c r="C555" s="17"/>
      <c r="D555" s="17"/>
      <c r="E555" s="17"/>
      <c r="F555" s="17"/>
      <c r="G555" s="17"/>
      <c r="H555" s="18"/>
      <c r="I555" s="17"/>
      <c r="J555" s="17"/>
      <c r="K555" s="17"/>
      <c r="L555" s="17"/>
      <c r="M555" s="17"/>
      <c r="N555" s="19"/>
      <c r="BB555" s="38"/>
    </row>
    <row r="556" spans="1:54" ht="20.149999999999999" customHeight="1" x14ac:dyDescent="0.3">
      <c r="A556" s="16"/>
      <c r="B556" s="174" t="str">
        <f>F1585</f>
        <v>4. Their actions and expressions were devoid of any microaggressions.</v>
      </c>
      <c r="C556" s="174"/>
      <c r="D556" s="174"/>
      <c r="E556" s="174"/>
      <c r="F556" s="174"/>
      <c r="G556" s="174"/>
      <c r="H556" s="174"/>
      <c r="I556" s="174"/>
      <c r="J556" s="174"/>
      <c r="K556" s="175"/>
      <c r="L556" s="176"/>
      <c r="M556" s="177"/>
      <c r="N556" s="19"/>
    </row>
    <row r="557" spans="1:54" ht="5.15" customHeight="1" x14ac:dyDescent="0.3">
      <c r="A557" s="16"/>
      <c r="B557" s="17"/>
      <c r="C557" s="17"/>
      <c r="D557" s="17"/>
      <c r="E557" s="17"/>
      <c r="F557" s="17"/>
      <c r="G557" s="17"/>
      <c r="H557" s="18"/>
      <c r="I557" s="17"/>
      <c r="J557" s="17"/>
      <c r="K557" s="17"/>
      <c r="L557" s="17"/>
      <c r="M557" s="17"/>
      <c r="N557" s="19"/>
    </row>
    <row r="558" spans="1:54" ht="20.149999999999999" customHeight="1" x14ac:dyDescent="0.3">
      <c r="A558" s="16"/>
      <c r="B558" s="174" t="str">
        <f>F1586</f>
        <v>5. They asked me how they could be more culturally sensitive.</v>
      </c>
      <c r="C558" s="174"/>
      <c r="D558" s="174"/>
      <c r="E558" s="174"/>
      <c r="F558" s="174"/>
      <c r="G558" s="174"/>
      <c r="H558" s="174"/>
      <c r="I558" s="174"/>
      <c r="J558" s="174"/>
      <c r="K558" s="175"/>
      <c r="L558" s="176"/>
      <c r="M558" s="177"/>
      <c r="N558" s="19"/>
    </row>
    <row r="559" spans="1:54" ht="5.15" customHeight="1" x14ac:dyDescent="0.3">
      <c r="A559" s="16"/>
      <c r="B559" s="17"/>
      <c r="C559" s="17"/>
      <c r="D559" s="17"/>
      <c r="E559" s="17"/>
      <c r="F559" s="17"/>
      <c r="G559" s="17"/>
      <c r="H559" s="18"/>
      <c r="I559" s="17"/>
      <c r="J559" s="17"/>
      <c r="K559" s="17"/>
      <c r="L559" s="17"/>
      <c r="M559" s="17"/>
      <c r="N559" s="19"/>
    </row>
    <row r="560" spans="1:54" ht="20.149999999999999" customHeight="1" x14ac:dyDescent="0.3">
      <c r="A560" s="16"/>
      <c r="B560" s="174" t="str">
        <f>F1587</f>
        <v>6. They did not exploit my vulnerability to their professional authority.</v>
      </c>
      <c r="C560" s="174"/>
      <c r="D560" s="174"/>
      <c r="E560" s="174"/>
      <c r="F560" s="174"/>
      <c r="G560" s="174"/>
      <c r="H560" s="174"/>
      <c r="I560" s="174"/>
      <c r="J560" s="174"/>
      <c r="K560" s="175"/>
      <c r="L560" s="176"/>
      <c r="M560" s="177"/>
      <c r="N560" s="19"/>
    </row>
    <row r="561" spans="1:14" ht="5.15" customHeight="1" x14ac:dyDescent="0.3">
      <c r="A561" s="16"/>
      <c r="B561" s="39"/>
      <c r="C561" s="39"/>
      <c r="D561" s="39"/>
      <c r="E561" s="39"/>
      <c r="F561" s="39"/>
      <c r="G561" s="39"/>
      <c r="H561" s="39"/>
      <c r="I561" s="39"/>
      <c r="J561" s="39"/>
      <c r="K561" s="39"/>
      <c r="L561" s="39"/>
      <c r="M561" s="39"/>
      <c r="N561" s="19"/>
    </row>
    <row r="562" spans="1:14" ht="20.149999999999999" customHeight="1" x14ac:dyDescent="0.3">
      <c r="A562" s="16"/>
      <c r="B562" s="174" t="str">
        <f>F1588</f>
        <v>7. I never had to give up my autonomy to fit their processes.</v>
      </c>
      <c r="C562" s="174"/>
      <c r="D562" s="174"/>
      <c r="E562" s="174"/>
      <c r="F562" s="174"/>
      <c r="G562" s="174"/>
      <c r="H562" s="174"/>
      <c r="I562" s="174"/>
      <c r="J562" s="174"/>
      <c r="K562" s="175"/>
      <c r="L562" s="176"/>
      <c r="M562" s="177"/>
      <c r="N562" s="19"/>
    </row>
    <row r="563" spans="1:14" ht="5.15" customHeight="1" x14ac:dyDescent="0.3">
      <c r="A563" s="16"/>
      <c r="B563" s="39"/>
      <c r="C563" s="39"/>
      <c r="D563" s="39"/>
      <c r="E563" s="39"/>
      <c r="F563" s="39"/>
      <c r="G563" s="39"/>
      <c r="H563" s="39"/>
      <c r="I563" s="39"/>
      <c r="J563" s="39"/>
      <c r="K563" s="39"/>
      <c r="L563" s="39"/>
      <c r="M563" s="39"/>
      <c r="N563" s="19"/>
    </row>
    <row r="564" spans="1:14" ht="20.149999999999999" customHeight="1" x14ac:dyDescent="0.3">
      <c r="A564" s="16"/>
      <c r="B564" s="174" t="str">
        <f>F1589</f>
        <v>8. Staff appeared to be culturally diverse.</v>
      </c>
      <c r="C564" s="174"/>
      <c r="D564" s="174"/>
      <c r="E564" s="174"/>
      <c r="F564" s="174"/>
      <c r="G564" s="174"/>
      <c r="H564" s="174"/>
      <c r="I564" s="174"/>
      <c r="J564" s="174"/>
      <c r="K564" s="175"/>
      <c r="L564" s="176"/>
      <c r="M564" s="177"/>
      <c r="N564" s="19"/>
    </row>
    <row r="565" spans="1:14" ht="5.15" customHeight="1" x14ac:dyDescent="0.3">
      <c r="A565" s="16"/>
      <c r="B565" s="39"/>
      <c r="C565" s="39"/>
      <c r="D565" s="39"/>
      <c r="E565" s="39"/>
      <c r="F565" s="39"/>
      <c r="G565" s="39"/>
      <c r="H565" s="39"/>
      <c r="I565" s="39"/>
      <c r="J565" s="39"/>
      <c r="K565" s="39"/>
      <c r="L565" s="39"/>
      <c r="M565" s="39"/>
      <c r="N565" s="19"/>
    </row>
    <row r="566" spans="1:14" ht="20.149999999999999" customHeight="1" x14ac:dyDescent="0.3">
      <c r="A566" s="16"/>
      <c r="B566" s="174" t="str">
        <f>F1590</f>
        <v>9. They effectively accommodated my linguistic barrier.</v>
      </c>
      <c r="C566" s="174"/>
      <c r="D566" s="174"/>
      <c r="E566" s="174"/>
      <c r="F566" s="174"/>
      <c r="G566" s="174"/>
      <c r="H566" s="174"/>
      <c r="I566" s="174"/>
      <c r="J566" s="174"/>
      <c r="K566" s="175"/>
      <c r="L566" s="176"/>
      <c r="M566" s="177"/>
      <c r="N566" s="19"/>
    </row>
    <row r="567" spans="1:14" ht="5.15" customHeight="1" x14ac:dyDescent="0.3">
      <c r="A567" s="16"/>
      <c r="B567" s="39"/>
      <c r="C567" s="39"/>
      <c r="D567" s="39"/>
      <c r="E567" s="39"/>
      <c r="F567" s="39"/>
      <c r="G567" s="39"/>
      <c r="H567" s="39"/>
      <c r="I567" s="39"/>
      <c r="J567" s="39"/>
      <c r="K567" s="39"/>
      <c r="L567" s="39"/>
      <c r="M567" s="39"/>
      <c r="N567" s="19"/>
    </row>
    <row r="568" spans="1:14" ht="20.149999999999999" customHeight="1" x14ac:dyDescent="0.3">
      <c r="A568" s="16"/>
      <c r="B568" s="174" t="str">
        <f>F1591</f>
        <v>10. I was offered billing options appropriate to my cultural values.</v>
      </c>
      <c r="C568" s="174"/>
      <c r="D568" s="174"/>
      <c r="E568" s="174"/>
      <c r="F568" s="174"/>
      <c r="G568" s="174"/>
      <c r="H568" s="174"/>
      <c r="I568" s="174"/>
      <c r="J568" s="174"/>
      <c r="K568" s="175"/>
      <c r="L568" s="176"/>
      <c r="M568" s="177"/>
      <c r="N568" s="19"/>
    </row>
    <row r="569" spans="1:14" ht="10" customHeight="1" x14ac:dyDescent="0.3">
      <c r="A569" s="16"/>
      <c r="B569" s="39"/>
      <c r="C569" s="39"/>
      <c r="D569" s="39"/>
      <c r="E569" s="39"/>
      <c r="F569" s="39"/>
      <c r="G569" s="39"/>
      <c r="H569" s="39"/>
      <c r="I569" s="39"/>
      <c r="J569" s="39"/>
      <c r="K569" s="39"/>
      <c r="L569" s="39"/>
      <c r="M569" s="39"/>
      <c r="N569" s="19"/>
    </row>
    <row r="570" spans="1:14" ht="15" customHeight="1" x14ac:dyDescent="0.3">
      <c r="A570" s="16"/>
      <c r="B570" s="178" t="str">
        <f>B1595</f>
        <v/>
      </c>
      <c r="C570" s="178"/>
      <c r="D570" s="178"/>
      <c r="E570" s="178"/>
      <c r="F570" s="178"/>
      <c r="G570" s="178"/>
      <c r="H570" s="178"/>
      <c r="I570" s="178"/>
      <c r="J570" s="178"/>
      <c r="K570" s="178"/>
      <c r="L570" s="178"/>
      <c r="M570" s="178"/>
      <c r="N570" s="19"/>
    </row>
    <row r="571" spans="1:14" ht="10" customHeight="1" x14ac:dyDescent="0.3">
      <c r="A571" s="16"/>
      <c r="B571" s="40"/>
      <c r="C571" s="41"/>
      <c r="D571" s="41"/>
      <c r="E571" s="41"/>
      <c r="F571" s="41"/>
      <c r="G571" s="41"/>
      <c r="H571" s="41"/>
      <c r="I571" s="41"/>
      <c r="J571" s="41"/>
      <c r="K571" s="41"/>
      <c r="L571" s="41"/>
      <c r="M571" s="42"/>
      <c r="N571" s="19"/>
    </row>
    <row r="572" spans="1:14" ht="20" customHeight="1" x14ac:dyDescent="0.3">
      <c r="A572" s="16"/>
      <c r="B572" s="52" t="str">
        <f>C1599</f>
        <v xml:space="preserve">We provide this helpful feedback to you, the recipient, to improve your cultural competency. </v>
      </c>
      <c r="C572" s="53"/>
      <c r="D572" s="53"/>
      <c r="E572" s="53"/>
      <c r="F572" s="53"/>
      <c r="G572" s="53"/>
      <c r="H572" s="53"/>
      <c r="I572" s="53"/>
      <c r="J572" s="53"/>
      <c r="K572" s="53"/>
      <c r="L572" s="53"/>
      <c r="M572" s="54"/>
      <c r="N572" s="19"/>
    </row>
    <row r="573" spans="1:14" ht="20" customHeight="1" x14ac:dyDescent="0.3">
      <c r="A573" s="16"/>
      <c r="B573" s="156" t="s">
        <v>15</v>
      </c>
      <c r="C573" s="157"/>
      <c r="D573" s="157"/>
      <c r="E573" s="157"/>
      <c r="F573" s="157"/>
      <c r="G573" s="157"/>
      <c r="H573" s="157"/>
      <c r="I573" s="157"/>
      <c r="J573" s="157"/>
      <c r="K573" s="157"/>
      <c r="L573" s="157"/>
      <c r="M573" s="158"/>
      <c r="N573" s="19"/>
    </row>
    <row r="574" spans="1:14" ht="20" customHeight="1" thickBot="1" x14ac:dyDescent="0.35">
      <c r="A574" s="16"/>
      <c r="B574" s="156" t="s">
        <v>16</v>
      </c>
      <c r="C574" s="157"/>
      <c r="D574" s="157"/>
      <c r="E574" s="157"/>
      <c r="F574" s="157"/>
      <c r="G574" s="157"/>
      <c r="H574" s="157"/>
      <c r="I574" s="157"/>
      <c r="J574" s="157"/>
      <c r="K574" s="157"/>
      <c r="L574" s="157"/>
      <c r="M574" s="158"/>
      <c r="N574" s="19"/>
    </row>
    <row r="575" spans="1:14" ht="30" customHeight="1" thickTop="1" x14ac:dyDescent="0.3">
      <c r="A575" s="16"/>
      <c r="B575" s="159" t="s">
        <v>17</v>
      </c>
      <c r="C575" s="160"/>
      <c r="D575" s="160"/>
      <c r="E575" s="162" t="s">
        <v>18</v>
      </c>
      <c r="F575" s="163"/>
      <c r="G575" s="163"/>
      <c r="H575" s="164"/>
      <c r="I575" s="165" t="s">
        <v>19</v>
      </c>
      <c r="J575" s="166"/>
      <c r="K575" s="166"/>
      <c r="L575" s="166"/>
      <c r="M575" s="167"/>
      <c r="N575" s="19"/>
    </row>
    <row r="576" spans="1:14" ht="55" customHeight="1" thickBot="1" x14ac:dyDescent="0.35">
      <c r="A576" s="16"/>
      <c r="B576" s="55"/>
      <c r="C576" s="17"/>
      <c r="D576" s="17"/>
      <c r="E576" s="168" t="s">
        <v>20</v>
      </c>
      <c r="F576" s="169"/>
      <c r="G576" s="169"/>
      <c r="H576" s="170"/>
      <c r="I576" s="171" t="s">
        <v>21</v>
      </c>
      <c r="J576" s="172"/>
      <c r="K576" s="172"/>
      <c r="L576" s="172"/>
      <c r="M576" s="173"/>
      <c r="N576" s="19"/>
    </row>
    <row r="577" spans="1:54" ht="10" customHeight="1" thickTop="1" x14ac:dyDescent="0.3">
      <c r="A577" s="16"/>
      <c r="B577" s="55"/>
      <c r="C577" s="17"/>
      <c r="D577" s="17"/>
      <c r="E577" s="17"/>
      <c r="F577" s="17"/>
      <c r="G577" s="17"/>
      <c r="H577" s="17"/>
      <c r="I577" s="17"/>
      <c r="J577" s="17"/>
      <c r="K577" s="17"/>
      <c r="L577" s="17"/>
      <c r="M577" s="56"/>
      <c r="N577" s="19"/>
    </row>
    <row r="578" spans="1:54" ht="20.149999999999999" customHeight="1" x14ac:dyDescent="0.3">
      <c r="A578" s="16"/>
      <c r="B578" s="46"/>
      <c r="C578" s="39"/>
      <c r="D578" s="39"/>
      <c r="E578" s="153"/>
      <c r="F578" s="154"/>
      <c r="G578" s="154"/>
      <c r="H578" s="154"/>
      <c r="I578" s="154"/>
      <c r="J578" s="154"/>
      <c r="K578" s="154"/>
      <c r="L578" s="155"/>
      <c r="M578" s="48"/>
      <c r="N578" s="19"/>
    </row>
    <row r="579" spans="1:54" ht="10" customHeight="1" x14ac:dyDescent="0.3">
      <c r="A579" s="16"/>
      <c r="B579" s="46"/>
      <c r="C579" s="39"/>
      <c r="D579" s="39"/>
      <c r="E579" s="39"/>
      <c r="F579" s="39"/>
      <c r="G579" s="39"/>
      <c r="H579" s="39"/>
      <c r="I579" s="39"/>
      <c r="J579" s="39"/>
      <c r="K579" s="39"/>
      <c r="L579" s="39"/>
      <c r="M579" s="48"/>
      <c r="N579" s="19"/>
    </row>
    <row r="580" spans="1:54" ht="65.150000000000006" customHeight="1" x14ac:dyDescent="0.3">
      <c r="A580" s="16"/>
      <c r="B580" s="156" t="str">
        <f>C1609</f>
        <v>Select one of these two services, Standard or Competitive Competence, to best improve your efficacy serving diverse patients. We can then offer a testimonial of your improved responsiveness to diverse clients.</v>
      </c>
      <c r="C580" s="157"/>
      <c r="D580" s="157"/>
      <c r="E580" s="157"/>
      <c r="F580" s="157"/>
      <c r="G580" s="157"/>
      <c r="H580" s="157"/>
      <c r="I580" s="157"/>
      <c r="J580" s="157"/>
      <c r="K580" s="157"/>
      <c r="L580" s="157"/>
      <c r="M580" s="158"/>
      <c r="N580" s="19"/>
    </row>
    <row r="581" spans="1:54" ht="45" customHeight="1" x14ac:dyDescent="0.3">
      <c r="A581" s="16"/>
      <c r="B581" s="150"/>
      <c r="C581" s="151"/>
      <c r="D581" s="151"/>
      <c r="E581" s="151"/>
      <c r="F581" s="151"/>
      <c r="G581" s="151"/>
      <c r="H581" s="151"/>
      <c r="I581" s="151"/>
      <c r="J581" s="151"/>
      <c r="K581" s="151"/>
      <c r="L581" s="151"/>
      <c r="M581" s="152"/>
      <c r="N581" s="19"/>
    </row>
    <row r="582" spans="1:54" ht="5.15" customHeight="1" x14ac:dyDescent="0.3">
      <c r="A582" s="16"/>
      <c r="B582" s="39"/>
      <c r="C582" s="39"/>
      <c r="D582" s="39"/>
      <c r="E582" s="39"/>
      <c r="F582" s="39"/>
      <c r="G582" s="39"/>
      <c r="H582" s="39"/>
      <c r="I582" s="39"/>
      <c r="J582" s="39"/>
      <c r="K582" s="39"/>
      <c r="L582" s="39"/>
      <c r="M582" s="39"/>
      <c r="N582" s="19"/>
    </row>
    <row r="583" spans="1:54" ht="5.15" customHeight="1" x14ac:dyDescent="0.3">
      <c r="A583" s="27"/>
      <c r="B583" s="28"/>
      <c r="C583" s="28"/>
      <c r="D583" s="28"/>
      <c r="E583" s="28"/>
      <c r="F583" s="28"/>
      <c r="G583" s="28"/>
      <c r="H583" s="28"/>
      <c r="I583" s="28"/>
      <c r="J583" s="28"/>
      <c r="K583" s="28"/>
      <c r="L583" s="28"/>
      <c r="M583" s="28"/>
      <c r="N583" s="29"/>
    </row>
    <row r="584" spans="1:54" ht="55" customHeight="1" x14ac:dyDescent="0.3">
      <c r="A584" s="30" t="s">
        <v>5</v>
      </c>
      <c r="B584" s="185" t="s">
        <v>36</v>
      </c>
      <c r="C584" s="185"/>
      <c r="D584" s="185"/>
      <c r="E584" s="185"/>
      <c r="F584" s="186"/>
      <c r="G584" s="186"/>
      <c r="H584" s="186"/>
      <c r="I584" s="186"/>
      <c r="J584" s="187"/>
      <c r="K584" s="187"/>
      <c r="L584" s="187"/>
      <c r="M584" s="187"/>
      <c r="N584" s="31" t="s">
        <v>7</v>
      </c>
    </row>
    <row r="585" spans="1:54" ht="5.15" customHeight="1" x14ac:dyDescent="0.3">
      <c r="A585" s="11"/>
      <c r="B585" s="12"/>
      <c r="C585" s="12"/>
      <c r="D585" s="12"/>
      <c r="E585" s="12"/>
      <c r="F585" s="12"/>
      <c r="G585" s="12"/>
      <c r="H585" s="13"/>
      <c r="I585" s="12"/>
      <c r="J585" s="12"/>
      <c r="K585" s="12"/>
      <c r="L585" s="12"/>
      <c r="M585" s="12"/>
      <c r="N585" s="14"/>
    </row>
    <row r="586" spans="1:54" ht="5.15" customHeight="1" x14ac:dyDescent="0.3">
      <c r="A586" s="16"/>
      <c r="B586" s="17"/>
      <c r="C586" s="17"/>
      <c r="D586" s="17"/>
      <c r="E586" s="17"/>
      <c r="F586" s="17"/>
      <c r="G586" s="17"/>
      <c r="H586" s="18"/>
      <c r="I586" s="17"/>
      <c r="J586" s="17"/>
      <c r="K586" s="17"/>
      <c r="L586" s="17"/>
      <c r="M586" s="17"/>
      <c r="N586" s="19"/>
    </row>
    <row r="587" spans="1:54" ht="5.15" customHeight="1" thickBot="1" x14ac:dyDescent="0.35">
      <c r="A587" s="16"/>
      <c r="B587" s="32"/>
      <c r="C587" s="32"/>
      <c r="D587" s="32"/>
      <c r="E587" s="32"/>
      <c r="F587" s="32"/>
      <c r="G587" s="32"/>
      <c r="H587" s="32"/>
      <c r="I587" s="32"/>
      <c r="J587" s="32"/>
      <c r="K587" s="32"/>
      <c r="L587" s="32"/>
      <c r="M587" s="32"/>
      <c r="N587" s="19"/>
    </row>
    <row r="588" spans="1:54" ht="20.149999999999999" customHeight="1" thickTop="1" x14ac:dyDescent="0.3">
      <c r="A588" s="16"/>
      <c r="B588" s="33" t="s">
        <v>11</v>
      </c>
      <c r="C588" s="32"/>
      <c r="D588" s="32"/>
      <c r="E588" s="32"/>
      <c r="F588" s="179">
        <f>F547</f>
        <v>0</v>
      </c>
      <c r="G588" s="180"/>
      <c r="H588" s="180"/>
      <c r="I588" s="181"/>
      <c r="J588" s="34"/>
      <c r="K588" s="35" t="s">
        <v>12</v>
      </c>
      <c r="L588" s="36"/>
      <c r="M588" s="37"/>
      <c r="N588" s="19"/>
    </row>
    <row r="589" spans="1:54" ht="20.149999999999999" customHeight="1" thickBot="1" x14ac:dyDescent="0.35">
      <c r="A589" s="16"/>
      <c r="B589" s="33" t="s">
        <v>13</v>
      </c>
      <c r="C589" s="32"/>
      <c r="D589" s="32"/>
      <c r="E589" s="32"/>
      <c r="F589" s="179">
        <f>F548</f>
        <v>0</v>
      </c>
      <c r="G589" s="180"/>
      <c r="H589" s="180"/>
      <c r="I589" s="181"/>
      <c r="J589" s="34"/>
      <c r="K589" s="182"/>
      <c r="L589" s="183"/>
      <c r="M589" s="184"/>
      <c r="N589" s="19"/>
    </row>
    <row r="590" spans="1:54" ht="10" customHeight="1" thickTop="1" x14ac:dyDescent="0.3">
      <c r="A590" s="16"/>
      <c r="B590" s="17"/>
      <c r="C590" s="17"/>
      <c r="D590" s="17"/>
      <c r="E590" s="17"/>
      <c r="F590" s="17"/>
      <c r="G590" s="17"/>
      <c r="H590" s="18"/>
      <c r="I590" s="17"/>
      <c r="J590" s="17"/>
      <c r="K590" s="17"/>
      <c r="L590" s="17"/>
      <c r="M590" s="17"/>
      <c r="N590" s="19"/>
    </row>
    <row r="591" spans="1:54" ht="20.149999999999999" customHeight="1" x14ac:dyDescent="0.3">
      <c r="A591" s="16"/>
      <c r="B591" s="174" t="str">
        <f>F1619</f>
        <v>1. I felt fully seen and heard.</v>
      </c>
      <c r="C591" s="174"/>
      <c r="D591" s="174"/>
      <c r="E591" s="174"/>
      <c r="F591" s="174"/>
      <c r="G591" s="174"/>
      <c r="H591" s="174"/>
      <c r="I591" s="174"/>
      <c r="J591" s="174"/>
      <c r="K591" s="175"/>
      <c r="L591" s="176"/>
      <c r="M591" s="177"/>
      <c r="N591" s="19"/>
    </row>
    <row r="592" spans="1:54" ht="5.15" customHeight="1" x14ac:dyDescent="0.3">
      <c r="A592" s="16"/>
      <c r="B592" s="17"/>
      <c r="C592" s="17"/>
      <c r="D592" s="17"/>
      <c r="E592" s="17"/>
      <c r="F592" s="17"/>
      <c r="G592" s="17"/>
      <c r="H592" s="18"/>
      <c r="I592" s="17"/>
      <c r="J592" s="17"/>
      <c r="K592" s="17"/>
      <c r="L592" s="17"/>
      <c r="M592" s="17"/>
      <c r="N592" s="19"/>
      <c r="BB592" s="38"/>
    </row>
    <row r="593" spans="1:54" ht="20.149999999999999" customHeight="1" x14ac:dyDescent="0.3">
      <c r="A593" s="16"/>
      <c r="B593" s="174" t="str">
        <f>F1620</f>
        <v>2. They faithfully responded to all of my expressions of pain or discomfort.</v>
      </c>
      <c r="C593" s="174"/>
      <c r="D593" s="174"/>
      <c r="E593" s="174"/>
      <c r="F593" s="174"/>
      <c r="G593" s="174"/>
      <c r="H593" s="174"/>
      <c r="I593" s="174"/>
      <c r="J593" s="174"/>
      <c r="K593" s="175"/>
      <c r="L593" s="176"/>
      <c r="M593" s="177"/>
      <c r="N593" s="19"/>
      <c r="BB593" s="38"/>
    </row>
    <row r="594" spans="1:54" ht="5.15" customHeight="1" x14ac:dyDescent="0.3">
      <c r="A594" s="16"/>
      <c r="B594" s="17"/>
      <c r="C594" s="17"/>
      <c r="D594" s="17"/>
      <c r="E594" s="17"/>
      <c r="F594" s="17"/>
      <c r="G594" s="17"/>
      <c r="H594" s="18"/>
      <c r="I594" s="17"/>
      <c r="J594" s="17"/>
      <c r="K594" s="17"/>
      <c r="L594" s="17"/>
      <c r="M594" s="17"/>
      <c r="N594" s="19"/>
      <c r="BB594" s="38"/>
    </row>
    <row r="595" spans="1:54" ht="20.149999999999999" customHeight="1" x14ac:dyDescent="0.3">
      <c r="A595" s="16"/>
      <c r="B595" s="174" t="str">
        <f>F1621</f>
        <v>3. They put my personal wellbeing ahead of their institutional processes.</v>
      </c>
      <c r="C595" s="174"/>
      <c r="D595" s="174"/>
      <c r="E595" s="174"/>
      <c r="F595" s="174"/>
      <c r="G595" s="174"/>
      <c r="H595" s="174"/>
      <c r="I595" s="174"/>
      <c r="J595" s="174"/>
      <c r="K595" s="175"/>
      <c r="L595" s="176"/>
      <c r="M595" s="177"/>
      <c r="N595" s="19"/>
      <c r="BB595" s="38"/>
    </row>
    <row r="596" spans="1:54" ht="5.15" customHeight="1" x14ac:dyDescent="0.3">
      <c r="A596" s="16"/>
      <c r="B596" s="17"/>
      <c r="C596" s="17"/>
      <c r="D596" s="17"/>
      <c r="E596" s="17"/>
      <c r="F596" s="17"/>
      <c r="G596" s="17"/>
      <c r="H596" s="18"/>
      <c r="I596" s="17"/>
      <c r="J596" s="17"/>
      <c r="K596" s="17"/>
      <c r="L596" s="17"/>
      <c r="M596" s="17"/>
      <c r="N596" s="19"/>
      <c r="BB596" s="38"/>
    </row>
    <row r="597" spans="1:54" ht="20.149999999999999" customHeight="1" x14ac:dyDescent="0.3">
      <c r="A597" s="16"/>
      <c r="B597" s="174" t="str">
        <f>F1622</f>
        <v>4. Their actions and expressions were devoid of any microaggressions.</v>
      </c>
      <c r="C597" s="174"/>
      <c r="D597" s="174"/>
      <c r="E597" s="174"/>
      <c r="F597" s="174"/>
      <c r="G597" s="174"/>
      <c r="H597" s="174"/>
      <c r="I597" s="174"/>
      <c r="J597" s="174"/>
      <c r="K597" s="175"/>
      <c r="L597" s="176"/>
      <c r="M597" s="177"/>
      <c r="N597" s="19"/>
    </row>
    <row r="598" spans="1:54" ht="5.15" customHeight="1" x14ac:dyDescent="0.3">
      <c r="A598" s="16"/>
      <c r="B598" s="17"/>
      <c r="C598" s="17"/>
      <c r="D598" s="17"/>
      <c r="E598" s="17"/>
      <c r="F598" s="17"/>
      <c r="G598" s="17"/>
      <c r="H598" s="18"/>
      <c r="I598" s="17"/>
      <c r="J598" s="17"/>
      <c r="K598" s="17"/>
      <c r="L598" s="17"/>
      <c r="M598" s="17"/>
      <c r="N598" s="19"/>
    </row>
    <row r="599" spans="1:54" ht="20.149999999999999" customHeight="1" x14ac:dyDescent="0.3">
      <c r="A599" s="16"/>
      <c r="B599" s="174" t="str">
        <f>F1623</f>
        <v>5. They asked me how they could be more culturally sensitive.</v>
      </c>
      <c r="C599" s="174"/>
      <c r="D599" s="174"/>
      <c r="E599" s="174"/>
      <c r="F599" s="174"/>
      <c r="G599" s="174"/>
      <c r="H599" s="174"/>
      <c r="I599" s="174"/>
      <c r="J599" s="174"/>
      <c r="K599" s="175"/>
      <c r="L599" s="176"/>
      <c r="M599" s="177"/>
      <c r="N599" s="19"/>
    </row>
    <row r="600" spans="1:54" ht="5.15" customHeight="1" x14ac:dyDescent="0.3">
      <c r="A600" s="16"/>
      <c r="B600" s="17"/>
      <c r="C600" s="17"/>
      <c r="D600" s="17"/>
      <c r="E600" s="17"/>
      <c r="F600" s="17"/>
      <c r="G600" s="17"/>
      <c r="H600" s="18"/>
      <c r="I600" s="17"/>
      <c r="J600" s="17"/>
      <c r="K600" s="17"/>
      <c r="L600" s="17"/>
      <c r="M600" s="17"/>
      <c r="N600" s="19"/>
    </row>
    <row r="601" spans="1:54" ht="20.149999999999999" customHeight="1" x14ac:dyDescent="0.3">
      <c r="A601" s="16"/>
      <c r="B601" s="174" t="str">
        <f>F1624</f>
        <v>6. They did not exploit my vulnerability to their professional authority.</v>
      </c>
      <c r="C601" s="174"/>
      <c r="D601" s="174"/>
      <c r="E601" s="174"/>
      <c r="F601" s="174"/>
      <c r="G601" s="174"/>
      <c r="H601" s="174"/>
      <c r="I601" s="174"/>
      <c r="J601" s="174"/>
      <c r="K601" s="175"/>
      <c r="L601" s="176"/>
      <c r="M601" s="177"/>
      <c r="N601" s="19"/>
    </row>
    <row r="602" spans="1:54" ht="5.15" customHeight="1" x14ac:dyDescent="0.3">
      <c r="A602" s="16"/>
      <c r="B602" s="39"/>
      <c r="C602" s="39"/>
      <c r="D602" s="39"/>
      <c r="E602" s="39"/>
      <c r="F602" s="39"/>
      <c r="G602" s="39"/>
      <c r="H602" s="39"/>
      <c r="I602" s="39"/>
      <c r="J602" s="39"/>
      <c r="K602" s="39"/>
      <c r="L602" s="39"/>
      <c r="M602" s="39"/>
      <c r="N602" s="19"/>
    </row>
    <row r="603" spans="1:54" ht="20.149999999999999" customHeight="1" x14ac:dyDescent="0.3">
      <c r="A603" s="16"/>
      <c r="B603" s="174" t="str">
        <f>F1625</f>
        <v>7. I never had to give up my autonomy to fit their processes.</v>
      </c>
      <c r="C603" s="174"/>
      <c r="D603" s="174"/>
      <c r="E603" s="174"/>
      <c r="F603" s="174"/>
      <c r="G603" s="174"/>
      <c r="H603" s="174"/>
      <c r="I603" s="174"/>
      <c r="J603" s="174"/>
      <c r="K603" s="175"/>
      <c r="L603" s="176"/>
      <c r="M603" s="177"/>
      <c r="N603" s="19"/>
    </row>
    <row r="604" spans="1:54" ht="5.15" customHeight="1" x14ac:dyDescent="0.3">
      <c r="A604" s="16"/>
      <c r="B604" s="39"/>
      <c r="C604" s="39"/>
      <c r="D604" s="39"/>
      <c r="E604" s="39"/>
      <c r="F604" s="39"/>
      <c r="G604" s="39"/>
      <c r="H604" s="39"/>
      <c r="I604" s="39"/>
      <c r="J604" s="39"/>
      <c r="K604" s="39"/>
      <c r="L604" s="39"/>
      <c r="M604" s="39"/>
      <c r="N604" s="19"/>
    </row>
    <row r="605" spans="1:54" ht="20.149999999999999" customHeight="1" x14ac:dyDescent="0.3">
      <c r="A605" s="16"/>
      <c r="B605" s="174" t="str">
        <f>F1626</f>
        <v>8. Staff appeared to be culturally diverse.</v>
      </c>
      <c r="C605" s="174"/>
      <c r="D605" s="174"/>
      <c r="E605" s="174"/>
      <c r="F605" s="174"/>
      <c r="G605" s="174"/>
      <c r="H605" s="174"/>
      <c r="I605" s="174"/>
      <c r="J605" s="174"/>
      <c r="K605" s="175"/>
      <c r="L605" s="176"/>
      <c r="M605" s="177"/>
      <c r="N605" s="19"/>
    </row>
    <row r="606" spans="1:54" ht="5.15" customHeight="1" x14ac:dyDescent="0.3">
      <c r="A606" s="16"/>
      <c r="B606" s="39"/>
      <c r="C606" s="39"/>
      <c r="D606" s="39"/>
      <c r="E606" s="39"/>
      <c r="F606" s="39"/>
      <c r="G606" s="39"/>
      <c r="H606" s="39"/>
      <c r="I606" s="39"/>
      <c r="J606" s="39"/>
      <c r="K606" s="39"/>
      <c r="L606" s="39"/>
      <c r="M606" s="39"/>
      <c r="N606" s="19"/>
    </row>
    <row r="607" spans="1:54" ht="20.149999999999999" customHeight="1" x14ac:dyDescent="0.3">
      <c r="A607" s="16"/>
      <c r="B607" s="174" t="str">
        <f>F1627</f>
        <v>9. They effectively accommodated my linguistic barrier.</v>
      </c>
      <c r="C607" s="174"/>
      <c r="D607" s="174"/>
      <c r="E607" s="174"/>
      <c r="F607" s="174"/>
      <c r="G607" s="174"/>
      <c r="H607" s="174"/>
      <c r="I607" s="174"/>
      <c r="J607" s="174"/>
      <c r="K607" s="175"/>
      <c r="L607" s="176"/>
      <c r="M607" s="177"/>
      <c r="N607" s="19"/>
    </row>
    <row r="608" spans="1:54" ht="5.15" customHeight="1" x14ac:dyDescent="0.3">
      <c r="A608" s="16"/>
      <c r="B608" s="39"/>
      <c r="C608" s="39"/>
      <c r="D608" s="39"/>
      <c r="E608" s="39"/>
      <c r="F608" s="39"/>
      <c r="G608" s="39"/>
      <c r="H608" s="39"/>
      <c r="I608" s="39"/>
      <c r="J608" s="39"/>
      <c r="K608" s="39"/>
      <c r="L608" s="39"/>
      <c r="M608" s="39"/>
      <c r="N608" s="19"/>
    </row>
    <row r="609" spans="1:14" ht="20.149999999999999" customHeight="1" x14ac:dyDescent="0.3">
      <c r="A609" s="16"/>
      <c r="B609" s="174" t="str">
        <f>F1628</f>
        <v>10. I was offered billing options appropriate to my cultural values.</v>
      </c>
      <c r="C609" s="174"/>
      <c r="D609" s="174"/>
      <c r="E609" s="174"/>
      <c r="F609" s="174"/>
      <c r="G609" s="174"/>
      <c r="H609" s="174"/>
      <c r="I609" s="174"/>
      <c r="J609" s="174"/>
      <c r="K609" s="175"/>
      <c r="L609" s="176"/>
      <c r="M609" s="177"/>
      <c r="N609" s="19"/>
    </row>
    <row r="610" spans="1:14" ht="10" customHeight="1" x14ac:dyDescent="0.3">
      <c r="A610" s="16"/>
      <c r="B610" s="39"/>
      <c r="C610" s="39"/>
      <c r="D610" s="39"/>
      <c r="E610" s="39"/>
      <c r="F610" s="39"/>
      <c r="G610" s="39"/>
      <c r="H610" s="39"/>
      <c r="I610" s="39"/>
      <c r="J610" s="39"/>
      <c r="K610" s="39"/>
      <c r="L610" s="39"/>
      <c r="M610" s="39"/>
      <c r="N610" s="19"/>
    </row>
    <row r="611" spans="1:14" ht="15" customHeight="1" x14ac:dyDescent="0.3">
      <c r="A611" s="16"/>
      <c r="B611" s="178" t="str">
        <f>B1632</f>
        <v/>
      </c>
      <c r="C611" s="178"/>
      <c r="D611" s="178"/>
      <c r="E611" s="178"/>
      <c r="F611" s="178"/>
      <c r="G611" s="178"/>
      <c r="H611" s="178"/>
      <c r="I611" s="178"/>
      <c r="J611" s="178"/>
      <c r="K611" s="178"/>
      <c r="L611" s="178"/>
      <c r="M611" s="178"/>
      <c r="N611" s="19"/>
    </row>
    <row r="612" spans="1:14" ht="10" customHeight="1" x14ac:dyDescent="0.3">
      <c r="A612" s="16"/>
      <c r="B612" s="40"/>
      <c r="C612" s="41"/>
      <c r="D612" s="41"/>
      <c r="E612" s="41"/>
      <c r="F612" s="41"/>
      <c r="G612" s="41"/>
      <c r="H612" s="41"/>
      <c r="I612" s="41"/>
      <c r="J612" s="41"/>
      <c r="K612" s="41"/>
      <c r="L612" s="41"/>
      <c r="M612" s="42"/>
      <c r="N612" s="19"/>
    </row>
    <row r="613" spans="1:14" ht="20" customHeight="1" x14ac:dyDescent="0.3">
      <c r="A613" s="16"/>
      <c r="B613" s="52" t="str">
        <f>C1636</f>
        <v xml:space="preserve">We provide this helpful feedback to you, the recipient, to improve your cultural competency. </v>
      </c>
      <c r="C613" s="53"/>
      <c r="D613" s="53"/>
      <c r="E613" s="53"/>
      <c r="F613" s="53"/>
      <c r="G613" s="53"/>
      <c r="H613" s="53"/>
      <c r="I613" s="53"/>
      <c r="J613" s="53"/>
      <c r="K613" s="53"/>
      <c r="L613" s="53"/>
      <c r="M613" s="54"/>
      <c r="N613" s="19"/>
    </row>
    <row r="614" spans="1:14" ht="20" customHeight="1" x14ac:dyDescent="0.3">
      <c r="A614" s="16"/>
      <c r="B614" s="156" t="s">
        <v>15</v>
      </c>
      <c r="C614" s="157"/>
      <c r="D614" s="157"/>
      <c r="E614" s="157"/>
      <c r="F614" s="157"/>
      <c r="G614" s="157"/>
      <c r="H614" s="157"/>
      <c r="I614" s="157"/>
      <c r="J614" s="157"/>
      <c r="K614" s="157"/>
      <c r="L614" s="157"/>
      <c r="M614" s="158"/>
      <c r="N614" s="19"/>
    </row>
    <row r="615" spans="1:14" ht="20" customHeight="1" thickBot="1" x14ac:dyDescent="0.35">
      <c r="A615" s="16"/>
      <c r="B615" s="156" t="s">
        <v>16</v>
      </c>
      <c r="C615" s="157"/>
      <c r="D615" s="157"/>
      <c r="E615" s="157"/>
      <c r="F615" s="157"/>
      <c r="G615" s="157"/>
      <c r="H615" s="157"/>
      <c r="I615" s="157"/>
      <c r="J615" s="157"/>
      <c r="K615" s="157"/>
      <c r="L615" s="157"/>
      <c r="M615" s="158"/>
      <c r="N615" s="19"/>
    </row>
    <row r="616" spans="1:14" ht="30" customHeight="1" thickTop="1" x14ac:dyDescent="0.3">
      <c r="A616" s="16"/>
      <c r="B616" s="159" t="s">
        <v>17</v>
      </c>
      <c r="C616" s="160"/>
      <c r="D616" s="160"/>
      <c r="E616" s="162" t="s">
        <v>18</v>
      </c>
      <c r="F616" s="163"/>
      <c r="G616" s="163"/>
      <c r="H616" s="164"/>
      <c r="I616" s="165" t="s">
        <v>19</v>
      </c>
      <c r="J616" s="166"/>
      <c r="K616" s="166"/>
      <c r="L616" s="166"/>
      <c r="M616" s="167"/>
      <c r="N616" s="19"/>
    </row>
    <row r="617" spans="1:14" ht="55" customHeight="1" thickBot="1" x14ac:dyDescent="0.35">
      <c r="A617" s="16"/>
      <c r="B617" s="55"/>
      <c r="C617" s="17"/>
      <c r="D617" s="17"/>
      <c r="E617" s="168" t="s">
        <v>20</v>
      </c>
      <c r="F617" s="169"/>
      <c r="G617" s="169"/>
      <c r="H617" s="170"/>
      <c r="I617" s="171" t="s">
        <v>21</v>
      </c>
      <c r="J617" s="172"/>
      <c r="K617" s="172"/>
      <c r="L617" s="172"/>
      <c r="M617" s="173"/>
      <c r="N617" s="19"/>
    </row>
    <row r="618" spans="1:14" ht="10" customHeight="1" thickTop="1" x14ac:dyDescent="0.3">
      <c r="A618" s="16"/>
      <c r="B618" s="55"/>
      <c r="C618" s="17"/>
      <c r="D618" s="17"/>
      <c r="E618" s="17"/>
      <c r="F618" s="17"/>
      <c r="G618" s="17"/>
      <c r="H618" s="17"/>
      <c r="I618" s="17"/>
      <c r="J618" s="17"/>
      <c r="K618" s="17"/>
      <c r="L618" s="17"/>
      <c r="M618" s="56"/>
      <c r="N618" s="19"/>
    </row>
    <row r="619" spans="1:14" ht="20.149999999999999" customHeight="1" x14ac:dyDescent="0.3">
      <c r="A619" s="16"/>
      <c r="B619" s="46"/>
      <c r="C619" s="39"/>
      <c r="D619" s="39"/>
      <c r="E619" s="153"/>
      <c r="F619" s="154"/>
      <c r="G619" s="154"/>
      <c r="H619" s="154"/>
      <c r="I619" s="154"/>
      <c r="J619" s="154"/>
      <c r="K619" s="154"/>
      <c r="L619" s="155"/>
      <c r="M619" s="48"/>
      <c r="N619" s="19"/>
    </row>
    <row r="620" spans="1:14" ht="10" customHeight="1" x14ac:dyDescent="0.3">
      <c r="A620" s="16"/>
      <c r="B620" s="46"/>
      <c r="C620" s="39"/>
      <c r="D620" s="39"/>
      <c r="E620" s="39"/>
      <c r="F620" s="39"/>
      <c r="G620" s="39"/>
      <c r="H620" s="39"/>
      <c r="I620" s="39"/>
      <c r="J620" s="39"/>
      <c r="K620" s="39"/>
      <c r="L620" s="39"/>
      <c r="M620" s="48"/>
      <c r="N620" s="19"/>
    </row>
    <row r="621" spans="1:14" ht="65.150000000000006" customHeight="1" x14ac:dyDescent="0.3">
      <c r="A621" s="16"/>
      <c r="B621" s="156" t="str">
        <f>C1646</f>
        <v>Select one of these two services, Standard or Competitive Competence, to best improve your efficacy serving diverse patients. We can then offer a testimonial of your improved responsiveness to diverse clients.</v>
      </c>
      <c r="C621" s="157"/>
      <c r="D621" s="157"/>
      <c r="E621" s="157"/>
      <c r="F621" s="157"/>
      <c r="G621" s="157"/>
      <c r="H621" s="157"/>
      <c r="I621" s="157"/>
      <c r="J621" s="157"/>
      <c r="K621" s="157"/>
      <c r="L621" s="157"/>
      <c r="M621" s="158"/>
      <c r="N621" s="19"/>
    </row>
    <row r="622" spans="1:14" ht="45" customHeight="1" x14ac:dyDescent="0.3">
      <c r="A622" s="16"/>
      <c r="B622" s="150"/>
      <c r="C622" s="151"/>
      <c r="D622" s="151"/>
      <c r="E622" s="151"/>
      <c r="F622" s="151"/>
      <c r="G622" s="151"/>
      <c r="H622" s="151"/>
      <c r="I622" s="151"/>
      <c r="J622" s="151"/>
      <c r="K622" s="151"/>
      <c r="L622" s="151"/>
      <c r="M622" s="152"/>
      <c r="N622" s="19"/>
    </row>
    <row r="623" spans="1:14" ht="5.15" customHeight="1" x14ac:dyDescent="0.3">
      <c r="A623" s="16"/>
      <c r="B623" s="39"/>
      <c r="C623" s="39"/>
      <c r="D623" s="39"/>
      <c r="E623" s="39"/>
      <c r="F623" s="39"/>
      <c r="G623" s="39"/>
      <c r="H623" s="39"/>
      <c r="I623" s="39"/>
      <c r="J623" s="39"/>
      <c r="K623" s="39"/>
      <c r="L623" s="39"/>
      <c r="M623" s="39"/>
      <c r="N623" s="19"/>
    </row>
    <row r="624" spans="1:14" ht="5.15" customHeight="1" x14ac:dyDescent="0.3">
      <c r="A624" s="27"/>
      <c r="B624" s="28"/>
      <c r="C624" s="28"/>
      <c r="D624" s="28"/>
      <c r="E624" s="28"/>
      <c r="F624" s="28"/>
      <c r="G624" s="28"/>
      <c r="H624" s="28"/>
      <c r="I624" s="28"/>
      <c r="J624" s="28"/>
      <c r="K624" s="28"/>
      <c r="L624" s="28"/>
      <c r="M624" s="28"/>
      <c r="N624" s="29"/>
    </row>
    <row r="625" spans="1:54" ht="55" customHeight="1" x14ac:dyDescent="0.3">
      <c r="A625" s="30" t="s">
        <v>5</v>
      </c>
      <c r="B625" s="185" t="s">
        <v>37</v>
      </c>
      <c r="C625" s="185"/>
      <c r="D625" s="185"/>
      <c r="E625" s="185"/>
      <c r="F625" s="186"/>
      <c r="G625" s="186"/>
      <c r="H625" s="186"/>
      <c r="I625" s="186"/>
      <c r="J625" s="187"/>
      <c r="K625" s="187"/>
      <c r="L625" s="187"/>
      <c r="M625" s="187"/>
      <c r="N625" s="31" t="s">
        <v>7</v>
      </c>
    </row>
    <row r="626" spans="1:54" ht="5.15" customHeight="1" x14ac:dyDescent="0.3">
      <c r="A626" s="11"/>
      <c r="B626" s="12"/>
      <c r="C626" s="12"/>
      <c r="D626" s="12"/>
      <c r="E626" s="12"/>
      <c r="F626" s="12"/>
      <c r="G626" s="12"/>
      <c r="H626" s="13"/>
      <c r="I626" s="12"/>
      <c r="J626" s="12"/>
      <c r="K626" s="12"/>
      <c r="L626" s="12"/>
      <c r="M626" s="12"/>
      <c r="N626" s="14"/>
    </row>
    <row r="627" spans="1:54" ht="5.15" customHeight="1" x14ac:dyDescent="0.3">
      <c r="A627" s="16"/>
      <c r="B627" s="17"/>
      <c r="C627" s="17"/>
      <c r="D627" s="17"/>
      <c r="E627" s="17"/>
      <c r="F627" s="17"/>
      <c r="G627" s="17"/>
      <c r="H627" s="18"/>
      <c r="I627" s="17"/>
      <c r="J627" s="17"/>
      <c r="K627" s="17"/>
      <c r="L627" s="17"/>
      <c r="M627" s="17"/>
      <c r="N627" s="19"/>
    </row>
    <row r="628" spans="1:54" ht="5.15" customHeight="1" thickBot="1" x14ac:dyDescent="0.35">
      <c r="A628" s="16"/>
      <c r="B628" s="32"/>
      <c r="C628" s="32"/>
      <c r="D628" s="32"/>
      <c r="E628" s="32"/>
      <c r="F628" s="32"/>
      <c r="G628" s="32"/>
      <c r="H628" s="32"/>
      <c r="I628" s="32"/>
      <c r="J628" s="32"/>
      <c r="K628" s="32"/>
      <c r="L628" s="32"/>
      <c r="M628" s="32"/>
      <c r="N628" s="19"/>
    </row>
    <row r="629" spans="1:54" ht="20.149999999999999" customHeight="1" thickTop="1" x14ac:dyDescent="0.3">
      <c r="A629" s="16"/>
      <c r="B629" s="33" t="s">
        <v>11</v>
      </c>
      <c r="C629" s="32"/>
      <c r="D629" s="32"/>
      <c r="E629" s="32"/>
      <c r="F629" s="179">
        <f>F588</f>
        <v>0</v>
      </c>
      <c r="G629" s="180"/>
      <c r="H629" s="180"/>
      <c r="I629" s="181"/>
      <c r="J629" s="34"/>
      <c r="K629" s="35" t="s">
        <v>12</v>
      </c>
      <c r="L629" s="36"/>
      <c r="M629" s="37"/>
      <c r="N629" s="19"/>
    </row>
    <row r="630" spans="1:54" ht="20.149999999999999" customHeight="1" thickBot="1" x14ac:dyDescent="0.35">
      <c r="A630" s="16"/>
      <c r="B630" s="33" t="s">
        <v>13</v>
      </c>
      <c r="C630" s="32"/>
      <c r="D630" s="32"/>
      <c r="E630" s="32"/>
      <c r="F630" s="179">
        <f>F589</f>
        <v>0</v>
      </c>
      <c r="G630" s="180"/>
      <c r="H630" s="180"/>
      <c r="I630" s="181"/>
      <c r="J630" s="34"/>
      <c r="K630" s="182"/>
      <c r="L630" s="183"/>
      <c r="M630" s="184"/>
      <c r="N630" s="19"/>
    </row>
    <row r="631" spans="1:54" ht="10" customHeight="1" thickTop="1" x14ac:dyDescent="0.3">
      <c r="A631" s="16"/>
      <c r="B631" s="17"/>
      <c r="C631" s="17"/>
      <c r="D631" s="17"/>
      <c r="E631" s="17"/>
      <c r="F631" s="17"/>
      <c r="G631" s="17"/>
      <c r="H631" s="18"/>
      <c r="I631" s="17"/>
      <c r="J631" s="17"/>
      <c r="K631" s="17"/>
      <c r="L631" s="17"/>
      <c r="M631" s="17"/>
      <c r="N631" s="19"/>
    </row>
    <row r="632" spans="1:54" ht="20.149999999999999" customHeight="1" x14ac:dyDescent="0.3">
      <c r="A632" s="16"/>
      <c r="B632" s="174" t="str">
        <f>F1656</f>
        <v>1. I felt fully seen and heard.</v>
      </c>
      <c r="C632" s="174"/>
      <c r="D632" s="174"/>
      <c r="E632" s="174"/>
      <c r="F632" s="174"/>
      <c r="G632" s="174"/>
      <c r="H632" s="174"/>
      <c r="I632" s="174"/>
      <c r="J632" s="174"/>
      <c r="K632" s="175"/>
      <c r="L632" s="176"/>
      <c r="M632" s="177"/>
      <c r="N632" s="19"/>
    </row>
    <row r="633" spans="1:54" ht="5.15" customHeight="1" x14ac:dyDescent="0.3">
      <c r="A633" s="16"/>
      <c r="B633" s="17"/>
      <c r="C633" s="17"/>
      <c r="D633" s="17"/>
      <c r="E633" s="17"/>
      <c r="F633" s="17"/>
      <c r="G633" s="17"/>
      <c r="H633" s="18"/>
      <c r="I633" s="17"/>
      <c r="J633" s="17"/>
      <c r="K633" s="17"/>
      <c r="L633" s="17"/>
      <c r="M633" s="17"/>
      <c r="N633" s="19"/>
      <c r="BB633" s="38"/>
    </row>
    <row r="634" spans="1:54" ht="20.149999999999999" customHeight="1" x14ac:dyDescent="0.3">
      <c r="A634" s="16"/>
      <c r="B634" s="174" t="str">
        <f>F1657</f>
        <v>2. They faithfully responded to all of my expressions of pain or discomfort.</v>
      </c>
      <c r="C634" s="174"/>
      <c r="D634" s="174"/>
      <c r="E634" s="174"/>
      <c r="F634" s="174"/>
      <c r="G634" s="174"/>
      <c r="H634" s="174"/>
      <c r="I634" s="174"/>
      <c r="J634" s="174"/>
      <c r="K634" s="175"/>
      <c r="L634" s="176"/>
      <c r="M634" s="177"/>
      <c r="N634" s="19"/>
      <c r="BB634" s="38"/>
    </row>
    <row r="635" spans="1:54" ht="5.15" customHeight="1" x14ac:dyDescent="0.3">
      <c r="A635" s="16"/>
      <c r="B635" s="17"/>
      <c r="C635" s="17"/>
      <c r="D635" s="17"/>
      <c r="E635" s="17"/>
      <c r="F635" s="17"/>
      <c r="G635" s="17"/>
      <c r="H635" s="18"/>
      <c r="I635" s="17"/>
      <c r="J635" s="17"/>
      <c r="K635" s="17"/>
      <c r="L635" s="17"/>
      <c r="M635" s="17"/>
      <c r="N635" s="19"/>
      <c r="BB635" s="38"/>
    </row>
    <row r="636" spans="1:54" ht="20.149999999999999" customHeight="1" x14ac:dyDescent="0.3">
      <c r="A636" s="16"/>
      <c r="B636" s="174" t="str">
        <f>F1658</f>
        <v>3. They put my personal wellbeing ahead of their institutional processes.</v>
      </c>
      <c r="C636" s="174"/>
      <c r="D636" s="174"/>
      <c r="E636" s="174"/>
      <c r="F636" s="174"/>
      <c r="G636" s="174"/>
      <c r="H636" s="174"/>
      <c r="I636" s="174"/>
      <c r="J636" s="174"/>
      <c r="K636" s="175"/>
      <c r="L636" s="176"/>
      <c r="M636" s="177"/>
      <c r="N636" s="19"/>
      <c r="BB636" s="38"/>
    </row>
    <row r="637" spans="1:54" ht="5.15" customHeight="1" x14ac:dyDescent="0.3">
      <c r="A637" s="16"/>
      <c r="B637" s="17"/>
      <c r="C637" s="17"/>
      <c r="D637" s="17"/>
      <c r="E637" s="17"/>
      <c r="F637" s="17"/>
      <c r="G637" s="17"/>
      <c r="H637" s="18"/>
      <c r="I637" s="17"/>
      <c r="J637" s="17"/>
      <c r="K637" s="17"/>
      <c r="L637" s="17"/>
      <c r="M637" s="17"/>
      <c r="N637" s="19"/>
      <c r="BB637" s="38"/>
    </row>
    <row r="638" spans="1:54" ht="20.149999999999999" customHeight="1" x14ac:dyDescent="0.3">
      <c r="A638" s="16"/>
      <c r="B638" s="174" t="str">
        <f>F1659</f>
        <v>4. Their actions and expressions were devoid of any microaggressions.</v>
      </c>
      <c r="C638" s="174"/>
      <c r="D638" s="174"/>
      <c r="E638" s="174"/>
      <c r="F638" s="174"/>
      <c r="G638" s="174"/>
      <c r="H638" s="174"/>
      <c r="I638" s="174"/>
      <c r="J638" s="174"/>
      <c r="K638" s="175"/>
      <c r="L638" s="176"/>
      <c r="M638" s="177"/>
      <c r="N638" s="19"/>
    </row>
    <row r="639" spans="1:54" ht="5.15" customHeight="1" x14ac:dyDescent="0.3">
      <c r="A639" s="16"/>
      <c r="B639" s="17"/>
      <c r="C639" s="17"/>
      <c r="D639" s="17"/>
      <c r="E639" s="17"/>
      <c r="F639" s="17"/>
      <c r="G639" s="17"/>
      <c r="H639" s="18"/>
      <c r="I639" s="17"/>
      <c r="J639" s="17"/>
      <c r="K639" s="17"/>
      <c r="L639" s="17"/>
      <c r="M639" s="17"/>
      <c r="N639" s="19"/>
    </row>
    <row r="640" spans="1:54" ht="20.149999999999999" customHeight="1" x14ac:dyDescent="0.3">
      <c r="A640" s="16"/>
      <c r="B640" s="174" t="str">
        <f>F1660</f>
        <v>5. They asked me how they could be more culturally sensitive.</v>
      </c>
      <c r="C640" s="174"/>
      <c r="D640" s="174"/>
      <c r="E640" s="174"/>
      <c r="F640" s="174"/>
      <c r="G640" s="174"/>
      <c r="H640" s="174"/>
      <c r="I640" s="174"/>
      <c r="J640" s="174"/>
      <c r="K640" s="175"/>
      <c r="L640" s="176"/>
      <c r="M640" s="177"/>
      <c r="N640" s="19"/>
    </row>
    <row r="641" spans="1:14" ht="5.15" customHeight="1" x14ac:dyDescent="0.3">
      <c r="A641" s="16"/>
      <c r="B641" s="17"/>
      <c r="C641" s="17"/>
      <c r="D641" s="17"/>
      <c r="E641" s="17"/>
      <c r="F641" s="17"/>
      <c r="G641" s="17"/>
      <c r="H641" s="18"/>
      <c r="I641" s="17"/>
      <c r="J641" s="17"/>
      <c r="K641" s="17"/>
      <c r="L641" s="17"/>
      <c r="M641" s="17"/>
      <c r="N641" s="19"/>
    </row>
    <row r="642" spans="1:14" ht="20.149999999999999" customHeight="1" x14ac:dyDescent="0.3">
      <c r="A642" s="16"/>
      <c r="B642" s="174" t="str">
        <f>F1661</f>
        <v>6. They did not exploit my vulnerability to their professional authority.</v>
      </c>
      <c r="C642" s="174"/>
      <c r="D642" s="174"/>
      <c r="E642" s="174"/>
      <c r="F642" s="174"/>
      <c r="G642" s="174"/>
      <c r="H642" s="174"/>
      <c r="I642" s="174"/>
      <c r="J642" s="174"/>
      <c r="K642" s="175"/>
      <c r="L642" s="176"/>
      <c r="M642" s="177"/>
      <c r="N642" s="19"/>
    </row>
    <row r="643" spans="1:14" ht="5.15" customHeight="1" x14ac:dyDescent="0.3">
      <c r="A643" s="16"/>
      <c r="B643" s="39"/>
      <c r="C643" s="39"/>
      <c r="D643" s="39"/>
      <c r="E643" s="39"/>
      <c r="F643" s="39"/>
      <c r="G643" s="39"/>
      <c r="H643" s="39"/>
      <c r="I643" s="39"/>
      <c r="J643" s="39"/>
      <c r="K643" s="39"/>
      <c r="L643" s="39"/>
      <c r="M643" s="39"/>
      <c r="N643" s="19"/>
    </row>
    <row r="644" spans="1:14" ht="20.149999999999999" customHeight="1" x14ac:dyDescent="0.3">
      <c r="A644" s="16"/>
      <c r="B644" s="174" t="str">
        <f>F1662</f>
        <v>7. I never had to give up my autonomy to fit their processes.</v>
      </c>
      <c r="C644" s="174"/>
      <c r="D644" s="174"/>
      <c r="E644" s="174"/>
      <c r="F644" s="174"/>
      <c r="G644" s="174"/>
      <c r="H644" s="174"/>
      <c r="I644" s="174"/>
      <c r="J644" s="174"/>
      <c r="K644" s="175"/>
      <c r="L644" s="176"/>
      <c r="M644" s="177"/>
      <c r="N644" s="19"/>
    </row>
    <row r="645" spans="1:14" ht="5.15" customHeight="1" x14ac:dyDescent="0.3">
      <c r="A645" s="16"/>
      <c r="B645" s="39"/>
      <c r="C645" s="39"/>
      <c r="D645" s="39"/>
      <c r="E645" s="39"/>
      <c r="F645" s="39"/>
      <c r="G645" s="39"/>
      <c r="H645" s="39"/>
      <c r="I645" s="39"/>
      <c r="J645" s="39"/>
      <c r="K645" s="39"/>
      <c r="L645" s="39"/>
      <c r="M645" s="39"/>
      <c r="N645" s="19"/>
    </row>
    <row r="646" spans="1:14" ht="20.149999999999999" customHeight="1" x14ac:dyDescent="0.3">
      <c r="A646" s="16"/>
      <c r="B646" s="174" t="str">
        <f>F1663</f>
        <v>8. Staff appeared to be culturally diverse.</v>
      </c>
      <c r="C646" s="174"/>
      <c r="D646" s="174"/>
      <c r="E646" s="174"/>
      <c r="F646" s="174"/>
      <c r="G646" s="174"/>
      <c r="H646" s="174"/>
      <c r="I646" s="174"/>
      <c r="J646" s="174"/>
      <c r="K646" s="175"/>
      <c r="L646" s="176"/>
      <c r="M646" s="177"/>
      <c r="N646" s="19"/>
    </row>
    <row r="647" spans="1:14" ht="5.15" customHeight="1" x14ac:dyDescent="0.3">
      <c r="A647" s="16"/>
      <c r="B647" s="39"/>
      <c r="C647" s="39"/>
      <c r="D647" s="39"/>
      <c r="E647" s="39"/>
      <c r="F647" s="39"/>
      <c r="G647" s="39"/>
      <c r="H647" s="39"/>
      <c r="I647" s="39"/>
      <c r="J647" s="39"/>
      <c r="K647" s="39"/>
      <c r="L647" s="39"/>
      <c r="M647" s="39"/>
      <c r="N647" s="19"/>
    </row>
    <row r="648" spans="1:14" ht="20.149999999999999" customHeight="1" x14ac:dyDescent="0.3">
      <c r="A648" s="16"/>
      <c r="B648" s="174" t="str">
        <f>F1664</f>
        <v>9. They effectively accommodated my linguistic barrier.</v>
      </c>
      <c r="C648" s="174"/>
      <c r="D648" s="174"/>
      <c r="E648" s="174"/>
      <c r="F648" s="174"/>
      <c r="G648" s="174"/>
      <c r="H648" s="174"/>
      <c r="I648" s="174"/>
      <c r="J648" s="174"/>
      <c r="K648" s="175"/>
      <c r="L648" s="176"/>
      <c r="M648" s="177"/>
      <c r="N648" s="19"/>
    </row>
    <row r="649" spans="1:14" ht="5.15" customHeight="1" x14ac:dyDescent="0.3">
      <c r="A649" s="16"/>
      <c r="B649" s="39"/>
      <c r="C649" s="39"/>
      <c r="D649" s="39"/>
      <c r="E649" s="39"/>
      <c r="F649" s="39"/>
      <c r="G649" s="39"/>
      <c r="H649" s="39"/>
      <c r="I649" s="39"/>
      <c r="J649" s="39"/>
      <c r="K649" s="39"/>
      <c r="L649" s="39"/>
      <c r="M649" s="39"/>
      <c r="N649" s="19"/>
    </row>
    <row r="650" spans="1:14" ht="20.149999999999999" customHeight="1" x14ac:dyDescent="0.3">
      <c r="A650" s="16"/>
      <c r="B650" s="174" t="str">
        <f>F1665</f>
        <v>10. I was offered billing options appropriate to my cultural values.</v>
      </c>
      <c r="C650" s="174"/>
      <c r="D650" s="174"/>
      <c r="E650" s="174"/>
      <c r="F650" s="174"/>
      <c r="G650" s="174"/>
      <c r="H650" s="174"/>
      <c r="I650" s="174"/>
      <c r="J650" s="174"/>
      <c r="K650" s="175"/>
      <c r="L650" s="176"/>
      <c r="M650" s="177"/>
      <c r="N650" s="19"/>
    </row>
    <row r="651" spans="1:14" ht="10" customHeight="1" x14ac:dyDescent="0.3">
      <c r="A651" s="16"/>
      <c r="B651" s="39"/>
      <c r="C651" s="39"/>
      <c r="D651" s="39"/>
      <c r="E651" s="39"/>
      <c r="F651" s="39"/>
      <c r="G651" s="39"/>
      <c r="H651" s="39"/>
      <c r="I651" s="39"/>
      <c r="J651" s="39"/>
      <c r="K651" s="39"/>
      <c r="L651" s="39"/>
      <c r="M651" s="39"/>
      <c r="N651" s="19"/>
    </row>
    <row r="652" spans="1:14" ht="15" customHeight="1" x14ac:dyDescent="0.3">
      <c r="A652" s="16"/>
      <c r="B652" s="178" t="str">
        <f>B1669</f>
        <v/>
      </c>
      <c r="C652" s="178"/>
      <c r="D652" s="178"/>
      <c r="E652" s="178"/>
      <c r="F652" s="178"/>
      <c r="G652" s="178"/>
      <c r="H652" s="178"/>
      <c r="I652" s="178"/>
      <c r="J652" s="178"/>
      <c r="K652" s="178"/>
      <c r="L652" s="178"/>
      <c r="M652" s="178"/>
      <c r="N652" s="19"/>
    </row>
    <row r="653" spans="1:14" ht="10" customHeight="1" x14ac:dyDescent="0.3">
      <c r="A653" s="16"/>
      <c r="B653" s="40"/>
      <c r="C653" s="41"/>
      <c r="D653" s="41"/>
      <c r="E653" s="41"/>
      <c r="F653" s="41"/>
      <c r="G653" s="41"/>
      <c r="H653" s="41"/>
      <c r="I653" s="41"/>
      <c r="J653" s="41"/>
      <c r="K653" s="41"/>
      <c r="L653" s="41"/>
      <c r="M653" s="42"/>
      <c r="N653" s="19"/>
    </row>
    <row r="654" spans="1:14" ht="20" customHeight="1" x14ac:dyDescent="0.3">
      <c r="A654" s="16"/>
      <c r="B654" s="52" t="str">
        <f>C1673</f>
        <v xml:space="preserve">We provide this helpful feedback to you, the recipient, to improve your cultural competency. </v>
      </c>
      <c r="C654" s="53"/>
      <c r="D654" s="53"/>
      <c r="E654" s="53"/>
      <c r="F654" s="53"/>
      <c r="G654" s="53"/>
      <c r="H654" s="53"/>
      <c r="I654" s="53"/>
      <c r="J654" s="53"/>
      <c r="K654" s="53"/>
      <c r="L654" s="53"/>
      <c r="M654" s="54"/>
      <c r="N654" s="19"/>
    </row>
    <row r="655" spans="1:14" ht="20" customHeight="1" x14ac:dyDescent="0.3">
      <c r="A655" s="16"/>
      <c r="B655" s="156" t="s">
        <v>15</v>
      </c>
      <c r="C655" s="157"/>
      <c r="D655" s="157"/>
      <c r="E655" s="157"/>
      <c r="F655" s="157"/>
      <c r="G655" s="157"/>
      <c r="H655" s="157"/>
      <c r="I655" s="157"/>
      <c r="J655" s="157"/>
      <c r="K655" s="157"/>
      <c r="L655" s="157"/>
      <c r="M655" s="158"/>
      <c r="N655" s="19"/>
    </row>
    <row r="656" spans="1:14" ht="20" customHeight="1" thickBot="1" x14ac:dyDescent="0.35">
      <c r="A656" s="16"/>
      <c r="B656" s="156" t="s">
        <v>16</v>
      </c>
      <c r="C656" s="157"/>
      <c r="D656" s="157"/>
      <c r="E656" s="157"/>
      <c r="F656" s="157"/>
      <c r="G656" s="157"/>
      <c r="H656" s="157"/>
      <c r="I656" s="157"/>
      <c r="J656" s="157"/>
      <c r="K656" s="157"/>
      <c r="L656" s="157"/>
      <c r="M656" s="158"/>
      <c r="N656" s="19"/>
    </row>
    <row r="657" spans="1:14" ht="30" customHeight="1" thickTop="1" x14ac:dyDescent="0.3">
      <c r="A657" s="16"/>
      <c r="B657" s="159" t="s">
        <v>17</v>
      </c>
      <c r="C657" s="160"/>
      <c r="D657" s="160"/>
      <c r="E657" s="162" t="s">
        <v>18</v>
      </c>
      <c r="F657" s="163"/>
      <c r="G657" s="163"/>
      <c r="H657" s="164"/>
      <c r="I657" s="165" t="s">
        <v>19</v>
      </c>
      <c r="J657" s="166"/>
      <c r="K657" s="166"/>
      <c r="L657" s="166"/>
      <c r="M657" s="167"/>
      <c r="N657" s="19"/>
    </row>
    <row r="658" spans="1:14" ht="55" customHeight="1" thickBot="1" x14ac:dyDescent="0.35">
      <c r="A658" s="16"/>
      <c r="B658" s="55"/>
      <c r="C658" s="17"/>
      <c r="D658" s="17"/>
      <c r="E658" s="168" t="s">
        <v>20</v>
      </c>
      <c r="F658" s="169"/>
      <c r="G658" s="169"/>
      <c r="H658" s="170"/>
      <c r="I658" s="171" t="s">
        <v>21</v>
      </c>
      <c r="J658" s="172"/>
      <c r="K658" s="172"/>
      <c r="L658" s="172"/>
      <c r="M658" s="173"/>
      <c r="N658" s="19"/>
    </row>
    <row r="659" spans="1:14" ht="10" customHeight="1" thickTop="1" x14ac:dyDescent="0.3">
      <c r="A659" s="16"/>
      <c r="B659" s="55"/>
      <c r="C659" s="17"/>
      <c r="D659" s="17"/>
      <c r="E659" s="17"/>
      <c r="F659" s="17"/>
      <c r="G659" s="17"/>
      <c r="H659" s="17"/>
      <c r="I659" s="17"/>
      <c r="J659" s="17"/>
      <c r="K659" s="17"/>
      <c r="L659" s="17"/>
      <c r="M659" s="56"/>
      <c r="N659" s="19"/>
    </row>
    <row r="660" spans="1:14" ht="20.149999999999999" customHeight="1" x14ac:dyDescent="0.3">
      <c r="A660" s="16"/>
      <c r="B660" s="46"/>
      <c r="C660" s="39"/>
      <c r="D660" s="39"/>
      <c r="E660" s="153"/>
      <c r="F660" s="154"/>
      <c r="G660" s="154"/>
      <c r="H660" s="154"/>
      <c r="I660" s="154"/>
      <c r="J660" s="154"/>
      <c r="K660" s="154"/>
      <c r="L660" s="155"/>
      <c r="M660" s="48"/>
      <c r="N660" s="19"/>
    </row>
    <row r="661" spans="1:14" ht="10" customHeight="1" x14ac:dyDescent="0.3">
      <c r="A661" s="16"/>
      <c r="B661" s="46"/>
      <c r="C661" s="39"/>
      <c r="D661" s="39"/>
      <c r="E661" s="39"/>
      <c r="F661" s="39"/>
      <c r="G661" s="39"/>
      <c r="H661" s="39"/>
      <c r="I661" s="39"/>
      <c r="J661" s="39"/>
      <c r="K661" s="39"/>
      <c r="L661" s="39"/>
      <c r="M661" s="48"/>
      <c r="N661" s="19"/>
    </row>
    <row r="662" spans="1:14" ht="65.150000000000006" customHeight="1" x14ac:dyDescent="0.3">
      <c r="A662" s="16"/>
      <c r="B662" s="156" t="str">
        <f>C1683</f>
        <v>Select one of these two services, Standard or Competitive Competence, to best improve your efficacy serving diverse patients. We can then offer a testimonial of your improved responsiveness to diverse clients.</v>
      </c>
      <c r="C662" s="157"/>
      <c r="D662" s="157"/>
      <c r="E662" s="157"/>
      <c r="F662" s="157"/>
      <c r="G662" s="157"/>
      <c r="H662" s="157"/>
      <c r="I662" s="157"/>
      <c r="J662" s="157"/>
      <c r="K662" s="157"/>
      <c r="L662" s="157"/>
      <c r="M662" s="158"/>
      <c r="N662" s="19"/>
    </row>
    <row r="663" spans="1:14" ht="45" customHeight="1" x14ac:dyDescent="0.3">
      <c r="A663" s="16"/>
      <c r="B663" s="150"/>
      <c r="C663" s="151"/>
      <c r="D663" s="151"/>
      <c r="E663" s="151"/>
      <c r="F663" s="151"/>
      <c r="G663" s="151"/>
      <c r="H663" s="151"/>
      <c r="I663" s="151"/>
      <c r="J663" s="151"/>
      <c r="K663" s="151"/>
      <c r="L663" s="151"/>
      <c r="M663" s="152"/>
      <c r="N663" s="19"/>
    </row>
    <row r="664" spans="1:14" ht="5.15" customHeight="1" x14ac:dyDescent="0.3">
      <c r="A664" s="16"/>
      <c r="B664" s="39"/>
      <c r="C664" s="39"/>
      <c r="D664" s="39"/>
      <c r="E664" s="39"/>
      <c r="F664" s="39"/>
      <c r="G664" s="39"/>
      <c r="H664" s="39"/>
      <c r="I664" s="39"/>
      <c r="J664" s="39"/>
      <c r="K664" s="39"/>
      <c r="L664" s="39"/>
      <c r="M664" s="39"/>
      <c r="N664" s="19"/>
    </row>
    <row r="665" spans="1:14" ht="5.15" customHeight="1" x14ac:dyDescent="0.3">
      <c r="A665" s="27"/>
      <c r="B665" s="28"/>
      <c r="C665" s="28"/>
      <c r="D665" s="28"/>
      <c r="E665" s="28"/>
      <c r="F665" s="28"/>
      <c r="G665" s="28"/>
      <c r="H665" s="28"/>
      <c r="I665" s="28"/>
      <c r="J665" s="28"/>
      <c r="K665" s="28"/>
      <c r="L665" s="28"/>
      <c r="M665" s="28"/>
      <c r="N665" s="29"/>
    </row>
    <row r="666" spans="1:14" ht="55" customHeight="1" x14ac:dyDescent="0.3">
      <c r="A666" s="30" t="s">
        <v>5</v>
      </c>
      <c r="B666" s="185" t="s">
        <v>38</v>
      </c>
      <c r="C666" s="185"/>
      <c r="D666" s="185"/>
      <c r="E666" s="185"/>
      <c r="F666" s="186"/>
      <c r="G666" s="186"/>
      <c r="H666" s="186"/>
      <c r="I666" s="186"/>
      <c r="J666" s="187"/>
      <c r="K666" s="187"/>
      <c r="L666" s="187"/>
      <c r="M666" s="187"/>
      <c r="N666" s="31" t="s">
        <v>7</v>
      </c>
    </row>
    <row r="667" spans="1:14" ht="5.15" customHeight="1" x14ac:dyDescent="0.3">
      <c r="A667" s="11"/>
      <c r="B667" s="12"/>
      <c r="C667" s="12"/>
      <c r="D667" s="12"/>
      <c r="E667" s="12"/>
      <c r="F667" s="12"/>
      <c r="G667" s="12"/>
      <c r="H667" s="13"/>
      <c r="I667" s="12"/>
      <c r="J667" s="12"/>
      <c r="K667" s="12"/>
      <c r="L667" s="12"/>
      <c r="M667" s="12"/>
      <c r="N667" s="14"/>
    </row>
    <row r="668" spans="1:14" ht="5.15" customHeight="1" x14ac:dyDescent="0.3">
      <c r="A668" s="16"/>
      <c r="B668" s="17"/>
      <c r="C668" s="17"/>
      <c r="D668" s="17"/>
      <c r="E668" s="17"/>
      <c r="F668" s="17"/>
      <c r="G668" s="17"/>
      <c r="H668" s="18"/>
      <c r="I668" s="17"/>
      <c r="J668" s="17"/>
      <c r="K668" s="17"/>
      <c r="L668" s="17"/>
      <c r="M668" s="17"/>
      <c r="N668" s="19"/>
    </row>
    <row r="669" spans="1:14" ht="5.15" customHeight="1" thickBot="1" x14ac:dyDescent="0.35">
      <c r="A669" s="16"/>
      <c r="B669" s="32"/>
      <c r="C669" s="32"/>
      <c r="D669" s="32"/>
      <c r="E669" s="32"/>
      <c r="F669" s="32"/>
      <c r="G669" s="32"/>
      <c r="H669" s="32"/>
      <c r="I669" s="32"/>
      <c r="J669" s="32"/>
      <c r="K669" s="32"/>
      <c r="L669" s="32"/>
      <c r="M669" s="32"/>
      <c r="N669" s="19"/>
    </row>
    <row r="670" spans="1:14" ht="20.149999999999999" customHeight="1" thickTop="1" x14ac:dyDescent="0.3">
      <c r="A670" s="16"/>
      <c r="B670" s="33" t="s">
        <v>11</v>
      </c>
      <c r="C670" s="32"/>
      <c r="D670" s="32"/>
      <c r="E670" s="32"/>
      <c r="F670" s="179">
        <f>F629</f>
        <v>0</v>
      </c>
      <c r="G670" s="180"/>
      <c r="H670" s="180"/>
      <c r="I670" s="181"/>
      <c r="J670" s="34"/>
      <c r="K670" s="35" t="s">
        <v>12</v>
      </c>
      <c r="L670" s="36"/>
      <c r="M670" s="37"/>
      <c r="N670" s="19"/>
    </row>
    <row r="671" spans="1:14" ht="20.149999999999999" customHeight="1" thickBot="1" x14ac:dyDescent="0.35">
      <c r="A671" s="16"/>
      <c r="B671" s="33" t="s">
        <v>13</v>
      </c>
      <c r="C671" s="32"/>
      <c r="D671" s="32"/>
      <c r="E671" s="32"/>
      <c r="F671" s="179">
        <f>F630</f>
        <v>0</v>
      </c>
      <c r="G671" s="180"/>
      <c r="H671" s="180"/>
      <c r="I671" s="181"/>
      <c r="J671" s="34"/>
      <c r="K671" s="182"/>
      <c r="L671" s="183"/>
      <c r="M671" s="184"/>
      <c r="N671" s="19"/>
    </row>
    <row r="672" spans="1:14" ht="10" customHeight="1" thickTop="1" x14ac:dyDescent="0.3">
      <c r="A672" s="16"/>
      <c r="B672" s="17"/>
      <c r="C672" s="17"/>
      <c r="D672" s="17"/>
      <c r="E672" s="17"/>
      <c r="F672" s="17"/>
      <c r="G672" s="17"/>
      <c r="H672" s="18"/>
      <c r="I672" s="17"/>
      <c r="J672" s="17"/>
      <c r="K672" s="17"/>
      <c r="L672" s="17"/>
      <c r="M672" s="17"/>
      <c r="N672" s="19"/>
    </row>
    <row r="673" spans="1:54" ht="20.149999999999999" customHeight="1" x14ac:dyDescent="0.3">
      <c r="A673" s="16"/>
      <c r="B673" s="174" t="str">
        <f>F1693</f>
        <v>1. I felt fully seen and heard.</v>
      </c>
      <c r="C673" s="174"/>
      <c r="D673" s="174"/>
      <c r="E673" s="174"/>
      <c r="F673" s="174"/>
      <c r="G673" s="174"/>
      <c r="H673" s="174"/>
      <c r="I673" s="174"/>
      <c r="J673" s="174"/>
      <c r="K673" s="175"/>
      <c r="L673" s="176"/>
      <c r="M673" s="177"/>
      <c r="N673" s="19"/>
    </row>
    <row r="674" spans="1:54" ht="5.15" customHeight="1" x14ac:dyDescent="0.3">
      <c r="A674" s="16"/>
      <c r="B674" s="17"/>
      <c r="C674" s="17"/>
      <c r="D674" s="17"/>
      <c r="E674" s="17"/>
      <c r="F674" s="17"/>
      <c r="G674" s="17"/>
      <c r="H674" s="18"/>
      <c r="I674" s="17"/>
      <c r="J674" s="17"/>
      <c r="K674" s="17"/>
      <c r="L674" s="17"/>
      <c r="M674" s="17"/>
      <c r="N674" s="19"/>
      <c r="BB674" s="38"/>
    </row>
    <row r="675" spans="1:54" ht="20.149999999999999" customHeight="1" x14ac:dyDescent="0.3">
      <c r="A675" s="16"/>
      <c r="B675" s="174" t="str">
        <f>F1694</f>
        <v>2. They faithfully responded to all of my expressions of pain or discomfort.</v>
      </c>
      <c r="C675" s="174"/>
      <c r="D675" s="174"/>
      <c r="E675" s="174"/>
      <c r="F675" s="174"/>
      <c r="G675" s="174"/>
      <c r="H675" s="174"/>
      <c r="I675" s="174"/>
      <c r="J675" s="174"/>
      <c r="K675" s="175"/>
      <c r="L675" s="176"/>
      <c r="M675" s="177"/>
      <c r="N675" s="19"/>
      <c r="BB675" s="38"/>
    </row>
    <row r="676" spans="1:54" ht="5.15" customHeight="1" x14ac:dyDescent="0.3">
      <c r="A676" s="16"/>
      <c r="B676" s="17"/>
      <c r="C676" s="17"/>
      <c r="D676" s="17"/>
      <c r="E676" s="17"/>
      <c r="F676" s="17"/>
      <c r="G676" s="17"/>
      <c r="H676" s="18"/>
      <c r="I676" s="17"/>
      <c r="J676" s="17"/>
      <c r="K676" s="17"/>
      <c r="L676" s="17"/>
      <c r="M676" s="17"/>
      <c r="N676" s="19"/>
      <c r="BB676" s="38"/>
    </row>
    <row r="677" spans="1:54" ht="20.149999999999999" customHeight="1" x14ac:dyDescent="0.3">
      <c r="A677" s="16"/>
      <c r="B677" s="174" t="str">
        <f>F1695</f>
        <v>3. They put my personal wellbeing ahead of their institutional processes.</v>
      </c>
      <c r="C677" s="174"/>
      <c r="D677" s="174"/>
      <c r="E677" s="174"/>
      <c r="F677" s="174"/>
      <c r="G677" s="174"/>
      <c r="H677" s="174"/>
      <c r="I677" s="174"/>
      <c r="J677" s="174"/>
      <c r="K677" s="175"/>
      <c r="L677" s="176"/>
      <c r="M677" s="177"/>
      <c r="N677" s="19"/>
      <c r="BB677" s="38"/>
    </row>
    <row r="678" spans="1:54" ht="5.15" customHeight="1" x14ac:dyDescent="0.3">
      <c r="A678" s="16"/>
      <c r="B678" s="17"/>
      <c r="C678" s="17"/>
      <c r="D678" s="17"/>
      <c r="E678" s="17"/>
      <c r="F678" s="17"/>
      <c r="G678" s="17"/>
      <c r="H678" s="18"/>
      <c r="I678" s="17"/>
      <c r="J678" s="17"/>
      <c r="K678" s="17"/>
      <c r="L678" s="17"/>
      <c r="M678" s="17"/>
      <c r="N678" s="19"/>
      <c r="BB678" s="38"/>
    </row>
    <row r="679" spans="1:54" ht="20.149999999999999" customHeight="1" x14ac:dyDescent="0.3">
      <c r="A679" s="16"/>
      <c r="B679" s="174" t="str">
        <f>F1696</f>
        <v>4. Their actions and expressions were devoid of any microaggressions.</v>
      </c>
      <c r="C679" s="174"/>
      <c r="D679" s="174"/>
      <c r="E679" s="174"/>
      <c r="F679" s="174"/>
      <c r="G679" s="174"/>
      <c r="H679" s="174"/>
      <c r="I679" s="174"/>
      <c r="J679" s="174"/>
      <c r="K679" s="175"/>
      <c r="L679" s="176"/>
      <c r="M679" s="177"/>
      <c r="N679" s="19"/>
    </row>
    <row r="680" spans="1:54" ht="5.15" customHeight="1" x14ac:dyDescent="0.3">
      <c r="A680" s="16"/>
      <c r="B680" s="17"/>
      <c r="C680" s="17"/>
      <c r="D680" s="17"/>
      <c r="E680" s="17"/>
      <c r="F680" s="17"/>
      <c r="G680" s="17"/>
      <c r="H680" s="18"/>
      <c r="I680" s="17"/>
      <c r="J680" s="17"/>
      <c r="K680" s="17"/>
      <c r="L680" s="17"/>
      <c r="M680" s="17"/>
      <c r="N680" s="19"/>
    </row>
    <row r="681" spans="1:54" ht="20.149999999999999" customHeight="1" x14ac:dyDescent="0.3">
      <c r="A681" s="16"/>
      <c r="B681" s="174" t="str">
        <f>F1697</f>
        <v>5. They asked me how they could be more culturally sensitive.</v>
      </c>
      <c r="C681" s="174"/>
      <c r="D681" s="174"/>
      <c r="E681" s="174"/>
      <c r="F681" s="174"/>
      <c r="G681" s="174"/>
      <c r="H681" s="174"/>
      <c r="I681" s="174"/>
      <c r="J681" s="174"/>
      <c r="K681" s="175"/>
      <c r="L681" s="176"/>
      <c r="M681" s="177"/>
      <c r="N681" s="19"/>
    </row>
    <row r="682" spans="1:54" ht="5.15" customHeight="1" x14ac:dyDescent="0.3">
      <c r="A682" s="16"/>
      <c r="B682" s="17"/>
      <c r="C682" s="17"/>
      <c r="D682" s="17"/>
      <c r="E682" s="17"/>
      <c r="F682" s="17"/>
      <c r="G682" s="17"/>
      <c r="H682" s="18"/>
      <c r="I682" s="17"/>
      <c r="J682" s="17"/>
      <c r="K682" s="17"/>
      <c r="L682" s="17"/>
      <c r="M682" s="17"/>
      <c r="N682" s="19"/>
    </row>
    <row r="683" spans="1:54" ht="20.149999999999999" customHeight="1" x14ac:dyDescent="0.3">
      <c r="A683" s="16"/>
      <c r="B683" s="174" t="str">
        <f>F1698</f>
        <v>6. They did not exploit my vulnerability to their professional authority.</v>
      </c>
      <c r="C683" s="174"/>
      <c r="D683" s="174"/>
      <c r="E683" s="174"/>
      <c r="F683" s="174"/>
      <c r="G683" s="174"/>
      <c r="H683" s="174"/>
      <c r="I683" s="174"/>
      <c r="J683" s="174"/>
      <c r="K683" s="175"/>
      <c r="L683" s="176"/>
      <c r="M683" s="177"/>
      <c r="N683" s="19"/>
    </row>
    <row r="684" spans="1:54" ht="5.15" customHeight="1" x14ac:dyDescent="0.3">
      <c r="A684" s="16"/>
      <c r="B684" s="39"/>
      <c r="C684" s="39"/>
      <c r="D684" s="39"/>
      <c r="E684" s="39"/>
      <c r="F684" s="39"/>
      <c r="G684" s="39"/>
      <c r="H684" s="39"/>
      <c r="I684" s="39"/>
      <c r="J684" s="39"/>
      <c r="K684" s="39"/>
      <c r="L684" s="39"/>
      <c r="M684" s="39"/>
      <c r="N684" s="19"/>
    </row>
    <row r="685" spans="1:54" ht="20.149999999999999" customHeight="1" x14ac:dyDescent="0.3">
      <c r="A685" s="16"/>
      <c r="B685" s="174" t="str">
        <f>F1699</f>
        <v>7. I never had to give up my autonomy to fit their processes.</v>
      </c>
      <c r="C685" s="174"/>
      <c r="D685" s="174"/>
      <c r="E685" s="174"/>
      <c r="F685" s="174"/>
      <c r="G685" s="174"/>
      <c r="H685" s="174"/>
      <c r="I685" s="174"/>
      <c r="J685" s="174"/>
      <c r="K685" s="175"/>
      <c r="L685" s="176"/>
      <c r="M685" s="177"/>
      <c r="N685" s="19"/>
    </row>
    <row r="686" spans="1:54" ht="5.15" customHeight="1" x14ac:dyDescent="0.3">
      <c r="A686" s="16"/>
      <c r="B686" s="39"/>
      <c r="C686" s="39"/>
      <c r="D686" s="39"/>
      <c r="E686" s="39"/>
      <c r="F686" s="39"/>
      <c r="G686" s="39"/>
      <c r="H686" s="39"/>
      <c r="I686" s="39"/>
      <c r="J686" s="39"/>
      <c r="K686" s="39"/>
      <c r="L686" s="39"/>
      <c r="M686" s="39"/>
      <c r="N686" s="19"/>
    </row>
    <row r="687" spans="1:54" ht="20.149999999999999" customHeight="1" x14ac:dyDescent="0.3">
      <c r="A687" s="16"/>
      <c r="B687" s="174" t="str">
        <f>F1700</f>
        <v>8. Staff appeared to be culturally diverse.</v>
      </c>
      <c r="C687" s="174"/>
      <c r="D687" s="174"/>
      <c r="E687" s="174"/>
      <c r="F687" s="174"/>
      <c r="G687" s="174"/>
      <c r="H687" s="174"/>
      <c r="I687" s="174"/>
      <c r="J687" s="174"/>
      <c r="K687" s="175"/>
      <c r="L687" s="176"/>
      <c r="M687" s="177"/>
      <c r="N687" s="19"/>
    </row>
    <row r="688" spans="1:54" ht="5.15" customHeight="1" x14ac:dyDescent="0.3">
      <c r="A688" s="16"/>
      <c r="B688" s="39"/>
      <c r="C688" s="39"/>
      <c r="D688" s="39"/>
      <c r="E688" s="39"/>
      <c r="F688" s="39"/>
      <c r="G688" s="39"/>
      <c r="H688" s="39"/>
      <c r="I688" s="39"/>
      <c r="J688" s="39"/>
      <c r="K688" s="39"/>
      <c r="L688" s="39"/>
      <c r="M688" s="39"/>
      <c r="N688" s="19"/>
    </row>
    <row r="689" spans="1:14" ht="20.149999999999999" customHeight="1" x14ac:dyDescent="0.3">
      <c r="A689" s="16"/>
      <c r="B689" s="174" t="str">
        <f>F1701</f>
        <v>9. They effectively accommodated my linguistic barrier.</v>
      </c>
      <c r="C689" s="174"/>
      <c r="D689" s="174"/>
      <c r="E689" s="174"/>
      <c r="F689" s="174"/>
      <c r="G689" s="174"/>
      <c r="H689" s="174"/>
      <c r="I689" s="174"/>
      <c r="J689" s="174"/>
      <c r="K689" s="175"/>
      <c r="L689" s="176"/>
      <c r="M689" s="177"/>
      <c r="N689" s="19"/>
    </row>
    <row r="690" spans="1:14" ht="5.15" customHeight="1" x14ac:dyDescent="0.3">
      <c r="A690" s="16"/>
      <c r="B690" s="39"/>
      <c r="C690" s="39"/>
      <c r="D690" s="39"/>
      <c r="E690" s="39"/>
      <c r="F690" s="39"/>
      <c r="G690" s="39"/>
      <c r="H690" s="39"/>
      <c r="I690" s="39"/>
      <c r="J690" s="39"/>
      <c r="K690" s="39"/>
      <c r="L690" s="39"/>
      <c r="M690" s="39"/>
      <c r="N690" s="19"/>
    </row>
    <row r="691" spans="1:14" ht="20.149999999999999" customHeight="1" x14ac:dyDescent="0.3">
      <c r="A691" s="16"/>
      <c r="B691" s="174" t="str">
        <f>F1702</f>
        <v>10. I was offered billing options appropriate to my cultural values.</v>
      </c>
      <c r="C691" s="174"/>
      <c r="D691" s="174"/>
      <c r="E691" s="174"/>
      <c r="F691" s="174"/>
      <c r="G691" s="174"/>
      <c r="H691" s="174"/>
      <c r="I691" s="174"/>
      <c r="J691" s="174"/>
      <c r="K691" s="175"/>
      <c r="L691" s="176"/>
      <c r="M691" s="177"/>
      <c r="N691" s="19"/>
    </row>
    <row r="692" spans="1:14" ht="10" customHeight="1" x14ac:dyDescent="0.3">
      <c r="A692" s="16"/>
      <c r="B692" s="39"/>
      <c r="C692" s="39"/>
      <c r="D692" s="39"/>
      <c r="E692" s="39"/>
      <c r="F692" s="39"/>
      <c r="G692" s="39"/>
      <c r="H692" s="39"/>
      <c r="I692" s="39"/>
      <c r="J692" s="39"/>
      <c r="K692" s="39"/>
      <c r="L692" s="39"/>
      <c r="M692" s="39"/>
      <c r="N692" s="19"/>
    </row>
    <row r="693" spans="1:14" ht="15" customHeight="1" x14ac:dyDescent="0.3">
      <c r="A693" s="16"/>
      <c r="B693" s="178" t="str">
        <f>B1706</f>
        <v/>
      </c>
      <c r="C693" s="178"/>
      <c r="D693" s="178"/>
      <c r="E693" s="178"/>
      <c r="F693" s="178"/>
      <c r="G693" s="178"/>
      <c r="H693" s="178"/>
      <c r="I693" s="178"/>
      <c r="J693" s="178"/>
      <c r="K693" s="178"/>
      <c r="L693" s="178"/>
      <c r="M693" s="178"/>
      <c r="N693" s="19"/>
    </row>
    <row r="694" spans="1:14" ht="10" customHeight="1" x14ac:dyDescent="0.3">
      <c r="A694" s="16"/>
      <c r="B694" s="40"/>
      <c r="C694" s="41"/>
      <c r="D694" s="41"/>
      <c r="E694" s="41"/>
      <c r="F694" s="41"/>
      <c r="G694" s="41"/>
      <c r="H694" s="41"/>
      <c r="I694" s="41"/>
      <c r="J694" s="41"/>
      <c r="K694" s="41"/>
      <c r="L694" s="41"/>
      <c r="M694" s="42"/>
      <c r="N694" s="19"/>
    </row>
    <row r="695" spans="1:14" ht="20" customHeight="1" x14ac:dyDescent="0.3">
      <c r="A695" s="16"/>
      <c r="B695" s="52" t="str">
        <f>C1710</f>
        <v xml:space="preserve">We provide this helpful feedback to you, the recipient, to improve your cultural competency. </v>
      </c>
      <c r="C695" s="53"/>
      <c r="D695" s="53"/>
      <c r="E695" s="53"/>
      <c r="F695" s="53"/>
      <c r="G695" s="53"/>
      <c r="H695" s="53"/>
      <c r="I695" s="53"/>
      <c r="J695" s="53"/>
      <c r="K695" s="53"/>
      <c r="L695" s="53"/>
      <c r="M695" s="54"/>
      <c r="N695" s="19"/>
    </row>
    <row r="696" spans="1:14" ht="20" customHeight="1" x14ac:dyDescent="0.3">
      <c r="A696" s="16"/>
      <c r="B696" s="156" t="s">
        <v>15</v>
      </c>
      <c r="C696" s="157"/>
      <c r="D696" s="157"/>
      <c r="E696" s="157"/>
      <c r="F696" s="157"/>
      <c r="G696" s="157"/>
      <c r="H696" s="157"/>
      <c r="I696" s="157"/>
      <c r="J696" s="157"/>
      <c r="K696" s="157"/>
      <c r="L696" s="157"/>
      <c r="M696" s="158"/>
      <c r="N696" s="19"/>
    </row>
    <row r="697" spans="1:14" ht="20" customHeight="1" thickBot="1" x14ac:dyDescent="0.35">
      <c r="A697" s="16"/>
      <c r="B697" s="156" t="s">
        <v>16</v>
      </c>
      <c r="C697" s="157"/>
      <c r="D697" s="157"/>
      <c r="E697" s="157"/>
      <c r="F697" s="157"/>
      <c r="G697" s="157"/>
      <c r="H697" s="157"/>
      <c r="I697" s="157"/>
      <c r="J697" s="157"/>
      <c r="K697" s="157"/>
      <c r="L697" s="157"/>
      <c r="M697" s="158"/>
      <c r="N697" s="19"/>
    </row>
    <row r="698" spans="1:14" ht="30" customHeight="1" thickTop="1" x14ac:dyDescent="0.3">
      <c r="A698" s="16"/>
      <c r="B698" s="159" t="s">
        <v>17</v>
      </c>
      <c r="C698" s="160"/>
      <c r="D698" s="161"/>
      <c r="E698" s="162" t="s">
        <v>18</v>
      </c>
      <c r="F698" s="163"/>
      <c r="G698" s="163"/>
      <c r="H698" s="164"/>
      <c r="I698" s="165" t="s">
        <v>19</v>
      </c>
      <c r="J698" s="166"/>
      <c r="K698" s="166"/>
      <c r="L698" s="166"/>
      <c r="M698" s="167"/>
      <c r="N698" s="19"/>
    </row>
    <row r="699" spans="1:14" ht="55" customHeight="1" thickBot="1" x14ac:dyDescent="0.35">
      <c r="A699" s="16"/>
      <c r="B699" s="55"/>
      <c r="C699" s="17"/>
      <c r="D699" s="17"/>
      <c r="E699" s="168" t="s">
        <v>20</v>
      </c>
      <c r="F699" s="169"/>
      <c r="G699" s="169"/>
      <c r="H699" s="170"/>
      <c r="I699" s="171" t="s">
        <v>21</v>
      </c>
      <c r="J699" s="172"/>
      <c r="K699" s="172"/>
      <c r="L699" s="172"/>
      <c r="M699" s="173"/>
      <c r="N699" s="19"/>
    </row>
    <row r="700" spans="1:14" ht="10" customHeight="1" thickTop="1" x14ac:dyDescent="0.3">
      <c r="A700" s="16"/>
      <c r="B700" s="55"/>
      <c r="C700" s="17"/>
      <c r="D700" s="17"/>
      <c r="E700" s="17"/>
      <c r="F700" s="17"/>
      <c r="G700" s="17"/>
      <c r="H700" s="17"/>
      <c r="I700" s="17"/>
      <c r="J700" s="17"/>
      <c r="K700" s="17"/>
      <c r="L700" s="17"/>
      <c r="M700" s="56"/>
      <c r="N700" s="19"/>
    </row>
    <row r="701" spans="1:14" ht="20.149999999999999" customHeight="1" x14ac:dyDescent="0.3">
      <c r="A701" s="16"/>
      <c r="B701" s="46"/>
      <c r="C701" s="39"/>
      <c r="D701" s="39"/>
      <c r="E701" s="153"/>
      <c r="F701" s="154"/>
      <c r="G701" s="154"/>
      <c r="H701" s="154"/>
      <c r="I701" s="154"/>
      <c r="J701" s="154"/>
      <c r="K701" s="154"/>
      <c r="L701" s="155"/>
      <c r="M701" s="48"/>
      <c r="N701" s="19"/>
    </row>
    <row r="702" spans="1:14" ht="10" customHeight="1" x14ac:dyDescent="0.3">
      <c r="A702" s="16"/>
      <c r="B702" s="46"/>
      <c r="C702" s="39"/>
      <c r="D702" s="39"/>
      <c r="E702" s="39"/>
      <c r="F702" s="39"/>
      <c r="G702" s="39"/>
      <c r="H702" s="39"/>
      <c r="I702" s="39"/>
      <c r="J702" s="39"/>
      <c r="K702" s="39"/>
      <c r="L702" s="39"/>
      <c r="M702" s="48"/>
      <c r="N702" s="19"/>
    </row>
    <row r="703" spans="1:14" ht="65.150000000000006" customHeight="1" x14ac:dyDescent="0.3">
      <c r="A703" s="16"/>
      <c r="B703" s="156" t="str">
        <f>C1720</f>
        <v>Select one of these two services, Standard or Competitive Competence, to best improve your efficacy serving diverse patients. We can then offer a testimonial of your improved responsiveness to diverse clients.</v>
      </c>
      <c r="C703" s="157"/>
      <c r="D703" s="157"/>
      <c r="E703" s="157"/>
      <c r="F703" s="157"/>
      <c r="G703" s="157"/>
      <c r="H703" s="157"/>
      <c r="I703" s="157"/>
      <c r="J703" s="157"/>
      <c r="K703" s="157"/>
      <c r="L703" s="157"/>
      <c r="M703" s="158"/>
      <c r="N703" s="19"/>
    </row>
    <row r="704" spans="1:14" ht="45" customHeight="1" x14ac:dyDescent="0.3">
      <c r="A704" s="16"/>
      <c r="B704" s="49"/>
      <c r="C704" s="50"/>
      <c r="D704" s="50"/>
      <c r="E704" s="50"/>
      <c r="F704" s="50"/>
      <c r="G704" s="50"/>
      <c r="H704" s="50"/>
      <c r="I704" s="50"/>
      <c r="J704" s="50"/>
      <c r="K704" s="50"/>
      <c r="L704" s="50"/>
      <c r="M704" s="51"/>
      <c r="N704" s="19"/>
    </row>
    <row r="705" spans="1:14" ht="5.15" customHeight="1" x14ac:dyDescent="0.3">
      <c r="A705" s="16"/>
      <c r="B705" s="39"/>
      <c r="C705" s="39"/>
      <c r="D705" s="39"/>
      <c r="E705" s="39"/>
      <c r="F705" s="39"/>
      <c r="G705" s="39"/>
      <c r="H705" s="39"/>
      <c r="I705" s="39"/>
      <c r="J705" s="39"/>
      <c r="K705" s="39"/>
      <c r="L705" s="39"/>
      <c r="M705" s="39"/>
      <c r="N705" s="19"/>
    </row>
    <row r="1100" spans="2:54" ht="16" hidden="1" thickTop="1" x14ac:dyDescent="0.45">
      <c r="B1100" s="57" t="s">
        <v>39</v>
      </c>
      <c r="C1100" s="58"/>
      <c r="D1100" s="58"/>
      <c r="E1100" s="58"/>
      <c r="F1100" s="58"/>
      <c r="G1100" s="58"/>
      <c r="H1100" s="59"/>
      <c r="I1100" s="58"/>
      <c r="J1100" s="58"/>
      <c r="K1100" s="58"/>
      <c r="L1100" s="58"/>
      <c r="M1100" s="58"/>
    </row>
    <row r="1101" spans="2:54" s="60" customFormat="1" hidden="1" x14ac:dyDescent="0.3">
      <c r="B1101" s="4"/>
      <c r="C1101" s="4"/>
      <c r="D1101" s="4"/>
      <c r="E1101" s="4"/>
      <c r="F1101" s="4"/>
      <c r="G1101" s="4"/>
      <c r="H1101" s="61"/>
      <c r="I1101" s="4"/>
      <c r="J1101" s="4"/>
      <c r="K1101" s="4"/>
      <c r="L1101" s="4"/>
      <c r="M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2:54" s="60" customFormat="1" hidden="1" x14ac:dyDescent="0.3">
      <c r="C1102" s="4" t="s">
        <v>40</v>
      </c>
      <c r="D1102" s="4"/>
      <c r="I1102" s="4" t="s">
        <v>41</v>
      </c>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2:54" hidden="1" x14ac:dyDescent="0.3">
      <c r="C1103" s="62" t="s">
        <v>42</v>
      </c>
      <c r="I1103" s="62" t="s">
        <v>43</v>
      </c>
      <c r="L1103" s="132">
        <f>M1103/M1109</f>
        <v>0</v>
      </c>
      <c r="M1103" s="83">
        <v>0</v>
      </c>
    </row>
    <row r="1104" spans="2:54" hidden="1" x14ac:dyDescent="0.3">
      <c r="C1104" s="62" t="s">
        <v>44</v>
      </c>
      <c r="I1104" s="62" t="s">
        <v>45</v>
      </c>
      <c r="L1104" s="132">
        <f>M1104/M1109</f>
        <v>0.16666666666666666</v>
      </c>
      <c r="M1104" s="83">
        <v>1</v>
      </c>
    </row>
    <row r="1105" spans="2:15" hidden="1" x14ac:dyDescent="0.3">
      <c r="C1105" s="62" t="s">
        <v>46</v>
      </c>
      <c r="I1105" s="62" t="s">
        <v>47</v>
      </c>
      <c r="L1105" s="132">
        <f>M1105/M1109</f>
        <v>0.33333333333333331</v>
      </c>
      <c r="M1105" s="83">
        <v>2</v>
      </c>
    </row>
    <row r="1106" spans="2:15" hidden="1" x14ac:dyDescent="0.3">
      <c r="I1106" s="62" t="s">
        <v>48</v>
      </c>
      <c r="L1106" s="132">
        <f>M1106/M1109</f>
        <v>0.5</v>
      </c>
      <c r="M1106" s="83">
        <v>3</v>
      </c>
    </row>
    <row r="1107" spans="2:15" hidden="1" x14ac:dyDescent="0.3">
      <c r="E1107" s="4">
        <v>10</v>
      </c>
      <c r="F1107" s="63" t="s">
        <v>49</v>
      </c>
      <c r="I1107" s="62" t="s">
        <v>50</v>
      </c>
      <c r="L1107" s="132">
        <f>M1107/M1109</f>
        <v>0.66666666666666663</v>
      </c>
      <c r="M1107" s="83">
        <v>4</v>
      </c>
    </row>
    <row r="1108" spans="2:15" hidden="1" x14ac:dyDescent="0.3">
      <c r="E1108" s="4">
        <v>7.5</v>
      </c>
      <c r="F1108" s="63" t="s">
        <v>51</v>
      </c>
      <c r="I1108" s="62" t="s">
        <v>52</v>
      </c>
      <c r="L1108" s="132">
        <f>M1108/M1109</f>
        <v>0.83333333333333337</v>
      </c>
      <c r="M1108" s="83">
        <v>5</v>
      </c>
    </row>
    <row r="1109" spans="2:15" hidden="1" x14ac:dyDescent="0.3">
      <c r="E1109" s="4">
        <v>5</v>
      </c>
      <c r="F1109" s="63" t="s">
        <v>53</v>
      </c>
      <c r="I1109" s="62" t="s">
        <v>54</v>
      </c>
      <c r="L1109" s="132">
        <f>M1109/M1109</f>
        <v>1</v>
      </c>
      <c r="M1109" s="83">
        <v>6</v>
      </c>
    </row>
    <row r="1110" spans="2:15" hidden="1" x14ac:dyDescent="0.3">
      <c r="E1110" s="4">
        <v>2.5</v>
      </c>
      <c r="F1110" s="63" t="s">
        <v>55</v>
      </c>
    </row>
    <row r="1111" spans="2:15" hidden="1" x14ac:dyDescent="0.3">
      <c r="E1111" s="4">
        <v>0</v>
      </c>
      <c r="F1111" s="63" t="s">
        <v>56</v>
      </c>
    </row>
    <row r="1112" spans="2:15" hidden="1" x14ac:dyDescent="0.3">
      <c r="F1112" s="63"/>
    </row>
    <row r="1113" spans="2:15" hidden="1" x14ac:dyDescent="0.3">
      <c r="F1113" s="63"/>
    </row>
    <row r="1114" spans="2:15" hidden="1" x14ac:dyDescent="0.3">
      <c r="B1114" s="4">
        <v>0</v>
      </c>
      <c r="C1114" s="4">
        <v>20</v>
      </c>
      <c r="D1114" s="64" t="s">
        <v>57</v>
      </c>
      <c r="E1114" s="4" t="s">
        <v>58</v>
      </c>
      <c r="H1114" s="4" t="s">
        <v>59</v>
      </c>
      <c r="K1114" s="4" t="str">
        <f>CONCATENATE(M1114,N1114,O1114)</f>
        <v>dangerous risk to Maya's wellbeing</v>
      </c>
      <c r="L1114" s="65" t="s">
        <v>60</v>
      </c>
      <c r="M1114" s="4" t="s">
        <v>61</v>
      </c>
      <c r="N1114" s="4" t="str">
        <f>IF(F$55="","the birthing person",F$55)</f>
        <v>Maya</v>
      </c>
      <c r="O1114" s="65" t="s">
        <v>62</v>
      </c>
    </row>
    <row r="1115" spans="2:15" hidden="1" x14ac:dyDescent="0.3">
      <c r="B1115" s="4">
        <f>C1114</f>
        <v>20</v>
      </c>
      <c r="C1115" s="4">
        <v>40</v>
      </c>
      <c r="D1115" s="64" t="s">
        <v>63</v>
      </c>
      <c r="E1115" s="4" t="s">
        <v>64</v>
      </c>
      <c r="H1115" s="4" t="s">
        <v>65</v>
      </c>
      <c r="K1115" s="4" t="str">
        <f>CONCATENATE(M1115,N1115,O1115)</f>
        <v>significant risk to Maya's wellbeing</v>
      </c>
      <c r="L1115" s="65" t="s">
        <v>60</v>
      </c>
      <c r="M1115" s="4" t="s">
        <v>66</v>
      </c>
      <c r="N1115" s="4" t="str">
        <f t="shared" ref="N1115:N1118" si="2">IF(F$55="","the birthing person",F$55)</f>
        <v>Maya</v>
      </c>
      <c r="O1115" s="65" t="s">
        <v>62</v>
      </c>
    </row>
    <row r="1116" spans="2:15" hidden="1" x14ac:dyDescent="0.3">
      <c r="B1116" s="4">
        <f t="shared" ref="B1116:B1118" si="3">C1115</f>
        <v>40</v>
      </c>
      <c r="C1116" s="4">
        <v>60</v>
      </c>
      <c r="D1116" s="64" t="s">
        <v>67</v>
      </c>
      <c r="E1116" s="4" t="s">
        <v>68</v>
      </c>
      <c r="H1116" s="4" t="s">
        <v>69</v>
      </c>
      <c r="K1116" s="4" t="str">
        <f t="shared" ref="K1116:K1118" si="4">CONCATENATE(M1116,N1116,O1116)</f>
        <v>moderate risk to Maya's wellbeing</v>
      </c>
      <c r="L1116" s="65" t="s">
        <v>60</v>
      </c>
      <c r="M1116" s="4" t="s">
        <v>70</v>
      </c>
      <c r="N1116" s="4" t="str">
        <f t="shared" si="2"/>
        <v>Maya</v>
      </c>
      <c r="O1116" s="65" t="s">
        <v>62</v>
      </c>
    </row>
    <row r="1117" spans="2:15" hidden="1" x14ac:dyDescent="0.3">
      <c r="B1117" s="4">
        <f t="shared" si="3"/>
        <v>60</v>
      </c>
      <c r="C1117" s="4">
        <v>80</v>
      </c>
      <c r="D1117" s="64" t="s">
        <v>71</v>
      </c>
      <c r="E1117" s="4" t="s">
        <v>72</v>
      </c>
      <c r="H1117" s="4" t="s">
        <v>73</v>
      </c>
      <c r="K1117" s="4" t="str">
        <f t="shared" si="4"/>
        <v>tolerable risk to Maya's wellbeing</v>
      </c>
      <c r="L1117" s="65" t="s">
        <v>60</v>
      </c>
      <c r="M1117" s="4" t="s">
        <v>74</v>
      </c>
      <c r="N1117" s="4" t="str">
        <f t="shared" si="2"/>
        <v>Maya</v>
      </c>
      <c r="O1117" s="65" t="s">
        <v>62</v>
      </c>
    </row>
    <row r="1118" spans="2:15" hidden="1" x14ac:dyDescent="0.3">
      <c r="B1118" s="4">
        <f t="shared" si="3"/>
        <v>80</v>
      </c>
      <c r="C1118" s="4">
        <v>100</v>
      </c>
      <c r="D1118" s="64" t="s">
        <v>75</v>
      </c>
      <c r="E1118" s="4" t="s">
        <v>76</v>
      </c>
      <c r="H1118" s="4" t="s">
        <v>77</v>
      </c>
      <c r="K1118" s="4" t="str">
        <f t="shared" si="4"/>
        <v>ideal for Maya's wellbeing</v>
      </c>
      <c r="L1118" s="65" t="s">
        <v>60</v>
      </c>
      <c r="M1118" s="4" t="s">
        <v>78</v>
      </c>
      <c r="N1118" s="4" t="str">
        <f t="shared" si="2"/>
        <v>Maya</v>
      </c>
      <c r="O1118" s="65" t="s">
        <v>62</v>
      </c>
    </row>
    <row r="1119" spans="2:15" hidden="1" x14ac:dyDescent="0.3"/>
    <row r="1120" spans="2:15" hidden="1" x14ac:dyDescent="0.3"/>
    <row r="1121" spans="2:16" hidden="1" x14ac:dyDescent="0.3"/>
    <row r="1122" spans="2:16" hidden="1" x14ac:dyDescent="0.3">
      <c r="F1122" s="63"/>
    </row>
    <row r="1123" spans="2:16" hidden="1" x14ac:dyDescent="0.3">
      <c r="F1123" s="63"/>
    </row>
    <row r="1124" spans="2:16" hidden="1" x14ac:dyDescent="0.3">
      <c r="F1124" s="63"/>
    </row>
    <row r="1125" spans="2:16" hidden="1" x14ac:dyDescent="0.3">
      <c r="F1125" s="63"/>
    </row>
    <row r="1126" spans="2:16" hidden="1" x14ac:dyDescent="0.3">
      <c r="F1126" s="63"/>
    </row>
    <row r="1127" spans="2:16" hidden="1" x14ac:dyDescent="0.3">
      <c r="F1127" s="63"/>
    </row>
    <row r="1128" spans="2:16" hidden="1" x14ac:dyDescent="0.3">
      <c r="F1128" s="63"/>
    </row>
    <row r="1129" spans="2:16" hidden="1" x14ac:dyDescent="0.3">
      <c r="F1129" s="63"/>
    </row>
    <row r="1130" spans="2:16" hidden="1" x14ac:dyDescent="0.3">
      <c r="F1130" s="63"/>
    </row>
    <row r="1131" spans="2:16" ht="16" hidden="1" x14ac:dyDescent="0.4">
      <c r="B1131" s="66" t="str">
        <f>IF(OR(F51="",J51=""),B51,CONCATENATE(B51,": ",F51,", ",J51))</f>
        <v>1st visit: prenatal, provider pre-enrollment</v>
      </c>
      <c r="C1131" s="67"/>
      <c r="D1131" s="67"/>
      <c r="E1131" s="67"/>
      <c r="F1131" s="68"/>
      <c r="G1131" s="67"/>
      <c r="H1131" s="69"/>
      <c r="I1131" s="67"/>
      <c r="J1131" s="67"/>
      <c r="K1131" s="67"/>
      <c r="L1131" s="67"/>
      <c r="M1131" s="111">
        <f>IF(J51=I$1103,L$1103,IF(J51=I$1104,L$1104,IF(J51=I$1105,L$1105,IF(J51=I$1106,L$1106,IF(J51=I$1107,L$1107,IF(J51=I$1108,L$1108,IF(J51=I$1109,L$1109,IF(J51="",0))))))))</f>
        <v>0</v>
      </c>
    </row>
    <row r="1132" spans="2:16" hidden="1" x14ac:dyDescent="0.3">
      <c r="F1132" s="63"/>
    </row>
    <row r="1133" spans="2:16" hidden="1" x14ac:dyDescent="0.3">
      <c r="F1133" s="70" t="str">
        <f>F55</f>
        <v>Maya</v>
      </c>
      <c r="J1133" s="70" t="str">
        <f>F56</f>
        <v>Dr. Willson</v>
      </c>
    </row>
    <row r="1134" spans="2:16" hidden="1" x14ac:dyDescent="0.3"/>
    <row r="1135" spans="2:16" hidden="1" x14ac:dyDescent="0.3">
      <c r="B1135" s="64">
        <f>IF(C1135=F$1107,E$1107,IF(C1135=F$1108,E$1108,IF(C1135=F$1109,E$1109,IF(C1135=F$1110,E$1110,IF(C1135=F$1111,E$1111,IF(C1135=0,0))))))</f>
        <v>7.5</v>
      </c>
      <c r="C1135" s="4" t="str">
        <f>K58</f>
        <v>I somewhat agree</v>
      </c>
      <c r="F1135" s="4" t="s">
        <v>79</v>
      </c>
      <c r="M1135" s="4">
        <f>IF(K58="",0,1)</f>
        <v>1</v>
      </c>
    </row>
    <row r="1136" spans="2:16" hidden="1" x14ac:dyDescent="0.3">
      <c r="B1136" s="64">
        <f t="shared" ref="B1136:B1144" si="5">IF(C1136=F$1107,E$1107,IF(C1136=F$1108,E$1108,IF(C1136=F$1109,E$1109,IF(C1136=F$1110,E$1110,IF(C1136=F$1111,E$1111,IF(C1136=0,0))))))</f>
        <v>10</v>
      </c>
      <c r="C1136" s="4" t="str">
        <f>K60</f>
        <v>I strongly agree</v>
      </c>
      <c r="F1136" s="4" t="s">
        <v>80</v>
      </c>
      <c r="M1136" s="4">
        <f>IF(K60="",0,1)</f>
        <v>1</v>
      </c>
      <c r="P1136" s="4" t="s">
        <v>81</v>
      </c>
    </row>
    <row r="1137" spans="2:16" hidden="1" x14ac:dyDescent="0.3">
      <c r="B1137" s="64">
        <f t="shared" si="5"/>
        <v>5</v>
      </c>
      <c r="C1137" s="4" t="str">
        <f>K62</f>
        <v>I neither agree nor disagree</v>
      </c>
      <c r="F1137" s="4" t="s">
        <v>82</v>
      </c>
      <c r="M1137" s="4">
        <f>IF(K62="",0,1)</f>
        <v>1</v>
      </c>
    </row>
    <row r="1138" spans="2:16" hidden="1" x14ac:dyDescent="0.3">
      <c r="B1138" s="64">
        <f t="shared" si="5"/>
        <v>10</v>
      </c>
      <c r="C1138" s="4" t="str">
        <f>K64</f>
        <v>I strongly agree</v>
      </c>
      <c r="F1138" s="4" t="s">
        <v>83</v>
      </c>
      <c r="M1138" s="4">
        <f>IF(K64="",0,1)</f>
        <v>1</v>
      </c>
    </row>
    <row r="1139" spans="2:16" hidden="1" x14ac:dyDescent="0.3">
      <c r="B1139" s="64">
        <f t="shared" si="5"/>
        <v>2.5</v>
      </c>
      <c r="C1139" s="4" t="str">
        <f>K66</f>
        <v>I somewhat disagree</v>
      </c>
      <c r="F1139" s="4" t="s">
        <v>84</v>
      </c>
      <c r="M1139" s="4">
        <f>IF(K66="",0,1)</f>
        <v>1</v>
      </c>
    </row>
    <row r="1140" spans="2:16" hidden="1" x14ac:dyDescent="0.3">
      <c r="B1140" s="64">
        <f t="shared" si="5"/>
        <v>7.5</v>
      </c>
      <c r="C1140" s="4" t="str">
        <f>K68</f>
        <v>I somewhat agree</v>
      </c>
      <c r="F1140" s="4" t="s">
        <v>85</v>
      </c>
      <c r="M1140" s="4">
        <f>IF(K68="",0,1)</f>
        <v>1</v>
      </c>
    </row>
    <row r="1141" spans="2:16" hidden="1" x14ac:dyDescent="0.3">
      <c r="B1141" s="64">
        <f t="shared" si="5"/>
        <v>7.5</v>
      </c>
      <c r="C1141" s="4" t="str">
        <f>K70</f>
        <v>I somewhat agree</v>
      </c>
      <c r="F1141" s="4" t="s">
        <v>86</v>
      </c>
      <c r="M1141" s="4">
        <f>IF(K70="",0,1)</f>
        <v>1</v>
      </c>
    </row>
    <row r="1142" spans="2:16" hidden="1" x14ac:dyDescent="0.3">
      <c r="B1142" s="64">
        <f t="shared" si="5"/>
        <v>0</v>
      </c>
      <c r="C1142" s="4" t="str">
        <f>K72</f>
        <v>I strongly disagree</v>
      </c>
      <c r="F1142" s="4" t="s">
        <v>87</v>
      </c>
      <c r="M1142" s="4">
        <f>IF(K72="",0,1)</f>
        <v>1</v>
      </c>
    </row>
    <row r="1143" spans="2:16" hidden="1" x14ac:dyDescent="0.3">
      <c r="B1143" s="64">
        <f t="shared" si="5"/>
        <v>5</v>
      </c>
      <c r="C1143" s="4" t="str">
        <f>K74</f>
        <v>I neither agree nor disagree</v>
      </c>
      <c r="F1143" s="4" t="s">
        <v>88</v>
      </c>
      <c r="M1143" s="4">
        <f>IF(K74="",0,1)</f>
        <v>1</v>
      </c>
      <c r="P1143" s="4" t="s">
        <v>89</v>
      </c>
    </row>
    <row r="1144" spans="2:16" hidden="1" x14ac:dyDescent="0.3">
      <c r="B1144" s="64">
        <f t="shared" si="5"/>
        <v>7.5</v>
      </c>
      <c r="C1144" s="4" t="str">
        <f>K76</f>
        <v>I somewhat agree</v>
      </c>
      <c r="F1144" s="4" t="s">
        <v>90</v>
      </c>
      <c r="M1144" s="4">
        <f>IF(K76="",0,1)</f>
        <v>1</v>
      </c>
      <c r="P1144" s="4" t="s">
        <v>91</v>
      </c>
    </row>
    <row r="1145" spans="2:16" hidden="1" x14ac:dyDescent="0.3">
      <c r="M1145" s="71">
        <f>SUM(M1135:M1144)</f>
        <v>10</v>
      </c>
    </row>
    <row r="1146" spans="2:16" ht="15.5" hidden="1" x14ac:dyDescent="0.45">
      <c r="B1146" s="72">
        <f>ROUND(SUM(B1135:B1144),0)</f>
        <v>63</v>
      </c>
      <c r="C1146" s="73" t="str">
        <f>IF(AND($B1146&gt;=$B$1114,$B1146&lt;$C$1114),E$1114,IF(AND($B1146&gt;=$B$1115,$B1146&lt;$C$1115),E$1115,IF(AND($B1146&gt;=$B$1116,$B1146&lt;$C$1116),E$1116,IF(AND($B1146&gt;=$B$1117,$B1146&lt;$C$1117),E$1117,IF(AND($B1146&gt;=$B$1118,$B1146&lt;=$C$1118),E$1118)))))</f>
        <v>Adequately competent</v>
      </c>
      <c r="F1146" s="73" t="str">
        <f>IF(AND($B1146&gt;=$B$1114,$B1146&lt;$C$1114),H$1114,IF(AND($B1146&gt;=$B$1115,$B1146&lt;$C$1115),H$1115,IF(AND($B1146&gt;=$B$1116,$B1146&lt;$C$1116),H$1116,IF(AND($B1146&gt;=$B$1117,$B1146&lt;$C$1117),H$1117,IF(AND($B1146&gt;=$B$1118,$B1146&lt;=$C$1118),H$1118)))))</f>
        <v>adequate competence</v>
      </c>
      <c r="I1146" s="73" t="str">
        <f>IF(AND($B1146&gt;=$B$1114,$B1146&lt;$C$1114),K$1114,IF(AND($B1146&gt;=$B$1115,$B1146&lt;$C$1115),K$1115,IF(AND($B1146&gt;=$B$1116,$B1146&lt;$C$1116),K$1116,IF(AND($B1146&gt;=$B$1117,$B1146&lt;$C$1117),K$1117,IF(AND($B1146&gt;=$B$1118,$B1146&lt;=$C$1118),K$1118)))))</f>
        <v>tolerable risk to Maya's wellbeing</v>
      </c>
      <c r="M1146" s="74">
        <f>IF(M1145=10,B1146,"")</f>
        <v>63</v>
      </c>
      <c r="P1146" s="127">
        <f>IF(M1146="","",M1146*0.01)</f>
        <v>0.63</v>
      </c>
    </row>
    <row r="1147" spans="2:16" ht="15.5" hidden="1" x14ac:dyDescent="0.45">
      <c r="L1147" s="75" t="s">
        <v>92</v>
      </c>
      <c r="M1147" s="76">
        <f>IF(K56="","",K56)</f>
        <v>3.7</v>
      </c>
      <c r="P1147" s="127">
        <f>IF(M1147="","",1-(M1147/12))</f>
        <v>0.69166666666666665</v>
      </c>
    </row>
    <row r="1148" spans="2:16" hidden="1" x14ac:dyDescent="0.3">
      <c r="B1148" s="73" t="str">
        <f>IF(M1145=10,CONCATENATE(E1148,F1148,G1148,H1148,I1148,J1148,K1148,L1148,M1148),"")</f>
        <v>The resulting score for cultural competence is 63 out of 100. This indicates a level of adequate competence.</v>
      </c>
      <c r="D1148" s="65" t="s">
        <v>60</v>
      </c>
      <c r="E1148" s="4" t="s">
        <v>93</v>
      </c>
      <c r="F1148" s="4">
        <f>B1146</f>
        <v>63</v>
      </c>
      <c r="G1148" s="4" t="s">
        <v>94</v>
      </c>
      <c r="H1148" s="4" t="str">
        <f>F1146</f>
        <v>adequate competence</v>
      </c>
      <c r="I1148" s="4" t="s">
        <v>95</v>
      </c>
    </row>
    <row r="1149" spans="2:16" hidden="1" x14ac:dyDescent="0.3">
      <c r="H1149" s="4"/>
    </row>
    <row r="1150" spans="2:16" hidden="1" x14ac:dyDescent="0.3"/>
    <row r="1151" spans="2:16" hidden="1" x14ac:dyDescent="0.3">
      <c r="B1151" s="4" t="s">
        <v>96</v>
      </c>
    </row>
    <row r="1152" spans="2:16" hidden="1" x14ac:dyDescent="0.3">
      <c r="B1152" s="77" t="s">
        <v>97</v>
      </c>
      <c r="C1152" s="73" t="str">
        <f>IF(M$1145=10,CONCATENATE(E1152,F1152,G1152,H1152,I1152,J1152,K1152,L1152,M1152),"")</f>
        <v xml:space="preserve">Thank you, Dr. Willson, for your medical service to Maya. </v>
      </c>
      <c r="D1152" s="65" t="s">
        <v>60</v>
      </c>
      <c r="E1152" s="4" t="s">
        <v>98</v>
      </c>
      <c r="F1152" s="4" t="str">
        <f>$F$56</f>
        <v>Dr. Willson</v>
      </c>
      <c r="G1152" s="4" t="s">
        <v>99</v>
      </c>
      <c r="I1152" s="4" t="str">
        <f>IF(F55="","this culturally diverse patient",F55)</f>
        <v>Maya</v>
      </c>
      <c r="J1152" s="4" t="s">
        <v>100</v>
      </c>
    </row>
    <row r="1153" spans="2:11" hidden="1" x14ac:dyDescent="0.3">
      <c r="B1153" s="78" t="s">
        <v>101</v>
      </c>
      <c r="C1153" s="73" t="str">
        <f t="shared" ref="C1153:C1154" si="6">IF(M$1145=10,CONCATENATE(E1153,F1153,G1153,H1153,I1153,J1153,K1153,L1153,M1153),"")</f>
        <v>You have been assessed by Maya, one of your patients, as measurably presenting adequate competence. This suggests that you present a tolerable risk to Maya's wellbeing, and to other culturally diverse patients. Of course, it doesn't have to stay that way.</v>
      </c>
      <c r="D1153" s="65" t="s">
        <v>60</v>
      </c>
      <c r="E1153" s="4" t="s">
        <v>102</v>
      </c>
      <c r="F1153" s="4" t="str">
        <f>IF(F55=""," one of your patients,",CONCATENATE(F55,", one of your patients, "))</f>
        <v xml:space="preserve">Maya, one of your patients, </v>
      </c>
      <c r="G1153" s="4" t="s">
        <v>103</v>
      </c>
      <c r="H1153" s="61" t="str">
        <f>F1146</f>
        <v>adequate competence</v>
      </c>
      <c r="I1153" s="4" t="s">
        <v>104</v>
      </c>
      <c r="J1153" s="4" t="str">
        <f>I1146</f>
        <v>tolerable risk to Maya's wellbeing</v>
      </c>
      <c r="K1153" s="4" t="s">
        <v>105</v>
      </c>
    </row>
    <row r="1154" spans="2:11" hidden="1" x14ac:dyDescent="0.3">
      <c r="B1154" s="77" t="s">
        <v>97</v>
      </c>
      <c r="C1154" s="73" t="str">
        <f t="shared" si="6"/>
        <v>We offer two programs to boost your cultural competence to reliably serve culturally diverse patients. The first one is free.</v>
      </c>
      <c r="D1154" s="65" t="s">
        <v>60</v>
      </c>
      <c r="E1154" s="4" t="s">
        <v>106</v>
      </c>
    </row>
    <row r="1155" spans="2:11" hidden="1" x14ac:dyDescent="0.3">
      <c r="C1155" s="73" t="str">
        <f>IF(M1145=10,B1159,"")</f>
        <v>Standard Competence</v>
      </c>
      <c r="D1155" s="4" t="str">
        <f>IF(M1145=10," for legitimacy","")</f>
        <v xml:space="preserve"> for legitimacy</v>
      </c>
      <c r="F1155" s="79" t="str">
        <f>IF(M1145=10,E1159,"")</f>
        <v>We offer you, Dr. Willson,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row>
    <row r="1156" spans="2:11" hidden="1" x14ac:dyDescent="0.3">
      <c r="C1156" s="73" t="str">
        <f>IF(M1145=10,B1160,"")</f>
        <v>Competitive Competence</v>
      </c>
      <c r="D1156" s="4" t="str">
        <f>IF(M1145=10," for referrals","")</f>
        <v xml:space="preserve"> for referrals</v>
      </c>
      <c r="F1156" s="79" t="str">
        <f>IF(M1145=10,E1160,"")</f>
        <v>We offer you, Dr. Willson,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row>
    <row r="1157" spans="2:11" hidden="1" x14ac:dyDescent="0.3">
      <c r="C1157" s="73" t="str">
        <f>IF(M1145=10,F1157,"")</f>
        <v>Let's work together to improve healthcare outcomes for all of your patients. Thank you.</v>
      </c>
      <c r="E1157" s="65" t="s">
        <v>60</v>
      </c>
      <c r="F1157" s="4" t="s">
        <v>107</v>
      </c>
    </row>
    <row r="1158" spans="2:11" hidden="1" x14ac:dyDescent="0.3"/>
    <row r="1159" spans="2:11" hidden="1" x14ac:dyDescent="0.3">
      <c r="B1159" s="4" t="s">
        <v>108</v>
      </c>
      <c r="E1159" s="73" t="str">
        <f>CONCATENATE(G1159,H1159,I1159)</f>
        <v>We offer you, Dr. Willson,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F1159" s="65" t="s">
        <v>60</v>
      </c>
      <c r="G1159" s="4" t="s">
        <v>109</v>
      </c>
      <c r="H1159" s="4" t="str">
        <f>IF(F$56="","the medical provider",F$56)</f>
        <v>Dr. Willson</v>
      </c>
      <c r="I1159" s="61" t="s">
        <v>110</v>
      </c>
    </row>
    <row r="1160" spans="2:11" hidden="1" x14ac:dyDescent="0.3">
      <c r="B1160" s="4" t="s">
        <v>111</v>
      </c>
      <c r="E1160" s="73" t="str">
        <f>CONCATENATE(G1160,H1160,I1160)</f>
        <v>We offer you, Dr. Willson,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F1160" s="65" t="s">
        <v>60</v>
      </c>
      <c r="G1160" s="4" t="s">
        <v>109</v>
      </c>
      <c r="H1160" s="4" t="str">
        <f>IF(F$56="","the medical provider",F$56)</f>
        <v>Dr. Willson</v>
      </c>
      <c r="I1160" s="61" t="s">
        <v>112</v>
      </c>
    </row>
    <row r="1161" spans="2:11" hidden="1" x14ac:dyDescent="0.3"/>
    <row r="1162" spans="2:11" hidden="1" x14ac:dyDescent="0.3"/>
    <row r="1163" spans="2:11" hidden="1" x14ac:dyDescent="0.3">
      <c r="B1163" s="80"/>
    </row>
    <row r="1164" spans="2:11" hidden="1" x14ac:dyDescent="0.3">
      <c r="B1164" s="81"/>
      <c r="C1164" s="4" t="s">
        <v>22</v>
      </c>
      <c r="H1164" s="4" t="s">
        <v>113</v>
      </c>
    </row>
    <row r="1165" spans="2:11" hidden="1" x14ac:dyDescent="0.3">
      <c r="B1165" s="81"/>
      <c r="C1165" s="4" t="s">
        <v>114</v>
      </c>
      <c r="H1165" s="4" t="s">
        <v>115</v>
      </c>
    </row>
    <row r="1166" spans="2:11" hidden="1" x14ac:dyDescent="0.3">
      <c r="B1166" s="82"/>
      <c r="C1166" s="4" t="s">
        <v>116</v>
      </c>
      <c r="H1166" s="4" t="s">
        <v>117</v>
      </c>
    </row>
    <row r="1167" spans="2:11" hidden="1" x14ac:dyDescent="0.3">
      <c r="B1167" s="82"/>
      <c r="C1167" s="4" t="s">
        <v>26</v>
      </c>
      <c r="H1167" s="4" t="s">
        <v>118</v>
      </c>
    </row>
    <row r="1168" spans="2:11" hidden="1" x14ac:dyDescent="0.3">
      <c r="B1168" s="83"/>
      <c r="C1168" s="4" t="s">
        <v>119</v>
      </c>
      <c r="H1168" s="4" t="s">
        <v>120</v>
      </c>
    </row>
    <row r="1169" spans="2:16" hidden="1" x14ac:dyDescent="0.3">
      <c r="B1169" s="83"/>
      <c r="C1169" s="4" t="s">
        <v>24</v>
      </c>
      <c r="H1169" s="4" t="s">
        <v>121</v>
      </c>
    </row>
    <row r="1170" spans="2:16" hidden="1" x14ac:dyDescent="0.3"/>
    <row r="1171" spans="2:16" ht="16" hidden="1" x14ac:dyDescent="0.4">
      <c r="B1171" s="66" t="str">
        <f>IF(OR(F91="",J91=""),B91,CONCATENATE(B91,": ",F91,", ",J91))</f>
        <v>2nd visit: delivery, provider pre-enrollment</v>
      </c>
      <c r="C1171" s="67"/>
      <c r="D1171" s="67"/>
      <c r="E1171" s="67"/>
      <c r="F1171" s="68"/>
      <c r="G1171" s="67"/>
      <c r="H1171" s="69"/>
      <c r="I1171" s="67"/>
      <c r="J1171" s="67"/>
      <c r="K1171" s="67"/>
      <c r="L1171" s="67"/>
      <c r="M1171" s="111">
        <f>IF(J91=I$1103,L$1103,IF(J91=I$1104,L$1104,IF(J91=I$1105,L$1105,IF(J91=I$1106,L$1106,IF(J91=I$1107,L$1107,IF(J91=I$1108,L$1108,IF(J91=I$1109,L$1109,IF(J91="",0))))))))</f>
        <v>0</v>
      </c>
    </row>
    <row r="1172" spans="2:16" hidden="1" x14ac:dyDescent="0.3">
      <c r="F1172" s="63"/>
    </row>
    <row r="1173" spans="2:16" hidden="1" x14ac:dyDescent="0.3">
      <c r="F1173" s="70" t="str">
        <f>F95</f>
        <v>Maya</v>
      </c>
      <c r="J1173" s="70" t="str">
        <f>F96</f>
        <v>Dr. Willson</v>
      </c>
    </row>
    <row r="1174" spans="2:16" hidden="1" x14ac:dyDescent="0.3"/>
    <row r="1175" spans="2:16" hidden="1" x14ac:dyDescent="0.3">
      <c r="B1175" s="64">
        <f>IF(C1175=F$1107,E$1107,IF(C1175=F$1108,E$1108,IF(C1175=F$1109,E$1109,IF(C1175=F$1110,E$1110,IF(C1175=F$1111,E$1111,IF(C1175=0,0))))))</f>
        <v>10</v>
      </c>
      <c r="C1175" s="4" t="str">
        <f>K98</f>
        <v>I strongly agree</v>
      </c>
      <c r="F1175" s="4" t="str">
        <f t="shared" ref="F1175:F1184" si="7">F1135</f>
        <v>1. I felt fully seen and heard.</v>
      </c>
      <c r="M1175" s="4">
        <f>IF(K98="",0,1)</f>
        <v>1</v>
      </c>
    </row>
    <row r="1176" spans="2:16" hidden="1" x14ac:dyDescent="0.3">
      <c r="B1176" s="64">
        <f t="shared" ref="B1176:B1184" si="8">IF(C1176=F$1107,E$1107,IF(C1176=F$1108,E$1108,IF(C1176=F$1109,E$1109,IF(C1176=F$1110,E$1110,IF(C1176=F$1111,E$1111,IF(C1176=0,0))))))</f>
        <v>10</v>
      </c>
      <c r="C1176" s="4" t="str">
        <f>K100</f>
        <v>I strongly agree</v>
      </c>
      <c r="F1176" s="4" t="str">
        <f t="shared" si="7"/>
        <v>2. They faithfully responded to all of my expressions of pain or discomfort.</v>
      </c>
      <c r="M1176" s="4">
        <f>IF(K100="",0,1)</f>
        <v>1</v>
      </c>
      <c r="P1176" s="4" t="s">
        <v>81</v>
      </c>
    </row>
    <row r="1177" spans="2:16" hidden="1" x14ac:dyDescent="0.3">
      <c r="B1177" s="64">
        <f t="shared" si="8"/>
        <v>5</v>
      </c>
      <c r="C1177" s="4" t="str">
        <f>K102</f>
        <v>I neither agree nor disagree</v>
      </c>
      <c r="F1177" s="4" t="str">
        <f t="shared" si="7"/>
        <v>3. They put my personal wellbeing ahead of their institutional processes.</v>
      </c>
      <c r="M1177" s="4">
        <f>IF(K102="",0,1)</f>
        <v>1</v>
      </c>
    </row>
    <row r="1178" spans="2:16" hidden="1" x14ac:dyDescent="0.3">
      <c r="B1178" s="64">
        <f t="shared" si="8"/>
        <v>10</v>
      </c>
      <c r="C1178" s="4" t="str">
        <f>K104</f>
        <v>I strongly agree</v>
      </c>
      <c r="F1178" s="4" t="str">
        <f t="shared" si="7"/>
        <v>4. Their actions and expressions were devoid of any microaggressions.</v>
      </c>
      <c r="M1178" s="4">
        <f>IF(K104="",0,1)</f>
        <v>1</v>
      </c>
    </row>
    <row r="1179" spans="2:16" hidden="1" x14ac:dyDescent="0.3">
      <c r="B1179" s="64">
        <f t="shared" si="8"/>
        <v>10</v>
      </c>
      <c r="C1179" s="4" t="str">
        <f>K106</f>
        <v>I strongly agree</v>
      </c>
      <c r="F1179" s="4" t="str">
        <f t="shared" si="7"/>
        <v>5. They asked me how they could be more culturally sensitive.</v>
      </c>
      <c r="M1179" s="4">
        <f>IF(K106="",0,1)</f>
        <v>1</v>
      </c>
    </row>
    <row r="1180" spans="2:16" hidden="1" x14ac:dyDescent="0.3">
      <c r="B1180" s="64">
        <f t="shared" si="8"/>
        <v>10</v>
      </c>
      <c r="C1180" s="4" t="str">
        <f>K108</f>
        <v>I strongly agree</v>
      </c>
      <c r="F1180" s="4" t="str">
        <f t="shared" si="7"/>
        <v>6. They did not exploit my vulnerability to their professional authority.</v>
      </c>
      <c r="M1180" s="4">
        <f>IF(K108="",0,1)</f>
        <v>1</v>
      </c>
    </row>
    <row r="1181" spans="2:16" hidden="1" x14ac:dyDescent="0.3">
      <c r="B1181" s="64">
        <f t="shared" si="8"/>
        <v>10</v>
      </c>
      <c r="C1181" s="4" t="str">
        <f>K110</f>
        <v>I strongly agree</v>
      </c>
      <c r="F1181" s="4" t="str">
        <f t="shared" si="7"/>
        <v>7. I never had to give up my autonomy to fit their processes.</v>
      </c>
      <c r="M1181" s="4">
        <f>IF(K110="",0,1)</f>
        <v>1</v>
      </c>
    </row>
    <row r="1182" spans="2:16" hidden="1" x14ac:dyDescent="0.3">
      <c r="B1182" s="64">
        <f t="shared" si="8"/>
        <v>0</v>
      </c>
      <c r="C1182" s="4" t="str">
        <f>K112</f>
        <v>I strongly disagree</v>
      </c>
      <c r="F1182" s="4" t="str">
        <f t="shared" si="7"/>
        <v>8. Staff appeared to be culturally diverse.</v>
      </c>
      <c r="M1182" s="4">
        <f>IF(K112="",0,1)</f>
        <v>1</v>
      </c>
    </row>
    <row r="1183" spans="2:16" hidden="1" x14ac:dyDescent="0.3">
      <c r="B1183" s="64">
        <f t="shared" si="8"/>
        <v>5</v>
      </c>
      <c r="C1183" s="4" t="str">
        <f>K114</f>
        <v>I neither agree nor disagree</v>
      </c>
      <c r="F1183" s="4" t="str">
        <f t="shared" si="7"/>
        <v>9. They effectively accommodated my linguistic barrier.</v>
      </c>
      <c r="M1183" s="4">
        <f>IF(K114="",0,1)</f>
        <v>1</v>
      </c>
      <c r="P1183" s="4" t="s">
        <v>89</v>
      </c>
    </row>
    <row r="1184" spans="2:16" hidden="1" x14ac:dyDescent="0.3">
      <c r="B1184" s="64">
        <f t="shared" si="8"/>
        <v>7.5</v>
      </c>
      <c r="C1184" s="4" t="str">
        <f>K116</f>
        <v>I somewhat agree</v>
      </c>
      <c r="F1184" s="4" t="str">
        <f t="shared" si="7"/>
        <v>10. I was offered billing options appropriate to my cultural values.</v>
      </c>
      <c r="M1184" s="4">
        <f>IF(K116="",0,1)</f>
        <v>1</v>
      </c>
      <c r="P1184" s="4" t="s">
        <v>91</v>
      </c>
    </row>
    <row r="1185" spans="2:22" hidden="1" x14ac:dyDescent="0.3">
      <c r="M1185" s="71">
        <f>SUM(M1175:M1184)</f>
        <v>10</v>
      </c>
    </row>
    <row r="1186" spans="2:22" ht="15.5" hidden="1" x14ac:dyDescent="0.45">
      <c r="B1186" s="72">
        <f>ROUND(SUM(B1175:B1184),0)</f>
        <v>78</v>
      </c>
      <c r="C1186" s="73" t="str">
        <f>IF(AND($B1186&gt;=$B$1114,$B1186&lt;$C$1114),E$1114,IF(AND($B1186&gt;=$B$1115,$B1186&lt;$C$1115),E$1115,IF(AND($B1186&gt;=$B$1116,$B1186&lt;$C$1116),E$1116,IF(AND($B1186&gt;=$B$1117,$B1186&lt;$C$1117),E$1117,IF(AND($B1186&gt;=$B$1118,$B1186&lt;=$C$1118),E$1118)))))</f>
        <v>Adequately competent</v>
      </c>
      <c r="F1186" s="73" t="str">
        <f>IF(AND($B1186&gt;=$B$1114,$B1186&lt;$C$1114),H$1114,IF(AND($B1186&gt;=$B$1115,$B1186&lt;$C$1115),H$1115,IF(AND($B1186&gt;=$B$1116,$B1186&lt;$C$1116),H$1116,IF(AND($B1186&gt;=$B$1117,$B1186&lt;$C$1117),H$1117,IF(AND($B1186&gt;=$B$1118,$B1186&lt;=$C$1118),H$1118)))))</f>
        <v>adequate competence</v>
      </c>
      <c r="I1186" s="73" t="str">
        <f>IF(AND($B1186&gt;=$B$1114,$B1186&lt;$C$1114),K$1114,IF(AND($B1186&gt;=$B$1115,$B1186&lt;$C$1115),K$1115,IF(AND($B1186&gt;=$B$1116,$B1186&lt;$C$1116),K$1116,IF(AND($B1186&gt;=$B$1117,$B1186&lt;$C$1117),K$1117,IF(AND($B1186&gt;=$B$1118,$B1186&lt;=$C$1118),K$1118)))))</f>
        <v>tolerable risk to Maya's wellbeing</v>
      </c>
      <c r="M1186" s="74">
        <f>IF(M1185=10,B1186,"")</f>
        <v>78</v>
      </c>
      <c r="P1186" s="127">
        <f>IF(M1186="","",M1186*0.01)</f>
        <v>0.78</v>
      </c>
    </row>
    <row r="1187" spans="2:22" ht="15.5" hidden="1" x14ac:dyDescent="0.45">
      <c r="L1187" s="75" t="s">
        <v>92</v>
      </c>
      <c r="M1187" s="76">
        <f>IF(K96="","",K96)</f>
        <v>3.6</v>
      </c>
      <c r="P1187" s="127">
        <f>IF(M1187="","",1-(M1187/12))</f>
        <v>0.7</v>
      </c>
    </row>
    <row r="1188" spans="2:22" hidden="1" x14ac:dyDescent="0.3">
      <c r="B1188" s="73" t="str">
        <f>IF(M1185=10,CONCATENATE(E1188,F1188,G1188,H1188,I1188,J1188,K1188,L1188,M1188),"")</f>
        <v>The resulting score for cultural competence is 78 out of 100. This indicates a level of adequate competence.</v>
      </c>
      <c r="D1188" s="65" t="s">
        <v>60</v>
      </c>
      <c r="E1188" s="4" t="s">
        <v>93</v>
      </c>
      <c r="F1188" s="4">
        <f>B1186</f>
        <v>78</v>
      </c>
      <c r="G1188" s="4" t="s">
        <v>94</v>
      </c>
      <c r="H1188" s="4" t="str">
        <f>F1186</f>
        <v>adequate competence</v>
      </c>
      <c r="I1188" s="4" t="s">
        <v>95</v>
      </c>
    </row>
    <row r="1189" spans="2:22" hidden="1" x14ac:dyDescent="0.3"/>
    <row r="1190" spans="2:22" ht="15.5" hidden="1" x14ac:dyDescent="0.45">
      <c r="C1190" s="147">
        <f>E126</f>
        <v>0</v>
      </c>
      <c r="D1190" s="148"/>
      <c r="E1190" s="148"/>
      <c r="F1190" s="148"/>
      <c r="G1190" s="148"/>
      <c r="H1190" s="149"/>
      <c r="V1190" s="84" t="s">
        <v>122</v>
      </c>
    </row>
    <row r="1191" spans="2:22" hidden="1" x14ac:dyDescent="0.3"/>
    <row r="1192" spans="2:22" hidden="1" x14ac:dyDescent="0.3">
      <c r="C1192" s="73" t="str">
        <f>CONCATENATE(E1192,F1192,G1192,H1192,I1192,J1192,K1192,,L1192,M1192)</f>
        <v xml:space="preserve">We provide this helpful feedback to you, Dr. Willson, to improve your cultural competency. </v>
      </c>
      <c r="D1192" s="65" t="s">
        <v>60</v>
      </c>
      <c r="E1192" s="4" t="s">
        <v>123</v>
      </c>
      <c r="F1192" s="4" t="str">
        <f>IF($J1173=0,"the recipient",$J1173)</f>
        <v>Dr. Willson</v>
      </c>
      <c r="G1192" s="4" t="s">
        <v>124</v>
      </c>
      <c r="H1192" s="4"/>
      <c r="U1192" s="4" t="s">
        <v>125</v>
      </c>
    </row>
    <row r="1193" spans="2:22" hidden="1" x14ac:dyDescent="0.3">
      <c r="C1193" s="73" t="str">
        <f>CONCATENATE(E1193,F1193,G1193,H1193,I1193,J1193,K1193,,L1193,M1193)</f>
        <v xml:space="preserve">We know medical providers like you rely upon referrals. Often from those you serve. </v>
      </c>
      <c r="D1193" s="65" t="s">
        <v>60</v>
      </c>
      <c r="E1193" s="4" t="s">
        <v>126</v>
      </c>
      <c r="G1193" s="4" t="s">
        <v>127</v>
      </c>
    </row>
    <row r="1194" spans="2:22" hidden="1" x14ac:dyDescent="0.3">
      <c r="C1194" s="73" t="str">
        <f>CONCATENATE(E1194,F1194,G1194,H1194,I1194,J1194,K1194,,L1194,M1194)</f>
        <v>Select a service that best fits your needs.</v>
      </c>
      <c r="D1194" s="65" t="s">
        <v>60</v>
      </c>
      <c r="E1194" s="4" t="s">
        <v>17</v>
      </c>
    </row>
    <row r="1195" spans="2:22" hidden="1" x14ac:dyDescent="0.3">
      <c r="C1195" s="62" t="str">
        <f>$C$1164</f>
        <v>Standard Cultural Competence - begin</v>
      </c>
      <c r="E1195" s="65" t="s">
        <v>60</v>
      </c>
      <c r="F1195" s="62" t="str">
        <f>$H$1164</f>
        <v>beginning the Standard Cultural Competence program</v>
      </c>
      <c r="G1195" s="65" t="s">
        <v>60</v>
      </c>
      <c r="H1195" s="73" t="str">
        <f>CONCATENATE($I1195,$J1195,$K1195,$L1195,$M1195,$N1195,$O1195,$P1195)</f>
        <v>Now that Dr. Willson is beginning the Standard Cultural Competence program, we expect improved outcomes.And can provide a testimonial of their responsiveness to the needs of diverse clients.</v>
      </c>
      <c r="I1195" s="4" t="s">
        <v>128</v>
      </c>
      <c r="J1195" s="65" t="str">
        <f>F1192</f>
        <v>Dr. Willson</v>
      </c>
      <c r="K1195" s="61" t="s">
        <v>129</v>
      </c>
      <c r="L1195" s="4" t="str">
        <f>F1195</f>
        <v>beginning the Standard Cultural Competence program</v>
      </c>
      <c r="M1195" s="4" t="s">
        <v>130</v>
      </c>
      <c r="N1195" s="60" t="s">
        <v>131</v>
      </c>
    </row>
    <row r="1196" spans="2:22" hidden="1" x14ac:dyDescent="0.3">
      <c r="C1196" s="62" t="str">
        <f>$C$1165</f>
        <v>Competitive Cultural Competence - begin</v>
      </c>
      <c r="E1196" s="65" t="s">
        <v>60</v>
      </c>
      <c r="F1196" s="62" t="str">
        <f>$H$1165</f>
        <v>beginning the Competetive Cultural Competence program</v>
      </c>
      <c r="G1196" s="65" t="s">
        <v>60</v>
      </c>
      <c r="H1196" s="73" t="str">
        <f t="shared" ref="H1196:H1201" si="9">CONCATENATE($I1196,$J1196,$K1196,$L1196,$M1196,$N1196,$O1196,$P1196)</f>
        <v>Now that Dr. Willson is beginning the Competetive Cultural Competence program, we anticipate modestly improved wellness outcomes.And can provide a testimonial of their responsiveness to the needs of diverse clients.</v>
      </c>
      <c r="I1196" s="4" t="s">
        <v>128</v>
      </c>
      <c r="J1196" s="4" t="str">
        <f>J1195</f>
        <v>Dr. Willson</v>
      </c>
      <c r="K1196" s="61" t="str">
        <f>K$1195</f>
        <v xml:space="preserve"> is </v>
      </c>
      <c r="L1196" s="4" t="str">
        <f t="shared" ref="L1196:L1200" si="10">F1196</f>
        <v>beginning the Competetive Cultural Competence program</v>
      </c>
      <c r="M1196" s="4" t="s">
        <v>132</v>
      </c>
      <c r="N1196" s="60" t="s">
        <v>131</v>
      </c>
      <c r="O1196" s="61"/>
    </row>
    <row r="1197" spans="2:22" hidden="1" x14ac:dyDescent="0.3">
      <c r="C1197" s="62" t="str">
        <f>$C$1166</f>
        <v>Standard Cultural Competence - enrolled</v>
      </c>
      <c r="E1197" s="65" t="s">
        <v>60</v>
      </c>
      <c r="F1197" s="62" t="str">
        <f>$H$1166</f>
        <v>participating in the Standard Cultural Competence program</v>
      </c>
      <c r="G1197" s="65" t="s">
        <v>60</v>
      </c>
      <c r="H1197" s="73" t="str">
        <f t="shared" si="9"/>
        <v>Now that Dr. Willson is participating in the Standard Cultural Competence program, we expect better outcomes.And can provide a testimonial of their responsiveness to the needs of diverse clients.</v>
      </c>
      <c r="I1197" s="4" t="s">
        <v>128</v>
      </c>
      <c r="J1197" s="4" t="str">
        <f t="shared" ref="J1197:J1200" si="11">J1196</f>
        <v>Dr. Willson</v>
      </c>
      <c r="K1197" s="61" t="str">
        <f>K$1195</f>
        <v xml:space="preserve"> is </v>
      </c>
      <c r="L1197" s="4" t="str">
        <f t="shared" si="10"/>
        <v>participating in the Standard Cultural Competence program</v>
      </c>
      <c r="M1197" s="4" t="s">
        <v>133</v>
      </c>
      <c r="N1197" s="60" t="s">
        <v>131</v>
      </c>
    </row>
    <row r="1198" spans="2:22" hidden="1" x14ac:dyDescent="0.3">
      <c r="C1198" s="62" t="str">
        <f>$C$1167</f>
        <v>Competitive Cultural Competence - enrolled</v>
      </c>
      <c r="E1198" s="65" t="s">
        <v>60</v>
      </c>
      <c r="F1198" s="62" t="str">
        <f>$H$1167</f>
        <v>participating in the Competetive Cultural Competence program</v>
      </c>
      <c r="G1198" s="65" t="s">
        <v>60</v>
      </c>
      <c r="H1198" s="73" t="str">
        <f t="shared" si="9"/>
        <v>Now that Dr. Willson is participating in the Competetive Cultural Competence program, we anticipate significantly improved wellness outcomes.And can provide a testimonial of their responsiveness to the needs of diverse clients.</v>
      </c>
      <c r="I1198" s="4" t="s">
        <v>128</v>
      </c>
      <c r="J1198" s="4" t="str">
        <f t="shared" si="11"/>
        <v>Dr. Willson</v>
      </c>
      <c r="K1198" s="61" t="str">
        <f>K$1195</f>
        <v xml:space="preserve"> is </v>
      </c>
      <c r="L1198" s="4" t="str">
        <f t="shared" si="10"/>
        <v>participating in the Competetive Cultural Competence program</v>
      </c>
      <c r="M1198" s="4" t="s">
        <v>134</v>
      </c>
      <c r="N1198" s="60" t="s">
        <v>131</v>
      </c>
    </row>
    <row r="1199" spans="2:22" hidden="1" x14ac:dyDescent="0.3">
      <c r="C1199" s="62" t="str">
        <f>$C$1168</f>
        <v>Standard Cultural Competence - completed</v>
      </c>
      <c r="E1199" s="65" t="s">
        <v>60</v>
      </c>
      <c r="F1199" s="62" t="str">
        <f>$H$1168</f>
        <v>completing the Standard Cultural Competence program</v>
      </c>
      <c r="G1199" s="65" t="s">
        <v>60</v>
      </c>
      <c r="H1199" s="73" t="str">
        <f t="shared" si="9"/>
        <v>Now that Dr. Willson is completing the Standard Cultural Competence program, we expect stellar outcomes.And will soon provide a testimonial of their responsiveness to the needs of diverse clients.</v>
      </c>
      <c r="I1199" s="4" t="s">
        <v>128</v>
      </c>
      <c r="J1199" s="4" t="str">
        <f t="shared" si="11"/>
        <v>Dr. Willson</v>
      </c>
      <c r="K1199" s="61" t="str">
        <f>K$1195</f>
        <v xml:space="preserve"> is </v>
      </c>
      <c r="L1199" s="4" t="str">
        <f t="shared" si="10"/>
        <v>completing the Standard Cultural Competence program</v>
      </c>
      <c r="M1199" s="4" t="s">
        <v>135</v>
      </c>
      <c r="N1199" s="60" t="s">
        <v>136</v>
      </c>
    </row>
    <row r="1200" spans="2:22" hidden="1" x14ac:dyDescent="0.3">
      <c r="C1200" s="62" t="str">
        <f>$C$1169</f>
        <v>Competitive Cultural Competence - completed</v>
      </c>
      <c r="E1200" s="65" t="s">
        <v>60</v>
      </c>
      <c r="F1200" s="62" t="str">
        <f>$H$1169</f>
        <v>completing the Competetive Cultural Competence program</v>
      </c>
      <c r="G1200" s="65" t="s">
        <v>60</v>
      </c>
      <c r="H1200" s="73" t="str">
        <f t="shared" si="9"/>
        <v>Now that Dr. Willson is completing the Competetive Cultural Competence program, we anticipate greatly improved wellness outcomes.And will soon provide a testimonial of their responsiveness to the needs of diverse clients.</v>
      </c>
      <c r="I1200" s="4" t="s">
        <v>128</v>
      </c>
      <c r="J1200" s="4" t="str">
        <f t="shared" si="11"/>
        <v>Dr. Willson</v>
      </c>
      <c r="K1200" s="61" t="str">
        <f>K$1195</f>
        <v xml:space="preserve"> is </v>
      </c>
      <c r="L1200" s="4" t="str">
        <f t="shared" si="10"/>
        <v>completing the Competetive Cultural Competence program</v>
      </c>
      <c r="M1200" s="4" t="s">
        <v>137</v>
      </c>
      <c r="N1200" s="60" t="s">
        <v>136</v>
      </c>
    </row>
    <row r="1201" spans="2:14" hidden="1" x14ac:dyDescent="0.3">
      <c r="G1201" s="65" t="s">
        <v>60</v>
      </c>
      <c r="H1201" s="73" t="str">
        <f t="shared" si="9"/>
        <v>Select one of these two services, Standard or Competitive Competence, to best improve your efficacy serving diverse patients.We can then offer a testimonial of your improved responsiveness to diverse clients.</v>
      </c>
      <c r="K1201" s="61" t="s">
        <v>138</v>
      </c>
      <c r="L1201" s="61" t="s">
        <v>139</v>
      </c>
      <c r="M1201" s="61" t="s">
        <v>140</v>
      </c>
      <c r="N1201" s="60" t="s">
        <v>141</v>
      </c>
    </row>
    <row r="1202" spans="2:14" hidden="1" x14ac:dyDescent="0.3">
      <c r="C1202" s="73" t="str">
        <f>IF($C1190=$C1195,H1195,IF($C1190=$C1196,H1196,IF($C1190=C1197,H1197,IF($C1190=C1198,H1198,IF($C1190=C1199,H1199,IF($C1190=C1200,H1200,IF($C1190=0,H1201)))))))</f>
        <v>Select one of these two services, Standard or Competitive Competence, to best improve your efficacy serving diverse patients.We can then offer a testimonial of your improved responsiveness to diverse clients.</v>
      </c>
      <c r="E1202" s="65" t="s">
        <v>60</v>
      </c>
      <c r="F1202" s="73" t="str">
        <f>IF($C1190=$C1195,F1195,IF($C1190=$C1196,F1196,IF($C1190=C1197,F1197,IF($C1190=C1198,F1198,IF($C1190=C1199,F1199,IF($C1190=C1200,F1200,IF($C1190=0,"")))))))</f>
        <v/>
      </c>
      <c r="G1202" s="65" t="s">
        <v>60</v>
      </c>
    </row>
    <row r="1203" spans="2:14" hidden="1" x14ac:dyDescent="0.3"/>
    <row r="1204" spans="2:14" hidden="1" x14ac:dyDescent="0.3">
      <c r="C1204" s="4" t="s">
        <v>142</v>
      </c>
    </row>
    <row r="1205" spans="2:14" hidden="1" x14ac:dyDescent="0.3"/>
    <row r="1206" spans="2:14" hidden="1" x14ac:dyDescent="0.3"/>
    <row r="1207" spans="2:14" hidden="1" x14ac:dyDescent="0.3"/>
    <row r="1208" spans="2:14" ht="16" hidden="1" x14ac:dyDescent="0.4">
      <c r="B1208" s="66" t="str">
        <f>IF(OR(F133="",J133=""),B133,CONCATENATE(B133,": ",F133,", ",J133))</f>
        <v>3rd visit: postpartum, provider pre-enrollment</v>
      </c>
      <c r="C1208" s="67"/>
      <c r="D1208" s="67"/>
      <c r="E1208" s="67"/>
      <c r="F1208" s="68"/>
      <c r="G1208" s="67"/>
      <c r="H1208" s="69"/>
      <c r="I1208" s="67"/>
      <c r="J1208" s="67"/>
      <c r="K1208" s="67"/>
      <c r="L1208" s="67"/>
      <c r="M1208" s="111">
        <f>IF(J133=I$1103,L$1103,IF(J133=I$1104,L$1104,IF(J133=I$1105,L$1105,IF(J133=I$1106,L$1106,IF(J133=I$1107,L$1107,IF(J133=I$1108,L$1108,IF(J133=I$1109,L$1109,IF(J133="",0))))))))</f>
        <v>0</v>
      </c>
    </row>
    <row r="1209" spans="2:14" hidden="1" x14ac:dyDescent="0.3">
      <c r="F1209" s="63"/>
    </row>
    <row r="1210" spans="2:14" hidden="1" x14ac:dyDescent="0.3">
      <c r="F1210" s="70">
        <f>F137</f>
        <v>0</v>
      </c>
      <c r="J1210" s="70">
        <f>F138</f>
        <v>0</v>
      </c>
    </row>
    <row r="1211" spans="2:14" hidden="1" x14ac:dyDescent="0.3"/>
    <row r="1212" spans="2:14" hidden="1" x14ac:dyDescent="0.3">
      <c r="B1212" s="64">
        <f>IF(C1212=F$1107,E$1107,IF(C1212=F$1108,E$1108,IF(C1212=F$1109,E$1109,IF(C1212=F$1110,E$1110,IF(C1212=F$1111,E$1111,IF(C1212=0,0))))))</f>
        <v>2.5</v>
      </c>
      <c r="C1212" s="4" t="str">
        <f>K140</f>
        <v>I somewhat disagree</v>
      </c>
      <c r="F1212" s="4" t="str">
        <f>F1175</f>
        <v>1. I felt fully seen and heard.</v>
      </c>
      <c r="M1212" s="4">
        <f>IF(K140="",0,1)</f>
        <v>1</v>
      </c>
    </row>
    <row r="1213" spans="2:14" hidden="1" x14ac:dyDescent="0.3">
      <c r="B1213" s="64">
        <f t="shared" ref="B1213:B1221" si="12">IF(C1213=F$1107,E$1107,IF(C1213=F$1108,E$1108,IF(C1213=F$1109,E$1109,IF(C1213=F$1110,E$1110,IF(C1213=F$1111,E$1111,IF(C1213=0,0))))))</f>
        <v>2.5</v>
      </c>
      <c r="C1213" s="4" t="str">
        <f>K142</f>
        <v>I somewhat disagree</v>
      </c>
      <c r="F1213" s="4" t="str">
        <f t="shared" ref="F1213:F1221" si="13">F1176</f>
        <v>2. They faithfully responded to all of my expressions of pain or discomfort.</v>
      </c>
      <c r="M1213" s="4">
        <f>IF(K142="",0,1)</f>
        <v>1</v>
      </c>
    </row>
    <row r="1214" spans="2:14" hidden="1" x14ac:dyDescent="0.3">
      <c r="B1214" s="64">
        <f t="shared" si="12"/>
        <v>5</v>
      </c>
      <c r="C1214" s="4" t="str">
        <f>K144</f>
        <v>I neither agree nor disagree</v>
      </c>
      <c r="F1214" s="4" t="str">
        <f t="shared" si="13"/>
        <v>3. They put my personal wellbeing ahead of their institutional processes.</v>
      </c>
      <c r="M1214" s="4">
        <f>IF(K144="",0,1)</f>
        <v>1</v>
      </c>
    </row>
    <row r="1215" spans="2:14" hidden="1" x14ac:dyDescent="0.3">
      <c r="B1215" s="64">
        <f t="shared" si="12"/>
        <v>10</v>
      </c>
      <c r="C1215" s="4" t="str">
        <f>K146</f>
        <v>I strongly agree</v>
      </c>
      <c r="F1215" s="4" t="str">
        <f t="shared" si="13"/>
        <v>4. Their actions and expressions were devoid of any microaggressions.</v>
      </c>
      <c r="M1215" s="4">
        <f>IF(K146="",0,1)</f>
        <v>1</v>
      </c>
    </row>
    <row r="1216" spans="2:14" hidden="1" x14ac:dyDescent="0.3">
      <c r="B1216" s="64">
        <f t="shared" si="12"/>
        <v>7.5</v>
      </c>
      <c r="C1216" s="4" t="str">
        <f>K148</f>
        <v>I somewhat agree</v>
      </c>
      <c r="F1216" s="4" t="str">
        <f t="shared" si="13"/>
        <v>5. They asked me how they could be more culturally sensitive.</v>
      </c>
      <c r="M1216" s="4">
        <f>IF(K148="",0,1)</f>
        <v>1</v>
      </c>
    </row>
    <row r="1217" spans="2:16" hidden="1" x14ac:dyDescent="0.3">
      <c r="B1217" s="64">
        <f t="shared" si="12"/>
        <v>7.5</v>
      </c>
      <c r="C1217" s="4" t="str">
        <f>K150</f>
        <v>I somewhat agree</v>
      </c>
      <c r="F1217" s="4" t="str">
        <f t="shared" si="13"/>
        <v>6. They did not exploit my vulnerability to their professional authority.</v>
      </c>
      <c r="M1217" s="4">
        <f>IF(K150="",0,1)</f>
        <v>1</v>
      </c>
    </row>
    <row r="1218" spans="2:16" hidden="1" x14ac:dyDescent="0.3">
      <c r="B1218" s="64">
        <f t="shared" si="12"/>
        <v>0</v>
      </c>
      <c r="C1218" s="4" t="str">
        <f>K152</f>
        <v>I strongly disagree</v>
      </c>
      <c r="F1218" s="4" t="str">
        <f t="shared" si="13"/>
        <v>7. I never had to give up my autonomy to fit their processes.</v>
      </c>
      <c r="M1218" s="4">
        <f>IF(K152="",0,1)</f>
        <v>1</v>
      </c>
    </row>
    <row r="1219" spans="2:16" hidden="1" x14ac:dyDescent="0.3">
      <c r="B1219" s="64">
        <f t="shared" si="12"/>
        <v>0</v>
      </c>
      <c r="C1219" s="4" t="str">
        <f>K154</f>
        <v>I strongly disagree</v>
      </c>
      <c r="F1219" s="4" t="str">
        <f t="shared" si="13"/>
        <v>8. Staff appeared to be culturally diverse.</v>
      </c>
      <c r="M1219" s="4">
        <f>IF(K154="",0,1)</f>
        <v>1</v>
      </c>
    </row>
    <row r="1220" spans="2:16" hidden="1" x14ac:dyDescent="0.3">
      <c r="B1220" s="64">
        <f t="shared" si="12"/>
        <v>5</v>
      </c>
      <c r="C1220" s="4" t="str">
        <f>K156</f>
        <v>I neither agree nor disagree</v>
      </c>
      <c r="F1220" s="4" t="str">
        <f t="shared" si="13"/>
        <v>9. They effectively accommodated my linguistic barrier.</v>
      </c>
      <c r="M1220" s="4">
        <f>IF(K156="",0,1)</f>
        <v>1</v>
      </c>
    </row>
    <row r="1221" spans="2:16" hidden="1" x14ac:dyDescent="0.3">
      <c r="B1221" s="64">
        <f t="shared" si="12"/>
        <v>7.5</v>
      </c>
      <c r="C1221" s="4" t="str">
        <f>K158</f>
        <v>I somewhat agree</v>
      </c>
      <c r="F1221" s="4" t="str">
        <f t="shared" si="13"/>
        <v>10. I was offered billing options appropriate to my cultural values.</v>
      </c>
      <c r="M1221" s="4">
        <f>IF(K158="",0,1)</f>
        <v>1</v>
      </c>
    </row>
    <row r="1222" spans="2:16" hidden="1" x14ac:dyDescent="0.3">
      <c r="M1222" s="71">
        <f t="shared" ref="M1222" si="14">SUM(M1212:M1221)</f>
        <v>10</v>
      </c>
    </row>
    <row r="1223" spans="2:16" ht="15.5" hidden="1" x14ac:dyDescent="0.45">
      <c r="B1223" s="72">
        <f t="shared" ref="B1223" si="15">ROUND(SUM(B1212:B1221),0)</f>
        <v>48</v>
      </c>
      <c r="C1223" s="73" t="str">
        <f>IF(AND($B1223&gt;=$B$1114,$B1223&lt;$C$1114),E$1114,IF(AND($B1223&gt;=$B$1115,$B1223&lt;$C$1115),E$1115,IF(AND($B1223&gt;=$B$1116,$B1223&lt;$C$1116),E$1116,IF(AND($B1223&gt;=$B$1117,$B1223&lt;$C$1117),E$1117,IF(AND($B1223&gt;=$B$1118,$B1223&lt;=$C$1118),E$1118)))))</f>
        <v>Mildly incompetent</v>
      </c>
      <c r="F1223" s="73" t="str">
        <f>IF(AND($B1223&gt;=$B$1114,$B1223&lt;$C$1114),H$1114,IF(AND($B1223&gt;=$B$1115,$B1223&lt;$C$1115),H$1115,IF(AND($B1223&gt;=$B$1116,$B1223&lt;$C$1116),H$1116,IF(AND($B1223&gt;=$B$1117,$B1223&lt;$C$1117),H$1117,IF(AND($B1223&gt;=$B$1118,$B1223&lt;=$C$1118),H$1118)))))</f>
        <v>mild incompetence</v>
      </c>
      <c r="I1223" s="73" t="str">
        <f>IF(AND($B1223&gt;=$B$1114,$B1223&lt;$C$1114),K$1114,IF(AND($B1223&gt;=$B$1115,$B1223&lt;$C$1115),K$1115,IF(AND($B1223&gt;=$B$1116,$B1223&lt;$C$1116),K$1116,IF(AND($B1223&gt;=$B$1117,$B1223&lt;$C$1117),K$1117,IF(AND($B1223&gt;=$B$1118,$B1223&lt;=$C$1118),K$1118)))))</f>
        <v>moderate risk to Maya's wellbeing</v>
      </c>
      <c r="M1223" s="74">
        <f>IF(M1222=10,B1223,"")</f>
        <v>48</v>
      </c>
      <c r="P1223" s="127">
        <f>IF(M1223="","",M1223*0.01)</f>
        <v>0.48</v>
      </c>
    </row>
    <row r="1224" spans="2:16" ht="15.5" hidden="1" x14ac:dyDescent="0.45">
      <c r="L1224" s="75" t="s">
        <v>92</v>
      </c>
      <c r="M1224" s="76">
        <f>IF(K138="","",K138)</f>
        <v>4.8</v>
      </c>
      <c r="P1224" s="127">
        <f>IF(M1224="","",1-(M1224/12))</f>
        <v>0.60000000000000009</v>
      </c>
    </row>
    <row r="1225" spans="2:16" hidden="1" x14ac:dyDescent="0.3">
      <c r="B1225" s="73" t="str">
        <f t="shared" ref="B1225" si="16">IF(M1222=10,CONCATENATE(E1225,F1225,G1225,H1225,I1225,J1225,K1225,L1225,M1225),"")</f>
        <v>The resulting score for cultural competence is 48 out of 100. This indicates a level of mild incompetence.</v>
      </c>
      <c r="D1225" s="65" t="s">
        <v>60</v>
      </c>
      <c r="E1225" s="4" t="s">
        <v>93</v>
      </c>
      <c r="F1225" s="4">
        <f t="shared" ref="F1225" si="17">B1223</f>
        <v>48</v>
      </c>
      <c r="G1225" s="4" t="s">
        <v>94</v>
      </c>
      <c r="H1225" s="4" t="str">
        <f t="shared" ref="H1225" si="18">F1223</f>
        <v>mild incompetence</v>
      </c>
      <c r="I1225" s="4" t="s">
        <v>95</v>
      </c>
    </row>
    <row r="1226" spans="2:16" hidden="1" x14ac:dyDescent="0.3"/>
    <row r="1227" spans="2:16" ht="14.5" hidden="1" x14ac:dyDescent="0.45">
      <c r="C1227" s="147">
        <f>E168</f>
        <v>0</v>
      </c>
      <c r="D1227" s="148"/>
      <c r="E1227" s="148"/>
      <c r="F1227" s="148"/>
      <c r="G1227" s="148"/>
      <c r="H1227" s="149"/>
    </row>
    <row r="1228" spans="2:16" hidden="1" x14ac:dyDescent="0.3"/>
    <row r="1229" spans="2:16" hidden="1" x14ac:dyDescent="0.3">
      <c r="C1229" s="73" t="str">
        <f>CONCATENATE(E1229,F1229,G1229,H1229,I1229,J1229,K1229,,L1229,M1229)</f>
        <v xml:space="preserve">We provide this helpful feedback to you, the recipient, to improve your cultural competency. </v>
      </c>
      <c r="D1229" s="65" t="s">
        <v>60</v>
      </c>
      <c r="E1229" s="4" t="s">
        <v>123</v>
      </c>
      <c r="F1229" s="4" t="str">
        <f>IF($J1210=0,"the recipient",$J1210)</f>
        <v>the recipient</v>
      </c>
      <c r="G1229" s="4" t="s">
        <v>124</v>
      </c>
      <c r="H1229" s="4"/>
    </row>
    <row r="1230" spans="2:16" hidden="1" x14ac:dyDescent="0.3">
      <c r="C1230" s="73" t="str">
        <f>CONCATENATE(E1230,F1230,G1230,H1230,I1230,J1230,K1230,,L1230,M1230)</f>
        <v xml:space="preserve">We know medical providers like you rely upon referrals. Often from those you serve. </v>
      </c>
      <c r="D1230" s="65" t="s">
        <v>60</v>
      </c>
      <c r="E1230" s="4" t="s">
        <v>126</v>
      </c>
      <c r="G1230" s="4" t="s">
        <v>127</v>
      </c>
    </row>
    <row r="1231" spans="2:16" hidden="1" x14ac:dyDescent="0.3">
      <c r="C1231" s="73" t="str">
        <f>CONCATENATE(E1231,F1231,G1231,H1231,I1231,J1231,K1231,,L1231,M1231)</f>
        <v>Select a service that best fits your needs.</v>
      </c>
      <c r="D1231" s="65" t="s">
        <v>60</v>
      </c>
      <c r="E1231" s="4" t="s">
        <v>17</v>
      </c>
    </row>
    <row r="1232" spans="2:16" hidden="1" x14ac:dyDescent="0.3">
      <c r="C1232" s="62" t="str">
        <f>$C$1164</f>
        <v>Standard Cultural Competence - begin</v>
      </c>
      <c r="E1232" s="65" t="s">
        <v>60</v>
      </c>
      <c r="F1232" s="62" t="str">
        <f>$H$1164</f>
        <v>beginning the Standard Cultural Competence program</v>
      </c>
      <c r="G1232" s="65" t="s">
        <v>60</v>
      </c>
      <c r="H1232" s="73" t="str">
        <f>CONCATENATE($I1232,$J1232,$K1232,$L1232,$M1232,$N1232,$O1232,$P1232)</f>
        <v>Now that the recipient is beginning the Standard Cultural Competence program, we expect improved outcomes.And can provide a testimonial of their responsiveness to the needs of diverse clients.</v>
      </c>
      <c r="I1232" s="4" t="s">
        <v>128</v>
      </c>
      <c r="J1232" s="65" t="str">
        <f>F1229</f>
        <v>the recipient</v>
      </c>
      <c r="K1232" s="61" t="s">
        <v>129</v>
      </c>
      <c r="L1232" s="4" t="str">
        <f>F1232</f>
        <v>beginning the Standard Cultural Competence program</v>
      </c>
      <c r="M1232" s="4" t="s">
        <v>130</v>
      </c>
      <c r="N1232" s="60" t="s">
        <v>131</v>
      </c>
    </row>
    <row r="1233" spans="2:14" hidden="1" x14ac:dyDescent="0.3">
      <c r="C1233" s="62" t="str">
        <f>$C$1165</f>
        <v>Competitive Cultural Competence - begin</v>
      </c>
      <c r="E1233" s="65" t="s">
        <v>60</v>
      </c>
      <c r="F1233" s="62" t="str">
        <f>$H$1165</f>
        <v>beginning the Competetive Cultural Competence program</v>
      </c>
      <c r="G1233" s="65" t="s">
        <v>60</v>
      </c>
      <c r="H1233" s="73" t="str">
        <f t="shared" ref="H1233:H1238" si="19">CONCATENATE($I1233,$J1233,$K1233,$L1233,$M1233,$N1233,$O1233,$P1233)</f>
        <v>Now that the recipient is beginning the Competetive Cultural Competence program, we anticipate modestly improved wellness outcomes.And can provide a testimonial of their responsiveness to the needs of diverse clients.</v>
      </c>
      <c r="I1233" s="4" t="s">
        <v>128</v>
      </c>
      <c r="J1233" s="4" t="str">
        <f>J1232</f>
        <v>the recipient</v>
      </c>
      <c r="K1233" s="61" t="str">
        <f>K$1195</f>
        <v xml:space="preserve"> is </v>
      </c>
      <c r="L1233" s="4" t="str">
        <f t="shared" ref="L1233:L1237" si="20">F1233</f>
        <v>beginning the Competetive Cultural Competence program</v>
      </c>
      <c r="M1233" s="4" t="s">
        <v>132</v>
      </c>
      <c r="N1233" s="60" t="s">
        <v>131</v>
      </c>
    </row>
    <row r="1234" spans="2:14" hidden="1" x14ac:dyDescent="0.3">
      <c r="C1234" s="62" t="str">
        <f>$C$1166</f>
        <v>Standard Cultural Competence - enrolled</v>
      </c>
      <c r="E1234" s="65" t="s">
        <v>60</v>
      </c>
      <c r="F1234" s="62" t="str">
        <f>$H$1166</f>
        <v>participating in the Standard Cultural Competence program</v>
      </c>
      <c r="G1234" s="65" t="s">
        <v>60</v>
      </c>
      <c r="H1234" s="73" t="str">
        <f t="shared" si="19"/>
        <v>Now that the recipient is participating in the Standard Cultural Competence program, we expect better outcomes.And can provide a testimonial of their responsiveness to the needs of diverse clients.</v>
      </c>
      <c r="I1234" s="4" t="s">
        <v>128</v>
      </c>
      <c r="J1234" s="4" t="str">
        <f t="shared" ref="J1234:J1237" si="21">J1233</f>
        <v>the recipient</v>
      </c>
      <c r="K1234" s="61" t="str">
        <f>K$1195</f>
        <v xml:space="preserve"> is </v>
      </c>
      <c r="L1234" s="4" t="str">
        <f t="shared" si="20"/>
        <v>participating in the Standard Cultural Competence program</v>
      </c>
      <c r="M1234" s="4" t="s">
        <v>133</v>
      </c>
      <c r="N1234" s="60" t="s">
        <v>131</v>
      </c>
    </row>
    <row r="1235" spans="2:14" hidden="1" x14ac:dyDescent="0.3">
      <c r="C1235" s="62" t="str">
        <f>$C$1167</f>
        <v>Competitive Cultural Competence - enrolled</v>
      </c>
      <c r="E1235" s="65" t="s">
        <v>60</v>
      </c>
      <c r="F1235" s="62" t="str">
        <f>$H$1167</f>
        <v>participating in the Competetive Cultural Competence program</v>
      </c>
      <c r="G1235" s="65" t="s">
        <v>60</v>
      </c>
      <c r="H1235" s="73" t="str">
        <f t="shared" si="19"/>
        <v>Now that the recipient is participating in the Competetive Cultural Competence program, we anticipate significantly improved wellness outcomes.And can provide a testimonial of their responsiveness to the needs of diverse clients.</v>
      </c>
      <c r="I1235" s="4" t="s">
        <v>128</v>
      </c>
      <c r="J1235" s="4" t="str">
        <f t="shared" si="21"/>
        <v>the recipient</v>
      </c>
      <c r="K1235" s="61" t="str">
        <f>K$1195</f>
        <v xml:space="preserve"> is </v>
      </c>
      <c r="L1235" s="4" t="str">
        <f t="shared" si="20"/>
        <v>participating in the Competetive Cultural Competence program</v>
      </c>
      <c r="M1235" s="4" t="s">
        <v>134</v>
      </c>
      <c r="N1235" s="60" t="s">
        <v>131</v>
      </c>
    </row>
    <row r="1236" spans="2:14" hidden="1" x14ac:dyDescent="0.3">
      <c r="C1236" s="62" t="str">
        <f>$C$1168</f>
        <v>Standard Cultural Competence - completed</v>
      </c>
      <c r="E1236" s="65" t="s">
        <v>60</v>
      </c>
      <c r="F1236" s="62" t="str">
        <f>$H$1168</f>
        <v>completing the Standard Cultural Competence program</v>
      </c>
      <c r="G1236" s="65" t="s">
        <v>60</v>
      </c>
      <c r="H1236" s="73" t="str">
        <f t="shared" si="19"/>
        <v>Now that the recipient is completing the Standard Cultural Competence program, we expect stellar outcomes.And will soon provide a testimonial of their responsiveness to the needs of diverse clients.</v>
      </c>
      <c r="I1236" s="4" t="s">
        <v>128</v>
      </c>
      <c r="J1236" s="4" t="str">
        <f t="shared" si="21"/>
        <v>the recipient</v>
      </c>
      <c r="K1236" s="61" t="str">
        <f>K$1195</f>
        <v xml:space="preserve"> is </v>
      </c>
      <c r="L1236" s="4" t="str">
        <f t="shared" si="20"/>
        <v>completing the Standard Cultural Competence program</v>
      </c>
      <c r="M1236" s="4" t="s">
        <v>135</v>
      </c>
      <c r="N1236" s="60" t="s">
        <v>136</v>
      </c>
    </row>
    <row r="1237" spans="2:14" hidden="1" x14ac:dyDescent="0.3">
      <c r="C1237" s="62" t="str">
        <f>$C$1169</f>
        <v>Competitive Cultural Competence - completed</v>
      </c>
      <c r="E1237" s="65" t="s">
        <v>60</v>
      </c>
      <c r="F1237" s="62" t="str">
        <f>$H$1169</f>
        <v>completing the Competetive Cultural Competence program</v>
      </c>
      <c r="G1237" s="65" t="s">
        <v>60</v>
      </c>
      <c r="H1237" s="73" t="str">
        <f t="shared" si="19"/>
        <v>Now that the recipient is completing the Competetive Cultural Competence program, we anticipate greatly improved wellness outcomes.And will soon provide a testimonial of their responsiveness to the needs of diverse clients.</v>
      </c>
      <c r="I1237" s="4" t="s">
        <v>128</v>
      </c>
      <c r="J1237" s="4" t="str">
        <f t="shared" si="21"/>
        <v>the recipient</v>
      </c>
      <c r="K1237" s="61" t="str">
        <f>K$1195</f>
        <v xml:space="preserve"> is </v>
      </c>
      <c r="L1237" s="4" t="str">
        <f t="shared" si="20"/>
        <v>completing the Competetive Cultural Competence program</v>
      </c>
      <c r="M1237" s="4" t="s">
        <v>137</v>
      </c>
      <c r="N1237" s="60" t="s">
        <v>136</v>
      </c>
    </row>
    <row r="1238" spans="2:14" hidden="1" x14ac:dyDescent="0.3">
      <c r="G1238" s="65" t="s">
        <v>60</v>
      </c>
      <c r="H1238" s="73" t="str">
        <f t="shared" si="19"/>
        <v>Select one of these two services, Standard or Competitive Competence, to best improve your efficacy serving diverse patients.We can then offer a testimonial of your improved responsiveness to diverse clients.</v>
      </c>
      <c r="K1238" s="61" t="s">
        <v>138</v>
      </c>
      <c r="L1238" s="61" t="s">
        <v>139</v>
      </c>
      <c r="M1238" s="61" t="s">
        <v>140</v>
      </c>
      <c r="N1238" s="60" t="s">
        <v>141</v>
      </c>
    </row>
    <row r="1239" spans="2:14" hidden="1" x14ac:dyDescent="0.3">
      <c r="C1239" s="73" t="str">
        <f>IF($C1227=$C1232,H1232,IF($C1227=$C1233,H1233,IF($C1227=C1234,H1234,IF($C1227=C1235,H1235,IF($C1227=C1236,H1236,IF($C1227=C1237,H1237,IF($C1227=0,H1238)))))))</f>
        <v>Select one of these two services, Standard or Competitive Competence, to best improve your efficacy serving diverse patients.We can then offer a testimonial of your improved responsiveness to diverse clients.</v>
      </c>
      <c r="E1239" s="65" t="s">
        <v>60</v>
      </c>
      <c r="F1239" s="73" t="str">
        <f>IF($C1227=$C1232,F1232,IF($C1227=$C1233,F1233,IF($C1227=C1234,F1234,IF($C1227=C1235,F1235,IF($C1227=C1236,F1236,IF($C1227=C1237,F1237,IF($C1227=0,"")))))))</f>
        <v/>
      </c>
      <c r="G1239" s="65"/>
    </row>
    <row r="1240" spans="2:14" hidden="1" x14ac:dyDescent="0.3"/>
    <row r="1241" spans="2:14" hidden="1" x14ac:dyDescent="0.3">
      <c r="C1241" s="4" t="s">
        <v>142</v>
      </c>
    </row>
    <row r="1242" spans="2:14" hidden="1" x14ac:dyDescent="0.3"/>
    <row r="1243" spans="2:14" hidden="1" x14ac:dyDescent="0.3"/>
    <row r="1244" spans="2:14" hidden="1" x14ac:dyDescent="0.3"/>
    <row r="1245" spans="2:14" ht="16" hidden="1" x14ac:dyDescent="0.4">
      <c r="B1245" s="66" t="str">
        <f>IF(OR(F174="",J174=""),B174,CONCATENATE(B174,": ",F174,", ",J174))</f>
        <v>4th visit: postpartum, provider pre-enrollment</v>
      </c>
      <c r="C1245" s="67"/>
      <c r="D1245" s="67"/>
      <c r="E1245" s="67"/>
      <c r="F1245" s="68"/>
      <c r="G1245" s="67"/>
      <c r="H1245" s="69"/>
      <c r="I1245" s="67"/>
      <c r="J1245" s="67"/>
      <c r="K1245" s="67"/>
      <c r="L1245" s="67"/>
      <c r="M1245" s="111">
        <f>IF(J174=I$1103,L$1103,IF(J174=I$1104,L$1104,IF(J174=I$1105,L$1105,IF(J174=I$1106,L$1106,IF(J174=I$1107,L$1107,IF(J174=I$1108,L$1108,IF(J174=I$1109,L$1109,IF(J174="",0))))))))</f>
        <v>0</v>
      </c>
    </row>
    <row r="1246" spans="2:14" hidden="1" x14ac:dyDescent="0.3">
      <c r="F1246" s="63"/>
    </row>
    <row r="1247" spans="2:14" hidden="1" x14ac:dyDescent="0.3">
      <c r="F1247" s="70">
        <f>F178</f>
        <v>0</v>
      </c>
      <c r="J1247" s="70">
        <f>F179</f>
        <v>0</v>
      </c>
    </row>
    <row r="1248" spans="2:14" hidden="1" x14ac:dyDescent="0.3"/>
    <row r="1249" spans="2:16" hidden="1" x14ac:dyDescent="0.3">
      <c r="B1249" s="64">
        <f>IF(C1249=F$1107,E$1107,IF(C1249=F$1108,E$1108,IF(C1249=F$1109,E$1109,IF(C1249=F$1110,E$1110,IF(C1249=F$1111,E$1111,IF(C1249=0,0))))))</f>
        <v>2.5</v>
      </c>
      <c r="C1249" s="4" t="str">
        <f>K181</f>
        <v>I somewhat disagree</v>
      </c>
      <c r="F1249" s="4" t="str">
        <f>F1212</f>
        <v>1. I felt fully seen and heard.</v>
      </c>
      <c r="M1249" s="4">
        <f>IF(K181="",0,1)</f>
        <v>1</v>
      </c>
    </row>
    <row r="1250" spans="2:16" hidden="1" x14ac:dyDescent="0.3">
      <c r="B1250" s="64">
        <f t="shared" ref="B1250:B1258" si="22">IF(C1250=F$1107,E$1107,IF(C1250=F$1108,E$1108,IF(C1250=F$1109,E$1109,IF(C1250=F$1110,E$1110,IF(C1250=F$1111,E$1111,IF(C1250=0,0))))))</f>
        <v>2.5</v>
      </c>
      <c r="C1250" s="4" t="str">
        <f>K183</f>
        <v>I somewhat disagree</v>
      </c>
      <c r="F1250" s="4" t="str">
        <f t="shared" ref="F1250:F1258" si="23">F1213</f>
        <v>2. They faithfully responded to all of my expressions of pain or discomfort.</v>
      </c>
      <c r="M1250" s="4">
        <f>IF(K183="",0,1)</f>
        <v>1</v>
      </c>
    </row>
    <row r="1251" spans="2:16" hidden="1" x14ac:dyDescent="0.3">
      <c r="B1251" s="64">
        <f t="shared" si="22"/>
        <v>5</v>
      </c>
      <c r="C1251" s="4" t="str">
        <f>K185</f>
        <v>I neither agree nor disagree</v>
      </c>
      <c r="F1251" s="4" t="str">
        <f t="shared" si="23"/>
        <v>3. They put my personal wellbeing ahead of their institutional processes.</v>
      </c>
      <c r="M1251" s="4">
        <f>IF(K185="",0,1)</f>
        <v>1</v>
      </c>
    </row>
    <row r="1252" spans="2:16" hidden="1" x14ac:dyDescent="0.3">
      <c r="B1252" s="64">
        <f t="shared" si="22"/>
        <v>10</v>
      </c>
      <c r="C1252" s="4" t="str">
        <f>K187</f>
        <v>I strongly agree</v>
      </c>
      <c r="F1252" s="4" t="str">
        <f t="shared" si="23"/>
        <v>4. Their actions and expressions were devoid of any microaggressions.</v>
      </c>
      <c r="M1252" s="4">
        <f>IF(K187="",0,1)</f>
        <v>1</v>
      </c>
    </row>
    <row r="1253" spans="2:16" hidden="1" x14ac:dyDescent="0.3">
      <c r="B1253" s="64">
        <f t="shared" si="22"/>
        <v>7.5</v>
      </c>
      <c r="C1253" s="4" t="str">
        <f>K189</f>
        <v>I somewhat agree</v>
      </c>
      <c r="F1253" s="4" t="str">
        <f t="shared" si="23"/>
        <v>5. They asked me how they could be more culturally sensitive.</v>
      </c>
      <c r="M1253" s="4">
        <f>IF(K189="",0,1)</f>
        <v>1</v>
      </c>
    </row>
    <row r="1254" spans="2:16" hidden="1" x14ac:dyDescent="0.3">
      <c r="B1254" s="64">
        <f t="shared" si="22"/>
        <v>7.5</v>
      </c>
      <c r="C1254" s="4" t="str">
        <f>K191</f>
        <v>I somewhat agree</v>
      </c>
      <c r="F1254" s="4" t="str">
        <f t="shared" si="23"/>
        <v>6. They did not exploit my vulnerability to their professional authority.</v>
      </c>
      <c r="M1254" s="4">
        <f>IF(K191="",0,1)</f>
        <v>1</v>
      </c>
    </row>
    <row r="1255" spans="2:16" hidden="1" x14ac:dyDescent="0.3">
      <c r="B1255" s="64">
        <f t="shared" si="22"/>
        <v>0</v>
      </c>
      <c r="C1255" s="4" t="str">
        <f>K193</f>
        <v>I strongly disagree</v>
      </c>
      <c r="F1255" s="4" t="str">
        <f t="shared" si="23"/>
        <v>7. I never had to give up my autonomy to fit their processes.</v>
      </c>
      <c r="M1255" s="4">
        <f>IF(K193="",0,1)</f>
        <v>1</v>
      </c>
    </row>
    <row r="1256" spans="2:16" hidden="1" x14ac:dyDescent="0.3">
      <c r="B1256" s="64">
        <f t="shared" si="22"/>
        <v>0</v>
      </c>
      <c r="C1256" s="4" t="str">
        <f>K195</f>
        <v>I strongly disagree</v>
      </c>
      <c r="F1256" s="4" t="str">
        <f t="shared" si="23"/>
        <v>8. Staff appeared to be culturally diverse.</v>
      </c>
      <c r="M1256" s="4">
        <f>IF(K195="",0,1)</f>
        <v>1</v>
      </c>
    </row>
    <row r="1257" spans="2:16" hidden="1" x14ac:dyDescent="0.3">
      <c r="B1257" s="64">
        <f t="shared" si="22"/>
        <v>5</v>
      </c>
      <c r="C1257" s="4" t="str">
        <f>K197</f>
        <v>I neither agree nor disagree</v>
      </c>
      <c r="F1257" s="4" t="str">
        <f t="shared" si="23"/>
        <v>9. They effectively accommodated my linguistic barrier.</v>
      </c>
      <c r="M1257" s="4">
        <f>IF(K197="",0,1)</f>
        <v>1</v>
      </c>
    </row>
    <row r="1258" spans="2:16" hidden="1" x14ac:dyDescent="0.3">
      <c r="B1258" s="64">
        <f t="shared" si="22"/>
        <v>7.5</v>
      </c>
      <c r="C1258" s="4" t="str">
        <f>K199</f>
        <v>I somewhat agree</v>
      </c>
      <c r="F1258" s="4" t="str">
        <f t="shared" si="23"/>
        <v>10. I was offered billing options appropriate to my cultural values.</v>
      </c>
      <c r="M1258" s="4">
        <f>IF(K199="",0,1)</f>
        <v>1</v>
      </c>
    </row>
    <row r="1259" spans="2:16" hidden="1" x14ac:dyDescent="0.3">
      <c r="M1259" s="71">
        <f t="shared" ref="M1259" si="24">SUM(M1249:M1258)</f>
        <v>10</v>
      </c>
    </row>
    <row r="1260" spans="2:16" ht="15.5" hidden="1" x14ac:dyDescent="0.45">
      <c r="B1260" s="72">
        <f t="shared" ref="B1260" si="25">ROUND(SUM(B1249:B1258),0)</f>
        <v>48</v>
      </c>
      <c r="C1260" s="73" t="str">
        <f>IF(AND($B1260&gt;=$B$1114,$B1260&lt;$C$1114),E$1114,IF(AND($B1260&gt;=$B$1115,$B1260&lt;$C$1115),E$1115,IF(AND($B1260&gt;=$B$1116,$B1260&lt;$C$1116),E$1116,IF(AND($B1260&gt;=$B$1117,$B1260&lt;$C$1117),E$1117,IF(AND($B1260&gt;=$B$1118,$B1260&lt;=$C$1118),E$1118)))))</f>
        <v>Mildly incompetent</v>
      </c>
      <c r="F1260" s="73" t="str">
        <f>IF(AND($B1260&gt;=$B$1114,$B1260&lt;$C$1114),H$1114,IF(AND($B1260&gt;=$B$1115,$B1260&lt;$C$1115),H$1115,IF(AND($B1260&gt;=$B$1116,$B1260&lt;$C$1116),H$1116,IF(AND($B1260&gt;=$B$1117,$B1260&lt;$C$1117),H$1117,IF(AND($B1260&gt;=$B$1118,$B1260&lt;=$C$1118),H$1118)))))</f>
        <v>mild incompetence</v>
      </c>
      <c r="I1260" s="73" t="str">
        <f>IF(AND($B1260&gt;=$B$1114,$B1260&lt;$C$1114),K$1114,IF(AND($B1260&gt;=$B$1115,$B1260&lt;$C$1115),K$1115,IF(AND($B1260&gt;=$B$1116,$B1260&lt;$C$1116),K$1116,IF(AND($B1260&gt;=$B$1117,$B1260&lt;$C$1117),K$1117,IF(AND($B1260&gt;=$B$1118,$B1260&lt;=$C$1118),K$1118)))))</f>
        <v>moderate risk to Maya's wellbeing</v>
      </c>
      <c r="M1260" s="74">
        <f>IF(M1259=10,B1260,"")</f>
        <v>48</v>
      </c>
      <c r="P1260" s="127">
        <f>IF(M1260="","",M1260*0.01)</f>
        <v>0.48</v>
      </c>
    </row>
    <row r="1261" spans="2:16" ht="15.5" hidden="1" x14ac:dyDescent="0.45">
      <c r="L1261" s="75" t="s">
        <v>92</v>
      </c>
      <c r="M1261" s="76">
        <f>IF(K179="","",K179)</f>
        <v>4.7</v>
      </c>
      <c r="P1261" s="127">
        <f>IF(M1261="","",1-(M1261/12))</f>
        <v>0.60833333333333339</v>
      </c>
    </row>
    <row r="1262" spans="2:16" hidden="1" x14ac:dyDescent="0.3">
      <c r="B1262" s="73" t="str">
        <f t="shared" ref="B1262" si="26">IF(M1259=10,CONCATENATE(E1262,F1262,G1262,H1262,I1262,J1262,K1262,L1262,M1262),"")</f>
        <v>The resulting score for cultural competence is 48 out of 100. This indicates a level of mild incompetence.</v>
      </c>
      <c r="D1262" s="65" t="s">
        <v>60</v>
      </c>
      <c r="E1262" s="4" t="s">
        <v>93</v>
      </c>
      <c r="F1262" s="4">
        <f t="shared" ref="F1262" si="27">B1260</f>
        <v>48</v>
      </c>
      <c r="G1262" s="4" t="s">
        <v>94</v>
      </c>
      <c r="H1262" s="4" t="str">
        <f t="shared" ref="H1262" si="28">F1260</f>
        <v>mild incompetence</v>
      </c>
      <c r="I1262" s="4" t="s">
        <v>95</v>
      </c>
    </row>
    <row r="1263" spans="2:16" hidden="1" x14ac:dyDescent="0.3"/>
    <row r="1264" spans="2:16" ht="14.5" hidden="1" x14ac:dyDescent="0.45">
      <c r="C1264" s="147">
        <f>E209</f>
        <v>0</v>
      </c>
      <c r="D1264" s="148"/>
      <c r="E1264" s="148"/>
      <c r="F1264" s="148"/>
      <c r="G1264" s="148"/>
      <c r="H1264" s="149"/>
    </row>
    <row r="1265" spans="3:14" hidden="1" x14ac:dyDescent="0.3"/>
    <row r="1266" spans="3:14" hidden="1" x14ac:dyDescent="0.3">
      <c r="C1266" s="73" t="str">
        <f>CONCATENATE(E1266,F1266,G1266,H1266,I1266,J1266,K1266,,L1266,M1266)</f>
        <v xml:space="preserve">We provide this helpful feedback to you, the recipient, to improve your cultural competency. </v>
      </c>
      <c r="D1266" s="65" t="s">
        <v>60</v>
      </c>
      <c r="E1266" s="4" t="s">
        <v>123</v>
      </c>
      <c r="F1266" s="4" t="str">
        <f>IF($J1247=0,"the recipient",$J1247)</f>
        <v>the recipient</v>
      </c>
      <c r="G1266" s="4" t="s">
        <v>124</v>
      </c>
      <c r="H1266" s="4"/>
    </row>
    <row r="1267" spans="3:14" hidden="1" x14ac:dyDescent="0.3">
      <c r="C1267" s="73" t="str">
        <f>CONCATENATE(E1267,F1267,G1267,H1267,I1267,J1267,K1267,,L1267,M1267)</f>
        <v xml:space="preserve">We know medical providers like you rely upon referrals. Often from those you serve. </v>
      </c>
      <c r="D1267" s="65" t="s">
        <v>60</v>
      </c>
      <c r="E1267" s="4" t="s">
        <v>126</v>
      </c>
      <c r="G1267" s="4" t="s">
        <v>127</v>
      </c>
    </row>
    <row r="1268" spans="3:14" hidden="1" x14ac:dyDescent="0.3">
      <c r="C1268" s="73" t="str">
        <f>CONCATENATE(E1268,F1268,G1268,H1268,I1268,J1268,K1268,,L1268,M1268)</f>
        <v>Select a service that best fits your needs.</v>
      </c>
      <c r="D1268" s="65" t="s">
        <v>60</v>
      </c>
      <c r="E1268" s="4" t="s">
        <v>17</v>
      </c>
    </row>
    <row r="1269" spans="3:14" hidden="1" x14ac:dyDescent="0.3">
      <c r="C1269" s="62" t="str">
        <f>$C$1164</f>
        <v>Standard Cultural Competence - begin</v>
      </c>
      <c r="E1269" s="65" t="s">
        <v>60</v>
      </c>
      <c r="F1269" s="62" t="str">
        <f>$H$1164</f>
        <v>beginning the Standard Cultural Competence program</v>
      </c>
      <c r="G1269" s="65" t="s">
        <v>60</v>
      </c>
      <c r="H1269" s="73" t="str">
        <f>CONCATENATE($I1269,$J1269,$K1269,$L1269,$M1269,$N1269,$O1269,$P1269)</f>
        <v>Now that the recipient is beginning the Standard Cultural Competence program, we expect improved outcomes. And can provide a testimonial of their responsiveness to the needs of diverse clients.</v>
      </c>
      <c r="I1269" s="4" t="s">
        <v>128</v>
      </c>
      <c r="J1269" s="65" t="str">
        <f>F1266</f>
        <v>the recipient</v>
      </c>
      <c r="K1269" s="61" t="s">
        <v>129</v>
      </c>
      <c r="L1269" s="4" t="str">
        <f>F1269</f>
        <v>beginning the Standard Cultural Competence program</v>
      </c>
      <c r="M1269" s="4" t="s">
        <v>143</v>
      </c>
      <c r="N1269" s="60" t="s">
        <v>131</v>
      </c>
    </row>
    <row r="1270" spans="3:14" hidden="1" x14ac:dyDescent="0.3">
      <c r="C1270" s="62" t="str">
        <f>$C$1165</f>
        <v>Competitive Cultural Competence - begin</v>
      </c>
      <c r="E1270" s="65" t="s">
        <v>60</v>
      </c>
      <c r="F1270" s="62" t="str">
        <f>$H$1165</f>
        <v>beginning the Competetive Cultural Competence program</v>
      </c>
      <c r="G1270" s="65" t="s">
        <v>60</v>
      </c>
      <c r="H1270" s="73" t="str">
        <f t="shared" ref="H1270:H1275" si="29">CONCATENATE($I1270,$J1270,$K1270,$L1270,$M1270,$N1270,$O1270,$P1270)</f>
        <v>Now that the recipient is beginning the Competetive Cultural Competence program, we anticipate modestly improved wellness outcomes. And can provide a testimonial of their responsiveness to the needs of diverse clients.</v>
      </c>
      <c r="I1270" s="4" t="s">
        <v>128</v>
      </c>
      <c r="J1270" s="4" t="str">
        <f>J1269</f>
        <v>the recipient</v>
      </c>
      <c r="K1270" s="61" t="str">
        <f>K$1195</f>
        <v xml:space="preserve"> is </v>
      </c>
      <c r="L1270" s="4" t="str">
        <f t="shared" ref="L1270:L1274" si="30">F1270</f>
        <v>beginning the Competetive Cultural Competence program</v>
      </c>
      <c r="M1270" s="4" t="s">
        <v>144</v>
      </c>
      <c r="N1270" s="60" t="s">
        <v>131</v>
      </c>
    </row>
    <row r="1271" spans="3:14" hidden="1" x14ac:dyDescent="0.3">
      <c r="C1271" s="62" t="str">
        <f>$C$1166</f>
        <v>Standard Cultural Competence - enrolled</v>
      </c>
      <c r="E1271" s="65" t="s">
        <v>60</v>
      </c>
      <c r="F1271" s="62" t="str">
        <f>$H$1166</f>
        <v>participating in the Standard Cultural Competence program</v>
      </c>
      <c r="G1271" s="65" t="s">
        <v>60</v>
      </c>
      <c r="H1271" s="73" t="str">
        <f t="shared" si="29"/>
        <v>Now that the recipient is participating in the Standard Cultural Competence program, we expect better outcomes. And can provide a testimonial of their responsiveness to the needs of diverse clients.</v>
      </c>
      <c r="I1271" s="4" t="s">
        <v>128</v>
      </c>
      <c r="J1271" s="4" t="str">
        <f t="shared" ref="J1271:J1274" si="31">J1270</f>
        <v>the recipient</v>
      </c>
      <c r="K1271" s="61" t="str">
        <f>K$1195</f>
        <v xml:space="preserve"> is </v>
      </c>
      <c r="L1271" s="4" t="str">
        <f t="shared" si="30"/>
        <v>participating in the Standard Cultural Competence program</v>
      </c>
      <c r="M1271" s="4" t="s">
        <v>145</v>
      </c>
      <c r="N1271" s="60" t="s">
        <v>131</v>
      </c>
    </row>
    <row r="1272" spans="3:14" hidden="1" x14ac:dyDescent="0.3">
      <c r="C1272" s="62" t="str">
        <f>$C$1167</f>
        <v>Competitive Cultural Competence - enrolled</v>
      </c>
      <c r="E1272" s="65" t="s">
        <v>60</v>
      </c>
      <c r="F1272" s="62" t="str">
        <f>$H$1167</f>
        <v>participating in the Competetive Cultural Competence program</v>
      </c>
      <c r="G1272" s="65" t="s">
        <v>60</v>
      </c>
      <c r="H1272" s="73" t="str">
        <f t="shared" si="29"/>
        <v>Now that the recipient is participating in the Competetive Cultural Competence program, we anticipate significantly improved wellness outcomes. And can provide a testimonial of their responsiveness to the needs of diverse clients.</v>
      </c>
      <c r="I1272" s="4" t="s">
        <v>128</v>
      </c>
      <c r="J1272" s="4" t="str">
        <f t="shared" si="31"/>
        <v>the recipient</v>
      </c>
      <c r="K1272" s="61" t="str">
        <f>K$1195</f>
        <v xml:space="preserve"> is </v>
      </c>
      <c r="L1272" s="4" t="str">
        <f t="shared" si="30"/>
        <v>participating in the Competetive Cultural Competence program</v>
      </c>
      <c r="M1272" s="4" t="s">
        <v>146</v>
      </c>
      <c r="N1272" s="60" t="s">
        <v>131</v>
      </c>
    </row>
    <row r="1273" spans="3:14" hidden="1" x14ac:dyDescent="0.3">
      <c r="C1273" s="62" t="str">
        <f>$C$1168</f>
        <v>Standard Cultural Competence - completed</v>
      </c>
      <c r="E1273" s="65" t="s">
        <v>60</v>
      </c>
      <c r="F1273" s="62" t="str">
        <f>$H$1168</f>
        <v>completing the Standard Cultural Competence program</v>
      </c>
      <c r="G1273" s="65" t="s">
        <v>60</v>
      </c>
      <c r="H1273" s="73" t="str">
        <f t="shared" si="29"/>
        <v>Now that the recipient is completing the Standard Cultural Competence program, we expect stellar outcomes. And will soon provide a testimonial of their responsiveness to the needs of diverse clients.</v>
      </c>
      <c r="I1273" s="4" t="s">
        <v>128</v>
      </c>
      <c r="J1273" s="4" t="str">
        <f t="shared" si="31"/>
        <v>the recipient</v>
      </c>
      <c r="K1273" s="61" t="str">
        <f>K$1195</f>
        <v xml:space="preserve"> is </v>
      </c>
      <c r="L1273" s="4" t="str">
        <f t="shared" si="30"/>
        <v>completing the Standard Cultural Competence program</v>
      </c>
      <c r="M1273" s="4" t="s">
        <v>147</v>
      </c>
      <c r="N1273" s="60" t="s">
        <v>136</v>
      </c>
    </row>
    <row r="1274" spans="3:14" hidden="1" x14ac:dyDescent="0.3">
      <c r="C1274" s="62" t="str">
        <f>$C$1169</f>
        <v>Competitive Cultural Competence - completed</v>
      </c>
      <c r="E1274" s="65" t="s">
        <v>60</v>
      </c>
      <c r="F1274" s="62" t="str">
        <f>$H$1169</f>
        <v>completing the Competetive Cultural Competence program</v>
      </c>
      <c r="G1274" s="65" t="s">
        <v>60</v>
      </c>
      <c r="H1274" s="73" t="str">
        <f t="shared" si="29"/>
        <v>Now that the recipient is completing the Competetive Cultural Competence program, we anticipate greatly improved wellness outcomes. And will soon provide a testimonial of their responsiveness to the needs of diverse clients.</v>
      </c>
      <c r="I1274" s="4" t="s">
        <v>128</v>
      </c>
      <c r="J1274" s="4" t="str">
        <f t="shared" si="31"/>
        <v>the recipient</v>
      </c>
      <c r="K1274" s="61" t="str">
        <f>K$1195</f>
        <v xml:space="preserve"> is </v>
      </c>
      <c r="L1274" s="4" t="str">
        <f t="shared" si="30"/>
        <v>completing the Competetive Cultural Competence program</v>
      </c>
      <c r="M1274" s="4" t="s">
        <v>148</v>
      </c>
      <c r="N1274" s="60" t="s">
        <v>136</v>
      </c>
    </row>
    <row r="1275" spans="3:14" hidden="1" x14ac:dyDescent="0.3">
      <c r="G1275" s="65" t="s">
        <v>60</v>
      </c>
      <c r="H1275" s="73" t="str">
        <f t="shared" si="29"/>
        <v>Select one of these two services, Standard or Competitive Competence, to best improve your efficacy serving diverse patients. We can then offer a testimonial of your improved responsiveness to diverse clients.</v>
      </c>
      <c r="K1275" s="61" t="s">
        <v>138</v>
      </c>
      <c r="L1275" s="61" t="s">
        <v>139</v>
      </c>
      <c r="M1275" s="61" t="s">
        <v>149</v>
      </c>
      <c r="N1275" s="60" t="s">
        <v>141</v>
      </c>
    </row>
    <row r="1276" spans="3:14" hidden="1" x14ac:dyDescent="0.3">
      <c r="C1276" s="73" t="str">
        <f>IF($C1264=$C1269,H1269,IF($C1264=$C1270,H1270,IF($C1264=C1271,H1271,IF($C1264=C1272,H1272,IF($C1264=C1273,H1273,IF($C1264=C1274,H1274,IF($C1264=0,H1275)))))))</f>
        <v>Select one of these two services, Standard or Competitive Competence, to best improve your efficacy serving diverse patients. We can then offer a testimonial of your improved responsiveness to diverse clients.</v>
      </c>
      <c r="E1276" s="65" t="s">
        <v>60</v>
      </c>
      <c r="F1276" s="73" t="str">
        <f>IF($C1264=$C1269,F1269,IF($C1264=$C1270,F1270,IF($C1264=C1271,F1271,IF($C1264=C1272,F1272,IF($C1264=C1273,F1273,IF($C1264=C1274,F1274,IF($C1264=0,"")))))))</f>
        <v/>
      </c>
      <c r="G1276" s="65" t="s">
        <v>60</v>
      </c>
    </row>
    <row r="1277" spans="3:14" hidden="1" x14ac:dyDescent="0.3"/>
    <row r="1278" spans="3:14" hidden="1" x14ac:dyDescent="0.3">
      <c r="C1278" s="4" t="s">
        <v>142</v>
      </c>
    </row>
    <row r="1279" spans="3:14" hidden="1" x14ac:dyDescent="0.3"/>
    <row r="1280" spans="3:14" hidden="1" x14ac:dyDescent="0.3"/>
    <row r="1281" spans="2:13" hidden="1" x14ac:dyDescent="0.3"/>
    <row r="1282" spans="2:13" ht="16" hidden="1" x14ac:dyDescent="0.4">
      <c r="B1282" s="66" t="str">
        <f>IF(OR(F215="",J215=""),B215,CONCATENATE(B215,": ",F215,", ",J215))</f>
        <v>5th visit: postpartum, provider pre-enrollment</v>
      </c>
      <c r="C1282" s="67"/>
      <c r="D1282" s="67"/>
      <c r="E1282" s="67"/>
      <c r="F1282" s="68"/>
      <c r="G1282" s="67"/>
      <c r="H1282" s="69"/>
      <c r="I1282" s="67"/>
      <c r="J1282" s="67"/>
      <c r="K1282" s="67"/>
      <c r="L1282" s="67"/>
      <c r="M1282" s="133">
        <f>IF(J215=I$1103,L$1103,IF(J215=I$1104,L$1104,IF(J215=I$1105,L$1105,IF(J215=I$1106,L$1106,IF(J215=I$1107,L$1107,IF(J215=I$1108,L$1108,IF(J215=I$1109,L$1109,IF(J215="",0))))))))</f>
        <v>0</v>
      </c>
    </row>
    <row r="1283" spans="2:13" hidden="1" x14ac:dyDescent="0.3">
      <c r="F1283" s="63"/>
    </row>
    <row r="1284" spans="2:13" hidden="1" x14ac:dyDescent="0.3">
      <c r="F1284" s="70">
        <f>F219</f>
        <v>0</v>
      </c>
      <c r="J1284" s="70">
        <f>F220</f>
        <v>0</v>
      </c>
    </row>
    <row r="1285" spans="2:13" hidden="1" x14ac:dyDescent="0.3"/>
    <row r="1286" spans="2:13" hidden="1" x14ac:dyDescent="0.3">
      <c r="B1286" s="64">
        <f>IF(C1286=F$1107,E$1107,IF(C1286=F$1108,E$1108,IF(C1286=F$1109,E$1109,IF(C1286=F$1110,E$1110,IF(C1286=F$1111,E$1111,IF(C1286=0,0))))))</f>
        <v>2.5</v>
      </c>
      <c r="C1286" s="4" t="str">
        <f>K222</f>
        <v>I somewhat disagree</v>
      </c>
      <c r="F1286" s="4" t="str">
        <f>F1249</f>
        <v>1. I felt fully seen and heard.</v>
      </c>
      <c r="M1286" s="4">
        <f>IF(K222="",0,1)</f>
        <v>1</v>
      </c>
    </row>
    <row r="1287" spans="2:13" hidden="1" x14ac:dyDescent="0.3">
      <c r="B1287" s="64">
        <f t="shared" ref="B1287:B1295" si="32">IF(C1287=F$1107,E$1107,IF(C1287=F$1108,E$1108,IF(C1287=F$1109,E$1109,IF(C1287=F$1110,E$1110,IF(C1287=F$1111,E$1111,IF(C1287=0,0))))))</f>
        <v>2.5</v>
      </c>
      <c r="C1287" s="4" t="str">
        <f>K224</f>
        <v>I somewhat disagree</v>
      </c>
      <c r="F1287" s="4" t="str">
        <f t="shared" ref="F1287:F1295" si="33">F1250</f>
        <v>2. They faithfully responded to all of my expressions of pain or discomfort.</v>
      </c>
      <c r="M1287" s="4">
        <f>IF(K224="",0,1)</f>
        <v>1</v>
      </c>
    </row>
    <row r="1288" spans="2:13" hidden="1" x14ac:dyDescent="0.3">
      <c r="B1288" s="64">
        <f t="shared" si="32"/>
        <v>5</v>
      </c>
      <c r="C1288" s="4" t="str">
        <f>K226</f>
        <v>I neither agree nor disagree</v>
      </c>
      <c r="F1288" s="4" t="str">
        <f t="shared" si="33"/>
        <v>3. They put my personal wellbeing ahead of their institutional processes.</v>
      </c>
      <c r="M1288" s="4">
        <f>IF(K226="",0,1)</f>
        <v>1</v>
      </c>
    </row>
    <row r="1289" spans="2:13" hidden="1" x14ac:dyDescent="0.3">
      <c r="B1289" s="64">
        <f t="shared" si="32"/>
        <v>10</v>
      </c>
      <c r="C1289" s="4" t="str">
        <f>K228</f>
        <v>I strongly agree</v>
      </c>
      <c r="F1289" s="4" t="str">
        <f t="shared" si="33"/>
        <v>4. Their actions and expressions were devoid of any microaggressions.</v>
      </c>
      <c r="M1289" s="4">
        <f>IF(K228="",0,1)</f>
        <v>1</v>
      </c>
    </row>
    <row r="1290" spans="2:13" hidden="1" x14ac:dyDescent="0.3">
      <c r="B1290" s="64">
        <f t="shared" si="32"/>
        <v>5</v>
      </c>
      <c r="C1290" s="4" t="str">
        <f>K230</f>
        <v>I neither agree nor disagree</v>
      </c>
      <c r="F1290" s="4" t="str">
        <f t="shared" si="33"/>
        <v>5. They asked me how they could be more culturally sensitive.</v>
      </c>
      <c r="M1290" s="4">
        <f>IF(K230="",0,1)</f>
        <v>1</v>
      </c>
    </row>
    <row r="1291" spans="2:13" hidden="1" x14ac:dyDescent="0.3">
      <c r="B1291" s="64">
        <f t="shared" si="32"/>
        <v>7.5</v>
      </c>
      <c r="C1291" s="4" t="str">
        <f>K232</f>
        <v>I somewhat agree</v>
      </c>
      <c r="F1291" s="4" t="str">
        <f t="shared" si="33"/>
        <v>6. They did not exploit my vulnerability to their professional authority.</v>
      </c>
      <c r="M1291" s="4">
        <f>IF(K232="",0,1)</f>
        <v>1</v>
      </c>
    </row>
    <row r="1292" spans="2:13" hidden="1" x14ac:dyDescent="0.3">
      <c r="B1292" s="64">
        <f t="shared" si="32"/>
        <v>0</v>
      </c>
      <c r="C1292" s="4" t="str">
        <f>K234</f>
        <v>I strongly disagree</v>
      </c>
      <c r="F1292" s="4" t="str">
        <f t="shared" si="33"/>
        <v>7. I never had to give up my autonomy to fit their processes.</v>
      </c>
      <c r="M1292" s="4">
        <f>IF(K234="",0,1)</f>
        <v>1</v>
      </c>
    </row>
    <row r="1293" spans="2:13" hidden="1" x14ac:dyDescent="0.3">
      <c r="B1293" s="64">
        <f t="shared" si="32"/>
        <v>0</v>
      </c>
      <c r="C1293" s="4" t="str">
        <f>K236</f>
        <v>I strongly disagree</v>
      </c>
      <c r="F1293" s="4" t="str">
        <f t="shared" si="33"/>
        <v>8. Staff appeared to be culturally diverse.</v>
      </c>
      <c r="M1293" s="4">
        <f>IF(K236="",0,1)</f>
        <v>1</v>
      </c>
    </row>
    <row r="1294" spans="2:13" hidden="1" x14ac:dyDescent="0.3">
      <c r="B1294" s="64">
        <f t="shared" si="32"/>
        <v>5</v>
      </c>
      <c r="C1294" s="4" t="str">
        <f>K238</f>
        <v>I neither agree nor disagree</v>
      </c>
      <c r="F1294" s="4" t="str">
        <f t="shared" si="33"/>
        <v>9. They effectively accommodated my linguistic barrier.</v>
      </c>
      <c r="M1294" s="4">
        <f>IF(K238="",0,1)</f>
        <v>1</v>
      </c>
    </row>
    <row r="1295" spans="2:13" hidden="1" x14ac:dyDescent="0.3">
      <c r="B1295" s="64">
        <f t="shared" si="32"/>
        <v>7.5</v>
      </c>
      <c r="C1295" s="4" t="str">
        <f>K240</f>
        <v>I somewhat agree</v>
      </c>
      <c r="F1295" s="4" t="str">
        <f t="shared" si="33"/>
        <v>10. I was offered billing options appropriate to my cultural values.</v>
      </c>
      <c r="M1295" s="4">
        <f>IF(K240="",0,1)</f>
        <v>1</v>
      </c>
    </row>
    <row r="1296" spans="2:13" hidden="1" x14ac:dyDescent="0.3">
      <c r="M1296" s="71">
        <f t="shared" ref="M1296" si="34">SUM(M1286:M1295)</f>
        <v>10</v>
      </c>
    </row>
    <row r="1297" spans="2:16" ht="15.5" hidden="1" x14ac:dyDescent="0.45">
      <c r="B1297" s="72">
        <f t="shared" ref="B1297" si="35">ROUND(SUM(B1286:B1295),0)</f>
        <v>45</v>
      </c>
      <c r="C1297" s="73" t="str">
        <f>IF(AND($B1297&gt;=$B$1114,$B1297&lt;$C$1114),E$1114,IF(AND($B1297&gt;=$B$1115,$B1297&lt;$C$1115),E$1115,IF(AND($B1297&gt;=$B$1116,$B1297&lt;$C$1116),E$1116,IF(AND($B1297&gt;=$B$1117,$B1297&lt;$C$1117),E$1117,IF(AND($B1297&gt;=$B$1118,$B1297&lt;=$C$1118),E$1118)))))</f>
        <v>Mildly incompetent</v>
      </c>
      <c r="F1297" s="73" t="str">
        <f>IF(AND($B1297&gt;=$B$1114,$B1297&lt;$C$1114),H$1114,IF(AND($B1297&gt;=$B$1115,$B1297&lt;$C$1115),H$1115,IF(AND($B1297&gt;=$B$1116,$B1297&lt;$C$1116),H$1116,IF(AND($B1297&gt;=$B$1117,$B1297&lt;$C$1117),H$1117,IF(AND($B1297&gt;=$B$1118,$B1297&lt;=$C$1118),H$1118)))))</f>
        <v>mild incompetence</v>
      </c>
      <c r="I1297" s="73" t="str">
        <f>IF(AND($B1297&gt;=$B$1114,$B1297&lt;$C$1114),K$1114,IF(AND($B1297&gt;=$B$1115,$B1297&lt;$C$1115),K$1115,IF(AND($B1297&gt;=$B$1116,$B1297&lt;$C$1116),K$1116,IF(AND($B1297&gt;=$B$1117,$B1297&lt;$C$1117),K$1117,IF(AND($B1297&gt;=$B$1118,$B1297&lt;=$C$1118),K$1118)))))</f>
        <v>moderate risk to Maya's wellbeing</v>
      </c>
      <c r="M1297" s="74">
        <f>IF(M1296=10,B1297,"")</f>
        <v>45</v>
      </c>
      <c r="P1297" s="127">
        <f>IF(M1297="","",M1297*0.01)</f>
        <v>0.45</v>
      </c>
    </row>
    <row r="1298" spans="2:16" ht="15.5" hidden="1" x14ac:dyDescent="0.45">
      <c r="L1298" s="75" t="s">
        <v>92</v>
      </c>
      <c r="M1298" s="76">
        <f>IF(K220="","",K220)</f>
        <v>4.5999999999999996</v>
      </c>
      <c r="P1298" s="127">
        <f>IF(M1298="","",1-(M1298/12))</f>
        <v>0.6166666666666667</v>
      </c>
    </row>
    <row r="1299" spans="2:16" hidden="1" x14ac:dyDescent="0.3">
      <c r="B1299" s="73" t="str">
        <f t="shared" ref="B1299" si="36">IF(M1296=10,CONCATENATE(E1299,F1299,G1299,H1299,I1299,J1299,K1299,L1299,M1299),"")</f>
        <v>The resulting score for cultural competence is 45 out of 100. This indicates a level of mild incompetence.</v>
      </c>
      <c r="D1299" s="65" t="s">
        <v>60</v>
      </c>
      <c r="E1299" s="4" t="s">
        <v>93</v>
      </c>
      <c r="F1299" s="4">
        <f t="shared" ref="F1299" si="37">B1297</f>
        <v>45</v>
      </c>
      <c r="G1299" s="4" t="s">
        <v>94</v>
      </c>
      <c r="H1299" s="4" t="str">
        <f t="shared" ref="H1299" si="38">F1297</f>
        <v>mild incompetence</v>
      </c>
      <c r="I1299" s="4" t="s">
        <v>95</v>
      </c>
    </row>
    <row r="1300" spans="2:16" hidden="1" x14ac:dyDescent="0.3"/>
    <row r="1301" spans="2:16" ht="14.5" hidden="1" x14ac:dyDescent="0.45">
      <c r="C1301" s="147">
        <f>E250</f>
        <v>0</v>
      </c>
      <c r="D1301" s="148"/>
      <c r="E1301" s="148"/>
      <c r="F1301" s="148"/>
      <c r="G1301" s="148"/>
      <c r="H1301" s="149"/>
    </row>
    <row r="1302" spans="2:16" hidden="1" x14ac:dyDescent="0.3"/>
    <row r="1303" spans="2:16" hidden="1" x14ac:dyDescent="0.3">
      <c r="C1303" s="73" t="str">
        <f>CONCATENATE(E1303,F1303,G1303,H1303,I1303,J1303,K1303,,L1303,M1303)</f>
        <v xml:space="preserve">We provide this helpful feedback to you, the recipient, to improve your cultural competency. </v>
      </c>
      <c r="D1303" s="65" t="s">
        <v>60</v>
      </c>
      <c r="E1303" s="4" t="s">
        <v>123</v>
      </c>
      <c r="F1303" s="4" t="str">
        <f>IF($J1284=0,"the recipient",$J1284)</f>
        <v>the recipient</v>
      </c>
      <c r="G1303" s="4" t="s">
        <v>124</v>
      </c>
      <c r="H1303" s="4"/>
    </row>
    <row r="1304" spans="2:16" hidden="1" x14ac:dyDescent="0.3">
      <c r="C1304" s="73" t="str">
        <f>CONCATENATE(E1304,F1304,G1304,H1304,I1304,J1304,K1304,,L1304,M1304)</f>
        <v xml:space="preserve">We know medical providers like you rely upon referrals. Often from those you serve. </v>
      </c>
      <c r="D1304" s="65" t="s">
        <v>60</v>
      </c>
      <c r="E1304" s="4" t="s">
        <v>126</v>
      </c>
      <c r="G1304" s="4" t="s">
        <v>127</v>
      </c>
    </row>
    <row r="1305" spans="2:16" hidden="1" x14ac:dyDescent="0.3">
      <c r="C1305" s="73" t="str">
        <f>CONCATENATE(E1305,F1305,G1305,H1305,I1305,J1305,K1305,,L1305,M1305)</f>
        <v>Select a service that best fits your needs.</v>
      </c>
      <c r="D1305" s="65" t="s">
        <v>60</v>
      </c>
      <c r="E1305" s="4" t="s">
        <v>17</v>
      </c>
    </row>
    <row r="1306" spans="2:16" hidden="1" x14ac:dyDescent="0.3">
      <c r="C1306" s="62" t="str">
        <f>$C$1164</f>
        <v>Standard Cultural Competence - begin</v>
      </c>
      <c r="E1306" s="65" t="s">
        <v>60</v>
      </c>
      <c r="F1306" s="62" t="str">
        <f>$H$1164</f>
        <v>beginning the Standard Cultural Competence program</v>
      </c>
      <c r="G1306" s="65" t="s">
        <v>60</v>
      </c>
      <c r="H1306" s="73" t="str">
        <f>CONCATENATE($I1306,$J1306,$K1306,$L1306,$M1306,$N1306,$O1306,$P1306)</f>
        <v>Now that the recipient is beginning the Standard Cultural Competence program, we expect improved outcomes. And can provide a testimonial of their responsiveness to the needs of diverse clients.</v>
      </c>
      <c r="I1306" s="4" t="s">
        <v>128</v>
      </c>
      <c r="J1306" s="65" t="str">
        <f>F1303</f>
        <v>the recipient</v>
      </c>
      <c r="K1306" s="61" t="s">
        <v>129</v>
      </c>
      <c r="L1306" s="4" t="str">
        <f>F1306</f>
        <v>beginning the Standard Cultural Competence program</v>
      </c>
      <c r="M1306" s="4" t="s">
        <v>143</v>
      </c>
      <c r="N1306" s="60" t="s">
        <v>131</v>
      </c>
    </row>
    <row r="1307" spans="2:16" hidden="1" x14ac:dyDescent="0.3">
      <c r="C1307" s="62" t="str">
        <f>$C$1165</f>
        <v>Competitive Cultural Competence - begin</v>
      </c>
      <c r="E1307" s="65" t="s">
        <v>60</v>
      </c>
      <c r="F1307" s="62" t="str">
        <f>$H$1165</f>
        <v>beginning the Competetive Cultural Competence program</v>
      </c>
      <c r="G1307" s="65" t="s">
        <v>60</v>
      </c>
      <c r="H1307" s="73" t="str">
        <f t="shared" ref="H1307:H1312" si="39">CONCATENATE($I1307,$J1307,$K1307,$L1307,$M1307,$N1307,$O1307,$P1307)</f>
        <v>Now that the recipient is beginning the Competetive Cultural Competence program, we anticipate modestly improved wellness outcomes. And can provide a testimonial of their responsiveness to the needs of diverse clients.</v>
      </c>
      <c r="I1307" s="4" t="s">
        <v>128</v>
      </c>
      <c r="J1307" s="4" t="str">
        <f>J1306</f>
        <v>the recipient</v>
      </c>
      <c r="K1307" s="61" t="str">
        <f>K$1195</f>
        <v xml:space="preserve"> is </v>
      </c>
      <c r="L1307" s="4" t="str">
        <f t="shared" ref="L1307:L1311" si="40">F1307</f>
        <v>beginning the Competetive Cultural Competence program</v>
      </c>
      <c r="M1307" s="4" t="s">
        <v>144</v>
      </c>
      <c r="N1307" s="60" t="s">
        <v>131</v>
      </c>
    </row>
    <row r="1308" spans="2:16" hidden="1" x14ac:dyDescent="0.3">
      <c r="C1308" s="62" t="str">
        <f>$C$1166</f>
        <v>Standard Cultural Competence - enrolled</v>
      </c>
      <c r="E1308" s="65" t="s">
        <v>60</v>
      </c>
      <c r="F1308" s="62" t="str">
        <f>$H$1166</f>
        <v>participating in the Standard Cultural Competence program</v>
      </c>
      <c r="G1308" s="65" t="s">
        <v>60</v>
      </c>
      <c r="H1308" s="73" t="str">
        <f t="shared" si="39"/>
        <v>Now that the recipient is participating in the Standard Cultural Competence program, we expect better outcomes. And can provide a testimonial of their responsiveness to the needs of diverse clients.</v>
      </c>
      <c r="I1308" s="4" t="s">
        <v>128</v>
      </c>
      <c r="J1308" s="4" t="str">
        <f t="shared" ref="J1308:J1311" si="41">J1307</f>
        <v>the recipient</v>
      </c>
      <c r="K1308" s="61" t="str">
        <f>K$1195</f>
        <v xml:space="preserve"> is </v>
      </c>
      <c r="L1308" s="4" t="str">
        <f t="shared" si="40"/>
        <v>participating in the Standard Cultural Competence program</v>
      </c>
      <c r="M1308" s="4" t="s">
        <v>145</v>
      </c>
      <c r="N1308" s="60" t="s">
        <v>131</v>
      </c>
    </row>
    <row r="1309" spans="2:16" hidden="1" x14ac:dyDescent="0.3">
      <c r="C1309" s="62" t="str">
        <f>$C$1167</f>
        <v>Competitive Cultural Competence - enrolled</v>
      </c>
      <c r="E1309" s="65" t="s">
        <v>60</v>
      </c>
      <c r="F1309" s="62" t="str">
        <f>$H$1167</f>
        <v>participating in the Competetive Cultural Competence program</v>
      </c>
      <c r="G1309" s="65" t="s">
        <v>60</v>
      </c>
      <c r="H1309" s="73" t="str">
        <f t="shared" si="39"/>
        <v>Now that the recipient is participating in the Competetive Cultural Competence program, we anticipate significantly improved wellness outcomes. And can provide a testimonial of their responsiveness to the needs of diverse clients.</v>
      </c>
      <c r="I1309" s="4" t="s">
        <v>128</v>
      </c>
      <c r="J1309" s="4" t="str">
        <f t="shared" si="41"/>
        <v>the recipient</v>
      </c>
      <c r="K1309" s="61" t="str">
        <f>K$1195</f>
        <v xml:space="preserve"> is </v>
      </c>
      <c r="L1309" s="4" t="str">
        <f t="shared" si="40"/>
        <v>participating in the Competetive Cultural Competence program</v>
      </c>
      <c r="M1309" s="4" t="s">
        <v>146</v>
      </c>
      <c r="N1309" s="60" t="s">
        <v>131</v>
      </c>
    </row>
    <row r="1310" spans="2:16" hidden="1" x14ac:dyDescent="0.3">
      <c r="C1310" s="62" t="str">
        <f>$C$1168</f>
        <v>Standard Cultural Competence - completed</v>
      </c>
      <c r="E1310" s="65" t="s">
        <v>60</v>
      </c>
      <c r="F1310" s="62" t="str">
        <f>$H$1168</f>
        <v>completing the Standard Cultural Competence program</v>
      </c>
      <c r="G1310" s="65" t="s">
        <v>60</v>
      </c>
      <c r="H1310" s="73" t="str">
        <f t="shared" si="39"/>
        <v>Now that the recipient is completing the Standard Cultural Competence program, we expect stellar outcomes. And will soon provide a testimonial of their responsiveness to the needs of diverse clients.</v>
      </c>
      <c r="I1310" s="4" t="s">
        <v>128</v>
      </c>
      <c r="J1310" s="4" t="str">
        <f t="shared" si="41"/>
        <v>the recipient</v>
      </c>
      <c r="K1310" s="61" t="str">
        <f>K$1195</f>
        <v xml:space="preserve"> is </v>
      </c>
      <c r="L1310" s="4" t="str">
        <f t="shared" si="40"/>
        <v>completing the Standard Cultural Competence program</v>
      </c>
      <c r="M1310" s="4" t="s">
        <v>147</v>
      </c>
      <c r="N1310" s="60" t="s">
        <v>136</v>
      </c>
    </row>
    <row r="1311" spans="2:16" hidden="1" x14ac:dyDescent="0.3">
      <c r="C1311" s="62" t="str">
        <f>$C$1169</f>
        <v>Competitive Cultural Competence - completed</v>
      </c>
      <c r="E1311" s="65" t="s">
        <v>60</v>
      </c>
      <c r="F1311" s="62" t="str">
        <f>$H$1169</f>
        <v>completing the Competetive Cultural Competence program</v>
      </c>
      <c r="G1311" s="65" t="s">
        <v>60</v>
      </c>
      <c r="H1311" s="73" t="str">
        <f t="shared" si="39"/>
        <v>Now that the recipient is completing the Competetive Cultural Competence program, we anticipate greatly improved wellness outcomes. And will soon provide a testimonial of their responsiveness to the needs of diverse clients.</v>
      </c>
      <c r="I1311" s="4" t="s">
        <v>128</v>
      </c>
      <c r="J1311" s="4" t="str">
        <f t="shared" si="41"/>
        <v>the recipient</v>
      </c>
      <c r="K1311" s="61" t="str">
        <f>K$1195</f>
        <v xml:space="preserve"> is </v>
      </c>
      <c r="L1311" s="4" t="str">
        <f t="shared" si="40"/>
        <v>completing the Competetive Cultural Competence program</v>
      </c>
      <c r="M1311" s="4" t="s">
        <v>148</v>
      </c>
      <c r="N1311" s="60" t="s">
        <v>136</v>
      </c>
    </row>
    <row r="1312" spans="2:16" hidden="1" x14ac:dyDescent="0.3">
      <c r="G1312" s="65" t="s">
        <v>60</v>
      </c>
      <c r="H1312" s="73" t="str">
        <f t="shared" si="39"/>
        <v>Select one of these two services, Standard or Competitive Competence, to best improve your efficacy serving diverse patients. We can then offer a testimonial of your improved responsiveness to diverse clients.</v>
      </c>
      <c r="K1312" s="61" t="s">
        <v>138</v>
      </c>
      <c r="L1312" s="61" t="s">
        <v>139</v>
      </c>
      <c r="M1312" s="61" t="s">
        <v>149</v>
      </c>
      <c r="N1312" s="60" t="s">
        <v>141</v>
      </c>
    </row>
    <row r="1313" spans="2:13" hidden="1" x14ac:dyDescent="0.3">
      <c r="C1313" s="73" t="str">
        <f>IF($C1301=$C1306,H1306,IF($C1301=$C1307,H1307,IF($C1301=C1308,H1308,IF($C1301=C1309,H1309,IF($C1301=C1310,H1310,IF($C1301=C1311,H1311,IF($C1301=0,H1312)))))))</f>
        <v>Select one of these two services, Standard or Competitive Competence, to best improve your efficacy serving diverse patients. We can then offer a testimonial of your improved responsiveness to diverse clients.</v>
      </c>
      <c r="E1313" s="65" t="s">
        <v>60</v>
      </c>
      <c r="F1313" s="73" t="str">
        <f>IF($C1301=$C1306,F1306,IF($C1301=$C1307,F1307,IF($C1301=C1308,F1308,IF($C1301=C1309,F1309,IF($C1301=C1310,F1310,IF($C1301=C1311,F1311,IF($C1301=0,"")))))))</f>
        <v/>
      </c>
      <c r="G1313" s="65" t="s">
        <v>60</v>
      </c>
    </row>
    <row r="1314" spans="2:13" hidden="1" x14ac:dyDescent="0.3"/>
    <row r="1315" spans="2:13" hidden="1" x14ac:dyDescent="0.3">
      <c r="C1315" s="4" t="s">
        <v>142</v>
      </c>
    </row>
    <row r="1316" spans="2:13" hidden="1" x14ac:dyDescent="0.3"/>
    <row r="1317" spans="2:13" hidden="1" x14ac:dyDescent="0.3"/>
    <row r="1318" spans="2:13" hidden="1" x14ac:dyDescent="0.3"/>
    <row r="1319" spans="2:13" ht="16" hidden="1" x14ac:dyDescent="0.4">
      <c r="B1319" s="66" t="str">
        <f>IF(OR(F256="",J256=""),B256,CONCATENATE(B256,": ",F256,", ",J256))</f>
        <v>6th visit: postpartum, provider pre-enrollment</v>
      </c>
      <c r="C1319" s="67"/>
      <c r="D1319" s="67"/>
      <c r="E1319" s="67"/>
      <c r="F1319" s="68"/>
      <c r="G1319" s="67"/>
      <c r="H1319" s="69"/>
      <c r="I1319" s="67"/>
      <c r="J1319" s="67"/>
      <c r="K1319" s="67"/>
      <c r="L1319" s="67"/>
      <c r="M1319" s="133">
        <f>IF(J256=I$1103,L$1103,IF(J256=I$1104,L$1104,IF(J256=I$1105,L$1105,IF(J256=I$1106,L$1106,IF(J256=I$1107,L$1107,IF(J256=I$1108,L$1108,IF(J256=I$1109,L$1109,IF(J256="",0))))))))</f>
        <v>0</v>
      </c>
    </row>
    <row r="1320" spans="2:13" hidden="1" x14ac:dyDescent="0.3">
      <c r="F1320" s="63"/>
    </row>
    <row r="1321" spans="2:13" hidden="1" x14ac:dyDescent="0.3">
      <c r="F1321" s="70">
        <f>F260</f>
        <v>0</v>
      </c>
      <c r="J1321" s="70">
        <f>F261</f>
        <v>0</v>
      </c>
    </row>
    <row r="1322" spans="2:13" hidden="1" x14ac:dyDescent="0.3"/>
    <row r="1323" spans="2:13" hidden="1" x14ac:dyDescent="0.3">
      <c r="B1323" s="64">
        <f>IF(C1323=F$1107,E$1107,IF(C1323=F$1108,E$1108,IF(C1323=F$1109,E$1109,IF(C1323=F$1110,E$1110,IF(C1323=F$1111,E$1111,IF(C1323=0,0))))))</f>
        <v>2.5</v>
      </c>
      <c r="C1323" s="4" t="str">
        <f>K263</f>
        <v>I somewhat disagree</v>
      </c>
      <c r="F1323" s="4" t="str">
        <f>F1286</f>
        <v>1. I felt fully seen and heard.</v>
      </c>
      <c r="M1323" s="4">
        <f>IF(K263="",0,1)</f>
        <v>1</v>
      </c>
    </row>
    <row r="1324" spans="2:13" hidden="1" x14ac:dyDescent="0.3">
      <c r="B1324" s="64">
        <f t="shared" ref="B1324:B1332" si="42">IF(C1324=F$1107,E$1107,IF(C1324=F$1108,E$1108,IF(C1324=F$1109,E$1109,IF(C1324=F$1110,E$1110,IF(C1324=F$1111,E$1111,IF(C1324=0,0))))))</f>
        <v>2.5</v>
      </c>
      <c r="C1324" s="4" t="str">
        <f>K265</f>
        <v>I somewhat disagree</v>
      </c>
      <c r="F1324" s="4" t="str">
        <f t="shared" ref="F1324:F1332" si="43">F1287</f>
        <v>2. They faithfully responded to all of my expressions of pain or discomfort.</v>
      </c>
      <c r="M1324" s="4">
        <f>IF(K265="",0,1)</f>
        <v>1</v>
      </c>
    </row>
    <row r="1325" spans="2:13" hidden="1" x14ac:dyDescent="0.3">
      <c r="B1325" s="64">
        <f t="shared" si="42"/>
        <v>5</v>
      </c>
      <c r="C1325" s="4" t="str">
        <f>K267</f>
        <v>I neither agree nor disagree</v>
      </c>
      <c r="F1325" s="4" t="str">
        <f t="shared" si="43"/>
        <v>3. They put my personal wellbeing ahead of their institutional processes.</v>
      </c>
      <c r="M1325" s="4">
        <f>IF(K267="",0,1)</f>
        <v>1</v>
      </c>
    </row>
    <row r="1326" spans="2:13" hidden="1" x14ac:dyDescent="0.3">
      <c r="B1326" s="64">
        <f t="shared" si="42"/>
        <v>10</v>
      </c>
      <c r="C1326" s="4" t="str">
        <f>K269</f>
        <v>I strongly agree</v>
      </c>
      <c r="F1326" s="4" t="str">
        <f t="shared" si="43"/>
        <v>4. Their actions and expressions were devoid of any microaggressions.</v>
      </c>
      <c r="M1326" s="4">
        <f>IF(K269="",0,1)</f>
        <v>1</v>
      </c>
    </row>
    <row r="1327" spans="2:13" hidden="1" x14ac:dyDescent="0.3">
      <c r="B1327" s="64">
        <f t="shared" si="42"/>
        <v>7.5</v>
      </c>
      <c r="C1327" s="4" t="str">
        <f>K271</f>
        <v>I somewhat agree</v>
      </c>
      <c r="F1327" s="4" t="str">
        <f t="shared" si="43"/>
        <v>5. They asked me how they could be more culturally sensitive.</v>
      </c>
      <c r="M1327" s="4">
        <f>IF(K271="",0,1)</f>
        <v>1</v>
      </c>
    </row>
    <row r="1328" spans="2:13" hidden="1" x14ac:dyDescent="0.3">
      <c r="B1328" s="64">
        <f t="shared" si="42"/>
        <v>7.5</v>
      </c>
      <c r="C1328" s="4" t="str">
        <f>K273</f>
        <v>I somewhat agree</v>
      </c>
      <c r="F1328" s="4" t="str">
        <f t="shared" si="43"/>
        <v>6. They did not exploit my vulnerability to their professional authority.</v>
      </c>
      <c r="M1328" s="4">
        <f>IF(K273="",0,1)</f>
        <v>1</v>
      </c>
    </row>
    <row r="1329" spans="2:16" hidden="1" x14ac:dyDescent="0.3">
      <c r="B1329" s="64">
        <f t="shared" si="42"/>
        <v>0</v>
      </c>
      <c r="C1329" s="4" t="str">
        <f>K275</f>
        <v>I strongly disagree</v>
      </c>
      <c r="F1329" s="4" t="str">
        <f t="shared" si="43"/>
        <v>7. I never had to give up my autonomy to fit their processes.</v>
      </c>
      <c r="M1329" s="4">
        <f>IF(K275="",0,1)</f>
        <v>1</v>
      </c>
    </row>
    <row r="1330" spans="2:16" hidden="1" x14ac:dyDescent="0.3">
      <c r="B1330" s="64">
        <f t="shared" si="42"/>
        <v>0</v>
      </c>
      <c r="C1330" s="4" t="str">
        <f>K277</f>
        <v>I strongly disagree</v>
      </c>
      <c r="F1330" s="4" t="str">
        <f t="shared" si="43"/>
        <v>8. Staff appeared to be culturally diverse.</v>
      </c>
      <c r="M1330" s="4">
        <f>IF(K277="",0,1)</f>
        <v>1</v>
      </c>
    </row>
    <row r="1331" spans="2:16" hidden="1" x14ac:dyDescent="0.3">
      <c r="B1331" s="64">
        <f t="shared" si="42"/>
        <v>5</v>
      </c>
      <c r="C1331" s="4" t="str">
        <f>K279</f>
        <v>I neither agree nor disagree</v>
      </c>
      <c r="F1331" s="4" t="str">
        <f t="shared" si="43"/>
        <v>9. They effectively accommodated my linguistic barrier.</v>
      </c>
      <c r="M1331" s="4">
        <f>IF(K279="",0,1)</f>
        <v>1</v>
      </c>
    </row>
    <row r="1332" spans="2:16" hidden="1" x14ac:dyDescent="0.3">
      <c r="B1332" s="64">
        <f t="shared" si="42"/>
        <v>7.5</v>
      </c>
      <c r="C1332" s="4" t="str">
        <f>K281</f>
        <v>I somewhat agree</v>
      </c>
      <c r="F1332" s="4" t="str">
        <f t="shared" si="43"/>
        <v>10. I was offered billing options appropriate to my cultural values.</v>
      </c>
      <c r="M1332" s="4">
        <f>IF(K281="",0,1)</f>
        <v>1</v>
      </c>
    </row>
    <row r="1333" spans="2:16" hidden="1" x14ac:dyDescent="0.3">
      <c r="M1333" s="71">
        <f t="shared" ref="M1333" si="44">SUM(M1323:M1332)</f>
        <v>10</v>
      </c>
    </row>
    <row r="1334" spans="2:16" ht="15.5" hidden="1" x14ac:dyDescent="0.45">
      <c r="B1334" s="72">
        <f t="shared" ref="B1334" si="45">ROUND(SUM(B1323:B1332),0)</f>
        <v>48</v>
      </c>
      <c r="C1334" s="73" t="str">
        <f>IF(AND($B1334&gt;=$B$1114,$B1334&lt;$C$1114),E$1114,IF(AND($B1334&gt;=$B$1115,$B1334&lt;$C$1115),E$1115,IF(AND($B1334&gt;=$B$1116,$B1334&lt;$C$1116),E$1116,IF(AND($B1334&gt;=$B$1117,$B1334&lt;$C$1117),E$1117,IF(AND($B1334&gt;=$B$1118,$B1334&lt;=$C$1118),E$1118)))))</f>
        <v>Mildly incompetent</v>
      </c>
      <c r="F1334" s="73" t="str">
        <f>IF(AND($B1334&gt;=$B$1114,$B1334&lt;$C$1114),H$1114,IF(AND($B1334&gt;=$B$1115,$B1334&lt;$C$1115),H$1115,IF(AND($B1334&gt;=$B$1116,$B1334&lt;$C$1116),H$1116,IF(AND($B1334&gt;=$B$1117,$B1334&lt;$C$1117),H$1117,IF(AND($B1334&gt;=$B$1118,$B1334&lt;=$C$1118),H$1118)))))</f>
        <v>mild incompetence</v>
      </c>
      <c r="I1334" s="73" t="str">
        <f>IF(AND($B1334&gt;=$B$1114,$B1334&lt;$C$1114),K$1114,IF(AND($B1334&gt;=$B$1115,$B1334&lt;$C$1115),K$1115,IF(AND($B1334&gt;=$B$1116,$B1334&lt;$C$1116),K$1116,IF(AND($B1334&gt;=$B$1117,$B1334&lt;$C$1117),K$1117,IF(AND($B1334&gt;=$B$1118,$B1334&lt;=$C$1118),K$1118)))))</f>
        <v>moderate risk to Maya's wellbeing</v>
      </c>
      <c r="M1334" s="74">
        <f>IF(M1333=10,B1334,"")</f>
        <v>48</v>
      </c>
      <c r="P1334" s="127">
        <f>IF(M1334="","",M1334*0.01)</f>
        <v>0.48</v>
      </c>
    </row>
    <row r="1335" spans="2:16" ht="15.5" hidden="1" x14ac:dyDescent="0.45">
      <c r="L1335" s="75" t="s">
        <v>92</v>
      </c>
      <c r="M1335" s="76">
        <f>IF(K261="","",K261)</f>
        <v>5.0999999999999996</v>
      </c>
      <c r="P1335" s="127">
        <f>IF(M1335="","",1-(M1335/12))</f>
        <v>0.57499999999999996</v>
      </c>
    </row>
    <row r="1336" spans="2:16" hidden="1" x14ac:dyDescent="0.3">
      <c r="B1336" s="73" t="str">
        <f t="shared" ref="B1336" si="46">IF(M1333=10,CONCATENATE(E1336,F1336,G1336,H1336,I1336,J1336,K1336,L1336,M1336),"")</f>
        <v>The resulting score for cultural competence is 48 out of 100. This indicates a level of mild incompetence.</v>
      </c>
      <c r="D1336" s="65" t="s">
        <v>60</v>
      </c>
      <c r="E1336" s="4" t="s">
        <v>93</v>
      </c>
      <c r="F1336" s="4">
        <f t="shared" ref="F1336" si="47">B1334</f>
        <v>48</v>
      </c>
      <c r="G1336" s="4" t="s">
        <v>94</v>
      </c>
      <c r="H1336" s="4" t="str">
        <f t="shared" ref="H1336" si="48">F1334</f>
        <v>mild incompetence</v>
      </c>
      <c r="I1336" s="4" t="s">
        <v>95</v>
      </c>
    </row>
    <row r="1337" spans="2:16" hidden="1" x14ac:dyDescent="0.3"/>
    <row r="1338" spans="2:16" ht="14.5" hidden="1" x14ac:dyDescent="0.45">
      <c r="C1338" s="147">
        <f>E291</f>
        <v>0</v>
      </c>
      <c r="D1338" s="148"/>
      <c r="E1338" s="148"/>
      <c r="F1338" s="148"/>
      <c r="G1338" s="148"/>
      <c r="H1338" s="149"/>
    </row>
    <row r="1339" spans="2:16" hidden="1" x14ac:dyDescent="0.3"/>
    <row r="1340" spans="2:16" hidden="1" x14ac:dyDescent="0.3">
      <c r="C1340" s="73" t="str">
        <f>CONCATENATE(E1340,F1340,G1340,H1340,I1340,J1340,K1340,,L1340,M1340)</f>
        <v xml:space="preserve">We provide this helpful feedback to you, the recipient, to improve your cultural competency. </v>
      </c>
      <c r="D1340" s="65" t="s">
        <v>60</v>
      </c>
      <c r="E1340" s="4" t="s">
        <v>123</v>
      </c>
      <c r="F1340" s="4" t="str">
        <f>IF($J1321=0,"the recipient",$J1321)</f>
        <v>the recipient</v>
      </c>
      <c r="G1340" s="4" t="s">
        <v>124</v>
      </c>
      <c r="H1340" s="4"/>
    </row>
    <row r="1341" spans="2:16" hidden="1" x14ac:dyDescent="0.3">
      <c r="C1341" s="73" t="str">
        <f>CONCATENATE(E1341,F1341,G1341,H1341,I1341,J1341,K1341,,L1341,M1341)</f>
        <v xml:space="preserve">We know medical providers like you rely upon referrals. Often from those you serve. </v>
      </c>
      <c r="D1341" s="65" t="s">
        <v>60</v>
      </c>
      <c r="E1341" s="4" t="s">
        <v>126</v>
      </c>
      <c r="G1341" s="4" t="s">
        <v>127</v>
      </c>
    </row>
    <row r="1342" spans="2:16" hidden="1" x14ac:dyDescent="0.3">
      <c r="C1342" s="73" t="str">
        <f>CONCATENATE(E1342,F1342,G1342,H1342,I1342,J1342,K1342,,L1342,M1342)</f>
        <v>Select a service that best fits your needs.</v>
      </c>
      <c r="D1342" s="65" t="s">
        <v>60</v>
      </c>
      <c r="E1342" s="4" t="s">
        <v>17</v>
      </c>
    </row>
    <row r="1343" spans="2:16" hidden="1" x14ac:dyDescent="0.3">
      <c r="C1343" s="62" t="str">
        <f>$C$1164</f>
        <v>Standard Cultural Competence - begin</v>
      </c>
      <c r="E1343" s="65" t="s">
        <v>60</v>
      </c>
      <c r="F1343" s="62" t="str">
        <f>$H$1164</f>
        <v>beginning the Standard Cultural Competence program</v>
      </c>
      <c r="G1343" s="65" t="s">
        <v>60</v>
      </c>
      <c r="H1343" s="73" t="str">
        <f>CONCATENATE($I1343,$J1343,$K1343,$L1343,$M1343,$N1343,$O1343,$P1343)</f>
        <v>Now that the recipient is beginning the Standard Cultural Competence program, we expect improved outcomes. And can provide a testimonial of their responsiveness to the needs of diverse clients.</v>
      </c>
      <c r="I1343" s="4" t="s">
        <v>128</v>
      </c>
      <c r="J1343" s="65" t="str">
        <f>F1340</f>
        <v>the recipient</v>
      </c>
      <c r="K1343" s="61" t="s">
        <v>129</v>
      </c>
      <c r="L1343" s="4" t="str">
        <f>F1343</f>
        <v>beginning the Standard Cultural Competence program</v>
      </c>
      <c r="M1343" s="4" t="s">
        <v>143</v>
      </c>
      <c r="N1343" s="60" t="s">
        <v>131</v>
      </c>
    </row>
    <row r="1344" spans="2:16" hidden="1" x14ac:dyDescent="0.3">
      <c r="C1344" s="62" t="str">
        <f>$C$1165</f>
        <v>Competitive Cultural Competence - begin</v>
      </c>
      <c r="E1344" s="65" t="s">
        <v>60</v>
      </c>
      <c r="F1344" s="62" t="str">
        <f>$H$1165</f>
        <v>beginning the Competetive Cultural Competence program</v>
      </c>
      <c r="G1344" s="65" t="s">
        <v>60</v>
      </c>
      <c r="H1344" s="73" t="str">
        <f t="shared" ref="H1344:H1349" si="49">CONCATENATE($I1344,$J1344,$K1344,$L1344,$M1344,$N1344,$O1344,$P1344)</f>
        <v>Now that the recipient is beginning the Competetive Cultural Competence program, we anticipate modestly improved wellness outcomes. And can provide a testimonial of their responsiveness to the needs of diverse clients.</v>
      </c>
      <c r="I1344" s="4" t="s">
        <v>128</v>
      </c>
      <c r="J1344" s="4" t="str">
        <f>J1343</f>
        <v>the recipient</v>
      </c>
      <c r="K1344" s="61" t="str">
        <f>K$1195</f>
        <v xml:space="preserve"> is </v>
      </c>
      <c r="L1344" s="4" t="str">
        <f t="shared" ref="L1344:L1348" si="50">F1344</f>
        <v>beginning the Competetive Cultural Competence program</v>
      </c>
      <c r="M1344" s="4" t="s">
        <v>144</v>
      </c>
      <c r="N1344" s="60" t="s">
        <v>131</v>
      </c>
    </row>
    <row r="1345" spans="2:14" hidden="1" x14ac:dyDescent="0.3">
      <c r="C1345" s="62" t="str">
        <f>$C$1166</f>
        <v>Standard Cultural Competence - enrolled</v>
      </c>
      <c r="E1345" s="65" t="s">
        <v>60</v>
      </c>
      <c r="F1345" s="62" t="str">
        <f>$H$1166</f>
        <v>participating in the Standard Cultural Competence program</v>
      </c>
      <c r="G1345" s="65" t="s">
        <v>60</v>
      </c>
      <c r="H1345" s="73" t="str">
        <f t="shared" si="49"/>
        <v>Now that the recipient is participating in the Standard Cultural Competence program, we expect better outcomes. And can provide a testimonial of their responsiveness to the needs of diverse clients.</v>
      </c>
      <c r="I1345" s="4" t="s">
        <v>128</v>
      </c>
      <c r="J1345" s="4" t="str">
        <f t="shared" ref="J1345:J1348" si="51">J1344</f>
        <v>the recipient</v>
      </c>
      <c r="K1345" s="61" t="str">
        <f>K$1195</f>
        <v xml:space="preserve"> is </v>
      </c>
      <c r="L1345" s="4" t="str">
        <f t="shared" si="50"/>
        <v>participating in the Standard Cultural Competence program</v>
      </c>
      <c r="M1345" s="4" t="s">
        <v>145</v>
      </c>
      <c r="N1345" s="60" t="s">
        <v>131</v>
      </c>
    </row>
    <row r="1346" spans="2:14" hidden="1" x14ac:dyDescent="0.3">
      <c r="C1346" s="62" t="str">
        <f>$C$1167</f>
        <v>Competitive Cultural Competence - enrolled</v>
      </c>
      <c r="E1346" s="65" t="s">
        <v>60</v>
      </c>
      <c r="F1346" s="62" t="str">
        <f>$H$1167</f>
        <v>participating in the Competetive Cultural Competence program</v>
      </c>
      <c r="G1346" s="65" t="s">
        <v>60</v>
      </c>
      <c r="H1346" s="73" t="str">
        <f t="shared" si="49"/>
        <v>Now that the recipient is participating in the Competetive Cultural Competence program, we anticipate significantly improved wellness outcomes. And can provide a testimonial of their responsiveness to the needs of diverse clients.</v>
      </c>
      <c r="I1346" s="4" t="s">
        <v>128</v>
      </c>
      <c r="J1346" s="4" t="str">
        <f t="shared" si="51"/>
        <v>the recipient</v>
      </c>
      <c r="K1346" s="61" t="str">
        <f>K$1195</f>
        <v xml:space="preserve"> is </v>
      </c>
      <c r="L1346" s="4" t="str">
        <f t="shared" si="50"/>
        <v>participating in the Competetive Cultural Competence program</v>
      </c>
      <c r="M1346" s="4" t="s">
        <v>146</v>
      </c>
      <c r="N1346" s="60" t="s">
        <v>131</v>
      </c>
    </row>
    <row r="1347" spans="2:14" hidden="1" x14ac:dyDescent="0.3">
      <c r="C1347" s="62" t="str">
        <f>$C$1168</f>
        <v>Standard Cultural Competence - completed</v>
      </c>
      <c r="E1347" s="65" t="s">
        <v>60</v>
      </c>
      <c r="F1347" s="62" t="str">
        <f>$H$1168</f>
        <v>completing the Standard Cultural Competence program</v>
      </c>
      <c r="G1347" s="65" t="s">
        <v>60</v>
      </c>
      <c r="H1347" s="73" t="str">
        <f t="shared" si="49"/>
        <v>Now that the recipient is completing the Standard Cultural Competence program, we expect stellar outcomes. And will soon provide a testimonial of their responsiveness to the needs of diverse clients.</v>
      </c>
      <c r="I1347" s="4" t="s">
        <v>128</v>
      </c>
      <c r="J1347" s="4" t="str">
        <f t="shared" si="51"/>
        <v>the recipient</v>
      </c>
      <c r="K1347" s="61" t="str">
        <f>K$1195</f>
        <v xml:space="preserve"> is </v>
      </c>
      <c r="L1347" s="4" t="str">
        <f t="shared" si="50"/>
        <v>completing the Standard Cultural Competence program</v>
      </c>
      <c r="M1347" s="4" t="s">
        <v>147</v>
      </c>
      <c r="N1347" s="60" t="s">
        <v>136</v>
      </c>
    </row>
    <row r="1348" spans="2:14" hidden="1" x14ac:dyDescent="0.3">
      <c r="C1348" s="62" t="str">
        <f>$C$1169</f>
        <v>Competitive Cultural Competence - completed</v>
      </c>
      <c r="E1348" s="65" t="s">
        <v>60</v>
      </c>
      <c r="F1348" s="62" t="str">
        <f>$H$1169</f>
        <v>completing the Competetive Cultural Competence program</v>
      </c>
      <c r="G1348" s="65" t="s">
        <v>60</v>
      </c>
      <c r="H1348" s="73" t="str">
        <f t="shared" si="49"/>
        <v>Now that the recipient is completing the Competetive Cultural Competence program, we anticipate greatly improved wellness outcomes. And will soon provide a testimonial of their responsiveness to the needs of diverse clients.</v>
      </c>
      <c r="I1348" s="4" t="s">
        <v>128</v>
      </c>
      <c r="J1348" s="4" t="str">
        <f t="shared" si="51"/>
        <v>the recipient</v>
      </c>
      <c r="K1348" s="61" t="str">
        <f>K$1195</f>
        <v xml:space="preserve"> is </v>
      </c>
      <c r="L1348" s="4" t="str">
        <f t="shared" si="50"/>
        <v>completing the Competetive Cultural Competence program</v>
      </c>
      <c r="M1348" s="4" t="s">
        <v>148</v>
      </c>
      <c r="N1348" s="60" t="s">
        <v>136</v>
      </c>
    </row>
    <row r="1349" spans="2:14" hidden="1" x14ac:dyDescent="0.3">
      <c r="G1349" s="65" t="s">
        <v>60</v>
      </c>
      <c r="H1349" s="73" t="str">
        <f t="shared" si="49"/>
        <v>Select one of these two services, Standard or Competitive Competence, to best improve your efficacy serving diverse patients. We can then offer a testimonial of your improved responsiveness to diverse clients.</v>
      </c>
      <c r="K1349" s="61" t="s">
        <v>138</v>
      </c>
      <c r="L1349" s="61" t="s">
        <v>139</v>
      </c>
      <c r="M1349" s="61" t="s">
        <v>149</v>
      </c>
      <c r="N1349" s="60" t="s">
        <v>141</v>
      </c>
    </row>
    <row r="1350" spans="2:14" hidden="1" x14ac:dyDescent="0.3">
      <c r="C1350" s="73" t="str">
        <f>IF($C1338=$C1343,H1343,IF($C1338=$C1344,H1344,IF($C1338=C1345,H1345,IF($C1338=C1346,H1346,IF($C1338=C1347,H1347,IF($C1338=C1348,H1348,IF($C1338=0,H1349)))))))</f>
        <v>Select one of these two services, Standard or Competitive Competence, to best improve your efficacy serving diverse patients. We can then offer a testimonial of your improved responsiveness to diverse clients.</v>
      </c>
      <c r="E1350" s="65" t="s">
        <v>60</v>
      </c>
      <c r="F1350" s="73" t="str">
        <f>IF($C1338=$C1343,F1343,IF($C1338=$C1344,F1344,IF($C1338=C1345,F1345,IF($C1338=C1346,F1346,IF($C1338=C1347,F1347,IF($C1338=C1348,F1348,IF($C1338=0,"")))))))</f>
        <v/>
      </c>
      <c r="G1350" s="65" t="s">
        <v>60</v>
      </c>
    </row>
    <row r="1351" spans="2:14" hidden="1" x14ac:dyDescent="0.3"/>
    <row r="1352" spans="2:14" hidden="1" x14ac:dyDescent="0.3">
      <c r="C1352" s="4" t="s">
        <v>142</v>
      </c>
    </row>
    <row r="1353" spans="2:14" hidden="1" x14ac:dyDescent="0.3"/>
    <row r="1354" spans="2:14" hidden="1" x14ac:dyDescent="0.3"/>
    <row r="1355" spans="2:14" hidden="1" x14ac:dyDescent="0.3"/>
    <row r="1356" spans="2:14" ht="16" hidden="1" x14ac:dyDescent="0.4">
      <c r="B1356" s="66" t="str">
        <f>IF(OR(F297="",J297=""),B297,CONCATENATE(B297,": ",F297,", ",J297))</f>
        <v>7th visit: postpartum, provider pre-enrollment</v>
      </c>
      <c r="C1356" s="67"/>
      <c r="D1356" s="67"/>
      <c r="E1356" s="67"/>
      <c r="F1356" s="68"/>
      <c r="G1356" s="67"/>
      <c r="H1356" s="69"/>
      <c r="I1356" s="67"/>
      <c r="J1356" s="67"/>
      <c r="K1356" s="67"/>
      <c r="L1356" s="67"/>
      <c r="M1356" s="133">
        <f>IF(J297=I$1103,L$1103,IF(J297=I$1104,L$1104,IF(J297=I$1105,L$1105,IF(J297=I$1106,L$1106,IF(J297=I$1107,L$1107,IF(J297=I$1108,L$1108,IF(J297=I$1109,L$1109,IF(J297="",0))))))))</f>
        <v>0</v>
      </c>
    </row>
    <row r="1357" spans="2:14" hidden="1" x14ac:dyDescent="0.3">
      <c r="F1357" s="63"/>
    </row>
    <row r="1358" spans="2:14" hidden="1" x14ac:dyDescent="0.3">
      <c r="F1358" s="70">
        <f>F301</f>
        <v>0</v>
      </c>
      <c r="J1358" s="70">
        <f>F302</f>
        <v>0</v>
      </c>
    </row>
    <row r="1359" spans="2:14" hidden="1" x14ac:dyDescent="0.3"/>
    <row r="1360" spans="2:14" hidden="1" x14ac:dyDescent="0.3">
      <c r="B1360" s="64">
        <f>IF(C1360=F$1107,E$1107,IF(C1360=F$1108,E$1108,IF(C1360=F$1109,E$1109,IF(C1360=F$1110,E$1110,IF(C1360=F$1111,E$1111,IF(C1360=0,0))))))</f>
        <v>2.5</v>
      </c>
      <c r="C1360" s="4" t="str">
        <f>K304</f>
        <v>I somewhat disagree</v>
      </c>
      <c r="F1360" s="4" t="str">
        <f>F1323</f>
        <v>1. I felt fully seen and heard.</v>
      </c>
      <c r="M1360" s="4">
        <f>IF(K304="",0,1)</f>
        <v>1</v>
      </c>
    </row>
    <row r="1361" spans="2:16" hidden="1" x14ac:dyDescent="0.3">
      <c r="B1361" s="64">
        <f t="shared" ref="B1361:B1369" si="52">IF(C1361=F$1107,E$1107,IF(C1361=F$1108,E$1108,IF(C1361=F$1109,E$1109,IF(C1361=F$1110,E$1110,IF(C1361=F$1111,E$1111,IF(C1361=0,0))))))</f>
        <v>5</v>
      </c>
      <c r="C1361" s="4" t="str">
        <f>K306</f>
        <v>I neither agree nor disagree</v>
      </c>
      <c r="F1361" s="4" t="str">
        <f t="shared" ref="F1361:F1369" si="53">F1324</f>
        <v>2. They faithfully responded to all of my expressions of pain or discomfort.</v>
      </c>
      <c r="M1361" s="4">
        <f>IF(K306="",0,1)</f>
        <v>1</v>
      </c>
    </row>
    <row r="1362" spans="2:16" hidden="1" x14ac:dyDescent="0.3">
      <c r="B1362" s="64">
        <f t="shared" si="52"/>
        <v>5</v>
      </c>
      <c r="C1362" s="4" t="str">
        <f>K308</f>
        <v>I neither agree nor disagree</v>
      </c>
      <c r="F1362" s="4" t="str">
        <f t="shared" si="53"/>
        <v>3. They put my personal wellbeing ahead of their institutional processes.</v>
      </c>
      <c r="M1362" s="4">
        <f>IF(K308="",0,1)</f>
        <v>1</v>
      </c>
    </row>
    <row r="1363" spans="2:16" hidden="1" x14ac:dyDescent="0.3">
      <c r="B1363" s="64">
        <f t="shared" si="52"/>
        <v>7.5</v>
      </c>
      <c r="C1363" s="4" t="str">
        <f>K310</f>
        <v>I somewhat agree</v>
      </c>
      <c r="F1363" s="4" t="str">
        <f t="shared" si="53"/>
        <v>4. Their actions and expressions were devoid of any microaggressions.</v>
      </c>
      <c r="M1363" s="4">
        <f>IF(K310="",0,1)</f>
        <v>1</v>
      </c>
    </row>
    <row r="1364" spans="2:16" hidden="1" x14ac:dyDescent="0.3">
      <c r="B1364" s="64">
        <f t="shared" si="52"/>
        <v>7.5</v>
      </c>
      <c r="C1364" s="4" t="str">
        <f>K312</f>
        <v>I somewhat agree</v>
      </c>
      <c r="F1364" s="4" t="str">
        <f t="shared" si="53"/>
        <v>5. They asked me how they could be more culturally sensitive.</v>
      </c>
      <c r="M1364" s="4">
        <f>IF(K312="",0,1)</f>
        <v>1</v>
      </c>
    </row>
    <row r="1365" spans="2:16" hidden="1" x14ac:dyDescent="0.3">
      <c r="B1365" s="64">
        <f t="shared" si="52"/>
        <v>7.5</v>
      </c>
      <c r="C1365" s="4" t="str">
        <f>K314</f>
        <v>I somewhat agree</v>
      </c>
      <c r="F1365" s="4" t="str">
        <f t="shared" si="53"/>
        <v>6. They did not exploit my vulnerability to their professional authority.</v>
      </c>
      <c r="M1365" s="4">
        <f>IF(K314="",0,1)</f>
        <v>1</v>
      </c>
    </row>
    <row r="1366" spans="2:16" hidden="1" x14ac:dyDescent="0.3">
      <c r="B1366" s="64">
        <f t="shared" si="52"/>
        <v>5</v>
      </c>
      <c r="C1366" s="4" t="str">
        <f>K316</f>
        <v>I neither agree nor disagree</v>
      </c>
      <c r="F1366" s="4" t="str">
        <f t="shared" si="53"/>
        <v>7. I never had to give up my autonomy to fit their processes.</v>
      </c>
      <c r="M1366" s="4">
        <f>IF(K316="",0,1)</f>
        <v>1</v>
      </c>
    </row>
    <row r="1367" spans="2:16" hidden="1" x14ac:dyDescent="0.3">
      <c r="B1367" s="64">
        <f t="shared" si="52"/>
        <v>0</v>
      </c>
      <c r="C1367" s="4" t="str">
        <f>K318</f>
        <v>I strongly disagree</v>
      </c>
      <c r="F1367" s="4" t="str">
        <f t="shared" si="53"/>
        <v>8. Staff appeared to be culturally diverse.</v>
      </c>
      <c r="M1367" s="4">
        <f>IF(K318="",0,1)</f>
        <v>1</v>
      </c>
    </row>
    <row r="1368" spans="2:16" hidden="1" x14ac:dyDescent="0.3">
      <c r="B1368" s="64">
        <f t="shared" si="52"/>
        <v>5</v>
      </c>
      <c r="C1368" s="4" t="str">
        <f>K320</f>
        <v>I neither agree nor disagree</v>
      </c>
      <c r="F1368" s="4" t="str">
        <f t="shared" si="53"/>
        <v>9. They effectively accommodated my linguistic barrier.</v>
      </c>
      <c r="M1368" s="4">
        <f>IF(K320="",0,1)</f>
        <v>1</v>
      </c>
    </row>
    <row r="1369" spans="2:16" hidden="1" x14ac:dyDescent="0.3">
      <c r="B1369" s="64">
        <f t="shared" si="52"/>
        <v>7.5</v>
      </c>
      <c r="C1369" s="4" t="str">
        <f>K322</f>
        <v>I somewhat agree</v>
      </c>
      <c r="F1369" s="4" t="str">
        <f t="shared" si="53"/>
        <v>10. I was offered billing options appropriate to my cultural values.</v>
      </c>
      <c r="M1369" s="4">
        <f>IF(K322="",0,1)</f>
        <v>1</v>
      </c>
    </row>
    <row r="1370" spans="2:16" hidden="1" x14ac:dyDescent="0.3">
      <c r="M1370" s="71">
        <f t="shared" ref="M1370" si="54">SUM(M1360:M1369)</f>
        <v>10</v>
      </c>
    </row>
    <row r="1371" spans="2:16" ht="15.5" hidden="1" x14ac:dyDescent="0.45">
      <c r="B1371" s="72">
        <f t="shared" ref="B1371" si="55">ROUND(SUM(B1360:B1369),0)</f>
        <v>53</v>
      </c>
      <c r="C1371" s="73" t="str">
        <f>IF(AND($B1371&gt;=$B$1114,$B1371&lt;$C$1114),E$1114,IF(AND($B1371&gt;=$B$1115,$B1371&lt;$C$1115),E$1115,IF(AND($B1371&gt;=$B$1116,$B1371&lt;$C$1116),E$1116,IF(AND($B1371&gt;=$B$1117,$B1371&lt;$C$1117),E$1117,IF(AND($B1371&gt;=$B$1118,$B1371&lt;=$C$1118),E$1118)))))</f>
        <v>Mildly incompetent</v>
      </c>
      <c r="F1371" s="73" t="str">
        <f>IF(AND($B1371&gt;=$B$1114,$B1371&lt;$C$1114),H$1114,IF(AND($B1371&gt;=$B$1115,$B1371&lt;$C$1115),H$1115,IF(AND($B1371&gt;=$B$1116,$B1371&lt;$C$1116),H$1116,IF(AND($B1371&gt;=$B$1117,$B1371&lt;$C$1117),H$1117,IF(AND($B1371&gt;=$B$1118,$B1371&lt;=$C$1118),H$1118)))))</f>
        <v>mild incompetence</v>
      </c>
      <c r="I1371" s="73" t="str">
        <f>IF(AND($B1371&gt;=$B$1114,$B1371&lt;$C$1114),K$1114,IF(AND($B1371&gt;=$B$1115,$B1371&lt;$C$1115),K$1115,IF(AND($B1371&gt;=$B$1116,$B1371&lt;$C$1116),K$1116,IF(AND($B1371&gt;=$B$1117,$B1371&lt;$C$1117),K$1117,IF(AND($B1371&gt;=$B$1118,$B1371&lt;=$C$1118),K$1118)))))</f>
        <v>moderate risk to Maya's wellbeing</v>
      </c>
      <c r="M1371" s="74">
        <f>IF(M1370=10,B1371,"")</f>
        <v>53</v>
      </c>
      <c r="P1371" s="127">
        <f>IF(M1371="","",M1371*0.01)</f>
        <v>0.53</v>
      </c>
    </row>
    <row r="1372" spans="2:16" ht="15.5" hidden="1" x14ac:dyDescent="0.45">
      <c r="L1372" s="75" t="s">
        <v>92</v>
      </c>
      <c r="M1372" s="76">
        <f>IF(K302="","",K302)</f>
        <v>5.6</v>
      </c>
      <c r="P1372" s="127">
        <f>IF(M1372="","",1-(M1372/12))</f>
        <v>0.53333333333333344</v>
      </c>
    </row>
    <row r="1373" spans="2:16" hidden="1" x14ac:dyDescent="0.3">
      <c r="B1373" s="73" t="str">
        <f t="shared" ref="B1373" si="56">IF(M1370=10,CONCATENATE(E1373,F1373,G1373,H1373,I1373,J1373,K1373,L1373,M1373),"")</f>
        <v>The resulting score for cultural competence is 53 out of 100. This indicates a level of mild incompetence.</v>
      </c>
      <c r="D1373" s="65" t="s">
        <v>60</v>
      </c>
      <c r="E1373" s="4" t="s">
        <v>93</v>
      </c>
      <c r="F1373" s="4">
        <f t="shared" ref="F1373" si="57">B1371</f>
        <v>53</v>
      </c>
      <c r="G1373" s="4" t="s">
        <v>94</v>
      </c>
      <c r="H1373" s="4" t="str">
        <f t="shared" ref="H1373" si="58">F1371</f>
        <v>mild incompetence</v>
      </c>
      <c r="I1373" s="4" t="s">
        <v>95</v>
      </c>
    </row>
    <row r="1374" spans="2:16" hidden="1" x14ac:dyDescent="0.3"/>
    <row r="1375" spans="2:16" ht="14.5" hidden="1" x14ac:dyDescent="0.45">
      <c r="C1375" s="147">
        <f>E332</f>
        <v>0</v>
      </c>
      <c r="D1375" s="148"/>
      <c r="E1375" s="148"/>
      <c r="F1375" s="148"/>
      <c r="G1375" s="148"/>
      <c r="H1375" s="149"/>
    </row>
    <row r="1376" spans="2:16" hidden="1" x14ac:dyDescent="0.3"/>
    <row r="1377" spans="3:14" hidden="1" x14ac:dyDescent="0.3">
      <c r="C1377" s="73" t="str">
        <f>CONCATENATE(E1377,F1377,G1377,H1377,I1377,J1377,K1377,,L1377,M1377)</f>
        <v xml:space="preserve">We provide this helpful feedback to you, the recipient, to improve your cultural competency. </v>
      </c>
      <c r="D1377" s="65" t="s">
        <v>60</v>
      </c>
      <c r="E1377" s="4" t="s">
        <v>123</v>
      </c>
      <c r="F1377" s="4" t="str">
        <f>IF($J1358=0,"the recipient",$J1358)</f>
        <v>the recipient</v>
      </c>
      <c r="G1377" s="4" t="s">
        <v>124</v>
      </c>
      <c r="H1377" s="4"/>
    </row>
    <row r="1378" spans="3:14" hidden="1" x14ac:dyDescent="0.3">
      <c r="C1378" s="73" t="str">
        <f>CONCATENATE(E1378,F1378,G1378,H1378,I1378,J1378,K1378,,L1378,M1378)</f>
        <v xml:space="preserve">We know medical providers like you rely upon referrals. Often from those you serve. </v>
      </c>
      <c r="D1378" s="65" t="s">
        <v>60</v>
      </c>
      <c r="E1378" s="4" t="s">
        <v>126</v>
      </c>
      <c r="G1378" s="4" t="s">
        <v>127</v>
      </c>
    </row>
    <row r="1379" spans="3:14" hidden="1" x14ac:dyDescent="0.3">
      <c r="C1379" s="73" t="str">
        <f>CONCATENATE(E1379,F1379,G1379,H1379,I1379,J1379,K1379,,L1379,M1379)</f>
        <v>Select a service that best fits your needs.</v>
      </c>
      <c r="D1379" s="65" t="s">
        <v>60</v>
      </c>
      <c r="E1379" s="4" t="s">
        <v>17</v>
      </c>
    </row>
    <row r="1380" spans="3:14" hidden="1" x14ac:dyDescent="0.3">
      <c r="C1380" s="62" t="str">
        <f>$C$1164</f>
        <v>Standard Cultural Competence - begin</v>
      </c>
      <c r="E1380" s="65" t="s">
        <v>60</v>
      </c>
      <c r="F1380" s="62" t="str">
        <f>$H$1164</f>
        <v>beginning the Standard Cultural Competence program</v>
      </c>
      <c r="G1380" s="65" t="s">
        <v>60</v>
      </c>
      <c r="H1380" s="73" t="str">
        <f>CONCATENATE($I1380,$J1380,$K1380,$L1380,$M1380,$N1380,$O1380,$P1380)</f>
        <v>Now that the recipient is beginning the Standard Cultural Competence program, we expect improved outcomes. And can provide a testimonial of their responsiveness to the needs of diverse clients.</v>
      </c>
      <c r="I1380" s="4" t="s">
        <v>128</v>
      </c>
      <c r="J1380" s="65" t="str">
        <f>F1377</f>
        <v>the recipient</v>
      </c>
      <c r="K1380" s="61" t="s">
        <v>129</v>
      </c>
      <c r="L1380" s="4" t="str">
        <f>F1380</f>
        <v>beginning the Standard Cultural Competence program</v>
      </c>
      <c r="M1380" s="4" t="s">
        <v>143</v>
      </c>
      <c r="N1380" s="60" t="s">
        <v>131</v>
      </c>
    </row>
    <row r="1381" spans="3:14" hidden="1" x14ac:dyDescent="0.3">
      <c r="C1381" s="62" t="str">
        <f>$C$1165</f>
        <v>Competitive Cultural Competence - begin</v>
      </c>
      <c r="E1381" s="65" t="s">
        <v>60</v>
      </c>
      <c r="F1381" s="62" t="str">
        <f>$H$1165</f>
        <v>beginning the Competetive Cultural Competence program</v>
      </c>
      <c r="G1381" s="65" t="s">
        <v>60</v>
      </c>
      <c r="H1381" s="73" t="str">
        <f t="shared" ref="H1381:H1386" si="59">CONCATENATE($I1381,$J1381,$K1381,$L1381,$M1381,$N1381,$O1381,$P1381)</f>
        <v>Now that the recipient is beginning the Competetive Cultural Competence program, we anticipate modestly improved wellness outcomes. And can provide a testimonial of their responsiveness to the needs of diverse clients.</v>
      </c>
      <c r="I1381" s="4" t="s">
        <v>128</v>
      </c>
      <c r="J1381" s="4" t="str">
        <f>J1380</f>
        <v>the recipient</v>
      </c>
      <c r="K1381" s="61" t="str">
        <f>K$1195</f>
        <v xml:space="preserve"> is </v>
      </c>
      <c r="L1381" s="4" t="str">
        <f t="shared" ref="L1381:L1385" si="60">F1381</f>
        <v>beginning the Competetive Cultural Competence program</v>
      </c>
      <c r="M1381" s="4" t="s">
        <v>144</v>
      </c>
      <c r="N1381" s="60" t="s">
        <v>131</v>
      </c>
    </row>
    <row r="1382" spans="3:14" hidden="1" x14ac:dyDescent="0.3">
      <c r="C1382" s="62" t="str">
        <f>$C$1166</f>
        <v>Standard Cultural Competence - enrolled</v>
      </c>
      <c r="E1382" s="65" t="s">
        <v>60</v>
      </c>
      <c r="F1382" s="62" t="str">
        <f>$H$1166</f>
        <v>participating in the Standard Cultural Competence program</v>
      </c>
      <c r="G1382" s="65" t="s">
        <v>60</v>
      </c>
      <c r="H1382" s="73" t="str">
        <f t="shared" si="59"/>
        <v>Now that the recipient is participating in the Standard Cultural Competence program, we expect better outcomes. And can provide a testimonial of their responsiveness to the needs of diverse clients.</v>
      </c>
      <c r="I1382" s="4" t="s">
        <v>128</v>
      </c>
      <c r="J1382" s="4" t="str">
        <f t="shared" ref="J1382:J1385" si="61">J1381</f>
        <v>the recipient</v>
      </c>
      <c r="K1382" s="61" t="str">
        <f>K$1195</f>
        <v xml:space="preserve"> is </v>
      </c>
      <c r="L1382" s="4" t="str">
        <f t="shared" si="60"/>
        <v>participating in the Standard Cultural Competence program</v>
      </c>
      <c r="M1382" s="4" t="s">
        <v>145</v>
      </c>
      <c r="N1382" s="60" t="s">
        <v>131</v>
      </c>
    </row>
    <row r="1383" spans="3:14" hidden="1" x14ac:dyDescent="0.3">
      <c r="C1383" s="62" t="str">
        <f>$C$1167</f>
        <v>Competitive Cultural Competence - enrolled</v>
      </c>
      <c r="E1383" s="65" t="s">
        <v>60</v>
      </c>
      <c r="F1383" s="62" t="str">
        <f>$H$1167</f>
        <v>participating in the Competetive Cultural Competence program</v>
      </c>
      <c r="G1383" s="65" t="s">
        <v>60</v>
      </c>
      <c r="H1383" s="73" t="str">
        <f t="shared" si="59"/>
        <v>Now that the recipient is participating in the Competetive Cultural Competence program, we anticipate significantly improved wellness outcomes. And can provide a testimonial of their responsiveness to the needs of diverse clients.</v>
      </c>
      <c r="I1383" s="4" t="s">
        <v>128</v>
      </c>
      <c r="J1383" s="4" t="str">
        <f t="shared" si="61"/>
        <v>the recipient</v>
      </c>
      <c r="K1383" s="61" t="str">
        <f>K$1195</f>
        <v xml:space="preserve"> is </v>
      </c>
      <c r="L1383" s="4" t="str">
        <f t="shared" si="60"/>
        <v>participating in the Competetive Cultural Competence program</v>
      </c>
      <c r="M1383" s="4" t="s">
        <v>146</v>
      </c>
      <c r="N1383" s="60" t="s">
        <v>131</v>
      </c>
    </row>
    <row r="1384" spans="3:14" hidden="1" x14ac:dyDescent="0.3">
      <c r="C1384" s="62" t="str">
        <f>$C$1168</f>
        <v>Standard Cultural Competence - completed</v>
      </c>
      <c r="E1384" s="65" t="s">
        <v>60</v>
      </c>
      <c r="F1384" s="62" t="str">
        <f>$H$1168</f>
        <v>completing the Standard Cultural Competence program</v>
      </c>
      <c r="G1384" s="65" t="s">
        <v>60</v>
      </c>
      <c r="H1384" s="73" t="str">
        <f t="shared" si="59"/>
        <v>Now that the recipient is completing the Standard Cultural Competence program, we expect stellar outcomes. And will soon provide a testimonial of their responsiveness to the needs of diverse clients.</v>
      </c>
      <c r="I1384" s="4" t="s">
        <v>128</v>
      </c>
      <c r="J1384" s="4" t="str">
        <f t="shared" si="61"/>
        <v>the recipient</v>
      </c>
      <c r="K1384" s="61" t="str">
        <f>K$1195</f>
        <v xml:space="preserve"> is </v>
      </c>
      <c r="L1384" s="4" t="str">
        <f t="shared" si="60"/>
        <v>completing the Standard Cultural Competence program</v>
      </c>
      <c r="M1384" s="4" t="s">
        <v>147</v>
      </c>
      <c r="N1384" s="60" t="s">
        <v>136</v>
      </c>
    </row>
    <row r="1385" spans="3:14" hidden="1" x14ac:dyDescent="0.3">
      <c r="C1385" s="62" t="str">
        <f>$C$1169</f>
        <v>Competitive Cultural Competence - completed</v>
      </c>
      <c r="E1385" s="65" t="s">
        <v>60</v>
      </c>
      <c r="F1385" s="62" t="str">
        <f>$H$1169</f>
        <v>completing the Competetive Cultural Competence program</v>
      </c>
      <c r="G1385" s="65" t="s">
        <v>60</v>
      </c>
      <c r="H1385" s="73" t="str">
        <f t="shared" si="59"/>
        <v>Now that the recipient is completing the Competetive Cultural Competence program, we anticipate greatly improved wellness outcomes. And will soon provide a testimonial of their responsiveness to the needs of diverse clients.</v>
      </c>
      <c r="I1385" s="4" t="s">
        <v>128</v>
      </c>
      <c r="J1385" s="4" t="str">
        <f t="shared" si="61"/>
        <v>the recipient</v>
      </c>
      <c r="K1385" s="61" t="str">
        <f>K$1195</f>
        <v xml:space="preserve"> is </v>
      </c>
      <c r="L1385" s="4" t="str">
        <f t="shared" si="60"/>
        <v>completing the Competetive Cultural Competence program</v>
      </c>
      <c r="M1385" s="4" t="s">
        <v>148</v>
      </c>
      <c r="N1385" s="60" t="s">
        <v>136</v>
      </c>
    </row>
    <row r="1386" spans="3:14" hidden="1" x14ac:dyDescent="0.3">
      <c r="G1386" s="65" t="s">
        <v>60</v>
      </c>
      <c r="H1386" s="73" t="str">
        <f t="shared" si="59"/>
        <v>Select one of these two services, Standard or Competitive Competence, to best improve your efficacy serving diverse patients. We can then offer a testimonial of your improved responsiveness to diverse clients.</v>
      </c>
      <c r="K1386" s="61" t="s">
        <v>138</v>
      </c>
      <c r="L1386" s="61" t="s">
        <v>139</v>
      </c>
      <c r="M1386" s="61" t="s">
        <v>149</v>
      </c>
      <c r="N1386" s="60" t="s">
        <v>141</v>
      </c>
    </row>
    <row r="1387" spans="3:14" hidden="1" x14ac:dyDescent="0.3">
      <c r="C1387" s="73" t="str">
        <f>IF($C1375=$C1380,H1380,IF($C1375=$C1381,H1381,IF($C1375=C1382,H1382,IF($C1375=C1383,H1383,IF($C1375=C1384,H1384,IF($C1375=C1385,H1385,IF($C1375=0,H1386)))))))</f>
        <v>Select one of these two services, Standard or Competitive Competence, to best improve your efficacy serving diverse patients. We can then offer a testimonial of your improved responsiveness to diverse clients.</v>
      </c>
      <c r="E1387" s="65" t="s">
        <v>60</v>
      </c>
      <c r="F1387" s="73" t="str">
        <f>IF($C1375=$C1380,F1380,IF($C1375=$C1381,F1381,IF($C1375=C1382,F1382,IF($C1375=C1383,F1383,IF($C1375=C1384,F1384,IF($C1375=C1385,F1385,IF($C1375=0,"")))))))</f>
        <v/>
      </c>
      <c r="G1387" s="65" t="s">
        <v>60</v>
      </c>
    </row>
    <row r="1388" spans="3:14" hidden="1" x14ac:dyDescent="0.3"/>
    <row r="1389" spans="3:14" hidden="1" x14ac:dyDescent="0.3">
      <c r="C1389" s="4" t="s">
        <v>142</v>
      </c>
    </row>
    <row r="1390" spans="3:14" hidden="1" x14ac:dyDescent="0.3"/>
    <row r="1391" spans="3:14" hidden="1" x14ac:dyDescent="0.3"/>
    <row r="1392" spans="3:14" hidden="1" x14ac:dyDescent="0.3"/>
    <row r="1393" spans="2:16" ht="16" hidden="1" x14ac:dyDescent="0.4">
      <c r="B1393" s="66" t="str">
        <f>IF(OR(F338="",J338=""),B338,CONCATENATE(B338,": ",F338,", ",J338))</f>
        <v>8th visit: postpartum, provider pre-enrollment</v>
      </c>
      <c r="C1393" s="67"/>
      <c r="D1393" s="67"/>
      <c r="E1393" s="67"/>
      <c r="F1393" s="68"/>
      <c r="G1393" s="67"/>
      <c r="H1393" s="69"/>
      <c r="I1393" s="67"/>
      <c r="J1393" s="67"/>
      <c r="K1393" s="67"/>
      <c r="L1393" s="67"/>
      <c r="M1393" s="133">
        <f>IF(J338=I$1103,L$1103,IF(J338=I$1104,L$1104,IF(J338=I$1105,L$1105,IF(J338=I$1106,L$1106,IF(J338=I$1107,L$1107,IF(J338=I$1108,L$1108,IF(J338=I$1109,L$1109,IF(J338="",0))))))))</f>
        <v>0</v>
      </c>
    </row>
    <row r="1394" spans="2:16" hidden="1" x14ac:dyDescent="0.3">
      <c r="F1394" s="63"/>
    </row>
    <row r="1395" spans="2:16" hidden="1" x14ac:dyDescent="0.3">
      <c r="F1395" s="70">
        <f>F342</f>
        <v>0</v>
      </c>
      <c r="J1395" s="70">
        <f>F343</f>
        <v>0</v>
      </c>
    </row>
    <row r="1396" spans="2:16" hidden="1" x14ac:dyDescent="0.3"/>
    <row r="1397" spans="2:16" hidden="1" x14ac:dyDescent="0.3">
      <c r="B1397" s="64">
        <f>IF(C1397=F$1107,E$1107,IF(C1397=F$1108,E$1108,IF(C1397=F$1109,E$1109,IF(C1397=F$1110,E$1110,IF(C1397=F$1111,E$1111,IF(C1397=0,0))))))</f>
        <v>2.5</v>
      </c>
      <c r="C1397" s="4" t="str">
        <f>K345</f>
        <v>I somewhat disagree</v>
      </c>
      <c r="F1397" s="4" t="str">
        <f>F1360</f>
        <v>1. I felt fully seen and heard.</v>
      </c>
      <c r="M1397" s="4">
        <f>IF(K345="",0,1)</f>
        <v>1</v>
      </c>
    </row>
    <row r="1398" spans="2:16" hidden="1" x14ac:dyDescent="0.3">
      <c r="B1398" s="64">
        <f t="shared" ref="B1398:B1406" si="62">IF(C1398=F$1107,E$1107,IF(C1398=F$1108,E$1108,IF(C1398=F$1109,E$1109,IF(C1398=F$1110,E$1110,IF(C1398=F$1111,E$1111,IF(C1398=0,0))))))</f>
        <v>2.5</v>
      </c>
      <c r="C1398" s="4" t="str">
        <f>K347</f>
        <v>I somewhat disagree</v>
      </c>
      <c r="F1398" s="4" t="str">
        <f t="shared" ref="F1398:F1406" si="63">F1361</f>
        <v>2. They faithfully responded to all of my expressions of pain or discomfort.</v>
      </c>
      <c r="M1398" s="4">
        <f>IF(K347="",0,1)</f>
        <v>1</v>
      </c>
    </row>
    <row r="1399" spans="2:16" hidden="1" x14ac:dyDescent="0.3">
      <c r="B1399" s="64">
        <f t="shared" si="62"/>
        <v>5</v>
      </c>
      <c r="C1399" s="4" t="str">
        <f>K349</f>
        <v>I neither agree nor disagree</v>
      </c>
      <c r="F1399" s="4" t="str">
        <f t="shared" si="63"/>
        <v>3. They put my personal wellbeing ahead of their institutional processes.</v>
      </c>
      <c r="M1399" s="4">
        <f>IF(K349="",0,1)</f>
        <v>1</v>
      </c>
    </row>
    <row r="1400" spans="2:16" hidden="1" x14ac:dyDescent="0.3">
      <c r="B1400" s="64">
        <f t="shared" si="62"/>
        <v>10</v>
      </c>
      <c r="C1400" s="4" t="str">
        <f>K351</f>
        <v>I strongly agree</v>
      </c>
      <c r="F1400" s="4" t="str">
        <f t="shared" si="63"/>
        <v>4. Their actions and expressions were devoid of any microaggressions.</v>
      </c>
      <c r="M1400" s="4">
        <f>IF(K351="",0,1)</f>
        <v>1</v>
      </c>
    </row>
    <row r="1401" spans="2:16" hidden="1" x14ac:dyDescent="0.3">
      <c r="B1401" s="64">
        <f t="shared" si="62"/>
        <v>7.5</v>
      </c>
      <c r="C1401" s="4" t="str">
        <f>K353</f>
        <v>I somewhat agree</v>
      </c>
      <c r="F1401" s="4" t="str">
        <f t="shared" si="63"/>
        <v>5. They asked me how they could be more culturally sensitive.</v>
      </c>
      <c r="M1401" s="4">
        <f>IF(K353="",0,1)</f>
        <v>1</v>
      </c>
    </row>
    <row r="1402" spans="2:16" hidden="1" x14ac:dyDescent="0.3">
      <c r="B1402" s="64">
        <f t="shared" si="62"/>
        <v>10</v>
      </c>
      <c r="C1402" s="4" t="str">
        <f>K355</f>
        <v>I strongly agree</v>
      </c>
      <c r="F1402" s="4" t="str">
        <f t="shared" si="63"/>
        <v>6. They did not exploit my vulnerability to their professional authority.</v>
      </c>
      <c r="M1402" s="4">
        <f>IF(K355="",0,1)</f>
        <v>1</v>
      </c>
    </row>
    <row r="1403" spans="2:16" hidden="1" x14ac:dyDescent="0.3">
      <c r="B1403" s="64">
        <f t="shared" si="62"/>
        <v>10</v>
      </c>
      <c r="C1403" s="4" t="str">
        <f>K357</f>
        <v>I strongly agree</v>
      </c>
      <c r="F1403" s="4" t="str">
        <f t="shared" si="63"/>
        <v>7. I never had to give up my autonomy to fit their processes.</v>
      </c>
      <c r="M1403" s="4">
        <f>IF(K357="",0,1)</f>
        <v>1</v>
      </c>
    </row>
    <row r="1404" spans="2:16" hidden="1" x14ac:dyDescent="0.3">
      <c r="B1404" s="64">
        <f t="shared" si="62"/>
        <v>0</v>
      </c>
      <c r="C1404" s="4" t="str">
        <f>K359</f>
        <v>I strongly disagree</v>
      </c>
      <c r="F1404" s="4" t="str">
        <f t="shared" si="63"/>
        <v>8. Staff appeared to be culturally diverse.</v>
      </c>
      <c r="M1404" s="4">
        <f>IF(K359="",0,1)</f>
        <v>1</v>
      </c>
    </row>
    <row r="1405" spans="2:16" hidden="1" x14ac:dyDescent="0.3">
      <c r="B1405" s="64">
        <f t="shared" si="62"/>
        <v>5</v>
      </c>
      <c r="C1405" s="4" t="str">
        <f>K361</f>
        <v>I neither agree nor disagree</v>
      </c>
      <c r="F1405" s="4" t="str">
        <f t="shared" si="63"/>
        <v>9. They effectively accommodated my linguistic barrier.</v>
      </c>
      <c r="M1405" s="4">
        <f>IF(K361="",0,1)</f>
        <v>1</v>
      </c>
    </row>
    <row r="1406" spans="2:16" hidden="1" x14ac:dyDescent="0.3">
      <c r="B1406" s="64">
        <f t="shared" si="62"/>
        <v>7.5</v>
      </c>
      <c r="C1406" s="4" t="str">
        <f>K363</f>
        <v>I somewhat agree</v>
      </c>
      <c r="F1406" s="4" t="str">
        <f t="shared" si="63"/>
        <v>10. I was offered billing options appropriate to my cultural values.</v>
      </c>
      <c r="M1406" s="4">
        <f>IF(K363="",0,1)</f>
        <v>1</v>
      </c>
    </row>
    <row r="1407" spans="2:16" hidden="1" x14ac:dyDescent="0.3">
      <c r="M1407" s="71">
        <f t="shared" ref="M1407" si="64">SUM(M1397:M1406)</f>
        <v>10</v>
      </c>
    </row>
    <row r="1408" spans="2:16" ht="15.5" hidden="1" x14ac:dyDescent="0.45">
      <c r="B1408" s="72">
        <f t="shared" ref="B1408" si="65">ROUND(SUM(B1397:B1406),0)</f>
        <v>60</v>
      </c>
      <c r="C1408" s="73" t="str">
        <f>IF(AND($B1408&gt;=$B$1114,$B1408&lt;$C$1114),E$1114,IF(AND($B1408&gt;=$B$1115,$B1408&lt;$C$1115),E$1115,IF(AND($B1408&gt;=$B$1116,$B1408&lt;$C$1116),E$1116,IF(AND($B1408&gt;=$B$1117,$B1408&lt;$C$1117),E$1117,IF(AND($B1408&gt;=$B$1118,$B1408&lt;=$C$1118),E$1118)))))</f>
        <v>Adequately competent</v>
      </c>
      <c r="F1408" s="73" t="str">
        <f>IF(AND($B1408&gt;=$B$1114,$B1408&lt;$C$1114),H$1114,IF(AND($B1408&gt;=$B$1115,$B1408&lt;$C$1115),H$1115,IF(AND($B1408&gt;=$B$1116,$B1408&lt;$C$1116),H$1116,IF(AND($B1408&gt;=$B$1117,$B1408&lt;$C$1117),H$1117,IF(AND($B1408&gt;=$B$1118,$B1408&lt;=$C$1118),H$1118)))))</f>
        <v>adequate competence</v>
      </c>
      <c r="I1408" s="73" t="str">
        <f>IF(AND($B1408&gt;=$B$1114,$B1408&lt;$C$1114),K$1114,IF(AND($B1408&gt;=$B$1115,$B1408&lt;$C$1115),K$1115,IF(AND($B1408&gt;=$B$1116,$B1408&lt;$C$1116),K$1116,IF(AND($B1408&gt;=$B$1117,$B1408&lt;$C$1117),K$1117,IF(AND($B1408&gt;=$B$1118,$B1408&lt;=$C$1118),K$1118)))))</f>
        <v>tolerable risk to Maya's wellbeing</v>
      </c>
      <c r="M1408" s="74">
        <f>IF(M1407=10,B1408,"")</f>
        <v>60</v>
      </c>
      <c r="P1408" s="127">
        <f>IF(M1408="","",M1408*0.01)</f>
        <v>0.6</v>
      </c>
    </row>
    <row r="1409" spans="2:16" ht="15.5" hidden="1" x14ac:dyDescent="0.45">
      <c r="L1409" s="75" t="s">
        <v>92</v>
      </c>
      <c r="M1409" s="76">
        <f>IF(K343="","",K343)</f>
        <v>6.4</v>
      </c>
      <c r="P1409" s="127">
        <f>IF(M1409="","",1-(M1409/12))</f>
        <v>0.46666666666666667</v>
      </c>
    </row>
    <row r="1410" spans="2:16" hidden="1" x14ac:dyDescent="0.3">
      <c r="B1410" s="73" t="str">
        <f t="shared" ref="B1410" si="66">IF(M1407=10,CONCATENATE(E1410,F1410,G1410,H1410,I1410,J1410,K1410,L1410,M1410),"")</f>
        <v>The resulting score for cultural competence is 60 out of 100. This indicates a level of adequate competence.</v>
      </c>
      <c r="D1410" s="65" t="s">
        <v>60</v>
      </c>
      <c r="E1410" s="4" t="s">
        <v>93</v>
      </c>
      <c r="F1410" s="4">
        <f t="shared" ref="F1410" si="67">B1408</f>
        <v>60</v>
      </c>
      <c r="G1410" s="4" t="s">
        <v>94</v>
      </c>
      <c r="H1410" s="4" t="str">
        <f t="shared" ref="H1410" si="68">F1408</f>
        <v>adequate competence</v>
      </c>
      <c r="I1410" s="4" t="s">
        <v>95</v>
      </c>
    </row>
    <row r="1411" spans="2:16" hidden="1" x14ac:dyDescent="0.3"/>
    <row r="1412" spans="2:16" ht="14.5" hidden="1" x14ac:dyDescent="0.45">
      <c r="C1412" s="147">
        <f>E373</f>
        <v>0</v>
      </c>
      <c r="D1412" s="148"/>
      <c r="E1412" s="148"/>
      <c r="F1412" s="148"/>
      <c r="G1412" s="148"/>
      <c r="H1412" s="149"/>
    </row>
    <row r="1413" spans="2:16" hidden="1" x14ac:dyDescent="0.3"/>
    <row r="1414" spans="2:16" hidden="1" x14ac:dyDescent="0.3">
      <c r="C1414" s="73" t="str">
        <f>CONCATENATE(E1414,F1414,G1414,H1414,I1414,J1414,K1414,,L1414,M1414)</f>
        <v xml:space="preserve">We provide this helpful feedback to you, the recipient, to improve your cultural competency. </v>
      </c>
      <c r="D1414" s="65" t="s">
        <v>60</v>
      </c>
      <c r="E1414" s="4" t="s">
        <v>123</v>
      </c>
      <c r="F1414" s="4" t="str">
        <f>IF($J1395=0,"the recipient",$J1395)</f>
        <v>the recipient</v>
      </c>
      <c r="G1414" s="4" t="s">
        <v>124</v>
      </c>
      <c r="H1414" s="4"/>
    </row>
    <row r="1415" spans="2:16" hidden="1" x14ac:dyDescent="0.3">
      <c r="C1415" s="73" t="str">
        <f>CONCATENATE(E1415,F1415,G1415,H1415,I1415,J1415,K1415,,L1415,M1415)</f>
        <v xml:space="preserve">We know medical providers like you rely upon referrals. Often from those you serve. </v>
      </c>
      <c r="D1415" s="65" t="s">
        <v>60</v>
      </c>
      <c r="E1415" s="4" t="s">
        <v>126</v>
      </c>
      <c r="G1415" s="4" t="s">
        <v>127</v>
      </c>
    </row>
    <row r="1416" spans="2:16" hidden="1" x14ac:dyDescent="0.3">
      <c r="C1416" s="73" t="str">
        <f>CONCATENATE(E1416,F1416,G1416,H1416,I1416,J1416,K1416,,L1416,M1416)</f>
        <v>Select a service that best fits your needs.</v>
      </c>
      <c r="D1416" s="65" t="s">
        <v>60</v>
      </c>
      <c r="E1416" s="4" t="s">
        <v>17</v>
      </c>
    </row>
    <row r="1417" spans="2:16" hidden="1" x14ac:dyDescent="0.3">
      <c r="C1417" s="62" t="str">
        <f>$C$1164</f>
        <v>Standard Cultural Competence - begin</v>
      </c>
      <c r="E1417" s="65" t="s">
        <v>60</v>
      </c>
      <c r="F1417" s="62" t="str">
        <f>$H$1164</f>
        <v>beginning the Standard Cultural Competence program</v>
      </c>
      <c r="G1417" s="65" t="s">
        <v>60</v>
      </c>
      <c r="H1417" s="73" t="str">
        <f>CONCATENATE($I1417,$J1417,$K1417,$L1417,$M1417,$N1417,$O1417,$P1417)</f>
        <v>Now that the recipient is beginning the Standard Cultural Competence program, we expect improved outcomes. And can provide a testimonial of their responsiveness to the needs of diverse clients.</v>
      </c>
      <c r="I1417" s="4" t="s">
        <v>128</v>
      </c>
      <c r="J1417" s="65" t="str">
        <f>F1414</f>
        <v>the recipient</v>
      </c>
      <c r="K1417" s="61" t="s">
        <v>129</v>
      </c>
      <c r="L1417" s="4" t="str">
        <f>F1417</f>
        <v>beginning the Standard Cultural Competence program</v>
      </c>
      <c r="M1417" s="4" t="s">
        <v>143</v>
      </c>
      <c r="N1417" s="60" t="s">
        <v>131</v>
      </c>
    </row>
    <row r="1418" spans="2:16" hidden="1" x14ac:dyDescent="0.3">
      <c r="C1418" s="62" t="str">
        <f>$C$1165</f>
        <v>Competitive Cultural Competence - begin</v>
      </c>
      <c r="E1418" s="65" t="s">
        <v>60</v>
      </c>
      <c r="F1418" s="62" t="str">
        <f>$H$1165</f>
        <v>beginning the Competetive Cultural Competence program</v>
      </c>
      <c r="G1418" s="65" t="s">
        <v>60</v>
      </c>
      <c r="H1418" s="73" t="str">
        <f t="shared" ref="H1418:H1423" si="69">CONCATENATE($I1418,$J1418,$K1418,$L1418,$M1418,$N1418,$O1418,$P1418)</f>
        <v>Now that the recipient is beginning the Competetive Cultural Competence program, we anticipate modestly improved wellness outcomes. And can provide a testimonial of their responsiveness to the needs of diverse clients.</v>
      </c>
      <c r="I1418" s="4" t="s">
        <v>128</v>
      </c>
      <c r="J1418" s="4" t="str">
        <f>J1417</f>
        <v>the recipient</v>
      </c>
      <c r="K1418" s="61" t="str">
        <f>K$1195</f>
        <v xml:space="preserve"> is </v>
      </c>
      <c r="L1418" s="4" t="str">
        <f t="shared" ref="L1418:L1422" si="70">F1418</f>
        <v>beginning the Competetive Cultural Competence program</v>
      </c>
      <c r="M1418" s="4" t="s">
        <v>144</v>
      </c>
      <c r="N1418" s="60" t="s">
        <v>131</v>
      </c>
    </row>
    <row r="1419" spans="2:16" hidden="1" x14ac:dyDescent="0.3">
      <c r="C1419" s="62" t="str">
        <f>$C$1166</f>
        <v>Standard Cultural Competence - enrolled</v>
      </c>
      <c r="E1419" s="65" t="s">
        <v>60</v>
      </c>
      <c r="F1419" s="62" t="str">
        <f>$H$1166</f>
        <v>participating in the Standard Cultural Competence program</v>
      </c>
      <c r="G1419" s="65" t="s">
        <v>60</v>
      </c>
      <c r="H1419" s="73" t="str">
        <f t="shared" si="69"/>
        <v>Now that the recipient is participating in the Standard Cultural Competence program, we expect better outcomes. And can provide a testimonial of their responsiveness to the needs of diverse clients.</v>
      </c>
      <c r="I1419" s="4" t="s">
        <v>128</v>
      </c>
      <c r="J1419" s="4" t="str">
        <f t="shared" ref="J1419:J1422" si="71">J1418</f>
        <v>the recipient</v>
      </c>
      <c r="K1419" s="61" t="str">
        <f>K$1195</f>
        <v xml:space="preserve"> is </v>
      </c>
      <c r="L1419" s="4" t="str">
        <f t="shared" si="70"/>
        <v>participating in the Standard Cultural Competence program</v>
      </c>
      <c r="M1419" s="4" t="s">
        <v>145</v>
      </c>
      <c r="N1419" s="60" t="s">
        <v>131</v>
      </c>
    </row>
    <row r="1420" spans="2:16" hidden="1" x14ac:dyDescent="0.3">
      <c r="C1420" s="62" t="str">
        <f>$C$1167</f>
        <v>Competitive Cultural Competence - enrolled</v>
      </c>
      <c r="E1420" s="65" t="s">
        <v>60</v>
      </c>
      <c r="F1420" s="62" t="str">
        <f>$H$1167</f>
        <v>participating in the Competetive Cultural Competence program</v>
      </c>
      <c r="G1420" s="65" t="s">
        <v>60</v>
      </c>
      <c r="H1420" s="73" t="str">
        <f t="shared" si="69"/>
        <v>Now that the recipient is participating in the Competetive Cultural Competence program, we anticipate significantly improved wellness outcomes. And can provide a testimonial of their responsiveness to the needs of diverse clients.</v>
      </c>
      <c r="I1420" s="4" t="s">
        <v>128</v>
      </c>
      <c r="J1420" s="4" t="str">
        <f t="shared" si="71"/>
        <v>the recipient</v>
      </c>
      <c r="K1420" s="61" t="str">
        <f>K$1195</f>
        <v xml:space="preserve"> is </v>
      </c>
      <c r="L1420" s="4" t="str">
        <f t="shared" si="70"/>
        <v>participating in the Competetive Cultural Competence program</v>
      </c>
      <c r="M1420" s="4" t="s">
        <v>146</v>
      </c>
      <c r="N1420" s="60" t="s">
        <v>131</v>
      </c>
    </row>
    <row r="1421" spans="2:16" hidden="1" x14ac:dyDescent="0.3">
      <c r="C1421" s="62" t="str">
        <f>$C$1168</f>
        <v>Standard Cultural Competence - completed</v>
      </c>
      <c r="E1421" s="65" t="s">
        <v>60</v>
      </c>
      <c r="F1421" s="62" t="str">
        <f>$H$1168</f>
        <v>completing the Standard Cultural Competence program</v>
      </c>
      <c r="G1421" s="65" t="s">
        <v>60</v>
      </c>
      <c r="H1421" s="73" t="str">
        <f t="shared" si="69"/>
        <v>Now that the recipient is completing the Standard Cultural Competence program, we expect stellar outcomes. And will soon provide a testimonial of their responsiveness to the needs of diverse clients.</v>
      </c>
      <c r="I1421" s="4" t="s">
        <v>128</v>
      </c>
      <c r="J1421" s="4" t="str">
        <f t="shared" si="71"/>
        <v>the recipient</v>
      </c>
      <c r="K1421" s="61" t="str">
        <f>K$1195</f>
        <v xml:space="preserve"> is </v>
      </c>
      <c r="L1421" s="4" t="str">
        <f t="shared" si="70"/>
        <v>completing the Standard Cultural Competence program</v>
      </c>
      <c r="M1421" s="4" t="s">
        <v>147</v>
      </c>
      <c r="N1421" s="60" t="s">
        <v>136</v>
      </c>
    </row>
    <row r="1422" spans="2:16" hidden="1" x14ac:dyDescent="0.3">
      <c r="C1422" s="62" t="str">
        <f>$C$1169</f>
        <v>Competitive Cultural Competence - completed</v>
      </c>
      <c r="E1422" s="65" t="s">
        <v>60</v>
      </c>
      <c r="F1422" s="62" t="str">
        <f>$H$1169</f>
        <v>completing the Competetive Cultural Competence program</v>
      </c>
      <c r="G1422" s="65" t="s">
        <v>60</v>
      </c>
      <c r="H1422" s="73" t="str">
        <f t="shared" si="69"/>
        <v>Now that the recipient is completing the Competetive Cultural Competence program, we anticipate greatly improved wellness outcomes. And will soon provide a testimonial of their responsiveness to the needs of diverse clients.</v>
      </c>
      <c r="I1422" s="4" t="s">
        <v>128</v>
      </c>
      <c r="J1422" s="4" t="str">
        <f t="shared" si="71"/>
        <v>the recipient</v>
      </c>
      <c r="K1422" s="61" t="str">
        <f>K$1195</f>
        <v xml:space="preserve"> is </v>
      </c>
      <c r="L1422" s="4" t="str">
        <f t="shared" si="70"/>
        <v>completing the Competetive Cultural Competence program</v>
      </c>
      <c r="M1422" s="4" t="s">
        <v>148</v>
      </c>
      <c r="N1422" s="60" t="s">
        <v>136</v>
      </c>
    </row>
    <row r="1423" spans="2:16" hidden="1" x14ac:dyDescent="0.3">
      <c r="G1423" s="65" t="s">
        <v>60</v>
      </c>
      <c r="H1423" s="73" t="str">
        <f t="shared" si="69"/>
        <v>Select one of these two services, Standard or Competitive Competence, to best improve your efficacy serving diverse patients. We can then offer a testimonial of your improved responsiveness to diverse clients.</v>
      </c>
      <c r="K1423" s="61" t="s">
        <v>138</v>
      </c>
      <c r="L1423" s="61" t="s">
        <v>139</v>
      </c>
      <c r="M1423" s="61" t="s">
        <v>149</v>
      </c>
      <c r="N1423" s="60" t="s">
        <v>141</v>
      </c>
    </row>
    <row r="1424" spans="2:16" hidden="1" x14ac:dyDescent="0.3">
      <c r="C1424" s="73" t="str">
        <f>IF($C1412=$C1417,H1417,IF($C1412=$C1418,H1418,IF($C1412=C1419,H1419,IF($C1412=C1420,H1420,IF($C1412=C1421,H1421,IF($C1412=C1422,H1422,IF($C1412=0,H1423)))))))</f>
        <v>Select one of these two services, Standard or Competitive Competence, to best improve your efficacy serving diverse patients. We can then offer a testimonial of your improved responsiveness to diverse clients.</v>
      </c>
      <c r="E1424" s="65" t="s">
        <v>60</v>
      </c>
      <c r="F1424" s="73" t="str">
        <f>IF($C1412=$C1417,F1417,IF($C1412=$C1418,F1418,IF($C1412=C1419,F1419,IF($C1412=C1420,F1420,IF($C1412=C1421,F1421,IF($C1412=C1422,F1422,IF($C1412=0,"")))))))</f>
        <v/>
      </c>
      <c r="G1424" s="65" t="s">
        <v>60</v>
      </c>
    </row>
    <row r="1425" spans="2:13" hidden="1" x14ac:dyDescent="0.3"/>
    <row r="1426" spans="2:13" hidden="1" x14ac:dyDescent="0.3">
      <c r="C1426" s="4" t="s">
        <v>142</v>
      </c>
    </row>
    <row r="1427" spans="2:13" hidden="1" x14ac:dyDescent="0.3"/>
    <row r="1428" spans="2:13" hidden="1" x14ac:dyDescent="0.3"/>
    <row r="1429" spans="2:13" hidden="1" x14ac:dyDescent="0.3"/>
    <row r="1430" spans="2:13" ht="16" hidden="1" x14ac:dyDescent="0.4">
      <c r="B1430" s="66" t="str">
        <f>IF(OR(F379="",J379=""),B379,CONCATENATE(B379,": ",F379,", ",J379))</f>
        <v>9th visit: postpartum, provider pre-enrollment</v>
      </c>
      <c r="C1430" s="67"/>
      <c r="D1430" s="67"/>
      <c r="E1430" s="67"/>
      <c r="F1430" s="67"/>
      <c r="G1430" s="67"/>
      <c r="H1430" s="67"/>
      <c r="I1430" s="67"/>
      <c r="J1430" s="67"/>
      <c r="K1430" s="67"/>
      <c r="L1430" s="67"/>
      <c r="M1430" s="133">
        <f>IF(J379=I$1103,L$1103,IF(J379=I$1104,L$1104,IF(J379=I$1105,L$1105,IF(J379=I$1106,L$1106,IF(J379=I$1107,L$1107,IF(J379=I$1108,L$1108,IF(J379=I$1109,L$1109,IF(J379="",0))))))))</f>
        <v>0</v>
      </c>
    </row>
    <row r="1431" spans="2:13" hidden="1" x14ac:dyDescent="0.3">
      <c r="F1431" s="63"/>
    </row>
    <row r="1432" spans="2:13" hidden="1" x14ac:dyDescent="0.3">
      <c r="F1432" s="70">
        <f>F383</f>
        <v>0</v>
      </c>
      <c r="J1432" s="70">
        <f>F384</f>
        <v>0</v>
      </c>
    </row>
    <row r="1433" spans="2:13" hidden="1" x14ac:dyDescent="0.3"/>
    <row r="1434" spans="2:13" hidden="1" x14ac:dyDescent="0.3">
      <c r="B1434" s="64">
        <f>IF(C1434=F$1107,E$1107,IF(C1434=F$1108,E$1108,IF(C1434=F$1109,E$1109,IF(C1434=F$1110,E$1110,IF(C1434=F$1111,E$1111,IF(C1434=0,0))))))</f>
        <v>5</v>
      </c>
      <c r="C1434" s="4" t="str">
        <f>K386</f>
        <v>I neither agree nor disagree</v>
      </c>
      <c r="F1434" s="4" t="str">
        <f>F1397</f>
        <v>1. I felt fully seen and heard.</v>
      </c>
      <c r="M1434" s="4">
        <f>IF(K386="",0,1)</f>
        <v>1</v>
      </c>
    </row>
    <row r="1435" spans="2:13" hidden="1" x14ac:dyDescent="0.3">
      <c r="B1435" s="64">
        <f t="shared" ref="B1435:B1443" si="72">IF(C1435=F$1107,E$1107,IF(C1435=F$1108,E$1108,IF(C1435=F$1109,E$1109,IF(C1435=F$1110,E$1110,IF(C1435=F$1111,E$1111,IF(C1435=0,0))))))</f>
        <v>5</v>
      </c>
      <c r="C1435" s="4" t="str">
        <f>K388</f>
        <v>I neither agree nor disagree</v>
      </c>
      <c r="F1435" s="4" t="str">
        <f t="shared" ref="F1435:F1443" si="73">F1398</f>
        <v>2. They faithfully responded to all of my expressions of pain or discomfort.</v>
      </c>
      <c r="M1435" s="4">
        <f>IF(K388="",0,1)</f>
        <v>1</v>
      </c>
    </row>
    <row r="1436" spans="2:13" hidden="1" x14ac:dyDescent="0.3">
      <c r="B1436" s="64">
        <f t="shared" si="72"/>
        <v>5</v>
      </c>
      <c r="C1436" s="4" t="str">
        <f>K390</f>
        <v>I neither agree nor disagree</v>
      </c>
      <c r="F1436" s="4" t="str">
        <f t="shared" si="73"/>
        <v>3. They put my personal wellbeing ahead of their institutional processes.</v>
      </c>
      <c r="M1436" s="4">
        <f>IF(K390="",0,1)</f>
        <v>1</v>
      </c>
    </row>
    <row r="1437" spans="2:13" hidden="1" x14ac:dyDescent="0.3">
      <c r="B1437" s="64">
        <f t="shared" si="72"/>
        <v>5</v>
      </c>
      <c r="C1437" s="4" t="str">
        <f>K392</f>
        <v>I neither agree nor disagree</v>
      </c>
      <c r="F1437" s="4" t="str">
        <f t="shared" si="73"/>
        <v>4. Their actions and expressions were devoid of any microaggressions.</v>
      </c>
      <c r="M1437" s="4">
        <f>IF(K392="",0,1)</f>
        <v>1</v>
      </c>
    </row>
    <row r="1438" spans="2:13" hidden="1" x14ac:dyDescent="0.3">
      <c r="B1438" s="64">
        <f t="shared" si="72"/>
        <v>5</v>
      </c>
      <c r="C1438" s="4" t="str">
        <f>K394</f>
        <v>I neither agree nor disagree</v>
      </c>
      <c r="F1438" s="4" t="str">
        <f t="shared" si="73"/>
        <v>5. They asked me how they could be more culturally sensitive.</v>
      </c>
      <c r="M1438" s="4">
        <f>IF(K394="",0,1)</f>
        <v>1</v>
      </c>
    </row>
    <row r="1439" spans="2:13" hidden="1" x14ac:dyDescent="0.3">
      <c r="B1439" s="64">
        <f t="shared" si="72"/>
        <v>5</v>
      </c>
      <c r="C1439" s="4" t="str">
        <f>K396</f>
        <v>I neither agree nor disagree</v>
      </c>
      <c r="F1439" s="4" t="str">
        <f t="shared" si="73"/>
        <v>6. They did not exploit my vulnerability to their professional authority.</v>
      </c>
      <c r="M1439" s="4">
        <f>IF(K396="",0,1)</f>
        <v>1</v>
      </c>
    </row>
    <row r="1440" spans="2:13" hidden="1" x14ac:dyDescent="0.3">
      <c r="B1440" s="64">
        <f t="shared" si="72"/>
        <v>5</v>
      </c>
      <c r="C1440" s="4" t="str">
        <f>K398</f>
        <v>I neither agree nor disagree</v>
      </c>
      <c r="F1440" s="4" t="str">
        <f t="shared" si="73"/>
        <v>7. I never had to give up my autonomy to fit their processes.</v>
      </c>
      <c r="M1440" s="4">
        <f>IF(K398="",0,1)</f>
        <v>1</v>
      </c>
    </row>
    <row r="1441" spans="2:16" hidden="1" x14ac:dyDescent="0.3">
      <c r="B1441" s="64">
        <f t="shared" si="72"/>
        <v>0</v>
      </c>
      <c r="C1441" s="4" t="str">
        <f>K400</f>
        <v>I strongly disagree</v>
      </c>
      <c r="F1441" s="4" t="str">
        <f t="shared" si="73"/>
        <v>8. Staff appeared to be culturally diverse.</v>
      </c>
      <c r="M1441" s="4">
        <f>IF(K400="",0,1)</f>
        <v>1</v>
      </c>
    </row>
    <row r="1442" spans="2:16" hidden="1" x14ac:dyDescent="0.3">
      <c r="B1442" s="64">
        <f t="shared" si="72"/>
        <v>5</v>
      </c>
      <c r="C1442" s="4" t="str">
        <f>K402</f>
        <v>I neither agree nor disagree</v>
      </c>
      <c r="F1442" s="4" t="str">
        <f t="shared" si="73"/>
        <v>9. They effectively accommodated my linguistic barrier.</v>
      </c>
      <c r="M1442" s="4">
        <f>IF(K402="",0,1)</f>
        <v>1</v>
      </c>
    </row>
    <row r="1443" spans="2:16" hidden="1" x14ac:dyDescent="0.3">
      <c r="B1443" s="64">
        <f t="shared" si="72"/>
        <v>7.5</v>
      </c>
      <c r="C1443" s="4" t="str">
        <f>K404</f>
        <v>I somewhat agree</v>
      </c>
      <c r="F1443" s="4" t="str">
        <f t="shared" si="73"/>
        <v>10. I was offered billing options appropriate to my cultural values.</v>
      </c>
      <c r="M1443" s="4">
        <f>IF(K404="",0,1)</f>
        <v>1</v>
      </c>
    </row>
    <row r="1444" spans="2:16" hidden="1" x14ac:dyDescent="0.3">
      <c r="M1444" s="71">
        <f t="shared" ref="M1444" si="74">SUM(M1434:M1443)</f>
        <v>10</v>
      </c>
    </row>
    <row r="1445" spans="2:16" ht="15.5" hidden="1" x14ac:dyDescent="0.45">
      <c r="B1445" s="72">
        <f t="shared" ref="B1445" si="75">ROUND(SUM(B1434:B1443),0)</f>
        <v>48</v>
      </c>
      <c r="C1445" s="73" t="str">
        <f>IF(AND($B1445&gt;=$B$1114,$B1445&lt;$C$1114),E$1114,IF(AND($B1445&gt;=$B$1115,$B1445&lt;$C$1115),E$1115,IF(AND($B1445&gt;=$B$1116,$B1445&lt;$C$1116),E$1116,IF(AND($B1445&gt;=$B$1117,$B1445&lt;$C$1117),E$1117,IF(AND($B1445&gt;=$B$1118,$B1445&lt;=$C$1118),E$1118)))))</f>
        <v>Mildly incompetent</v>
      </c>
      <c r="F1445" s="73" t="str">
        <f>IF(AND($B1445&gt;=$B$1114,$B1445&lt;$C$1114),H$1114,IF(AND($B1445&gt;=$B$1115,$B1445&lt;$C$1115),H$1115,IF(AND($B1445&gt;=$B$1116,$B1445&lt;$C$1116),H$1116,IF(AND($B1445&gt;=$B$1117,$B1445&lt;$C$1117),H$1117,IF(AND($B1445&gt;=$B$1118,$B1445&lt;=$C$1118),H$1118)))))</f>
        <v>mild incompetence</v>
      </c>
      <c r="I1445" s="73" t="str">
        <f>IF(AND($B1445&gt;=$B$1114,$B1445&lt;$C$1114),K$1114,IF(AND($B1445&gt;=$B$1115,$B1445&lt;$C$1115),K$1115,IF(AND($B1445&gt;=$B$1116,$B1445&lt;$C$1116),K$1116,IF(AND($B1445&gt;=$B$1117,$B1445&lt;$C$1117),K$1117,IF(AND($B1445&gt;=$B$1118,$B1445&lt;=$C$1118),K$1118)))))</f>
        <v>moderate risk to Maya's wellbeing</v>
      </c>
      <c r="M1445" s="74">
        <f>IF(M1444=10,B1445,"")</f>
        <v>48</v>
      </c>
      <c r="P1445" s="127">
        <f>IF(M1445="","",M1445*0.01)</f>
        <v>0.48</v>
      </c>
    </row>
    <row r="1446" spans="2:16" ht="15.5" hidden="1" x14ac:dyDescent="0.45">
      <c r="L1446" s="75" t="s">
        <v>92</v>
      </c>
      <c r="M1446" s="76">
        <f>IF(K384="","",K384)</f>
        <v>5.9</v>
      </c>
      <c r="P1446" s="127">
        <f>IF(M1446="","",1-(M1446/12))</f>
        <v>0.5083333333333333</v>
      </c>
    </row>
    <row r="1447" spans="2:16" hidden="1" x14ac:dyDescent="0.3">
      <c r="B1447" s="73" t="str">
        <f t="shared" ref="B1447" si="76">IF(M1444=10,CONCATENATE(E1447,F1447,G1447,H1447,I1447,J1447,K1447,L1447,M1447),"")</f>
        <v>The resulting score for cultural competence is 48 out of 100. This indicates a level of mild incompetence.</v>
      </c>
      <c r="D1447" s="65" t="s">
        <v>60</v>
      </c>
      <c r="E1447" s="4" t="s">
        <v>93</v>
      </c>
      <c r="F1447" s="4">
        <f t="shared" ref="F1447" si="77">B1445</f>
        <v>48</v>
      </c>
      <c r="G1447" s="4" t="s">
        <v>94</v>
      </c>
      <c r="H1447" s="4" t="str">
        <f t="shared" ref="H1447" si="78">F1445</f>
        <v>mild incompetence</v>
      </c>
      <c r="I1447" s="4" t="s">
        <v>95</v>
      </c>
    </row>
    <row r="1448" spans="2:16" hidden="1" x14ac:dyDescent="0.3"/>
    <row r="1449" spans="2:16" ht="14.5" hidden="1" x14ac:dyDescent="0.45">
      <c r="C1449" s="147">
        <f>E414</f>
        <v>0</v>
      </c>
      <c r="D1449" s="148"/>
      <c r="E1449" s="148"/>
      <c r="F1449" s="148"/>
      <c r="G1449" s="148"/>
      <c r="H1449" s="149"/>
    </row>
    <row r="1450" spans="2:16" hidden="1" x14ac:dyDescent="0.3"/>
    <row r="1451" spans="2:16" hidden="1" x14ac:dyDescent="0.3">
      <c r="C1451" s="73" t="str">
        <f>CONCATENATE(E1451,F1451,G1451,H1451,I1451,J1451,K1451,,L1451,M1451)</f>
        <v xml:space="preserve">We provide this helpful feedback to you, the recipient, to improve your cultural competency. </v>
      </c>
      <c r="D1451" s="65" t="s">
        <v>60</v>
      </c>
      <c r="E1451" s="4" t="s">
        <v>123</v>
      </c>
      <c r="F1451" s="4" t="str">
        <f>IF($J1432=0,"the recipient",$J1432)</f>
        <v>the recipient</v>
      </c>
      <c r="G1451" s="4" t="s">
        <v>124</v>
      </c>
      <c r="H1451" s="4"/>
    </row>
    <row r="1452" spans="2:16" hidden="1" x14ac:dyDescent="0.3">
      <c r="C1452" s="73" t="str">
        <f>CONCATENATE(E1452,F1452,G1452,H1452,I1452,J1452,K1452,,L1452,M1452)</f>
        <v xml:space="preserve">We know medical providers like you rely upon referrals. Often from those you serve. </v>
      </c>
      <c r="D1452" s="65" t="s">
        <v>60</v>
      </c>
      <c r="E1452" s="4" t="s">
        <v>126</v>
      </c>
      <c r="G1452" s="4" t="s">
        <v>127</v>
      </c>
    </row>
    <row r="1453" spans="2:16" hidden="1" x14ac:dyDescent="0.3">
      <c r="C1453" s="73" t="str">
        <f>CONCATENATE(E1453,F1453,G1453,H1453,I1453,J1453,K1453,,L1453,M1453)</f>
        <v>Select a service that best fits your needs.</v>
      </c>
      <c r="D1453" s="65" t="s">
        <v>60</v>
      </c>
      <c r="E1453" s="4" t="s">
        <v>17</v>
      </c>
    </row>
    <row r="1454" spans="2:16" hidden="1" x14ac:dyDescent="0.3">
      <c r="C1454" s="62" t="str">
        <f>$C$1164</f>
        <v>Standard Cultural Competence - begin</v>
      </c>
      <c r="E1454" s="65" t="s">
        <v>60</v>
      </c>
      <c r="F1454" s="62" t="str">
        <f>$H$1164</f>
        <v>beginning the Standard Cultural Competence program</v>
      </c>
      <c r="G1454" s="65" t="s">
        <v>60</v>
      </c>
      <c r="H1454" s="73" t="str">
        <f>CONCATENATE($I1454,$J1454,$K1454,$L1454,$M1454,$N1454,$O1454,$P1454)</f>
        <v>Now that the recipient is beginning the Standard Cultural Competence program, we expect improved outcomes. And can provide a testimonial of their responsiveness to the needs of diverse clients.</v>
      </c>
      <c r="I1454" s="4" t="s">
        <v>128</v>
      </c>
      <c r="J1454" s="65" t="str">
        <f>F1451</f>
        <v>the recipient</v>
      </c>
      <c r="K1454" s="61" t="s">
        <v>129</v>
      </c>
      <c r="L1454" s="4" t="str">
        <f>F1454</f>
        <v>beginning the Standard Cultural Competence program</v>
      </c>
      <c r="M1454" s="4" t="s">
        <v>143</v>
      </c>
      <c r="N1454" s="60" t="s">
        <v>131</v>
      </c>
    </row>
    <row r="1455" spans="2:16" hidden="1" x14ac:dyDescent="0.3">
      <c r="C1455" s="62" t="str">
        <f>$C$1165</f>
        <v>Competitive Cultural Competence - begin</v>
      </c>
      <c r="E1455" s="65" t="s">
        <v>60</v>
      </c>
      <c r="F1455" s="62" t="str">
        <f>$H$1165</f>
        <v>beginning the Competetive Cultural Competence program</v>
      </c>
      <c r="G1455" s="65" t="s">
        <v>60</v>
      </c>
      <c r="H1455" s="73" t="str">
        <f t="shared" ref="H1455:H1460" si="79">CONCATENATE($I1455,$J1455,$K1455,$L1455,$M1455,$N1455,$O1455,$P1455)</f>
        <v>Now that the recipient is beginning the Competetive Cultural Competence program, we anticipate modestly improved wellness outcomes. And can provide a testimonial of their responsiveness to the needs of diverse clients.</v>
      </c>
      <c r="I1455" s="4" t="s">
        <v>128</v>
      </c>
      <c r="J1455" s="4" t="str">
        <f>J1454</f>
        <v>the recipient</v>
      </c>
      <c r="K1455" s="61" t="str">
        <f>K$1195</f>
        <v xml:space="preserve"> is </v>
      </c>
      <c r="L1455" s="4" t="str">
        <f t="shared" ref="L1455:L1459" si="80">F1455</f>
        <v>beginning the Competetive Cultural Competence program</v>
      </c>
      <c r="M1455" s="4" t="s">
        <v>144</v>
      </c>
      <c r="N1455" s="60" t="s">
        <v>131</v>
      </c>
    </row>
    <row r="1456" spans="2:16" hidden="1" x14ac:dyDescent="0.3">
      <c r="C1456" s="62" t="str">
        <f>$C$1166</f>
        <v>Standard Cultural Competence - enrolled</v>
      </c>
      <c r="E1456" s="65" t="s">
        <v>60</v>
      </c>
      <c r="F1456" s="62" t="str">
        <f>$H$1166</f>
        <v>participating in the Standard Cultural Competence program</v>
      </c>
      <c r="G1456" s="65" t="s">
        <v>60</v>
      </c>
      <c r="H1456" s="73" t="str">
        <f t="shared" si="79"/>
        <v>Now that the recipient is participating in the Standard Cultural Competence program, we expect better outcomes. And can provide a testimonial of their responsiveness to the needs of diverse clients.</v>
      </c>
      <c r="I1456" s="4" t="s">
        <v>128</v>
      </c>
      <c r="J1456" s="4" t="str">
        <f t="shared" ref="J1456:J1459" si="81">J1455</f>
        <v>the recipient</v>
      </c>
      <c r="K1456" s="61" t="str">
        <f>K$1195</f>
        <v xml:space="preserve"> is </v>
      </c>
      <c r="L1456" s="4" t="str">
        <f t="shared" si="80"/>
        <v>participating in the Standard Cultural Competence program</v>
      </c>
      <c r="M1456" s="4" t="s">
        <v>145</v>
      </c>
      <c r="N1456" s="60" t="s">
        <v>131</v>
      </c>
    </row>
    <row r="1457" spans="2:14" hidden="1" x14ac:dyDescent="0.3">
      <c r="C1457" s="62" t="str">
        <f>$C$1167</f>
        <v>Competitive Cultural Competence - enrolled</v>
      </c>
      <c r="E1457" s="65" t="s">
        <v>60</v>
      </c>
      <c r="F1457" s="62" t="str">
        <f>$H$1167</f>
        <v>participating in the Competetive Cultural Competence program</v>
      </c>
      <c r="G1457" s="65" t="s">
        <v>60</v>
      </c>
      <c r="H1457" s="73" t="str">
        <f t="shared" si="79"/>
        <v>Now that the recipient is participating in the Competetive Cultural Competence program, we anticipate significantly improved wellness outcomes. And can provide a testimonial of their responsiveness to the needs of diverse clients.</v>
      </c>
      <c r="I1457" s="4" t="s">
        <v>128</v>
      </c>
      <c r="J1457" s="4" t="str">
        <f t="shared" si="81"/>
        <v>the recipient</v>
      </c>
      <c r="K1457" s="61" t="str">
        <f>K$1195</f>
        <v xml:space="preserve"> is </v>
      </c>
      <c r="L1457" s="4" t="str">
        <f t="shared" si="80"/>
        <v>participating in the Competetive Cultural Competence program</v>
      </c>
      <c r="M1457" s="4" t="s">
        <v>146</v>
      </c>
      <c r="N1457" s="60" t="s">
        <v>131</v>
      </c>
    </row>
    <row r="1458" spans="2:14" hidden="1" x14ac:dyDescent="0.3">
      <c r="C1458" s="62" t="str">
        <f>$C$1168</f>
        <v>Standard Cultural Competence - completed</v>
      </c>
      <c r="E1458" s="65" t="s">
        <v>60</v>
      </c>
      <c r="F1458" s="62" t="str">
        <f>$H$1168</f>
        <v>completing the Standard Cultural Competence program</v>
      </c>
      <c r="G1458" s="65" t="s">
        <v>60</v>
      </c>
      <c r="H1458" s="73" t="str">
        <f t="shared" si="79"/>
        <v>Now that the recipient is completing the Standard Cultural Competence program, we expect stellar outcomes. And will soon provide a testimonial of their responsiveness to the needs of diverse clients.</v>
      </c>
      <c r="I1458" s="4" t="s">
        <v>128</v>
      </c>
      <c r="J1458" s="4" t="str">
        <f t="shared" si="81"/>
        <v>the recipient</v>
      </c>
      <c r="K1458" s="61" t="str">
        <f>K$1195</f>
        <v xml:space="preserve"> is </v>
      </c>
      <c r="L1458" s="4" t="str">
        <f t="shared" si="80"/>
        <v>completing the Standard Cultural Competence program</v>
      </c>
      <c r="M1458" s="4" t="s">
        <v>147</v>
      </c>
      <c r="N1458" s="60" t="s">
        <v>136</v>
      </c>
    </row>
    <row r="1459" spans="2:14" hidden="1" x14ac:dyDescent="0.3">
      <c r="C1459" s="62" t="str">
        <f>$C$1169</f>
        <v>Competitive Cultural Competence - completed</v>
      </c>
      <c r="E1459" s="65" t="s">
        <v>60</v>
      </c>
      <c r="F1459" s="62" t="str">
        <f>$H$1169</f>
        <v>completing the Competetive Cultural Competence program</v>
      </c>
      <c r="G1459" s="65" t="s">
        <v>60</v>
      </c>
      <c r="H1459" s="73" t="str">
        <f t="shared" si="79"/>
        <v>Now that the recipient is completing the Competetive Cultural Competence program, we anticipate greatly improved wellness outcomes. And will soon provide a testimonial of their responsiveness to the needs of diverse clients.</v>
      </c>
      <c r="I1459" s="4" t="s">
        <v>128</v>
      </c>
      <c r="J1459" s="4" t="str">
        <f t="shared" si="81"/>
        <v>the recipient</v>
      </c>
      <c r="K1459" s="61" t="str">
        <f>K$1195</f>
        <v xml:space="preserve"> is </v>
      </c>
      <c r="L1459" s="4" t="str">
        <f t="shared" si="80"/>
        <v>completing the Competetive Cultural Competence program</v>
      </c>
      <c r="M1459" s="4" t="s">
        <v>148</v>
      </c>
      <c r="N1459" s="60" t="s">
        <v>136</v>
      </c>
    </row>
    <row r="1460" spans="2:14" hidden="1" x14ac:dyDescent="0.3">
      <c r="G1460" s="65" t="s">
        <v>60</v>
      </c>
      <c r="H1460" s="73" t="str">
        <f t="shared" si="79"/>
        <v>Select one of these two services, Standard or Competitive Competence, to best improve your efficacy serving diverse patients. We can then offer a testimonial of your improved responsiveness to diverse clients.</v>
      </c>
      <c r="K1460" s="61" t="s">
        <v>138</v>
      </c>
      <c r="L1460" s="61" t="s">
        <v>139</v>
      </c>
      <c r="M1460" s="61" t="s">
        <v>149</v>
      </c>
      <c r="N1460" s="60" t="s">
        <v>141</v>
      </c>
    </row>
    <row r="1461" spans="2:14" hidden="1" x14ac:dyDescent="0.3">
      <c r="C1461" s="73" t="str">
        <f>IF($C1449=$C1454,H1454,IF($C1449=$C1455,H1455,IF($C1449=C1456,H1456,IF($C1449=C1457,H1457,IF($C1449=C1458,H1458,IF($C1449=C1459,H1459,IF($C1449=0,H1460)))))))</f>
        <v>Select one of these two services, Standard or Competitive Competence, to best improve your efficacy serving diverse patients. We can then offer a testimonial of your improved responsiveness to diverse clients.</v>
      </c>
      <c r="E1461" s="65" t="s">
        <v>60</v>
      </c>
      <c r="F1461" s="73" t="str">
        <f>IF($C1449=$C1454,F1454,IF($C1449=$C1455,F1455,IF($C1449=C1456,F1456,IF($C1449=C1457,F1457,IF($C1449=C1458,F1458,IF($C1449=C1459,F1459,IF($C1449=0,"")))))))</f>
        <v/>
      </c>
      <c r="G1461" s="65" t="s">
        <v>60</v>
      </c>
    </row>
    <row r="1462" spans="2:14" hidden="1" x14ac:dyDescent="0.3"/>
    <row r="1463" spans="2:14" hidden="1" x14ac:dyDescent="0.3">
      <c r="C1463" s="4" t="s">
        <v>142</v>
      </c>
    </row>
    <row r="1464" spans="2:14" hidden="1" x14ac:dyDescent="0.3"/>
    <row r="1465" spans="2:14" hidden="1" x14ac:dyDescent="0.3"/>
    <row r="1466" spans="2:14" hidden="1" x14ac:dyDescent="0.3"/>
    <row r="1467" spans="2:14" ht="16" hidden="1" x14ac:dyDescent="0.4">
      <c r="B1467" s="66" t="str">
        <f>IF(OR(F420="",J420=""),B420,CONCATENATE(B420,": ",F420,", ",J420))</f>
        <v>10th visit</v>
      </c>
      <c r="C1467" s="67"/>
      <c r="D1467" s="67"/>
      <c r="E1467" s="67"/>
      <c r="F1467" s="68"/>
      <c r="G1467" s="67"/>
      <c r="H1467" s="69"/>
      <c r="I1467" s="67"/>
      <c r="J1467" s="67"/>
      <c r="K1467" s="67"/>
      <c r="L1467" s="67"/>
      <c r="M1467" s="133">
        <f>IF(J420=I$1103,L$1103,IF(J420=I$1104,L$1104,IF(J420=I$1105,L$1105,IF(J420=I$1106,L$1106,IF(J420=I$1107,L$1107,IF(J420=I$1108,L$1108,IF(J420=I$1109,L$1109,IF(J420="",0))))))))</f>
        <v>0</v>
      </c>
    </row>
    <row r="1468" spans="2:14" hidden="1" x14ac:dyDescent="0.3">
      <c r="F1468" s="63"/>
    </row>
    <row r="1469" spans="2:14" hidden="1" x14ac:dyDescent="0.3">
      <c r="F1469" s="70">
        <f>F424</f>
        <v>0</v>
      </c>
      <c r="J1469" s="70">
        <f>F425</f>
        <v>0</v>
      </c>
    </row>
    <row r="1470" spans="2:14" hidden="1" x14ac:dyDescent="0.3"/>
    <row r="1471" spans="2:14" hidden="1" x14ac:dyDescent="0.3">
      <c r="B1471" s="64">
        <f>IF(C1471=F$1107,E$1107,IF(C1471=F$1108,E$1108,IF(C1471=F$1109,E$1109,IF(C1471=F$1110,E$1110,IF(C1471=F$1111,E$1111,IF(C1471=0,0))))))</f>
        <v>0</v>
      </c>
      <c r="C1471" s="4">
        <f>K427</f>
        <v>0</v>
      </c>
      <c r="F1471" s="4" t="str">
        <f>F1434</f>
        <v>1. I felt fully seen and heard.</v>
      </c>
      <c r="M1471" s="4">
        <f>IF(K427="",0,1)</f>
        <v>0</v>
      </c>
    </row>
    <row r="1472" spans="2:14" hidden="1" x14ac:dyDescent="0.3">
      <c r="B1472" s="64">
        <f t="shared" ref="B1472:B1480" si="82">IF(C1472=F$1107,E$1107,IF(C1472=F$1108,E$1108,IF(C1472=F$1109,E$1109,IF(C1472=F$1110,E$1110,IF(C1472=F$1111,E$1111,IF(C1472=0,0))))))</f>
        <v>0</v>
      </c>
      <c r="C1472" s="4">
        <f>K429</f>
        <v>0</v>
      </c>
      <c r="F1472" s="4" t="str">
        <f t="shared" ref="F1472:F1480" si="83">F1435</f>
        <v>2. They faithfully responded to all of my expressions of pain or discomfort.</v>
      </c>
      <c r="M1472" s="4">
        <f>IF(K429="",0,1)</f>
        <v>0</v>
      </c>
    </row>
    <row r="1473" spans="2:16" hidden="1" x14ac:dyDescent="0.3">
      <c r="B1473" s="64">
        <f t="shared" si="82"/>
        <v>0</v>
      </c>
      <c r="C1473" s="4">
        <f>K431</f>
        <v>0</v>
      </c>
      <c r="F1473" s="4" t="str">
        <f t="shared" si="83"/>
        <v>3. They put my personal wellbeing ahead of their institutional processes.</v>
      </c>
      <c r="M1473" s="4">
        <f>IF(K431="",0,1)</f>
        <v>0</v>
      </c>
    </row>
    <row r="1474" spans="2:16" hidden="1" x14ac:dyDescent="0.3">
      <c r="B1474" s="64">
        <f t="shared" si="82"/>
        <v>0</v>
      </c>
      <c r="C1474" s="4">
        <f>K433</f>
        <v>0</v>
      </c>
      <c r="F1474" s="4" t="str">
        <f t="shared" si="83"/>
        <v>4. Their actions and expressions were devoid of any microaggressions.</v>
      </c>
      <c r="M1474" s="4">
        <f>IF(K433="",0,1)</f>
        <v>0</v>
      </c>
    </row>
    <row r="1475" spans="2:16" hidden="1" x14ac:dyDescent="0.3">
      <c r="B1475" s="64">
        <f t="shared" si="82"/>
        <v>0</v>
      </c>
      <c r="C1475" s="4">
        <f>K435</f>
        <v>0</v>
      </c>
      <c r="F1475" s="4" t="str">
        <f t="shared" si="83"/>
        <v>5. They asked me how they could be more culturally sensitive.</v>
      </c>
      <c r="M1475" s="4">
        <f>IF(K435="",0,1)</f>
        <v>0</v>
      </c>
    </row>
    <row r="1476" spans="2:16" hidden="1" x14ac:dyDescent="0.3">
      <c r="B1476" s="64">
        <f t="shared" si="82"/>
        <v>0</v>
      </c>
      <c r="C1476" s="4">
        <f>K437</f>
        <v>0</v>
      </c>
      <c r="F1476" s="4" t="str">
        <f t="shared" si="83"/>
        <v>6. They did not exploit my vulnerability to their professional authority.</v>
      </c>
      <c r="M1476" s="4">
        <f>IF(K437="",0,1)</f>
        <v>0</v>
      </c>
    </row>
    <row r="1477" spans="2:16" hidden="1" x14ac:dyDescent="0.3">
      <c r="B1477" s="64">
        <f t="shared" si="82"/>
        <v>0</v>
      </c>
      <c r="C1477" s="4">
        <f>K439</f>
        <v>0</v>
      </c>
      <c r="F1477" s="4" t="str">
        <f t="shared" si="83"/>
        <v>7. I never had to give up my autonomy to fit their processes.</v>
      </c>
      <c r="M1477" s="4">
        <f>IF(K439="",0,1)</f>
        <v>0</v>
      </c>
    </row>
    <row r="1478" spans="2:16" hidden="1" x14ac:dyDescent="0.3">
      <c r="B1478" s="64">
        <f t="shared" si="82"/>
        <v>0</v>
      </c>
      <c r="C1478" s="4">
        <f>K441</f>
        <v>0</v>
      </c>
      <c r="F1478" s="4" t="str">
        <f t="shared" si="83"/>
        <v>8. Staff appeared to be culturally diverse.</v>
      </c>
      <c r="M1478" s="4">
        <f>IF(K441="",0,1)</f>
        <v>0</v>
      </c>
    </row>
    <row r="1479" spans="2:16" hidden="1" x14ac:dyDescent="0.3">
      <c r="B1479" s="64">
        <f t="shared" si="82"/>
        <v>0</v>
      </c>
      <c r="C1479" s="4">
        <f>K443</f>
        <v>0</v>
      </c>
      <c r="F1479" s="4" t="str">
        <f t="shared" si="83"/>
        <v>9. They effectively accommodated my linguistic barrier.</v>
      </c>
      <c r="M1479" s="4">
        <f>IF(K443="",0,1)</f>
        <v>0</v>
      </c>
    </row>
    <row r="1480" spans="2:16" hidden="1" x14ac:dyDescent="0.3">
      <c r="B1480" s="64">
        <f t="shared" si="82"/>
        <v>0</v>
      </c>
      <c r="C1480" s="4">
        <f>K445</f>
        <v>0</v>
      </c>
      <c r="F1480" s="4" t="str">
        <f t="shared" si="83"/>
        <v>10. I was offered billing options appropriate to my cultural values.</v>
      </c>
      <c r="M1480" s="4">
        <f>IF(K445="",0,1)</f>
        <v>0</v>
      </c>
    </row>
    <row r="1481" spans="2:16" hidden="1" x14ac:dyDescent="0.3">
      <c r="M1481" s="71">
        <f t="shared" ref="M1481" si="84">SUM(M1471:M1480)</f>
        <v>0</v>
      </c>
    </row>
    <row r="1482" spans="2:16" ht="15.5" hidden="1" x14ac:dyDescent="0.45">
      <c r="B1482" s="72">
        <f t="shared" ref="B1482" si="85">ROUND(SUM(B1471:B1480),0)</f>
        <v>0</v>
      </c>
      <c r="C1482" s="73" t="str">
        <f>IF(AND($B1482&gt;=$B$1114,$B1482&lt;$C$1114),E$1114,IF(AND($B1482&gt;=$B$1115,$B1482&lt;$C$1115),E$1115,IF(AND($B1482&gt;=$B$1116,$B1482&lt;$C$1116),E$1116,IF(AND($B1482&gt;=$B$1117,$B1482&lt;$C$1117),E$1117,IF(AND($B1482&gt;=$B$1118,$B1482&lt;=$C$1118),E$1118)))))</f>
        <v>Dangerously incompetent</v>
      </c>
      <c r="F1482" s="73" t="str">
        <f>IF(AND($B1482&gt;=$B$1114,$B1482&lt;$C$1114),H$1114,IF(AND($B1482&gt;=$B$1115,$B1482&lt;$C$1115),H$1115,IF(AND($B1482&gt;=$B$1116,$B1482&lt;$C$1116),H$1116,IF(AND($B1482&gt;=$B$1117,$B1482&lt;$C$1117),H$1117,IF(AND($B1482&gt;=$B$1118,$B1482&lt;=$C$1118),H$1118)))))</f>
        <v>dangerous incompetence</v>
      </c>
      <c r="I1482" s="73" t="str">
        <f>IF(AND($B1482&gt;=$B$1114,$B1482&lt;$C$1114),K$1114,IF(AND($B1482&gt;=$B$1115,$B1482&lt;$C$1115),K$1115,IF(AND($B1482&gt;=$B$1116,$B1482&lt;$C$1116),K$1116,IF(AND($B1482&gt;=$B$1117,$B1482&lt;$C$1117),K$1117,IF(AND($B1482&gt;=$B$1118,$B1482&lt;=$C$1118),K$1118)))))</f>
        <v>dangerous risk to Maya's wellbeing</v>
      </c>
      <c r="M1482" s="74" t="str">
        <f>IF(M1481=10,B1482,"")</f>
        <v/>
      </c>
      <c r="P1482" s="127" t="str">
        <f>IF(M1482="","",M1482*0.01)</f>
        <v/>
      </c>
    </row>
    <row r="1483" spans="2:16" ht="15.5" hidden="1" x14ac:dyDescent="0.45">
      <c r="L1483" s="75" t="s">
        <v>92</v>
      </c>
      <c r="M1483" s="76" t="str">
        <f>IF(K425="","",K425)</f>
        <v/>
      </c>
      <c r="P1483" s="127" t="str">
        <f>IF(M1483="","",1-(M1483/12))</f>
        <v/>
      </c>
    </row>
    <row r="1484" spans="2:16" hidden="1" x14ac:dyDescent="0.3">
      <c r="B1484" s="73" t="str">
        <f t="shared" ref="B1484" si="86">IF(M1481=10,CONCATENATE(E1484,F1484,G1484,H1484,I1484,J1484,K1484,L1484,M1484),"")</f>
        <v/>
      </c>
      <c r="D1484" s="65" t="s">
        <v>60</v>
      </c>
      <c r="E1484" s="4" t="s">
        <v>93</v>
      </c>
      <c r="F1484" s="4">
        <f t="shared" ref="F1484" si="87">B1482</f>
        <v>0</v>
      </c>
      <c r="G1484" s="4" t="s">
        <v>94</v>
      </c>
      <c r="H1484" s="4" t="str">
        <f t="shared" ref="H1484" si="88">F1482</f>
        <v>dangerous incompetence</v>
      </c>
      <c r="I1484" s="4" t="s">
        <v>95</v>
      </c>
    </row>
    <row r="1485" spans="2:16" hidden="1" x14ac:dyDescent="0.3"/>
    <row r="1486" spans="2:16" ht="14.5" hidden="1" x14ac:dyDescent="0.45">
      <c r="C1486" s="147">
        <f>E455</f>
        <v>0</v>
      </c>
      <c r="D1486" s="148"/>
      <c r="E1486" s="148"/>
      <c r="F1486" s="148"/>
      <c r="G1486" s="148"/>
      <c r="H1486" s="149"/>
    </row>
    <row r="1487" spans="2:16" hidden="1" x14ac:dyDescent="0.3"/>
    <row r="1488" spans="2:16" hidden="1" x14ac:dyDescent="0.3">
      <c r="C1488" s="73" t="str">
        <f>CONCATENATE(E1488,F1488,G1488,H1488,I1488,J1488,K1488,,L1488,M1488)</f>
        <v xml:space="preserve">We provide this helpful feedback to you, the recipient, to improve your cultural competency. </v>
      </c>
      <c r="D1488" s="65" t="s">
        <v>60</v>
      </c>
      <c r="E1488" s="4" t="s">
        <v>123</v>
      </c>
      <c r="F1488" s="4" t="str">
        <f>IF($J1469=0,"the recipient",$J1469)</f>
        <v>the recipient</v>
      </c>
      <c r="G1488" s="4" t="s">
        <v>124</v>
      </c>
      <c r="H1488" s="4"/>
    </row>
    <row r="1489" spans="2:14" hidden="1" x14ac:dyDescent="0.3">
      <c r="C1489" s="73" t="str">
        <f>CONCATENATE(E1489,F1489,G1489,H1489,I1489,J1489,K1489,,L1489,M1489)</f>
        <v xml:space="preserve">We know medical providers like you rely upon referrals. Often from those you serve. </v>
      </c>
      <c r="D1489" s="65" t="s">
        <v>60</v>
      </c>
      <c r="E1489" s="4" t="s">
        <v>126</v>
      </c>
      <c r="G1489" s="4" t="s">
        <v>127</v>
      </c>
    </row>
    <row r="1490" spans="2:14" hidden="1" x14ac:dyDescent="0.3">
      <c r="C1490" s="73" t="str">
        <f>CONCATENATE(E1490,F1490,G1490,H1490,I1490,J1490,K1490,,L1490,M1490)</f>
        <v>Select a service that best fits your needs.</v>
      </c>
      <c r="D1490" s="65" t="s">
        <v>60</v>
      </c>
      <c r="E1490" s="4" t="s">
        <v>17</v>
      </c>
    </row>
    <row r="1491" spans="2:14" hidden="1" x14ac:dyDescent="0.3">
      <c r="C1491" s="62" t="str">
        <f>$C$1164</f>
        <v>Standard Cultural Competence - begin</v>
      </c>
      <c r="E1491" s="65" t="s">
        <v>60</v>
      </c>
      <c r="F1491" s="62" t="str">
        <f>$H$1164</f>
        <v>beginning the Standard Cultural Competence program</v>
      </c>
      <c r="G1491" s="65" t="s">
        <v>60</v>
      </c>
      <c r="H1491" s="73" t="str">
        <f>CONCATENATE($I1491,$J1491,$K1491,$L1491,$M1491,$N1491,$O1491,$P1491)</f>
        <v>Now that the recipient is beginning the Standard Cultural Competence program, we expect improved outcomes. And can provide a testimonial of their responsiveness to the needs of diverse clients.</v>
      </c>
      <c r="I1491" s="4" t="s">
        <v>128</v>
      </c>
      <c r="J1491" s="65" t="str">
        <f>F1488</f>
        <v>the recipient</v>
      </c>
      <c r="K1491" s="61" t="s">
        <v>129</v>
      </c>
      <c r="L1491" s="4" t="str">
        <f>F1491</f>
        <v>beginning the Standard Cultural Competence program</v>
      </c>
      <c r="M1491" s="4" t="s">
        <v>143</v>
      </c>
      <c r="N1491" s="60" t="s">
        <v>131</v>
      </c>
    </row>
    <row r="1492" spans="2:14" hidden="1" x14ac:dyDescent="0.3">
      <c r="C1492" s="62" t="str">
        <f>$C$1165</f>
        <v>Competitive Cultural Competence - begin</v>
      </c>
      <c r="E1492" s="65" t="s">
        <v>60</v>
      </c>
      <c r="F1492" s="62" t="str">
        <f>$H$1165</f>
        <v>beginning the Competetive Cultural Competence program</v>
      </c>
      <c r="G1492" s="65" t="s">
        <v>60</v>
      </c>
      <c r="H1492" s="73" t="str">
        <f t="shared" ref="H1492:H1497" si="89">CONCATENATE($I1492,$J1492,$K1492,$L1492,$M1492,$N1492,$O1492,$P1492)</f>
        <v>Now that the recipient is beginning the Competetive Cultural Competence program, we anticipate modestly improved wellness outcomes. And can provide a testimonial of their responsiveness to the needs of diverse clients.</v>
      </c>
      <c r="I1492" s="4" t="s">
        <v>128</v>
      </c>
      <c r="J1492" s="4" t="str">
        <f>J1491</f>
        <v>the recipient</v>
      </c>
      <c r="K1492" s="61" t="str">
        <f>K$1195</f>
        <v xml:space="preserve"> is </v>
      </c>
      <c r="L1492" s="4" t="str">
        <f t="shared" ref="L1492:L1496" si="90">F1492</f>
        <v>beginning the Competetive Cultural Competence program</v>
      </c>
      <c r="M1492" s="4" t="s">
        <v>144</v>
      </c>
      <c r="N1492" s="60" t="s">
        <v>131</v>
      </c>
    </row>
    <row r="1493" spans="2:14" hidden="1" x14ac:dyDescent="0.3">
      <c r="C1493" s="62" t="str">
        <f>$C$1166</f>
        <v>Standard Cultural Competence - enrolled</v>
      </c>
      <c r="E1493" s="65" t="s">
        <v>60</v>
      </c>
      <c r="F1493" s="62" t="str">
        <f>$H$1166</f>
        <v>participating in the Standard Cultural Competence program</v>
      </c>
      <c r="G1493" s="65" t="s">
        <v>60</v>
      </c>
      <c r="H1493" s="73" t="str">
        <f t="shared" si="89"/>
        <v>Now that the recipient is participating in the Standard Cultural Competence program, we expect better outcomes. And can provide a testimonial of their responsiveness to the needs of diverse clients.</v>
      </c>
      <c r="I1493" s="4" t="s">
        <v>128</v>
      </c>
      <c r="J1493" s="4" t="str">
        <f t="shared" ref="J1493:J1496" si="91">J1492</f>
        <v>the recipient</v>
      </c>
      <c r="K1493" s="61" t="str">
        <f>K$1195</f>
        <v xml:space="preserve"> is </v>
      </c>
      <c r="L1493" s="4" t="str">
        <f t="shared" si="90"/>
        <v>participating in the Standard Cultural Competence program</v>
      </c>
      <c r="M1493" s="4" t="s">
        <v>145</v>
      </c>
      <c r="N1493" s="60" t="s">
        <v>131</v>
      </c>
    </row>
    <row r="1494" spans="2:14" hidden="1" x14ac:dyDescent="0.3">
      <c r="C1494" s="62" t="str">
        <f>$C$1167</f>
        <v>Competitive Cultural Competence - enrolled</v>
      </c>
      <c r="E1494" s="65" t="s">
        <v>60</v>
      </c>
      <c r="F1494" s="62" t="str">
        <f>$H$1167</f>
        <v>participating in the Competetive Cultural Competence program</v>
      </c>
      <c r="G1494" s="65" t="s">
        <v>60</v>
      </c>
      <c r="H1494" s="73" t="str">
        <f t="shared" si="89"/>
        <v>Now that the recipient is participating in the Competetive Cultural Competence program, we anticipate significantly improved wellness outcomes. And can provide a testimonial of their responsiveness to the needs of diverse clients.</v>
      </c>
      <c r="I1494" s="4" t="s">
        <v>128</v>
      </c>
      <c r="J1494" s="4" t="str">
        <f t="shared" si="91"/>
        <v>the recipient</v>
      </c>
      <c r="K1494" s="61" t="str">
        <f>K$1195</f>
        <v xml:space="preserve"> is </v>
      </c>
      <c r="L1494" s="4" t="str">
        <f t="shared" si="90"/>
        <v>participating in the Competetive Cultural Competence program</v>
      </c>
      <c r="M1494" s="4" t="s">
        <v>146</v>
      </c>
      <c r="N1494" s="60" t="s">
        <v>131</v>
      </c>
    </row>
    <row r="1495" spans="2:14" hidden="1" x14ac:dyDescent="0.3">
      <c r="C1495" s="62" t="str">
        <f>$C$1168</f>
        <v>Standard Cultural Competence - completed</v>
      </c>
      <c r="E1495" s="65" t="s">
        <v>60</v>
      </c>
      <c r="F1495" s="62" t="str">
        <f>$H$1168</f>
        <v>completing the Standard Cultural Competence program</v>
      </c>
      <c r="G1495" s="65" t="s">
        <v>60</v>
      </c>
      <c r="H1495" s="73" t="str">
        <f t="shared" si="89"/>
        <v>Now that the recipient is completing the Standard Cultural Competence program, we expect stellar outcomes. And will soon provide a testimonial of their responsiveness to the needs of diverse clients.</v>
      </c>
      <c r="I1495" s="4" t="s">
        <v>128</v>
      </c>
      <c r="J1495" s="4" t="str">
        <f t="shared" si="91"/>
        <v>the recipient</v>
      </c>
      <c r="K1495" s="61" t="str">
        <f>K$1195</f>
        <v xml:space="preserve"> is </v>
      </c>
      <c r="L1495" s="4" t="str">
        <f t="shared" si="90"/>
        <v>completing the Standard Cultural Competence program</v>
      </c>
      <c r="M1495" s="4" t="s">
        <v>147</v>
      </c>
      <c r="N1495" s="60" t="s">
        <v>136</v>
      </c>
    </row>
    <row r="1496" spans="2:14" hidden="1" x14ac:dyDescent="0.3">
      <c r="C1496" s="62" t="str">
        <f>$C$1169</f>
        <v>Competitive Cultural Competence - completed</v>
      </c>
      <c r="E1496" s="65" t="s">
        <v>60</v>
      </c>
      <c r="F1496" s="62" t="str">
        <f>$H$1169</f>
        <v>completing the Competetive Cultural Competence program</v>
      </c>
      <c r="G1496" s="65" t="s">
        <v>60</v>
      </c>
      <c r="H1496" s="73" t="str">
        <f t="shared" si="89"/>
        <v>Now that the recipient is completing the Competetive Cultural Competence program, we anticipate greatly improved wellness outcomes. And will soon provide a testimonial of their responsiveness to the needs of diverse clients.</v>
      </c>
      <c r="I1496" s="4" t="s">
        <v>128</v>
      </c>
      <c r="J1496" s="4" t="str">
        <f t="shared" si="91"/>
        <v>the recipient</v>
      </c>
      <c r="K1496" s="61" t="str">
        <f>K$1195</f>
        <v xml:space="preserve"> is </v>
      </c>
      <c r="L1496" s="4" t="str">
        <f t="shared" si="90"/>
        <v>completing the Competetive Cultural Competence program</v>
      </c>
      <c r="M1496" s="4" t="s">
        <v>148</v>
      </c>
      <c r="N1496" s="60" t="s">
        <v>136</v>
      </c>
    </row>
    <row r="1497" spans="2:14" hidden="1" x14ac:dyDescent="0.3">
      <c r="G1497" s="65" t="s">
        <v>60</v>
      </c>
      <c r="H1497" s="73" t="str">
        <f t="shared" si="89"/>
        <v>Select one of these two services, Standard or Competitive Competence, to best improve your efficacy serving diverse patients. We can then offer a testimonial of your improved responsiveness to diverse clients.</v>
      </c>
      <c r="K1497" s="61" t="s">
        <v>138</v>
      </c>
      <c r="L1497" s="61" t="s">
        <v>139</v>
      </c>
      <c r="M1497" s="61" t="s">
        <v>149</v>
      </c>
      <c r="N1497" s="60" t="s">
        <v>141</v>
      </c>
    </row>
    <row r="1498" spans="2:14" hidden="1" x14ac:dyDescent="0.3">
      <c r="C1498" s="73" t="str">
        <f>IF($C1486=$C1491,H1491,IF($C1486=$C1492,H1492,IF($C1486=C1493,H1493,IF($C1486=C1494,H1494,IF($C1486=C1495,H1495,IF($C1486=C1496,H1496,IF($C1486=0,H1497)))))))</f>
        <v>Select one of these two services, Standard or Competitive Competence, to best improve your efficacy serving diverse patients. We can then offer a testimonial of your improved responsiveness to diverse clients.</v>
      </c>
      <c r="E1498" s="65" t="s">
        <v>60</v>
      </c>
      <c r="F1498" s="73" t="str">
        <f>IF($C1486=$C1491,F1491,IF($C1486=$C1492,F1492,IF($C1486=C1493,F1493,IF($C1486=C1494,F1494,IF($C1486=C1495,F1495,IF($C1486=C1496,F1496,IF($C1486=0,"")))))))</f>
        <v/>
      </c>
      <c r="G1498" s="65" t="s">
        <v>60</v>
      </c>
    </row>
    <row r="1499" spans="2:14" hidden="1" x14ac:dyDescent="0.3"/>
    <row r="1500" spans="2:14" hidden="1" x14ac:dyDescent="0.3">
      <c r="C1500" s="4" t="s">
        <v>142</v>
      </c>
    </row>
    <row r="1501" spans="2:14" hidden="1" x14ac:dyDescent="0.3"/>
    <row r="1502" spans="2:14" hidden="1" x14ac:dyDescent="0.3"/>
    <row r="1503" spans="2:14" hidden="1" x14ac:dyDescent="0.3"/>
    <row r="1504" spans="2:14" ht="16" hidden="1" x14ac:dyDescent="0.4">
      <c r="B1504" s="66" t="str">
        <f>IF(OR(F461="",J461=""),B461,CONCATENATE(B461,": ",F461,", ",J461))</f>
        <v>11th visit</v>
      </c>
      <c r="C1504" s="67"/>
      <c r="D1504" s="67"/>
      <c r="E1504" s="67"/>
      <c r="F1504" s="68"/>
      <c r="G1504" s="67"/>
      <c r="H1504" s="69"/>
      <c r="I1504" s="67"/>
      <c r="J1504" s="67"/>
      <c r="K1504" s="67"/>
      <c r="L1504" s="67"/>
      <c r="M1504" s="133">
        <f>IF(J461=I$1103,L$1103,IF(J461=I$1104,L$1104,IF(J461=I$1105,L$1105,IF(J461=I$1106,L$1106,IF(J461=I$1107,L$1107,IF(J461=I$1108,L$1108,IF(J461=I$1109,L$1109,IF(J461="",0))))))))</f>
        <v>0</v>
      </c>
    </row>
    <row r="1505" spans="2:16" hidden="1" x14ac:dyDescent="0.3">
      <c r="F1505" s="63"/>
    </row>
    <row r="1506" spans="2:16" hidden="1" x14ac:dyDescent="0.3">
      <c r="F1506" s="70">
        <f>F465</f>
        <v>0</v>
      </c>
      <c r="J1506" s="70">
        <f>F466</f>
        <v>0</v>
      </c>
    </row>
    <row r="1507" spans="2:16" hidden="1" x14ac:dyDescent="0.3"/>
    <row r="1508" spans="2:16" hidden="1" x14ac:dyDescent="0.3">
      <c r="B1508" s="64">
        <f>IF(C1508=F$1107,E$1107,IF(C1508=F$1108,E$1108,IF(C1508=F$1109,E$1109,IF(C1508=F$1110,E$1110,IF(C1508=F$1111,E$1111,IF(C1508=0,0))))))</f>
        <v>0</v>
      </c>
      <c r="C1508" s="4">
        <f>K468</f>
        <v>0</v>
      </c>
      <c r="F1508" s="4" t="str">
        <f>F1471</f>
        <v>1. I felt fully seen and heard.</v>
      </c>
      <c r="M1508" s="4">
        <f>IF(K468="",0,1)</f>
        <v>0</v>
      </c>
    </row>
    <row r="1509" spans="2:16" hidden="1" x14ac:dyDescent="0.3">
      <c r="B1509" s="64">
        <f t="shared" ref="B1509:B1517" si="92">IF(C1509=F$1107,E$1107,IF(C1509=F$1108,E$1108,IF(C1509=F$1109,E$1109,IF(C1509=F$1110,E$1110,IF(C1509=F$1111,E$1111,IF(C1509=0,0))))))</f>
        <v>0</v>
      </c>
      <c r="C1509" s="4">
        <f>K470</f>
        <v>0</v>
      </c>
      <c r="F1509" s="4" t="str">
        <f t="shared" ref="F1509:F1517" si="93">F1472</f>
        <v>2. They faithfully responded to all of my expressions of pain or discomfort.</v>
      </c>
      <c r="M1509" s="4">
        <f>IF(K470="",0,1)</f>
        <v>0</v>
      </c>
    </row>
    <row r="1510" spans="2:16" hidden="1" x14ac:dyDescent="0.3">
      <c r="B1510" s="64">
        <f t="shared" si="92"/>
        <v>0</v>
      </c>
      <c r="C1510" s="4">
        <f>K472</f>
        <v>0</v>
      </c>
      <c r="F1510" s="4" t="str">
        <f t="shared" si="93"/>
        <v>3. They put my personal wellbeing ahead of their institutional processes.</v>
      </c>
      <c r="M1510" s="4">
        <f>IF(K472="",0,1)</f>
        <v>0</v>
      </c>
    </row>
    <row r="1511" spans="2:16" hidden="1" x14ac:dyDescent="0.3">
      <c r="B1511" s="64">
        <f t="shared" si="92"/>
        <v>0</v>
      </c>
      <c r="C1511" s="4">
        <f>K474</f>
        <v>0</v>
      </c>
      <c r="F1511" s="4" t="str">
        <f t="shared" si="93"/>
        <v>4. Their actions and expressions were devoid of any microaggressions.</v>
      </c>
      <c r="M1511" s="4">
        <f>IF(K474="",0,1)</f>
        <v>0</v>
      </c>
    </row>
    <row r="1512" spans="2:16" hidden="1" x14ac:dyDescent="0.3">
      <c r="B1512" s="64">
        <f t="shared" si="92"/>
        <v>0</v>
      </c>
      <c r="C1512" s="4">
        <f>K476</f>
        <v>0</v>
      </c>
      <c r="F1512" s="4" t="str">
        <f t="shared" si="93"/>
        <v>5. They asked me how they could be more culturally sensitive.</v>
      </c>
      <c r="M1512" s="4">
        <f>IF(K476="",0,1)</f>
        <v>0</v>
      </c>
    </row>
    <row r="1513" spans="2:16" hidden="1" x14ac:dyDescent="0.3">
      <c r="B1513" s="64">
        <f t="shared" si="92"/>
        <v>0</v>
      </c>
      <c r="C1513" s="4">
        <f>K478</f>
        <v>0</v>
      </c>
      <c r="F1513" s="4" t="str">
        <f t="shared" si="93"/>
        <v>6. They did not exploit my vulnerability to their professional authority.</v>
      </c>
      <c r="M1513" s="4">
        <f>IF(K478="",0,1)</f>
        <v>0</v>
      </c>
    </row>
    <row r="1514" spans="2:16" hidden="1" x14ac:dyDescent="0.3">
      <c r="B1514" s="64">
        <f t="shared" si="92"/>
        <v>0</v>
      </c>
      <c r="C1514" s="4">
        <f>K480</f>
        <v>0</v>
      </c>
      <c r="F1514" s="4" t="str">
        <f t="shared" si="93"/>
        <v>7. I never had to give up my autonomy to fit their processes.</v>
      </c>
      <c r="M1514" s="4">
        <f>IF(K480="",0,1)</f>
        <v>0</v>
      </c>
    </row>
    <row r="1515" spans="2:16" hidden="1" x14ac:dyDescent="0.3">
      <c r="B1515" s="64">
        <f t="shared" si="92"/>
        <v>0</v>
      </c>
      <c r="C1515" s="4">
        <f>K482</f>
        <v>0</v>
      </c>
      <c r="F1515" s="4" t="str">
        <f t="shared" si="93"/>
        <v>8. Staff appeared to be culturally diverse.</v>
      </c>
      <c r="M1515" s="4">
        <f>IF(K482="",0,1)</f>
        <v>0</v>
      </c>
    </row>
    <row r="1516" spans="2:16" hidden="1" x14ac:dyDescent="0.3">
      <c r="B1516" s="64">
        <f t="shared" si="92"/>
        <v>0</v>
      </c>
      <c r="C1516" s="4">
        <f>K484</f>
        <v>0</v>
      </c>
      <c r="F1516" s="4" t="str">
        <f t="shared" si="93"/>
        <v>9. They effectively accommodated my linguistic barrier.</v>
      </c>
      <c r="M1516" s="4">
        <f>IF(K484="",0,1)</f>
        <v>0</v>
      </c>
    </row>
    <row r="1517" spans="2:16" hidden="1" x14ac:dyDescent="0.3">
      <c r="B1517" s="64">
        <f t="shared" si="92"/>
        <v>0</v>
      </c>
      <c r="C1517" s="4">
        <f>K486</f>
        <v>0</v>
      </c>
      <c r="F1517" s="4" t="str">
        <f t="shared" si="93"/>
        <v>10. I was offered billing options appropriate to my cultural values.</v>
      </c>
      <c r="M1517" s="4">
        <f>IF(K486="",0,1)</f>
        <v>0</v>
      </c>
    </row>
    <row r="1518" spans="2:16" hidden="1" x14ac:dyDescent="0.3">
      <c r="M1518" s="71">
        <f t="shared" ref="M1518" si="94">SUM(M1508:M1517)</f>
        <v>0</v>
      </c>
    </row>
    <row r="1519" spans="2:16" ht="15.5" hidden="1" x14ac:dyDescent="0.45">
      <c r="B1519" s="72">
        <f t="shared" ref="B1519" si="95">ROUND(SUM(B1508:B1517),0)</f>
        <v>0</v>
      </c>
      <c r="C1519" s="73" t="str">
        <f>IF(AND($B1519&gt;=$B$1114,$B1519&lt;$C$1114),E$1114,IF(AND($B1519&gt;=$B$1115,$B1519&lt;$C$1115),E$1115,IF(AND($B1519&gt;=$B$1116,$B1519&lt;$C$1116),E$1116,IF(AND($B1519&gt;=$B$1117,$B1519&lt;$C$1117),E$1117,IF(AND($B1519&gt;=$B$1118,$B1519&lt;=$C$1118),E$1118)))))</f>
        <v>Dangerously incompetent</v>
      </c>
      <c r="F1519" s="73" t="str">
        <f>IF(AND($B1519&gt;=$B$1114,$B1519&lt;$C$1114),H$1114,IF(AND($B1519&gt;=$B$1115,$B1519&lt;$C$1115),H$1115,IF(AND($B1519&gt;=$B$1116,$B1519&lt;$C$1116),H$1116,IF(AND($B1519&gt;=$B$1117,$B1519&lt;$C$1117),H$1117,IF(AND($B1519&gt;=$B$1118,$B1519&lt;=$C$1118),H$1118)))))</f>
        <v>dangerous incompetence</v>
      </c>
      <c r="I1519" s="73" t="str">
        <f>IF(AND($B1519&gt;=$B$1114,$B1519&lt;$C$1114),K$1114,IF(AND($B1519&gt;=$B$1115,$B1519&lt;$C$1115),K$1115,IF(AND($B1519&gt;=$B$1116,$B1519&lt;$C$1116),K$1116,IF(AND($B1519&gt;=$B$1117,$B1519&lt;$C$1117),K$1117,IF(AND($B1519&gt;=$B$1118,$B1519&lt;=$C$1118),K$1118)))))</f>
        <v>dangerous risk to Maya's wellbeing</v>
      </c>
      <c r="M1519" s="74" t="str">
        <f>IF(M1518=10,B1519,"")</f>
        <v/>
      </c>
      <c r="P1519" s="127" t="str">
        <f>IF(M1519="","",M1519*0.01)</f>
        <v/>
      </c>
    </row>
    <row r="1520" spans="2:16" ht="15.5" hidden="1" x14ac:dyDescent="0.45">
      <c r="L1520" s="75" t="s">
        <v>92</v>
      </c>
      <c r="M1520" s="76" t="str">
        <f>IF(K466="","",K466)</f>
        <v/>
      </c>
      <c r="P1520" s="127" t="str">
        <f>IF(M1520="","",1-(M1520/12))</f>
        <v/>
      </c>
    </row>
    <row r="1521" spans="2:14" hidden="1" x14ac:dyDescent="0.3">
      <c r="B1521" s="73" t="str">
        <f t="shared" ref="B1521" si="96">IF(M1518=10,CONCATENATE(E1521,F1521,G1521,H1521,I1521,J1521,K1521,L1521,M1521),"")</f>
        <v/>
      </c>
      <c r="D1521" s="65" t="s">
        <v>60</v>
      </c>
      <c r="E1521" s="4" t="s">
        <v>93</v>
      </c>
      <c r="F1521" s="4">
        <f t="shared" ref="F1521" si="97">B1519</f>
        <v>0</v>
      </c>
      <c r="G1521" s="4" t="s">
        <v>94</v>
      </c>
      <c r="H1521" s="4" t="str">
        <f t="shared" ref="H1521" si="98">F1519</f>
        <v>dangerous incompetence</v>
      </c>
      <c r="I1521" s="4" t="s">
        <v>95</v>
      </c>
    </row>
    <row r="1522" spans="2:14" hidden="1" x14ac:dyDescent="0.3"/>
    <row r="1523" spans="2:14" ht="14.5" hidden="1" x14ac:dyDescent="0.45">
      <c r="C1523" s="147">
        <f>E496</f>
        <v>0</v>
      </c>
      <c r="D1523" s="148"/>
      <c r="E1523" s="148"/>
      <c r="F1523" s="148"/>
      <c r="G1523" s="148"/>
      <c r="H1523" s="149"/>
    </row>
    <row r="1524" spans="2:14" hidden="1" x14ac:dyDescent="0.3"/>
    <row r="1525" spans="2:14" hidden="1" x14ac:dyDescent="0.3">
      <c r="C1525" s="73" t="str">
        <f>CONCATENATE(E1525,F1525,G1525,H1525,I1525,J1525,K1525,,L1525,M1525)</f>
        <v xml:space="preserve">We provide this helpful feedback to you, the recipient, to improve your cultural competency. </v>
      </c>
      <c r="D1525" s="65" t="s">
        <v>60</v>
      </c>
      <c r="E1525" s="4" t="s">
        <v>123</v>
      </c>
      <c r="F1525" s="4" t="str">
        <f>IF($J1506=0,"the recipient",$J1506)</f>
        <v>the recipient</v>
      </c>
      <c r="G1525" s="4" t="s">
        <v>124</v>
      </c>
      <c r="H1525" s="4"/>
    </row>
    <row r="1526" spans="2:14" hidden="1" x14ac:dyDescent="0.3">
      <c r="C1526" s="73" t="str">
        <f>CONCATENATE(E1526,F1526,G1526,H1526,I1526,J1526,K1526,,L1526,M1526)</f>
        <v xml:space="preserve">We know medical providers like you rely upon referrals. Often from those you serve. </v>
      </c>
      <c r="D1526" s="65" t="s">
        <v>60</v>
      </c>
      <c r="E1526" s="4" t="s">
        <v>126</v>
      </c>
      <c r="G1526" s="4" t="s">
        <v>127</v>
      </c>
    </row>
    <row r="1527" spans="2:14" hidden="1" x14ac:dyDescent="0.3">
      <c r="C1527" s="73" t="str">
        <f>CONCATENATE(E1527,F1527,G1527,H1527,I1527,J1527,K1527,,L1527,M1527)</f>
        <v>Select a service that best fits your needs.</v>
      </c>
      <c r="D1527" s="65" t="s">
        <v>60</v>
      </c>
      <c r="E1527" s="4" t="s">
        <v>17</v>
      </c>
    </row>
    <row r="1528" spans="2:14" hidden="1" x14ac:dyDescent="0.3">
      <c r="C1528" s="62" t="str">
        <f>$C$1164</f>
        <v>Standard Cultural Competence - begin</v>
      </c>
      <c r="E1528" s="65" t="s">
        <v>60</v>
      </c>
      <c r="F1528" s="62" t="str">
        <f>$H$1164</f>
        <v>beginning the Standard Cultural Competence program</v>
      </c>
      <c r="G1528" s="65" t="s">
        <v>60</v>
      </c>
      <c r="H1528" s="73" t="str">
        <f>CONCATENATE($I1528,$J1528,$K1528,$L1528,$M1528,$N1528,$O1528,$P1528)</f>
        <v>Now that the recipient is beginning the Standard Cultural Competence program, we expect improved outcomes. And can provide a testimonial of their responsiveness to the needs of diverse clients.</v>
      </c>
      <c r="I1528" s="4" t="s">
        <v>128</v>
      </c>
      <c r="J1528" s="65" t="str">
        <f>F1525</f>
        <v>the recipient</v>
      </c>
      <c r="K1528" s="61" t="s">
        <v>129</v>
      </c>
      <c r="L1528" s="4" t="str">
        <f>F1528</f>
        <v>beginning the Standard Cultural Competence program</v>
      </c>
      <c r="M1528" s="4" t="s">
        <v>143</v>
      </c>
      <c r="N1528" s="60" t="s">
        <v>131</v>
      </c>
    </row>
    <row r="1529" spans="2:14" hidden="1" x14ac:dyDescent="0.3">
      <c r="C1529" s="62" t="str">
        <f>$C$1165</f>
        <v>Competitive Cultural Competence - begin</v>
      </c>
      <c r="E1529" s="65" t="s">
        <v>60</v>
      </c>
      <c r="F1529" s="62" t="str">
        <f>$H$1165</f>
        <v>beginning the Competetive Cultural Competence program</v>
      </c>
      <c r="G1529" s="65" t="s">
        <v>60</v>
      </c>
      <c r="H1529" s="73" t="str">
        <f t="shared" ref="H1529:H1534" si="99">CONCATENATE($I1529,$J1529,$K1529,$L1529,$M1529,$N1529,$O1529,$P1529)</f>
        <v>Now that the recipient is beginning the Competetive Cultural Competence program, we anticipate modestly improved wellness outcomes. And can provide a testimonial of their responsiveness to the needs of diverse clients.</v>
      </c>
      <c r="I1529" s="4" t="s">
        <v>128</v>
      </c>
      <c r="J1529" s="4" t="str">
        <f>J1528</f>
        <v>the recipient</v>
      </c>
      <c r="K1529" s="61" t="str">
        <f>K$1195</f>
        <v xml:space="preserve"> is </v>
      </c>
      <c r="L1529" s="4" t="str">
        <f t="shared" ref="L1529:L1533" si="100">F1529</f>
        <v>beginning the Competetive Cultural Competence program</v>
      </c>
      <c r="M1529" s="4" t="s">
        <v>144</v>
      </c>
      <c r="N1529" s="60" t="s">
        <v>131</v>
      </c>
    </row>
    <row r="1530" spans="2:14" hidden="1" x14ac:dyDescent="0.3">
      <c r="C1530" s="62" t="str">
        <f>$C$1166</f>
        <v>Standard Cultural Competence - enrolled</v>
      </c>
      <c r="E1530" s="65" t="s">
        <v>60</v>
      </c>
      <c r="F1530" s="62" t="str">
        <f>$H$1166</f>
        <v>participating in the Standard Cultural Competence program</v>
      </c>
      <c r="G1530" s="65" t="s">
        <v>60</v>
      </c>
      <c r="H1530" s="73" t="str">
        <f t="shared" si="99"/>
        <v>Now that the recipient is participating in the Standard Cultural Competence program, we expect better outcomes. And can provide a testimonial of their responsiveness to the needs of diverse clients.</v>
      </c>
      <c r="I1530" s="4" t="s">
        <v>128</v>
      </c>
      <c r="J1530" s="4" t="str">
        <f t="shared" ref="J1530:J1533" si="101">J1529</f>
        <v>the recipient</v>
      </c>
      <c r="K1530" s="61" t="str">
        <f>K$1195</f>
        <v xml:space="preserve"> is </v>
      </c>
      <c r="L1530" s="4" t="str">
        <f t="shared" si="100"/>
        <v>participating in the Standard Cultural Competence program</v>
      </c>
      <c r="M1530" s="4" t="s">
        <v>145</v>
      </c>
      <c r="N1530" s="60" t="s">
        <v>131</v>
      </c>
    </row>
    <row r="1531" spans="2:14" hidden="1" x14ac:dyDescent="0.3">
      <c r="C1531" s="62" t="str">
        <f>$C$1167</f>
        <v>Competitive Cultural Competence - enrolled</v>
      </c>
      <c r="E1531" s="65" t="s">
        <v>60</v>
      </c>
      <c r="F1531" s="62" t="str">
        <f>$H$1167</f>
        <v>participating in the Competetive Cultural Competence program</v>
      </c>
      <c r="G1531" s="65" t="s">
        <v>60</v>
      </c>
      <c r="H1531" s="73" t="str">
        <f t="shared" si="99"/>
        <v>Now that the recipient is participating in the Competetive Cultural Competence program, we anticipate significantly improved wellness outcomes. And can provide a testimonial of their responsiveness to the needs of diverse clients.</v>
      </c>
      <c r="I1531" s="4" t="s">
        <v>128</v>
      </c>
      <c r="J1531" s="4" t="str">
        <f t="shared" si="101"/>
        <v>the recipient</v>
      </c>
      <c r="K1531" s="61" t="str">
        <f>K$1195</f>
        <v xml:space="preserve"> is </v>
      </c>
      <c r="L1531" s="4" t="str">
        <f t="shared" si="100"/>
        <v>participating in the Competetive Cultural Competence program</v>
      </c>
      <c r="M1531" s="4" t="s">
        <v>146</v>
      </c>
      <c r="N1531" s="60" t="s">
        <v>131</v>
      </c>
    </row>
    <row r="1532" spans="2:14" hidden="1" x14ac:dyDescent="0.3">
      <c r="C1532" s="62" t="str">
        <f>$C$1168</f>
        <v>Standard Cultural Competence - completed</v>
      </c>
      <c r="E1532" s="65" t="s">
        <v>60</v>
      </c>
      <c r="F1532" s="62" t="str">
        <f>$H$1168</f>
        <v>completing the Standard Cultural Competence program</v>
      </c>
      <c r="G1532" s="65" t="s">
        <v>60</v>
      </c>
      <c r="H1532" s="73" t="str">
        <f t="shared" si="99"/>
        <v>Now that the recipient is completing the Standard Cultural Competence program, we expect stellar outcomes. And will soon provide a testimonial of their responsiveness to the needs of diverse clients.</v>
      </c>
      <c r="I1532" s="4" t="s">
        <v>128</v>
      </c>
      <c r="J1532" s="4" t="str">
        <f t="shared" si="101"/>
        <v>the recipient</v>
      </c>
      <c r="K1532" s="61" t="str">
        <f>K$1195</f>
        <v xml:space="preserve"> is </v>
      </c>
      <c r="L1532" s="4" t="str">
        <f t="shared" si="100"/>
        <v>completing the Standard Cultural Competence program</v>
      </c>
      <c r="M1532" s="4" t="s">
        <v>147</v>
      </c>
      <c r="N1532" s="60" t="s">
        <v>136</v>
      </c>
    </row>
    <row r="1533" spans="2:14" hidden="1" x14ac:dyDescent="0.3">
      <c r="C1533" s="62" t="str">
        <f>$C$1169</f>
        <v>Competitive Cultural Competence - completed</v>
      </c>
      <c r="E1533" s="65" t="s">
        <v>60</v>
      </c>
      <c r="F1533" s="62" t="str">
        <f>$H$1169</f>
        <v>completing the Competetive Cultural Competence program</v>
      </c>
      <c r="G1533" s="65" t="s">
        <v>60</v>
      </c>
      <c r="H1533" s="73" t="str">
        <f t="shared" si="99"/>
        <v>Now that the recipient is completing the Competetive Cultural Competence program, we anticipate greatly improved wellness outcomes. And will soon provide a testimonial of their responsiveness to the needs of diverse clients.</v>
      </c>
      <c r="I1533" s="4" t="s">
        <v>128</v>
      </c>
      <c r="J1533" s="4" t="str">
        <f t="shared" si="101"/>
        <v>the recipient</v>
      </c>
      <c r="K1533" s="61" t="str">
        <f>K$1195</f>
        <v xml:space="preserve"> is </v>
      </c>
      <c r="L1533" s="4" t="str">
        <f t="shared" si="100"/>
        <v>completing the Competetive Cultural Competence program</v>
      </c>
      <c r="M1533" s="4" t="s">
        <v>148</v>
      </c>
      <c r="N1533" s="60" t="s">
        <v>136</v>
      </c>
    </row>
    <row r="1534" spans="2:14" hidden="1" x14ac:dyDescent="0.3">
      <c r="G1534" s="65" t="s">
        <v>60</v>
      </c>
      <c r="H1534" s="73" t="str">
        <f t="shared" si="99"/>
        <v>Select one of these two services, Standard or Competitive Competence, to best improve your efficacy serving diverse patients. We can then offer a testimonial of your improved responsiveness to diverse clients.</v>
      </c>
      <c r="K1534" s="61" t="s">
        <v>138</v>
      </c>
      <c r="L1534" s="61" t="s">
        <v>139</v>
      </c>
      <c r="M1534" s="61" t="s">
        <v>149</v>
      </c>
      <c r="N1534" s="60" t="s">
        <v>141</v>
      </c>
    </row>
    <row r="1535" spans="2:14" hidden="1" x14ac:dyDescent="0.3">
      <c r="C1535" s="73" t="str">
        <f>IF($C1523=$C1528,H1528,IF($C1523=$C1529,H1529,IF($C1523=C1530,H1530,IF($C1523=C1531,H1531,IF($C1523=C1532,H1532,IF($C1523=C1533,H1533,IF($C1523=0,H1534)))))))</f>
        <v>Select one of these two services, Standard or Competitive Competence, to best improve your efficacy serving diverse patients. We can then offer a testimonial of your improved responsiveness to diverse clients.</v>
      </c>
      <c r="E1535" s="65" t="s">
        <v>60</v>
      </c>
      <c r="F1535" s="73" t="str">
        <f>IF($C1523=$C1528,F1528,IF($C1523=$C1529,F1529,IF($C1523=C1530,F1530,IF($C1523=C1531,F1531,IF($C1523=C1532,F1532,IF($C1523=C1533,F1533,IF($C1523=0,"")))))))</f>
        <v/>
      </c>
      <c r="G1535" s="65" t="s">
        <v>60</v>
      </c>
    </row>
    <row r="1536" spans="2:14" hidden="1" x14ac:dyDescent="0.3"/>
    <row r="1537" spans="2:13" hidden="1" x14ac:dyDescent="0.3">
      <c r="C1537" s="4" t="s">
        <v>142</v>
      </c>
    </row>
    <row r="1538" spans="2:13" hidden="1" x14ac:dyDescent="0.3"/>
    <row r="1539" spans="2:13" hidden="1" x14ac:dyDescent="0.3"/>
    <row r="1540" spans="2:13" hidden="1" x14ac:dyDescent="0.3"/>
    <row r="1541" spans="2:13" ht="16" hidden="1" x14ac:dyDescent="0.4">
      <c r="B1541" s="66" t="str">
        <f>IF(OR(F502="",J502=""),B502,CONCATENATE(B502,": ",F502,", ",J502))</f>
        <v>12th visit</v>
      </c>
      <c r="C1541" s="67"/>
      <c r="D1541" s="67"/>
      <c r="E1541" s="67"/>
      <c r="F1541" s="68"/>
      <c r="G1541" s="67"/>
      <c r="H1541" s="69"/>
      <c r="I1541" s="67"/>
      <c r="J1541" s="67"/>
      <c r="K1541" s="67"/>
      <c r="L1541" s="67"/>
      <c r="M1541" s="133">
        <f>IF(J502=I$1103,L$1103,IF(J502=I$1104,L$1104,IF(J502=I$1105,L$1105,IF(J502=I$1106,L$1106,IF(J502=I$1107,L$1107,IF(J502=I$1108,L$1108,IF(J502=I$1109,L$1109,IF(J502="",0))))))))</f>
        <v>0</v>
      </c>
    </row>
    <row r="1542" spans="2:13" hidden="1" x14ac:dyDescent="0.3">
      <c r="F1542" s="63"/>
    </row>
    <row r="1543" spans="2:13" hidden="1" x14ac:dyDescent="0.3">
      <c r="F1543" s="70">
        <f>F506</f>
        <v>0</v>
      </c>
      <c r="J1543" s="70">
        <f>F507</f>
        <v>0</v>
      </c>
    </row>
    <row r="1544" spans="2:13" hidden="1" x14ac:dyDescent="0.3"/>
    <row r="1545" spans="2:13" hidden="1" x14ac:dyDescent="0.3">
      <c r="B1545" s="64">
        <f>IF(C1545=F$1107,E$1107,IF(C1545=F$1108,E$1108,IF(C1545=F$1109,E$1109,IF(C1545=F$1110,E$1110,IF(C1545=F$1111,E$1111,IF(C1545=0,0))))))</f>
        <v>0</v>
      </c>
      <c r="C1545" s="4">
        <f>K509</f>
        <v>0</v>
      </c>
      <c r="F1545" s="4" t="str">
        <f>F1508</f>
        <v>1. I felt fully seen and heard.</v>
      </c>
      <c r="M1545" s="4">
        <f>IF(K509="",0,1)</f>
        <v>0</v>
      </c>
    </row>
    <row r="1546" spans="2:13" hidden="1" x14ac:dyDescent="0.3">
      <c r="B1546" s="64">
        <f t="shared" ref="B1546:B1554" si="102">IF(C1546=F$1107,E$1107,IF(C1546=F$1108,E$1108,IF(C1546=F$1109,E$1109,IF(C1546=F$1110,E$1110,IF(C1546=F$1111,E$1111,IF(C1546=0,0))))))</f>
        <v>0</v>
      </c>
      <c r="C1546" s="4">
        <f>K511</f>
        <v>0</v>
      </c>
      <c r="F1546" s="4" t="str">
        <f t="shared" ref="F1546:F1554" si="103">F1509</f>
        <v>2. They faithfully responded to all of my expressions of pain or discomfort.</v>
      </c>
      <c r="M1546" s="4">
        <f>IF(K511="",0,1)</f>
        <v>0</v>
      </c>
    </row>
    <row r="1547" spans="2:13" hidden="1" x14ac:dyDescent="0.3">
      <c r="B1547" s="64">
        <f t="shared" si="102"/>
        <v>0</v>
      </c>
      <c r="C1547" s="4">
        <f>K513</f>
        <v>0</v>
      </c>
      <c r="F1547" s="4" t="str">
        <f t="shared" si="103"/>
        <v>3. They put my personal wellbeing ahead of their institutional processes.</v>
      </c>
      <c r="M1547" s="4">
        <f>IF(K513="",0,1)</f>
        <v>0</v>
      </c>
    </row>
    <row r="1548" spans="2:13" hidden="1" x14ac:dyDescent="0.3">
      <c r="B1548" s="64">
        <f t="shared" si="102"/>
        <v>0</v>
      </c>
      <c r="C1548" s="4">
        <f>K515</f>
        <v>0</v>
      </c>
      <c r="F1548" s="4" t="str">
        <f t="shared" si="103"/>
        <v>4. Their actions and expressions were devoid of any microaggressions.</v>
      </c>
      <c r="M1548" s="4">
        <f>IF(K515="",0,1)</f>
        <v>0</v>
      </c>
    </row>
    <row r="1549" spans="2:13" hidden="1" x14ac:dyDescent="0.3">
      <c r="B1549" s="64">
        <f t="shared" si="102"/>
        <v>0</v>
      </c>
      <c r="C1549" s="4">
        <f>K517</f>
        <v>0</v>
      </c>
      <c r="F1549" s="4" t="str">
        <f t="shared" si="103"/>
        <v>5. They asked me how they could be more culturally sensitive.</v>
      </c>
      <c r="M1549" s="4">
        <f>IF(K517="",0,1)</f>
        <v>0</v>
      </c>
    </row>
    <row r="1550" spans="2:13" hidden="1" x14ac:dyDescent="0.3">
      <c r="B1550" s="64">
        <f t="shared" si="102"/>
        <v>0</v>
      </c>
      <c r="C1550" s="4">
        <f>K519</f>
        <v>0</v>
      </c>
      <c r="F1550" s="4" t="str">
        <f t="shared" si="103"/>
        <v>6. They did not exploit my vulnerability to their professional authority.</v>
      </c>
      <c r="M1550" s="4">
        <f>IF(K519="",0,1)</f>
        <v>0</v>
      </c>
    </row>
    <row r="1551" spans="2:13" hidden="1" x14ac:dyDescent="0.3">
      <c r="B1551" s="64">
        <f t="shared" si="102"/>
        <v>0</v>
      </c>
      <c r="C1551" s="4">
        <f>K521</f>
        <v>0</v>
      </c>
      <c r="F1551" s="4" t="str">
        <f t="shared" si="103"/>
        <v>7. I never had to give up my autonomy to fit their processes.</v>
      </c>
      <c r="M1551" s="4">
        <f>IF(K521="",0,1)</f>
        <v>0</v>
      </c>
    </row>
    <row r="1552" spans="2:13" hidden="1" x14ac:dyDescent="0.3">
      <c r="B1552" s="64">
        <f t="shared" si="102"/>
        <v>0</v>
      </c>
      <c r="C1552" s="4">
        <f>K523</f>
        <v>0</v>
      </c>
      <c r="F1552" s="4" t="str">
        <f t="shared" si="103"/>
        <v>8. Staff appeared to be culturally diverse.</v>
      </c>
      <c r="M1552" s="4">
        <f>IF(K523="",0,1)</f>
        <v>0</v>
      </c>
    </row>
    <row r="1553" spans="2:16" hidden="1" x14ac:dyDescent="0.3">
      <c r="B1553" s="64">
        <f t="shared" si="102"/>
        <v>0</v>
      </c>
      <c r="C1553" s="4">
        <f>K525</f>
        <v>0</v>
      </c>
      <c r="F1553" s="4" t="str">
        <f t="shared" si="103"/>
        <v>9. They effectively accommodated my linguistic barrier.</v>
      </c>
      <c r="M1553" s="4">
        <f>IF(K525="",0,1)</f>
        <v>0</v>
      </c>
    </row>
    <row r="1554" spans="2:16" hidden="1" x14ac:dyDescent="0.3">
      <c r="B1554" s="64">
        <f t="shared" si="102"/>
        <v>0</v>
      </c>
      <c r="C1554" s="4">
        <f>K527</f>
        <v>0</v>
      </c>
      <c r="F1554" s="4" t="str">
        <f t="shared" si="103"/>
        <v>10. I was offered billing options appropriate to my cultural values.</v>
      </c>
      <c r="M1554" s="4">
        <f>IF(K527="",0,1)</f>
        <v>0</v>
      </c>
    </row>
    <row r="1555" spans="2:16" hidden="1" x14ac:dyDescent="0.3">
      <c r="M1555" s="71">
        <f t="shared" ref="M1555" si="104">SUM(M1545:M1554)</f>
        <v>0</v>
      </c>
    </row>
    <row r="1556" spans="2:16" ht="15.5" hidden="1" x14ac:dyDescent="0.45">
      <c r="B1556" s="72">
        <f t="shared" ref="B1556" si="105">ROUND(SUM(B1545:B1554),0)</f>
        <v>0</v>
      </c>
      <c r="C1556" s="73" t="str">
        <f>IF(AND($B1556&gt;=$B$1114,$B1556&lt;$C$1114),E$1114,IF(AND($B1556&gt;=$B$1115,$B1556&lt;$C$1115),E$1115,IF(AND($B1556&gt;=$B$1116,$B1556&lt;$C$1116),E$1116,IF(AND($B1556&gt;=$B$1117,$B1556&lt;$C$1117),E$1117,IF(AND($B1556&gt;=$B$1118,$B1556&lt;=$C$1118),E$1118)))))</f>
        <v>Dangerously incompetent</v>
      </c>
      <c r="F1556" s="73" t="str">
        <f>IF(AND($B1556&gt;=$B$1114,$B1556&lt;$C$1114),H$1114,IF(AND($B1556&gt;=$B$1115,$B1556&lt;$C$1115),H$1115,IF(AND($B1556&gt;=$B$1116,$B1556&lt;$C$1116),H$1116,IF(AND($B1556&gt;=$B$1117,$B1556&lt;$C$1117),H$1117,IF(AND($B1556&gt;=$B$1118,$B1556&lt;=$C$1118),H$1118)))))</f>
        <v>dangerous incompetence</v>
      </c>
      <c r="I1556" s="73" t="str">
        <f>IF(AND($B1556&gt;=$B$1114,$B1556&lt;$C$1114),K$1114,IF(AND($B1556&gt;=$B$1115,$B1556&lt;$C$1115),K$1115,IF(AND($B1556&gt;=$B$1116,$B1556&lt;$C$1116),K$1116,IF(AND($B1556&gt;=$B$1117,$B1556&lt;$C$1117),K$1117,IF(AND($B1556&gt;=$B$1118,$B1556&lt;=$C$1118),K$1118)))))</f>
        <v>dangerous risk to Maya's wellbeing</v>
      </c>
      <c r="M1556" s="74" t="str">
        <f>IF(M1555=10,B1556,"")</f>
        <v/>
      </c>
      <c r="P1556" s="127" t="str">
        <f>IF(M1556="","",M1556*0.01)</f>
        <v/>
      </c>
    </row>
    <row r="1557" spans="2:16" ht="15.5" hidden="1" x14ac:dyDescent="0.45">
      <c r="L1557" s="75" t="s">
        <v>92</v>
      </c>
      <c r="M1557" s="76" t="str">
        <f>IF(K507="","",K507)</f>
        <v/>
      </c>
      <c r="P1557" s="127" t="str">
        <f>IF(M1557="","",1-(M1557/12))</f>
        <v/>
      </c>
    </row>
    <row r="1558" spans="2:16" hidden="1" x14ac:dyDescent="0.3">
      <c r="B1558" s="73" t="str">
        <f t="shared" ref="B1558" si="106">IF(M1555=10,CONCATENATE(E1558,F1558,G1558,H1558,I1558,J1558,K1558,L1558,M1558),"")</f>
        <v/>
      </c>
      <c r="D1558" s="65" t="s">
        <v>60</v>
      </c>
      <c r="E1558" s="4" t="s">
        <v>93</v>
      </c>
      <c r="F1558" s="4">
        <f t="shared" ref="F1558" si="107">B1556</f>
        <v>0</v>
      </c>
      <c r="G1558" s="4" t="s">
        <v>94</v>
      </c>
      <c r="H1558" s="4" t="str">
        <f t="shared" ref="H1558" si="108">F1556</f>
        <v>dangerous incompetence</v>
      </c>
      <c r="I1558" s="4" t="s">
        <v>95</v>
      </c>
    </row>
    <row r="1559" spans="2:16" hidden="1" x14ac:dyDescent="0.3"/>
    <row r="1560" spans="2:16" ht="14.5" hidden="1" x14ac:dyDescent="0.45">
      <c r="C1560" s="147">
        <f>E537</f>
        <v>0</v>
      </c>
      <c r="D1560" s="148"/>
      <c r="E1560" s="148"/>
      <c r="F1560" s="148"/>
      <c r="G1560" s="148"/>
      <c r="H1560" s="149"/>
    </row>
    <row r="1561" spans="2:16" hidden="1" x14ac:dyDescent="0.3"/>
    <row r="1562" spans="2:16" hidden="1" x14ac:dyDescent="0.3">
      <c r="C1562" s="73" t="str">
        <f>CONCATENATE(E1562,F1562,G1562,H1562,I1562,J1562,K1562,,L1562,M1562)</f>
        <v xml:space="preserve">We provide this helpful feedback to you, the recipient, to improve your cultural competency. </v>
      </c>
      <c r="D1562" s="65" t="s">
        <v>60</v>
      </c>
      <c r="E1562" s="4" t="s">
        <v>123</v>
      </c>
      <c r="F1562" s="4" t="str">
        <f>IF($J1543=0,"the recipient",$J1543)</f>
        <v>the recipient</v>
      </c>
      <c r="G1562" s="4" t="s">
        <v>124</v>
      </c>
      <c r="H1562" s="4"/>
    </row>
    <row r="1563" spans="2:16" hidden="1" x14ac:dyDescent="0.3">
      <c r="C1563" s="73" t="str">
        <f>CONCATENATE(E1563,F1563,G1563,H1563,I1563,J1563,K1563,,L1563,M1563)</f>
        <v xml:space="preserve">We know medical providers like you rely upon referrals. Often from those you serve. </v>
      </c>
      <c r="D1563" s="65" t="s">
        <v>60</v>
      </c>
      <c r="E1563" s="4" t="s">
        <v>126</v>
      </c>
      <c r="G1563" s="4" t="s">
        <v>127</v>
      </c>
    </row>
    <row r="1564" spans="2:16" hidden="1" x14ac:dyDescent="0.3">
      <c r="C1564" s="73" t="str">
        <f>CONCATENATE(E1564,F1564,G1564,H1564,I1564,J1564,K1564,,L1564,M1564)</f>
        <v>Select a service that best fits your needs.</v>
      </c>
      <c r="D1564" s="65" t="s">
        <v>60</v>
      </c>
      <c r="E1564" s="4" t="s">
        <v>17</v>
      </c>
    </row>
    <row r="1565" spans="2:16" hidden="1" x14ac:dyDescent="0.3">
      <c r="C1565" s="62" t="str">
        <f>$C$1164</f>
        <v>Standard Cultural Competence - begin</v>
      </c>
      <c r="E1565" s="65" t="s">
        <v>60</v>
      </c>
      <c r="F1565" s="62" t="str">
        <f>$H$1164</f>
        <v>beginning the Standard Cultural Competence program</v>
      </c>
      <c r="G1565" s="65" t="s">
        <v>60</v>
      </c>
      <c r="H1565" s="73" t="str">
        <f>CONCATENATE($I1565,$J1565,$K1565,$L1565,$M1565,$N1565,$O1565,$P1565)</f>
        <v>Now that the recipient is beginning the Standard Cultural Competence program, we expect improved outcomes. And can provide a testimonial of their responsiveness to the needs of diverse clients.</v>
      </c>
      <c r="I1565" s="4" t="s">
        <v>128</v>
      </c>
      <c r="J1565" s="65" t="str">
        <f>F1562</f>
        <v>the recipient</v>
      </c>
      <c r="K1565" s="61" t="s">
        <v>129</v>
      </c>
      <c r="L1565" s="4" t="str">
        <f>F1565</f>
        <v>beginning the Standard Cultural Competence program</v>
      </c>
      <c r="M1565" s="4" t="s">
        <v>143</v>
      </c>
      <c r="N1565" s="60" t="s">
        <v>131</v>
      </c>
    </row>
    <row r="1566" spans="2:16" hidden="1" x14ac:dyDescent="0.3">
      <c r="C1566" s="62" t="str">
        <f>$C$1165</f>
        <v>Competitive Cultural Competence - begin</v>
      </c>
      <c r="E1566" s="65" t="s">
        <v>60</v>
      </c>
      <c r="F1566" s="62" t="str">
        <f>$H$1165</f>
        <v>beginning the Competetive Cultural Competence program</v>
      </c>
      <c r="G1566" s="65" t="s">
        <v>60</v>
      </c>
      <c r="H1566" s="73" t="str">
        <f t="shared" ref="H1566:H1571" si="109">CONCATENATE($I1566,$J1566,$K1566,$L1566,$M1566,$N1566,$O1566,$P1566)</f>
        <v>Now that the recipient is beginning the Competetive Cultural Competence program, we anticipate modestly improved wellness outcomes. And can provide a testimonial of their responsiveness to the needs of diverse clients.</v>
      </c>
      <c r="I1566" s="4" t="s">
        <v>128</v>
      </c>
      <c r="J1566" s="4" t="str">
        <f>J1565</f>
        <v>the recipient</v>
      </c>
      <c r="K1566" s="61" t="str">
        <f>K$1195</f>
        <v xml:space="preserve"> is </v>
      </c>
      <c r="L1566" s="4" t="str">
        <f t="shared" ref="L1566:L1570" si="110">F1566</f>
        <v>beginning the Competetive Cultural Competence program</v>
      </c>
      <c r="M1566" s="4" t="s">
        <v>144</v>
      </c>
      <c r="N1566" s="60" t="s">
        <v>131</v>
      </c>
    </row>
    <row r="1567" spans="2:16" hidden="1" x14ac:dyDescent="0.3">
      <c r="C1567" s="62" t="str">
        <f>$C$1166</f>
        <v>Standard Cultural Competence - enrolled</v>
      </c>
      <c r="E1567" s="65" t="s">
        <v>60</v>
      </c>
      <c r="F1567" s="62" t="str">
        <f>$H$1166</f>
        <v>participating in the Standard Cultural Competence program</v>
      </c>
      <c r="G1567" s="65" t="s">
        <v>60</v>
      </c>
      <c r="H1567" s="73" t="str">
        <f t="shared" si="109"/>
        <v>Now that the recipient is participating in the Standard Cultural Competence program, we expect better outcomes. And can provide a testimonial of their responsiveness to the needs of diverse clients.</v>
      </c>
      <c r="I1567" s="4" t="s">
        <v>128</v>
      </c>
      <c r="J1567" s="4" t="str">
        <f t="shared" ref="J1567:J1570" si="111">J1566</f>
        <v>the recipient</v>
      </c>
      <c r="K1567" s="61" t="str">
        <f>K$1195</f>
        <v xml:space="preserve"> is </v>
      </c>
      <c r="L1567" s="4" t="str">
        <f t="shared" si="110"/>
        <v>participating in the Standard Cultural Competence program</v>
      </c>
      <c r="M1567" s="4" t="s">
        <v>145</v>
      </c>
      <c r="N1567" s="60" t="s">
        <v>131</v>
      </c>
    </row>
    <row r="1568" spans="2:16" hidden="1" x14ac:dyDescent="0.3">
      <c r="C1568" s="62" t="str">
        <f>$C$1167</f>
        <v>Competitive Cultural Competence - enrolled</v>
      </c>
      <c r="E1568" s="65" t="s">
        <v>60</v>
      </c>
      <c r="F1568" s="62" t="str">
        <f>$H$1167</f>
        <v>participating in the Competetive Cultural Competence program</v>
      </c>
      <c r="G1568" s="65" t="s">
        <v>60</v>
      </c>
      <c r="H1568" s="73" t="str">
        <f t="shared" si="109"/>
        <v>Now that the recipient is participating in the Competetive Cultural Competence program, we anticipate significantly improved wellness outcomes. And can provide a testimonial of their responsiveness to the needs of diverse clients.</v>
      </c>
      <c r="I1568" s="4" t="s">
        <v>128</v>
      </c>
      <c r="J1568" s="4" t="str">
        <f t="shared" si="111"/>
        <v>the recipient</v>
      </c>
      <c r="K1568" s="61" t="str">
        <f>K$1195</f>
        <v xml:space="preserve"> is </v>
      </c>
      <c r="L1568" s="4" t="str">
        <f t="shared" si="110"/>
        <v>participating in the Competetive Cultural Competence program</v>
      </c>
      <c r="M1568" s="4" t="s">
        <v>146</v>
      </c>
      <c r="N1568" s="60" t="s">
        <v>131</v>
      </c>
    </row>
    <row r="1569" spans="2:14" hidden="1" x14ac:dyDescent="0.3">
      <c r="C1569" s="62" t="str">
        <f>$C$1168</f>
        <v>Standard Cultural Competence - completed</v>
      </c>
      <c r="E1569" s="65" t="s">
        <v>60</v>
      </c>
      <c r="F1569" s="62" t="str">
        <f>$H$1168</f>
        <v>completing the Standard Cultural Competence program</v>
      </c>
      <c r="G1569" s="65" t="s">
        <v>60</v>
      </c>
      <c r="H1569" s="73" t="str">
        <f t="shared" si="109"/>
        <v>Now that the recipient is completing the Standard Cultural Competence program, we expect stellar outcomes. And will soon provide a testimonial of their responsiveness to the needs of diverse clients.</v>
      </c>
      <c r="I1569" s="4" t="s">
        <v>128</v>
      </c>
      <c r="J1569" s="4" t="str">
        <f t="shared" si="111"/>
        <v>the recipient</v>
      </c>
      <c r="K1569" s="61" t="str">
        <f>K$1195</f>
        <v xml:space="preserve"> is </v>
      </c>
      <c r="L1569" s="4" t="str">
        <f t="shared" si="110"/>
        <v>completing the Standard Cultural Competence program</v>
      </c>
      <c r="M1569" s="4" t="s">
        <v>147</v>
      </c>
      <c r="N1569" s="60" t="s">
        <v>136</v>
      </c>
    </row>
    <row r="1570" spans="2:14" hidden="1" x14ac:dyDescent="0.3">
      <c r="C1570" s="62" t="str">
        <f>$C$1169</f>
        <v>Competitive Cultural Competence - completed</v>
      </c>
      <c r="E1570" s="65" t="s">
        <v>60</v>
      </c>
      <c r="F1570" s="62" t="str">
        <f>$H$1169</f>
        <v>completing the Competetive Cultural Competence program</v>
      </c>
      <c r="G1570" s="65" t="s">
        <v>60</v>
      </c>
      <c r="H1570" s="73" t="str">
        <f t="shared" si="109"/>
        <v>Now that the recipient is completing the Competetive Cultural Competence program, we anticipate greatly improved wellness outcomes. And will soon provide a testimonial of their responsiveness to the needs of diverse clients.</v>
      </c>
      <c r="I1570" s="4" t="s">
        <v>128</v>
      </c>
      <c r="J1570" s="4" t="str">
        <f t="shared" si="111"/>
        <v>the recipient</v>
      </c>
      <c r="K1570" s="61" t="str">
        <f>K$1195</f>
        <v xml:space="preserve"> is </v>
      </c>
      <c r="L1570" s="4" t="str">
        <f t="shared" si="110"/>
        <v>completing the Competetive Cultural Competence program</v>
      </c>
      <c r="M1570" s="4" t="s">
        <v>148</v>
      </c>
      <c r="N1570" s="60" t="s">
        <v>136</v>
      </c>
    </row>
    <row r="1571" spans="2:14" hidden="1" x14ac:dyDescent="0.3">
      <c r="G1571" s="65" t="s">
        <v>60</v>
      </c>
      <c r="H1571" s="73" t="str">
        <f t="shared" si="109"/>
        <v>Select one of these two services, Standard or Competitive Competence, to best improve your efficacy serving diverse patients. We can then offer a testimonial of your improved responsiveness to diverse clients.</v>
      </c>
      <c r="K1571" s="61" t="s">
        <v>138</v>
      </c>
      <c r="L1571" s="61" t="s">
        <v>139</v>
      </c>
      <c r="M1571" s="61" t="s">
        <v>149</v>
      </c>
      <c r="N1571" s="60" t="s">
        <v>141</v>
      </c>
    </row>
    <row r="1572" spans="2:14" hidden="1" x14ac:dyDescent="0.3">
      <c r="C1572" s="73" t="str">
        <f>IF($C1560=$C1565,H1565,IF($C1560=$C1566,H1566,IF($C1560=C1567,H1567,IF($C1560=C1568,H1568,IF($C1560=C1569,H1569,IF($C1560=C1570,H1570,IF($C1560=0,H1571)))))))</f>
        <v>Select one of these two services, Standard or Competitive Competence, to best improve your efficacy serving diverse patients. We can then offer a testimonial of your improved responsiveness to diverse clients.</v>
      </c>
      <c r="E1572" s="65" t="s">
        <v>60</v>
      </c>
      <c r="F1572" s="73" t="str">
        <f>IF($C1560=$C1565,F1565,IF($C1560=$C1566,F1566,IF($C1560=C1567,F1567,IF($C1560=C1568,F1568,IF($C1560=C1569,F1569,IF($C1560=C1570,F1570,IF($C1560=0,"")))))))</f>
        <v/>
      </c>
      <c r="G1572" s="65" t="s">
        <v>60</v>
      </c>
    </row>
    <row r="1573" spans="2:14" hidden="1" x14ac:dyDescent="0.3"/>
    <row r="1574" spans="2:14" hidden="1" x14ac:dyDescent="0.3">
      <c r="C1574" s="4" t="s">
        <v>142</v>
      </c>
    </row>
    <row r="1575" spans="2:14" hidden="1" x14ac:dyDescent="0.3"/>
    <row r="1576" spans="2:14" hidden="1" x14ac:dyDescent="0.3"/>
    <row r="1577" spans="2:14" hidden="1" x14ac:dyDescent="0.3"/>
    <row r="1578" spans="2:14" ht="16" hidden="1" x14ac:dyDescent="0.4">
      <c r="B1578" s="66" t="str">
        <f>IF(OR(F543="",J543=""),B543,CONCATENATE(B543,": ",F543,", ",J543))</f>
        <v>13th visit</v>
      </c>
      <c r="C1578" s="67"/>
      <c r="D1578" s="67"/>
      <c r="E1578" s="67"/>
      <c r="F1578" s="68"/>
      <c r="G1578" s="67"/>
      <c r="H1578" s="69"/>
      <c r="I1578" s="67"/>
      <c r="J1578" s="67"/>
      <c r="K1578" s="67"/>
      <c r="L1578" s="67"/>
      <c r="M1578" s="133">
        <f>IF(J543=I$1103,L$1103,IF(J543=I$1104,L$1104,IF(J543=I$1105,L$1105,IF(J543=I$1106,L$1106,IF(J543=I$1107,L$1107,IF(J543=I$1108,L$1108,IF(J543=I$1109,L$1109,IF(J543="",0))))))))</f>
        <v>0</v>
      </c>
    </row>
    <row r="1579" spans="2:14" hidden="1" x14ac:dyDescent="0.3">
      <c r="F1579" s="63"/>
    </row>
    <row r="1580" spans="2:14" hidden="1" x14ac:dyDescent="0.3">
      <c r="F1580" s="70">
        <f>F547</f>
        <v>0</v>
      </c>
      <c r="J1580" s="70">
        <f>F548</f>
        <v>0</v>
      </c>
    </row>
    <row r="1581" spans="2:14" hidden="1" x14ac:dyDescent="0.3"/>
    <row r="1582" spans="2:14" hidden="1" x14ac:dyDescent="0.3">
      <c r="B1582" s="64">
        <f>IF(C1582=F$1107,E$1107,IF(C1582=F$1108,E$1108,IF(C1582=F$1109,E$1109,IF(C1582=F$1110,E$1110,IF(C1582=F$1111,E$1111,IF(C1582=0,0))))))</f>
        <v>0</v>
      </c>
      <c r="C1582" s="4">
        <f>K550</f>
        <v>0</v>
      </c>
      <c r="F1582" s="4" t="str">
        <f>F1545</f>
        <v>1. I felt fully seen and heard.</v>
      </c>
      <c r="M1582" s="4">
        <f>IF(K550="",0,1)</f>
        <v>0</v>
      </c>
    </row>
    <row r="1583" spans="2:14" hidden="1" x14ac:dyDescent="0.3">
      <c r="B1583" s="64">
        <f t="shared" ref="B1583:B1591" si="112">IF(C1583=F$1107,E$1107,IF(C1583=F$1108,E$1108,IF(C1583=F$1109,E$1109,IF(C1583=F$1110,E$1110,IF(C1583=F$1111,E$1111,IF(C1583=0,0))))))</f>
        <v>0</v>
      </c>
      <c r="C1583" s="4">
        <f>K552</f>
        <v>0</v>
      </c>
      <c r="F1583" s="4" t="str">
        <f t="shared" ref="F1583:F1591" si="113">F1546</f>
        <v>2. They faithfully responded to all of my expressions of pain or discomfort.</v>
      </c>
      <c r="M1583" s="4">
        <f>IF(K552="",0,1)</f>
        <v>0</v>
      </c>
    </row>
    <row r="1584" spans="2:14" hidden="1" x14ac:dyDescent="0.3">
      <c r="B1584" s="64">
        <f t="shared" si="112"/>
        <v>0</v>
      </c>
      <c r="C1584" s="4">
        <f>K554</f>
        <v>0</v>
      </c>
      <c r="F1584" s="4" t="str">
        <f t="shared" si="113"/>
        <v>3. They put my personal wellbeing ahead of their institutional processes.</v>
      </c>
      <c r="M1584" s="4">
        <f>IF(K554="",0,1)</f>
        <v>0</v>
      </c>
    </row>
    <row r="1585" spans="2:16" hidden="1" x14ac:dyDescent="0.3">
      <c r="B1585" s="64">
        <f t="shared" si="112"/>
        <v>0</v>
      </c>
      <c r="C1585" s="4">
        <f>K556</f>
        <v>0</v>
      </c>
      <c r="F1585" s="4" t="str">
        <f t="shared" si="113"/>
        <v>4. Their actions and expressions were devoid of any microaggressions.</v>
      </c>
      <c r="M1585" s="4">
        <f>IF(K556="",0,1)</f>
        <v>0</v>
      </c>
    </row>
    <row r="1586" spans="2:16" hidden="1" x14ac:dyDescent="0.3">
      <c r="B1586" s="64">
        <f t="shared" si="112"/>
        <v>0</v>
      </c>
      <c r="C1586" s="4">
        <f>K558</f>
        <v>0</v>
      </c>
      <c r="F1586" s="4" t="str">
        <f t="shared" si="113"/>
        <v>5. They asked me how they could be more culturally sensitive.</v>
      </c>
      <c r="M1586" s="4">
        <f>IF(K558="",0,1)</f>
        <v>0</v>
      </c>
    </row>
    <row r="1587" spans="2:16" hidden="1" x14ac:dyDescent="0.3">
      <c r="B1587" s="64">
        <f t="shared" si="112"/>
        <v>0</v>
      </c>
      <c r="C1587" s="4">
        <f>K560</f>
        <v>0</v>
      </c>
      <c r="F1587" s="4" t="str">
        <f t="shared" si="113"/>
        <v>6. They did not exploit my vulnerability to their professional authority.</v>
      </c>
      <c r="M1587" s="4">
        <f>IF(K560="",0,1)</f>
        <v>0</v>
      </c>
    </row>
    <row r="1588" spans="2:16" hidden="1" x14ac:dyDescent="0.3">
      <c r="B1588" s="64">
        <f t="shared" si="112"/>
        <v>0</v>
      </c>
      <c r="C1588" s="4">
        <f>K562</f>
        <v>0</v>
      </c>
      <c r="F1588" s="4" t="str">
        <f t="shared" si="113"/>
        <v>7. I never had to give up my autonomy to fit their processes.</v>
      </c>
      <c r="M1588" s="4">
        <f>IF(K562="",0,1)</f>
        <v>0</v>
      </c>
    </row>
    <row r="1589" spans="2:16" hidden="1" x14ac:dyDescent="0.3">
      <c r="B1589" s="64">
        <f t="shared" si="112"/>
        <v>0</v>
      </c>
      <c r="C1589" s="4">
        <f>K564</f>
        <v>0</v>
      </c>
      <c r="F1589" s="4" t="str">
        <f t="shared" si="113"/>
        <v>8. Staff appeared to be culturally diverse.</v>
      </c>
      <c r="M1589" s="4">
        <f>IF(K564="",0,1)</f>
        <v>0</v>
      </c>
    </row>
    <row r="1590" spans="2:16" hidden="1" x14ac:dyDescent="0.3">
      <c r="B1590" s="64">
        <f t="shared" si="112"/>
        <v>0</v>
      </c>
      <c r="C1590" s="4">
        <f>K566</f>
        <v>0</v>
      </c>
      <c r="F1590" s="4" t="str">
        <f t="shared" si="113"/>
        <v>9. They effectively accommodated my linguistic barrier.</v>
      </c>
      <c r="M1590" s="4">
        <f>IF(K566="",0,1)</f>
        <v>0</v>
      </c>
    </row>
    <row r="1591" spans="2:16" hidden="1" x14ac:dyDescent="0.3">
      <c r="B1591" s="64">
        <f t="shared" si="112"/>
        <v>0</v>
      </c>
      <c r="C1591" s="4">
        <f>K568</f>
        <v>0</v>
      </c>
      <c r="F1591" s="4" t="str">
        <f t="shared" si="113"/>
        <v>10. I was offered billing options appropriate to my cultural values.</v>
      </c>
      <c r="M1591" s="4">
        <f>IF(K568="",0,1)</f>
        <v>0</v>
      </c>
    </row>
    <row r="1592" spans="2:16" hidden="1" x14ac:dyDescent="0.3">
      <c r="M1592" s="71">
        <f t="shared" ref="M1592" si="114">SUM(M1582:M1591)</f>
        <v>0</v>
      </c>
    </row>
    <row r="1593" spans="2:16" ht="15.5" hidden="1" x14ac:dyDescent="0.45">
      <c r="B1593" s="72">
        <f t="shared" ref="B1593" si="115">ROUND(SUM(B1582:B1591),0)</f>
        <v>0</v>
      </c>
      <c r="C1593" s="73" t="str">
        <f>IF(AND($B1593&gt;=$B$1114,$B1593&lt;$C$1114),E$1114,IF(AND($B1593&gt;=$B$1115,$B1593&lt;$C$1115),E$1115,IF(AND($B1593&gt;=$B$1116,$B1593&lt;$C$1116),E$1116,IF(AND($B1593&gt;=$B$1117,$B1593&lt;$C$1117),E$1117,IF(AND($B1593&gt;=$B$1118,$B1593&lt;=$C$1118),E$1118)))))</f>
        <v>Dangerously incompetent</v>
      </c>
      <c r="F1593" s="73" t="str">
        <f>IF(AND($B1593&gt;=$B$1114,$B1593&lt;$C$1114),H$1114,IF(AND($B1593&gt;=$B$1115,$B1593&lt;$C$1115),H$1115,IF(AND($B1593&gt;=$B$1116,$B1593&lt;$C$1116),H$1116,IF(AND($B1593&gt;=$B$1117,$B1593&lt;$C$1117),H$1117,IF(AND($B1593&gt;=$B$1118,$B1593&lt;=$C$1118),H$1118)))))</f>
        <v>dangerous incompetence</v>
      </c>
      <c r="I1593" s="73" t="str">
        <f>IF(AND($B1593&gt;=$B$1114,$B1593&lt;$C$1114),K$1114,IF(AND($B1593&gt;=$B$1115,$B1593&lt;$C$1115),K$1115,IF(AND($B1593&gt;=$B$1116,$B1593&lt;$C$1116),K$1116,IF(AND($B1593&gt;=$B$1117,$B1593&lt;$C$1117),K$1117,IF(AND($B1593&gt;=$B$1118,$B1593&lt;=$C$1118),K$1118)))))</f>
        <v>dangerous risk to Maya's wellbeing</v>
      </c>
      <c r="M1593" s="74" t="str">
        <f>IF(M1592=10,B1593,"")</f>
        <v/>
      </c>
      <c r="P1593" s="127" t="str">
        <f>IF(M1593="","",M1593*0.01)</f>
        <v/>
      </c>
    </row>
    <row r="1594" spans="2:16" ht="15.5" hidden="1" x14ac:dyDescent="0.45">
      <c r="L1594" s="75" t="s">
        <v>92</v>
      </c>
      <c r="M1594" s="76" t="str">
        <f>IF(K548="","",K548)</f>
        <v/>
      </c>
      <c r="P1594" s="127" t="str">
        <f>IF(M1594="","",1-(M1594/12))</f>
        <v/>
      </c>
    </row>
    <row r="1595" spans="2:16" hidden="1" x14ac:dyDescent="0.3">
      <c r="B1595" s="73" t="str">
        <f t="shared" ref="B1595" si="116">IF(M1592=10,CONCATENATE(E1595,F1595,G1595,H1595,I1595,J1595,K1595,L1595,M1595),"")</f>
        <v/>
      </c>
      <c r="D1595" s="65" t="s">
        <v>60</v>
      </c>
      <c r="E1595" s="4" t="s">
        <v>93</v>
      </c>
      <c r="F1595" s="4">
        <f t="shared" ref="F1595" si="117">B1593</f>
        <v>0</v>
      </c>
      <c r="G1595" s="4" t="s">
        <v>94</v>
      </c>
      <c r="H1595" s="4" t="str">
        <f t="shared" ref="H1595" si="118">F1593</f>
        <v>dangerous incompetence</v>
      </c>
      <c r="I1595" s="4" t="s">
        <v>95</v>
      </c>
    </row>
    <row r="1596" spans="2:16" hidden="1" x14ac:dyDescent="0.3"/>
    <row r="1597" spans="2:16" ht="14.5" hidden="1" x14ac:dyDescent="0.45">
      <c r="C1597" s="147">
        <f>E578</f>
        <v>0</v>
      </c>
      <c r="D1597" s="148"/>
      <c r="E1597" s="148"/>
      <c r="F1597" s="148"/>
      <c r="G1597" s="148"/>
      <c r="H1597" s="149"/>
    </row>
    <row r="1598" spans="2:16" hidden="1" x14ac:dyDescent="0.3"/>
    <row r="1599" spans="2:16" hidden="1" x14ac:dyDescent="0.3">
      <c r="C1599" s="73" t="str">
        <f>CONCATENATE(E1599,F1599,G1599,H1599,I1599,J1599,K1599,,L1599,M1599)</f>
        <v xml:space="preserve">We provide this helpful feedback to you, the recipient, to improve your cultural competency. </v>
      </c>
      <c r="D1599" s="65" t="s">
        <v>60</v>
      </c>
      <c r="E1599" s="4" t="s">
        <v>123</v>
      </c>
      <c r="F1599" s="4" t="str">
        <f>IF($J1580=0,"the recipient",$J1580)</f>
        <v>the recipient</v>
      </c>
      <c r="G1599" s="4" t="s">
        <v>124</v>
      </c>
      <c r="H1599" s="4"/>
    </row>
    <row r="1600" spans="2:16" hidden="1" x14ac:dyDescent="0.3">
      <c r="C1600" s="73" t="str">
        <f>CONCATENATE(E1600,F1600,G1600,H1600,I1600,J1600,K1600,,L1600,M1600)</f>
        <v xml:space="preserve">We know medical providers like you rely upon referrals. Often from those you serve. </v>
      </c>
      <c r="D1600" s="65" t="s">
        <v>60</v>
      </c>
      <c r="E1600" s="4" t="s">
        <v>126</v>
      </c>
      <c r="G1600" s="4" t="s">
        <v>127</v>
      </c>
    </row>
    <row r="1601" spans="2:14" hidden="1" x14ac:dyDescent="0.3">
      <c r="C1601" s="73" t="str">
        <f>CONCATENATE(E1601,F1601,G1601,H1601,I1601,J1601,K1601,,L1601,M1601)</f>
        <v>Select a service that best fits your needs.</v>
      </c>
      <c r="D1601" s="65" t="s">
        <v>60</v>
      </c>
      <c r="E1601" s="4" t="s">
        <v>17</v>
      </c>
    </row>
    <row r="1602" spans="2:14" hidden="1" x14ac:dyDescent="0.3">
      <c r="C1602" s="62" t="str">
        <f>$C$1164</f>
        <v>Standard Cultural Competence - begin</v>
      </c>
      <c r="E1602" s="65" t="s">
        <v>60</v>
      </c>
      <c r="F1602" s="62" t="str">
        <f>$H$1164</f>
        <v>beginning the Standard Cultural Competence program</v>
      </c>
      <c r="G1602" s="65" t="s">
        <v>60</v>
      </c>
      <c r="H1602" s="73" t="str">
        <f>CONCATENATE($I1602,$J1602,$K1602,$L1602,$M1602,$N1602,$O1602,$P1602)</f>
        <v>Now that the recipient is beginning the Standard Cultural Competence program, we expect improved outcomes. And can provide a testimonial of their responsiveness to the needs of diverse clients.</v>
      </c>
      <c r="I1602" s="4" t="s">
        <v>128</v>
      </c>
      <c r="J1602" s="65" t="str">
        <f>F1599</f>
        <v>the recipient</v>
      </c>
      <c r="K1602" s="61" t="s">
        <v>129</v>
      </c>
      <c r="L1602" s="4" t="str">
        <f>F1602</f>
        <v>beginning the Standard Cultural Competence program</v>
      </c>
      <c r="M1602" s="4" t="s">
        <v>143</v>
      </c>
      <c r="N1602" s="60" t="s">
        <v>131</v>
      </c>
    </row>
    <row r="1603" spans="2:14" hidden="1" x14ac:dyDescent="0.3">
      <c r="C1603" s="62" t="str">
        <f>$C$1165</f>
        <v>Competitive Cultural Competence - begin</v>
      </c>
      <c r="E1603" s="65" t="s">
        <v>60</v>
      </c>
      <c r="F1603" s="62" t="str">
        <f>$H$1165</f>
        <v>beginning the Competetive Cultural Competence program</v>
      </c>
      <c r="G1603" s="65" t="s">
        <v>60</v>
      </c>
      <c r="H1603" s="73" t="str">
        <f t="shared" ref="H1603:H1608" si="119">CONCATENATE($I1603,$J1603,$K1603,$L1603,$M1603,$N1603,$O1603,$P1603)</f>
        <v>Now that the recipient is beginning the Competetive Cultural Competence program, we anticipate modestly improved wellness outcomes. And can provide a testimonial of their responsiveness to the needs of diverse clients.</v>
      </c>
      <c r="I1603" s="4" t="s">
        <v>128</v>
      </c>
      <c r="J1603" s="4" t="str">
        <f>J1602</f>
        <v>the recipient</v>
      </c>
      <c r="K1603" s="61" t="str">
        <f>K$1195</f>
        <v xml:space="preserve"> is </v>
      </c>
      <c r="L1603" s="4" t="str">
        <f t="shared" ref="L1603:L1607" si="120">F1603</f>
        <v>beginning the Competetive Cultural Competence program</v>
      </c>
      <c r="M1603" s="4" t="s">
        <v>144</v>
      </c>
      <c r="N1603" s="60" t="s">
        <v>131</v>
      </c>
    </row>
    <row r="1604" spans="2:14" hidden="1" x14ac:dyDescent="0.3">
      <c r="C1604" s="62" t="str">
        <f>$C$1166</f>
        <v>Standard Cultural Competence - enrolled</v>
      </c>
      <c r="E1604" s="65" t="s">
        <v>60</v>
      </c>
      <c r="F1604" s="62" t="str">
        <f>$H$1166</f>
        <v>participating in the Standard Cultural Competence program</v>
      </c>
      <c r="G1604" s="65" t="s">
        <v>60</v>
      </c>
      <c r="H1604" s="73" t="str">
        <f t="shared" si="119"/>
        <v>Now that the recipient is participating in the Standard Cultural Competence program, we expect better outcomes. And can provide a testimonial of their responsiveness to the needs of diverse clients.</v>
      </c>
      <c r="I1604" s="4" t="s">
        <v>128</v>
      </c>
      <c r="J1604" s="4" t="str">
        <f t="shared" ref="J1604:J1607" si="121">J1603</f>
        <v>the recipient</v>
      </c>
      <c r="K1604" s="61" t="str">
        <f>K$1195</f>
        <v xml:space="preserve"> is </v>
      </c>
      <c r="L1604" s="4" t="str">
        <f t="shared" si="120"/>
        <v>participating in the Standard Cultural Competence program</v>
      </c>
      <c r="M1604" s="4" t="s">
        <v>145</v>
      </c>
      <c r="N1604" s="60" t="s">
        <v>131</v>
      </c>
    </row>
    <row r="1605" spans="2:14" hidden="1" x14ac:dyDescent="0.3">
      <c r="C1605" s="62" t="str">
        <f>$C$1167</f>
        <v>Competitive Cultural Competence - enrolled</v>
      </c>
      <c r="E1605" s="65" t="s">
        <v>60</v>
      </c>
      <c r="F1605" s="62" t="str">
        <f>$H$1167</f>
        <v>participating in the Competetive Cultural Competence program</v>
      </c>
      <c r="G1605" s="65" t="s">
        <v>60</v>
      </c>
      <c r="H1605" s="73" t="str">
        <f t="shared" si="119"/>
        <v>Now that the recipient is participating in the Competetive Cultural Competence program, we anticipate significantly improved wellness outcomes. And can provide a testimonial of their responsiveness to the needs of diverse clients.</v>
      </c>
      <c r="I1605" s="4" t="s">
        <v>128</v>
      </c>
      <c r="J1605" s="4" t="str">
        <f t="shared" si="121"/>
        <v>the recipient</v>
      </c>
      <c r="K1605" s="61" t="str">
        <f>K$1195</f>
        <v xml:space="preserve"> is </v>
      </c>
      <c r="L1605" s="4" t="str">
        <f t="shared" si="120"/>
        <v>participating in the Competetive Cultural Competence program</v>
      </c>
      <c r="M1605" s="4" t="s">
        <v>146</v>
      </c>
      <c r="N1605" s="60" t="s">
        <v>131</v>
      </c>
    </row>
    <row r="1606" spans="2:14" hidden="1" x14ac:dyDescent="0.3">
      <c r="C1606" s="62" t="str">
        <f>$C$1168</f>
        <v>Standard Cultural Competence - completed</v>
      </c>
      <c r="E1606" s="65" t="s">
        <v>60</v>
      </c>
      <c r="F1606" s="62" t="str">
        <f>$H$1168</f>
        <v>completing the Standard Cultural Competence program</v>
      </c>
      <c r="G1606" s="65" t="s">
        <v>60</v>
      </c>
      <c r="H1606" s="73" t="str">
        <f t="shared" si="119"/>
        <v>Now that the recipient is completing the Standard Cultural Competence program, we expect stellar outcomes. And will soon provide a testimonial of their responsiveness to the needs of diverse clients.</v>
      </c>
      <c r="I1606" s="4" t="s">
        <v>128</v>
      </c>
      <c r="J1606" s="4" t="str">
        <f t="shared" si="121"/>
        <v>the recipient</v>
      </c>
      <c r="K1606" s="61" t="str">
        <f>K$1195</f>
        <v xml:space="preserve"> is </v>
      </c>
      <c r="L1606" s="4" t="str">
        <f t="shared" si="120"/>
        <v>completing the Standard Cultural Competence program</v>
      </c>
      <c r="M1606" s="4" t="s">
        <v>147</v>
      </c>
      <c r="N1606" s="60" t="s">
        <v>136</v>
      </c>
    </row>
    <row r="1607" spans="2:14" hidden="1" x14ac:dyDescent="0.3">
      <c r="C1607" s="62" t="str">
        <f>$C$1169</f>
        <v>Competitive Cultural Competence - completed</v>
      </c>
      <c r="E1607" s="65" t="s">
        <v>60</v>
      </c>
      <c r="F1607" s="62" t="str">
        <f>$H$1169</f>
        <v>completing the Competetive Cultural Competence program</v>
      </c>
      <c r="G1607" s="65" t="s">
        <v>60</v>
      </c>
      <c r="H1607" s="73" t="str">
        <f t="shared" si="119"/>
        <v>Now that the recipient is completing the Competetive Cultural Competence program, we anticipate greatly improved wellness outcomes. And will soon provide a testimonial of their responsiveness to the needs of diverse clients.</v>
      </c>
      <c r="I1607" s="4" t="s">
        <v>128</v>
      </c>
      <c r="J1607" s="4" t="str">
        <f t="shared" si="121"/>
        <v>the recipient</v>
      </c>
      <c r="K1607" s="61" t="str">
        <f>K$1195</f>
        <v xml:space="preserve"> is </v>
      </c>
      <c r="L1607" s="4" t="str">
        <f t="shared" si="120"/>
        <v>completing the Competetive Cultural Competence program</v>
      </c>
      <c r="M1607" s="4" t="s">
        <v>148</v>
      </c>
      <c r="N1607" s="60" t="s">
        <v>136</v>
      </c>
    </row>
    <row r="1608" spans="2:14" hidden="1" x14ac:dyDescent="0.3">
      <c r="G1608" s="65" t="s">
        <v>60</v>
      </c>
      <c r="H1608" s="73" t="str">
        <f t="shared" si="119"/>
        <v>Select one of these two services, Standard or Competitive Competence, to best improve your efficacy serving diverse patients. We can then offer a testimonial of your improved responsiveness to diverse clients.</v>
      </c>
      <c r="K1608" s="61" t="s">
        <v>138</v>
      </c>
      <c r="L1608" s="61" t="s">
        <v>139</v>
      </c>
      <c r="M1608" s="61" t="s">
        <v>149</v>
      </c>
      <c r="N1608" s="60" t="s">
        <v>141</v>
      </c>
    </row>
    <row r="1609" spans="2:14" hidden="1" x14ac:dyDescent="0.3">
      <c r="C1609" s="73" t="str">
        <f>IF($C1597=$C1602,H1602,IF($C1597=$C1603,H1603,IF($C1597=C1604,H1604,IF($C1597=C1605,H1605,IF($C1597=C1606,H1606,IF($C1597=C1607,H1607,IF($C1597=0,H1608)))))))</f>
        <v>Select one of these two services, Standard or Competitive Competence, to best improve your efficacy serving diverse patients. We can then offer a testimonial of your improved responsiveness to diverse clients.</v>
      </c>
      <c r="E1609" s="65" t="s">
        <v>60</v>
      </c>
      <c r="F1609" s="73" t="str">
        <f>IF($C1597=$C1602,F1602,IF($C1597=$C1603,F1603,IF($C1597=C1604,F1604,IF($C1597=C1605,F1605,IF($C1597=C1606,F1606,IF($C1597=C1607,F1607,IF($C1597=0,"")))))))</f>
        <v/>
      </c>
      <c r="G1609" s="65" t="s">
        <v>60</v>
      </c>
    </row>
    <row r="1610" spans="2:14" hidden="1" x14ac:dyDescent="0.3"/>
    <row r="1611" spans="2:14" hidden="1" x14ac:dyDescent="0.3">
      <c r="C1611" s="4" t="s">
        <v>142</v>
      </c>
    </row>
    <row r="1612" spans="2:14" hidden="1" x14ac:dyDescent="0.3"/>
    <row r="1613" spans="2:14" hidden="1" x14ac:dyDescent="0.3"/>
    <row r="1614" spans="2:14" hidden="1" x14ac:dyDescent="0.3"/>
    <row r="1615" spans="2:14" ht="16" hidden="1" x14ac:dyDescent="0.4">
      <c r="B1615" s="66" t="str">
        <f>IF(OR(F584="",J584=""),B584,CONCATENATE(B584,": ",F584,", ",J584))</f>
        <v>14th visit</v>
      </c>
      <c r="C1615" s="67"/>
      <c r="D1615" s="67"/>
      <c r="E1615" s="67"/>
      <c r="F1615" s="68"/>
      <c r="G1615" s="67"/>
      <c r="H1615" s="69"/>
      <c r="I1615" s="67"/>
      <c r="J1615" s="67"/>
      <c r="K1615" s="67"/>
      <c r="L1615" s="67"/>
      <c r="M1615" s="133">
        <f>IF(J584=I$1103,L$1103,IF(J584=I$1104,L$1104,IF(J584=I$1105,L$1105,IF(J584=I$1106,L$1106,IF(J584=I$1107,L$1107,IF(J584=I$1108,L$1108,IF(J584=I$1109,L$1109,IF(J584="",0))))))))</f>
        <v>0</v>
      </c>
    </row>
    <row r="1616" spans="2:14" hidden="1" x14ac:dyDescent="0.3">
      <c r="F1616" s="63"/>
    </row>
    <row r="1617" spans="2:16" hidden="1" x14ac:dyDescent="0.3">
      <c r="F1617" s="70">
        <f>F588</f>
        <v>0</v>
      </c>
      <c r="J1617" s="70">
        <f>F589</f>
        <v>0</v>
      </c>
    </row>
    <row r="1618" spans="2:16" hidden="1" x14ac:dyDescent="0.3"/>
    <row r="1619" spans="2:16" hidden="1" x14ac:dyDescent="0.3">
      <c r="B1619" s="64">
        <f>IF(C1619=F$1107,E$1107,IF(C1619=F$1108,E$1108,IF(C1619=F$1109,E$1109,IF(C1619=F$1110,E$1110,IF(C1619=F$1111,E$1111,IF(C1619=0,0))))))</f>
        <v>0</v>
      </c>
      <c r="C1619" s="4">
        <f>K591</f>
        <v>0</v>
      </c>
      <c r="F1619" s="4" t="str">
        <f>F1582</f>
        <v>1. I felt fully seen and heard.</v>
      </c>
      <c r="M1619" s="4">
        <f>IF(K591="",0,1)</f>
        <v>0</v>
      </c>
    </row>
    <row r="1620" spans="2:16" hidden="1" x14ac:dyDescent="0.3">
      <c r="B1620" s="64">
        <f t="shared" ref="B1620:B1628" si="122">IF(C1620=F$1107,E$1107,IF(C1620=F$1108,E$1108,IF(C1620=F$1109,E$1109,IF(C1620=F$1110,E$1110,IF(C1620=F$1111,E$1111,IF(C1620=0,0))))))</f>
        <v>0</v>
      </c>
      <c r="C1620" s="4">
        <f>K593</f>
        <v>0</v>
      </c>
      <c r="F1620" s="4" t="str">
        <f t="shared" ref="F1620:F1628" si="123">F1583</f>
        <v>2. They faithfully responded to all of my expressions of pain or discomfort.</v>
      </c>
      <c r="M1620" s="4">
        <f>IF(K593="",0,1)</f>
        <v>0</v>
      </c>
    </row>
    <row r="1621" spans="2:16" hidden="1" x14ac:dyDescent="0.3">
      <c r="B1621" s="64">
        <f t="shared" si="122"/>
        <v>0</v>
      </c>
      <c r="C1621" s="4">
        <f>K595</f>
        <v>0</v>
      </c>
      <c r="F1621" s="4" t="str">
        <f t="shared" si="123"/>
        <v>3. They put my personal wellbeing ahead of their institutional processes.</v>
      </c>
      <c r="M1621" s="4">
        <f>IF(K595="",0,1)</f>
        <v>0</v>
      </c>
    </row>
    <row r="1622" spans="2:16" hidden="1" x14ac:dyDescent="0.3">
      <c r="B1622" s="64">
        <f t="shared" si="122"/>
        <v>0</v>
      </c>
      <c r="C1622" s="4">
        <f>K597</f>
        <v>0</v>
      </c>
      <c r="F1622" s="4" t="str">
        <f t="shared" si="123"/>
        <v>4. Their actions and expressions were devoid of any microaggressions.</v>
      </c>
      <c r="M1622" s="4">
        <f>IF(K597="",0,1)</f>
        <v>0</v>
      </c>
    </row>
    <row r="1623" spans="2:16" hidden="1" x14ac:dyDescent="0.3">
      <c r="B1623" s="64">
        <f t="shared" si="122"/>
        <v>0</v>
      </c>
      <c r="C1623" s="4">
        <f>K599</f>
        <v>0</v>
      </c>
      <c r="F1623" s="4" t="str">
        <f t="shared" si="123"/>
        <v>5. They asked me how they could be more culturally sensitive.</v>
      </c>
      <c r="M1623" s="4">
        <f>IF(K599="",0,1)</f>
        <v>0</v>
      </c>
    </row>
    <row r="1624" spans="2:16" hidden="1" x14ac:dyDescent="0.3">
      <c r="B1624" s="64">
        <f t="shared" si="122"/>
        <v>0</v>
      </c>
      <c r="C1624" s="4">
        <f>K601</f>
        <v>0</v>
      </c>
      <c r="F1624" s="4" t="str">
        <f t="shared" si="123"/>
        <v>6. They did not exploit my vulnerability to their professional authority.</v>
      </c>
      <c r="M1624" s="4">
        <f>IF(K601="",0,1)</f>
        <v>0</v>
      </c>
    </row>
    <row r="1625" spans="2:16" hidden="1" x14ac:dyDescent="0.3">
      <c r="B1625" s="64">
        <f t="shared" si="122"/>
        <v>0</v>
      </c>
      <c r="C1625" s="4">
        <f>K603</f>
        <v>0</v>
      </c>
      <c r="F1625" s="4" t="str">
        <f t="shared" si="123"/>
        <v>7. I never had to give up my autonomy to fit their processes.</v>
      </c>
      <c r="M1625" s="4">
        <f>IF(K603="",0,1)</f>
        <v>0</v>
      </c>
    </row>
    <row r="1626" spans="2:16" hidden="1" x14ac:dyDescent="0.3">
      <c r="B1626" s="64">
        <f t="shared" si="122"/>
        <v>0</v>
      </c>
      <c r="C1626" s="4">
        <f>K605</f>
        <v>0</v>
      </c>
      <c r="F1626" s="4" t="str">
        <f t="shared" si="123"/>
        <v>8. Staff appeared to be culturally diverse.</v>
      </c>
      <c r="M1626" s="4">
        <f>IF(K605="",0,1)</f>
        <v>0</v>
      </c>
    </row>
    <row r="1627" spans="2:16" hidden="1" x14ac:dyDescent="0.3">
      <c r="B1627" s="64">
        <f t="shared" si="122"/>
        <v>0</v>
      </c>
      <c r="C1627" s="4">
        <f>K607</f>
        <v>0</v>
      </c>
      <c r="F1627" s="4" t="str">
        <f t="shared" si="123"/>
        <v>9. They effectively accommodated my linguistic barrier.</v>
      </c>
      <c r="M1627" s="4">
        <f>IF(K607="",0,1)</f>
        <v>0</v>
      </c>
    </row>
    <row r="1628" spans="2:16" hidden="1" x14ac:dyDescent="0.3">
      <c r="B1628" s="64">
        <f t="shared" si="122"/>
        <v>0</v>
      </c>
      <c r="C1628" s="4">
        <f>K609</f>
        <v>0</v>
      </c>
      <c r="F1628" s="4" t="str">
        <f t="shared" si="123"/>
        <v>10. I was offered billing options appropriate to my cultural values.</v>
      </c>
      <c r="M1628" s="4">
        <f>IF(K609="",0,1)</f>
        <v>0</v>
      </c>
    </row>
    <row r="1629" spans="2:16" hidden="1" x14ac:dyDescent="0.3">
      <c r="M1629" s="71">
        <f t="shared" ref="M1629" si="124">SUM(M1619:M1628)</f>
        <v>0</v>
      </c>
    </row>
    <row r="1630" spans="2:16" ht="15.5" hidden="1" x14ac:dyDescent="0.45">
      <c r="B1630" s="72">
        <f t="shared" ref="B1630:B1667" si="125">ROUND(SUM(B1619:B1628),0)</f>
        <v>0</v>
      </c>
      <c r="C1630" s="73" t="str">
        <f>IF(AND($B1630&gt;=$B$1114,$B1630&lt;$C$1114),E$1114,IF(AND($B1630&gt;=$B$1115,$B1630&lt;$C$1115),E$1115,IF(AND($B1630&gt;=$B$1116,$B1630&lt;$C$1116),E$1116,IF(AND($B1630&gt;=$B$1117,$B1630&lt;$C$1117),E$1117,IF(AND($B1630&gt;=$B$1118,$B1630&lt;=$C$1118),E$1118)))))</f>
        <v>Dangerously incompetent</v>
      </c>
      <c r="F1630" s="73" t="str">
        <f>IF(AND($B1630&gt;=$B$1114,$B1630&lt;$C$1114),H$1114,IF(AND($B1630&gt;=$B$1115,$B1630&lt;$C$1115),H$1115,IF(AND($B1630&gt;=$B$1116,$B1630&lt;$C$1116),H$1116,IF(AND($B1630&gt;=$B$1117,$B1630&lt;$C$1117),H$1117,IF(AND($B1630&gt;=$B$1118,$B1630&lt;=$C$1118),H$1118)))))</f>
        <v>dangerous incompetence</v>
      </c>
      <c r="I1630" s="73" t="str">
        <f>IF(AND($B1630&gt;=$B$1114,$B1630&lt;$C$1114),K$1114,IF(AND($B1630&gt;=$B$1115,$B1630&lt;$C$1115),K$1115,IF(AND($B1630&gt;=$B$1116,$B1630&lt;$C$1116),K$1116,IF(AND($B1630&gt;=$B$1117,$B1630&lt;$C$1117),K$1117,IF(AND($B1630&gt;=$B$1118,$B1630&lt;=$C$1118),K$1118)))))</f>
        <v>dangerous risk to Maya's wellbeing</v>
      </c>
      <c r="M1630" s="74" t="str">
        <f>IF(M1629=10,B1630,"")</f>
        <v/>
      </c>
      <c r="P1630" s="127" t="str">
        <f>IF(M1630="","",M1630*0.01)</f>
        <v/>
      </c>
    </row>
    <row r="1631" spans="2:16" ht="15.5" hidden="1" x14ac:dyDescent="0.45">
      <c r="L1631" s="75" t="s">
        <v>92</v>
      </c>
      <c r="M1631" s="76" t="str">
        <f>IF(K589="","",K589)</f>
        <v/>
      </c>
      <c r="P1631" s="127" t="str">
        <f>IF(M1631="","",1-(M1631/12))</f>
        <v/>
      </c>
    </row>
    <row r="1632" spans="2:16" hidden="1" x14ac:dyDescent="0.3">
      <c r="B1632" s="73" t="str">
        <f t="shared" ref="B1632" si="126">IF(M1629=10,CONCATENATE(E1632,F1632,G1632,H1632,I1632,J1632,K1632,L1632,M1632),"")</f>
        <v/>
      </c>
      <c r="D1632" s="65" t="s">
        <v>60</v>
      </c>
      <c r="E1632" s="4" t="s">
        <v>93</v>
      </c>
      <c r="F1632" s="4">
        <f t="shared" ref="F1632" si="127">B1630</f>
        <v>0</v>
      </c>
      <c r="G1632" s="4" t="s">
        <v>94</v>
      </c>
      <c r="H1632" s="4" t="str">
        <f t="shared" ref="H1632" si="128">F1630</f>
        <v>dangerous incompetence</v>
      </c>
      <c r="I1632" s="4" t="s">
        <v>95</v>
      </c>
    </row>
    <row r="1633" spans="3:14" hidden="1" x14ac:dyDescent="0.3"/>
    <row r="1634" spans="3:14" ht="14.5" hidden="1" x14ac:dyDescent="0.45">
      <c r="C1634" s="147">
        <f>E619</f>
        <v>0</v>
      </c>
      <c r="D1634" s="148"/>
      <c r="E1634" s="148"/>
      <c r="F1634" s="148"/>
      <c r="G1634" s="148"/>
      <c r="H1634" s="149"/>
    </row>
    <row r="1635" spans="3:14" hidden="1" x14ac:dyDescent="0.3"/>
    <row r="1636" spans="3:14" hidden="1" x14ac:dyDescent="0.3">
      <c r="C1636" s="73" t="str">
        <f>CONCATENATE(E1636,F1636,G1636,H1636,I1636,J1636,K1636,,L1636,M1636)</f>
        <v xml:space="preserve">We provide this helpful feedback to you, the recipient, to improve your cultural competency. </v>
      </c>
      <c r="D1636" s="65" t="s">
        <v>60</v>
      </c>
      <c r="E1636" s="4" t="s">
        <v>123</v>
      </c>
      <c r="F1636" s="4" t="str">
        <f>IF($J1617=0,"the recipient",$J1617)</f>
        <v>the recipient</v>
      </c>
      <c r="G1636" s="4" t="s">
        <v>124</v>
      </c>
      <c r="H1636" s="4"/>
    </row>
    <row r="1637" spans="3:14" hidden="1" x14ac:dyDescent="0.3">
      <c r="C1637" s="73" t="str">
        <f>CONCATENATE(E1637,F1637,G1637,H1637,I1637,J1637,K1637,,L1637,M1637)</f>
        <v xml:space="preserve">We know medical providers like you rely upon referrals. Often from those you serve. </v>
      </c>
      <c r="D1637" s="65" t="s">
        <v>60</v>
      </c>
      <c r="E1637" s="4" t="s">
        <v>126</v>
      </c>
      <c r="G1637" s="4" t="s">
        <v>127</v>
      </c>
    </row>
    <row r="1638" spans="3:14" hidden="1" x14ac:dyDescent="0.3">
      <c r="C1638" s="73" t="str">
        <f>CONCATENATE(E1638,F1638,G1638,H1638,I1638,J1638,K1638,,L1638,M1638)</f>
        <v>Select a service that best fits your needs.</v>
      </c>
      <c r="D1638" s="65" t="s">
        <v>60</v>
      </c>
      <c r="E1638" s="4" t="s">
        <v>17</v>
      </c>
    </row>
    <row r="1639" spans="3:14" hidden="1" x14ac:dyDescent="0.3">
      <c r="C1639" s="62" t="str">
        <f>$C$1164</f>
        <v>Standard Cultural Competence - begin</v>
      </c>
      <c r="E1639" s="65" t="s">
        <v>60</v>
      </c>
      <c r="F1639" s="62" t="str">
        <f>$H$1164</f>
        <v>beginning the Standard Cultural Competence program</v>
      </c>
      <c r="G1639" s="65" t="s">
        <v>60</v>
      </c>
      <c r="H1639" s="73" t="str">
        <f>CONCATENATE($I1639,$J1639,$K1639,$L1639,$M1639,$N1639,$O1639,$P1639)</f>
        <v>Now that the recipient is beginning the Standard Cultural Competence program, we expect improved outcomes. And can provide a testimonial of their responsiveness to the needs of diverse clients.</v>
      </c>
      <c r="I1639" s="4" t="s">
        <v>128</v>
      </c>
      <c r="J1639" s="65" t="str">
        <f>F1636</f>
        <v>the recipient</v>
      </c>
      <c r="K1639" s="61" t="s">
        <v>129</v>
      </c>
      <c r="L1639" s="4" t="str">
        <f>F1639</f>
        <v>beginning the Standard Cultural Competence program</v>
      </c>
      <c r="M1639" s="4" t="s">
        <v>143</v>
      </c>
      <c r="N1639" s="60" t="s">
        <v>131</v>
      </c>
    </row>
    <row r="1640" spans="3:14" hidden="1" x14ac:dyDescent="0.3">
      <c r="C1640" s="62" t="str">
        <f>$C$1165</f>
        <v>Competitive Cultural Competence - begin</v>
      </c>
      <c r="E1640" s="65" t="s">
        <v>60</v>
      </c>
      <c r="F1640" s="62" t="str">
        <f>$H$1165</f>
        <v>beginning the Competetive Cultural Competence program</v>
      </c>
      <c r="G1640" s="65" t="s">
        <v>60</v>
      </c>
      <c r="H1640" s="73" t="str">
        <f t="shared" ref="H1640:H1645" si="129">CONCATENATE($I1640,$J1640,$K1640,$L1640,$M1640,$N1640,$O1640,$P1640)</f>
        <v>Now that the recipient is beginning the Competetive Cultural Competence program, we anticipate modestly improved wellness outcomes. And can provide a testimonial of their responsiveness to the needs of diverse clients.</v>
      </c>
      <c r="I1640" s="4" t="s">
        <v>128</v>
      </c>
      <c r="J1640" s="4" t="str">
        <f>J1639</f>
        <v>the recipient</v>
      </c>
      <c r="K1640" s="61" t="str">
        <f>K$1195</f>
        <v xml:space="preserve"> is </v>
      </c>
      <c r="L1640" s="4" t="str">
        <f t="shared" ref="L1640:L1644" si="130">F1640</f>
        <v>beginning the Competetive Cultural Competence program</v>
      </c>
      <c r="M1640" s="4" t="s">
        <v>144</v>
      </c>
      <c r="N1640" s="60" t="s">
        <v>131</v>
      </c>
    </row>
    <row r="1641" spans="3:14" hidden="1" x14ac:dyDescent="0.3">
      <c r="C1641" s="62" t="str">
        <f>$C$1166</f>
        <v>Standard Cultural Competence - enrolled</v>
      </c>
      <c r="E1641" s="65" t="s">
        <v>60</v>
      </c>
      <c r="F1641" s="62" t="str">
        <f>$H$1166</f>
        <v>participating in the Standard Cultural Competence program</v>
      </c>
      <c r="G1641" s="65" t="s">
        <v>60</v>
      </c>
      <c r="H1641" s="73" t="str">
        <f t="shared" si="129"/>
        <v>Now that the recipient is participating in the Standard Cultural Competence program, we expect better outcomes. And can provide a testimonial of their responsiveness to the needs of diverse clients.</v>
      </c>
      <c r="I1641" s="4" t="s">
        <v>128</v>
      </c>
      <c r="J1641" s="4" t="str">
        <f t="shared" ref="J1641:J1644" si="131">J1640</f>
        <v>the recipient</v>
      </c>
      <c r="K1641" s="61" t="str">
        <f>K$1195</f>
        <v xml:space="preserve"> is </v>
      </c>
      <c r="L1641" s="4" t="str">
        <f t="shared" si="130"/>
        <v>participating in the Standard Cultural Competence program</v>
      </c>
      <c r="M1641" s="4" t="s">
        <v>145</v>
      </c>
      <c r="N1641" s="60" t="s">
        <v>131</v>
      </c>
    </row>
    <row r="1642" spans="3:14" hidden="1" x14ac:dyDescent="0.3">
      <c r="C1642" s="62" t="str">
        <f>$C$1167</f>
        <v>Competitive Cultural Competence - enrolled</v>
      </c>
      <c r="E1642" s="65" t="s">
        <v>60</v>
      </c>
      <c r="F1642" s="62" t="str">
        <f>$H$1167</f>
        <v>participating in the Competetive Cultural Competence program</v>
      </c>
      <c r="G1642" s="65" t="s">
        <v>60</v>
      </c>
      <c r="H1642" s="73" t="str">
        <f t="shared" si="129"/>
        <v>Now that the recipient is participating in the Competetive Cultural Competence program, we anticipate significantly improved wellness outcomes. And can provide a testimonial of their responsiveness to the needs of diverse clients.</v>
      </c>
      <c r="I1642" s="4" t="s">
        <v>128</v>
      </c>
      <c r="J1642" s="4" t="str">
        <f t="shared" si="131"/>
        <v>the recipient</v>
      </c>
      <c r="K1642" s="61" t="str">
        <f>K$1195</f>
        <v xml:space="preserve"> is </v>
      </c>
      <c r="L1642" s="4" t="str">
        <f t="shared" si="130"/>
        <v>participating in the Competetive Cultural Competence program</v>
      </c>
      <c r="M1642" s="4" t="s">
        <v>146</v>
      </c>
      <c r="N1642" s="60" t="s">
        <v>131</v>
      </c>
    </row>
    <row r="1643" spans="3:14" hidden="1" x14ac:dyDescent="0.3">
      <c r="C1643" s="62" t="str">
        <f>$C$1168</f>
        <v>Standard Cultural Competence - completed</v>
      </c>
      <c r="E1643" s="65" t="s">
        <v>60</v>
      </c>
      <c r="F1643" s="62" t="str">
        <f>$H$1168</f>
        <v>completing the Standard Cultural Competence program</v>
      </c>
      <c r="G1643" s="65" t="s">
        <v>60</v>
      </c>
      <c r="H1643" s="73" t="str">
        <f t="shared" si="129"/>
        <v>Now that the recipient is completing the Standard Cultural Competence program, we expect stellar outcomes. And will soon provide a testimonial of their responsiveness to the needs of diverse clients.</v>
      </c>
      <c r="I1643" s="4" t="s">
        <v>128</v>
      </c>
      <c r="J1643" s="4" t="str">
        <f t="shared" si="131"/>
        <v>the recipient</v>
      </c>
      <c r="K1643" s="61" t="str">
        <f>K$1195</f>
        <v xml:space="preserve"> is </v>
      </c>
      <c r="L1643" s="4" t="str">
        <f t="shared" si="130"/>
        <v>completing the Standard Cultural Competence program</v>
      </c>
      <c r="M1643" s="4" t="s">
        <v>147</v>
      </c>
      <c r="N1643" s="60" t="s">
        <v>136</v>
      </c>
    </row>
    <row r="1644" spans="3:14" hidden="1" x14ac:dyDescent="0.3">
      <c r="C1644" s="62" t="str">
        <f>$C$1169</f>
        <v>Competitive Cultural Competence - completed</v>
      </c>
      <c r="E1644" s="65" t="s">
        <v>60</v>
      </c>
      <c r="F1644" s="62" t="str">
        <f>$H$1169</f>
        <v>completing the Competetive Cultural Competence program</v>
      </c>
      <c r="G1644" s="65" t="s">
        <v>60</v>
      </c>
      <c r="H1644" s="73" t="str">
        <f t="shared" si="129"/>
        <v>Now that the recipient is completing the Competetive Cultural Competence program, we anticipate greatly improved wellness outcomes. And will soon provide a testimonial of their responsiveness to the needs of diverse clients.</v>
      </c>
      <c r="I1644" s="4" t="s">
        <v>128</v>
      </c>
      <c r="J1644" s="4" t="str">
        <f t="shared" si="131"/>
        <v>the recipient</v>
      </c>
      <c r="K1644" s="61" t="str">
        <f>K$1195</f>
        <v xml:space="preserve"> is </v>
      </c>
      <c r="L1644" s="4" t="str">
        <f t="shared" si="130"/>
        <v>completing the Competetive Cultural Competence program</v>
      </c>
      <c r="M1644" s="4" t="s">
        <v>148</v>
      </c>
      <c r="N1644" s="60" t="s">
        <v>136</v>
      </c>
    </row>
    <row r="1645" spans="3:14" hidden="1" x14ac:dyDescent="0.3">
      <c r="G1645" s="65" t="s">
        <v>60</v>
      </c>
      <c r="H1645" s="73" t="str">
        <f t="shared" si="129"/>
        <v>Select one of these two services, Standard or Competitive Competence, to best improve your efficacy serving diverse patients. We can then offer a testimonial of your improved responsiveness to diverse clients.</v>
      </c>
      <c r="K1645" s="61" t="s">
        <v>138</v>
      </c>
      <c r="L1645" s="61" t="s">
        <v>139</v>
      </c>
      <c r="M1645" s="61" t="s">
        <v>149</v>
      </c>
      <c r="N1645" s="60" t="s">
        <v>141</v>
      </c>
    </row>
    <row r="1646" spans="3:14" hidden="1" x14ac:dyDescent="0.3">
      <c r="C1646" s="73" t="str">
        <f>IF($C1634=$C1639,H1639,IF($C1634=$C1640,H1640,IF($C1634=C1641,H1641,IF($C1634=C1642,H1642,IF($C1634=C1643,H1643,IF($C1634=C1644,H1644,IF($C1634=0,H1645)))))))</f>
        <v>Select one of these two services, Standard or Competitive Competence, to best improve your efficacy serving diverse patients. We can then offer a testimonial of your improved responsiveness to diverse clients.</v>
      </c>
      <c r="E1646" s="65" t="s">
        <v>60</v>
      </c>
      <c r="F1646" s="73" t="str">
        <f>IF($C1634=$C1639,F1639,IF($C1634=$C1640,F1640,IF($C1634=C1641,F1641,IF($C1634=C1642,F1642,IF($C1634=C1643,F1643,IF($C1634=C1644,F1644,IF($C1634=0,"")))))))</f>
        <v/>
      </c>
      <c r="G1646" s="65" t="s">
        <v>60</v>
      </c>
    </row>
    <row r="1647" spans="3:14" hidden="1" x14ac:dyDescent="0.3"/>
    <row r="1648" spans="3:14" hidden="1" x14ac:dyDescent="0.3">
      <c r="C1648" s="4" t="s">
        <v>142</v>
      </c>
    </row>
    <row r="1649" spans="2:13" hidden="1" x14ac:dyDescent="0.3"/>
    <row r="1650" spans="2:13" hidden="1" x14ac:dyDescent="0.3"/>
    <row r="1651" spans="2:13" hidden="1" x14ac:dyDescent="0.3"/>
    <row r="1652" spans="2:13" ht="16" hidden="1" x14ac:dyDescent="0.4">
      <c r="B1652" s="66" t="str">
        <f>IF(OR(F625="",J625=""),B625,CONCATENATE(B625,": ",F625,", ",J625))</f>
        <v>15th visit</v>
      </c>
      <c r="C1652" s="67"/>
      <c r="D1652" s="67"/>
      <c r="E1652" s="67"/>
      <c r="F1652" s="68"/>
      <c r="G1652" s="67"/>
      <c r="H1652" s="69"/>
      <c r="I1652" s="67"/>
      <c r="J1652" s="67"/>
      <c r="K1652" s="67"/>
      <c r="L1652" s="67"/>
      <c r="M1652" s="133">
        <f>IF(J625=I$1103,L$1103,IF(J625=I$1104,L$1104,IF(J625=I$1105,L$1105,IF(J625=I$1106,L$1106,IF(J625=I$1107,L$1107,IF(J625=I$1108,L$1108,IF(J625=I$1109,L$1109,IF(J625="",0))))))))</f>
        <v>0</v>
      </c>
    </row>
    <row r="1653" spans="2:13" hidden="1" x14ac:dyDescent="0.3">
      <c r="F1653" s="63"/>
    </row>
    <row r="1654" spans="2:13" hidden="1" x14ac:dyDescent="0.3">
      <c r="F1654" s="70">
        <f>F629</f>
        <v>0</v>
      </c>
      <c r="J1654" s="70">
        <f>F630</f>
        <v>0</v>
      </c>
    </row>
    <row r="1655" spans="2:13" hidden="1" x14ac:dyDescent="0.3"/>
    <row r="1656" spans="2:13" hidden="1" x14ac:dyDescent="0.3">
      <c r="B1656" s="64">
        <f>IF(C1656=F$1107,E$1107,IF(C1656=F$1108,E$1108,IF(C1656=F$1109,E$1109,IF(C1656=F$1110,E$1110,IF(C1656=F$1111,E$1111,IF(C1656=0,0))))))</f>
        <v>0</v>
      </c>
      <c r="C1656" s="4">
        <f>K632</f>
        <v>0</v>
      </c>
      <c r="F1656" s="4" t="str">
        <f>F1619</f>
        <v>1. I felt fully seen and heard.</v>
      </c>
      <c r="M1656" s="4">
        <f>IF(K632="",0,1)</f>
        <v>0</v>
      </c>
    </row>
    <row r="1657" spans="2:13" hidden="1" x14ac:dyDescent="0.3">
      <c r="B1657" s="64">
        <f t="shared" ref="B1657:B1665" si="132">IF(C1657=F$1107,E$1107,IF(C1657=F$1108,E$1108,IF(C1657=F$1109,E$1109,IF(C1657=F$1110,E$1110,IF(C1657=F$1111,E$1111,IF(C1657=0,0))))))</f>
        <v>0</v>
      </c>
      <c r="C1657" s="4">
        <f>K634</f>
        <v>0</v>
      </c>
      <c r="F1657" s="4" t="str">
        <f t="shared" ref="F1657:F1665" si="133">F1620</f>
        <v>2. They faithfully responded to all of my expressions of pain or discomfort.</v>
      </c>
      <c r="M1657" s="4">
        <f>IF(K634="",0,1)</f>
        <v>0</v>
      </c>
    </row>
    <row r="1658" spans="2:13" hidden="1" x14ac:dyDescent="0.3">
      <c r="B1658" s="64">
        <f t="shared" si="132"/>
        <v>0</v>
      </c>
      <c r="C1658" s="4">
        <f>K636</f>
        <v>0</v>
      </c>
      <c r="F1658" s="4" t="str">
        <f t="shared" si="133"/>
        <v>3. They put my personal wellbeing ahead of their institutional processes.</v>
      </c>
      <c r="M1658" s="4">
        <f>IF(K636="",0,1)</f>
        <v>0</v>
      </c>
    </row>
    <row r="1659" spans="2:13" hidden="1" x14ac:dyDescent="0.3">
      <c r="B1659" s="64">
        <f t="shared" si="132"/>
        <v>0</v>
      </c>
      <c r="C1659" s="4">
        <f>K638</f>
        <v>0</v>
      </c>
      <c r="F1659" s="4" t="str">
        <f t="shared" si="133"/>
        <v>4. Their actions and expressions were devoid of any microaggressions.</v>
      </c>
      <c r="M1659" s="4">
        <f>IF(K638="",0,1)</f>
        <v>0</v>
      </c>
    </row>
    <row r="1660" spans="2:13" hidden="1" x14ac:dyDescent="0.3">
      <c r="B1660" s="64">
        <f t="shared" si="132"/>
        <v>0</v>
      </c>
      <c r="C1660" s="4">
        <f>K640</f>
        <v>0</v>
      </c>
      <c r="F1660" s="4" t="str">
        <f t="shared" si="133"/>
        <v>5. They asked me how they could be more culturally sensitive.</v>
      </c>
      <c r="M1660" s="4">
        <f>IF(K640="",0,1)</f>
        <v>0</v>
      </c>
    </row>
    <row r="1661" spans="2:13" hidden="1" x14ac:dyDescent="0.3">
      <c r="B1661" s="64">
        <f t="shared" si="132"/>
        <v>0</v>
      </c>
      <c r="C1661" s="4">
        <f>K642</f>
        <v>0</v>
      </c>
      <c r="F1661" s="4" t="str">
        <f t="shared" si="133"/>
        <v>6. They did not exploit my vulnerability to their professional authority.</v>
      </c>
      <c r="M1661" s="4">
        <f>IF(K642="",0,1)</f>
        <v>0</v>
      </c>
    </row>
    <row r="1662" spans="2:13" hidden="1" x14ac:dyDescent="0.3">
      <c r="B1662" s="64">
        <f t="shared" si="132"/>
        <v>0</v>
      </c>
      <c r="C1662" s="4">
        <f>K644</f>
        <v>0</v>
      </c>
      <c r="F1662" s="4" t="str">
        <f t="shared" si="133"/>
        <v>7. I never had to give up my autonomy to fit their processes.</v>
      </c>
      <c r="M1662" s="4">
        <f>IF(K644="",0,1)</f>
        <v>0</v>
      </c>
    </row>
    <row r="1663" spans="2:13" hidden="1" x14ac:dyDescent="0.3">
      <c r="B1663" s="64">
        <f t="shared" si="132"/>
        <v>0</v>
      </c>
      <c r="C1663" s="4">
        <f>K646</f>
        <v>0</v>
      </c>
      <c r="F1663" s="4" t="str">
        <f t="shared" si="133"/>
        <v>8. Staff appeared to be culturally diverse.</v>
      </c>
      <c r="M1663" s="4">
        <f>IF(K646="",0,1)</f>
        <v>0</v>
      </c>
    </row>
    <row r="1664" spans="2:13" hidden="1" x14ac:dyDescent="0.3">
      <c r="B1664" s="64">
        <f t="shared" si="132"/>
        <v>0</v>
      </c>
      <c r="C1664" s="4">
        <f>K648</f>
        <v>0</v>
      </c>
      <c r="F1664" s="4" t="str">
        <f t="shared" si="133"/>
        <v>9. They effectively accommodated my linguistic barrier.</v>
      </c>
      <c r="M1664" s="4">
        <f>IF(K648="",0,1)</f>
        <v>0</v>
      </c>
    </row>
    <row r="1665" spans="2:16" hidden="1" x14ac:dyDescent="0.3">
      <c r="B1665" s="64">
        <f t="shared" si="132"/>
        <v>0</v>
      </c>
      <c r="C1665" s="4">
        <f>K650</f>
        <v>0</v>
      </c>
      <c r="F1665" s="4" t="str">
        <f t="shared" si="133"/>
        <v>10. I was offered billing options appropriate to my cultural values.</v>
      </c>
      <c r="M1665" s="4">
        <f>IF(K650="",0,1)</f>
        <v>0</v>
      </c>
    </row>
    <row r="1666" spans="2:16" hidden="1" x14ac:dyDescent="0.3">
      <c r="M1666" s="71">
        <f t="shared" ref="M1666" si="134">SUM(M1656:M1665)</f>
        <v>0</v>
      </c>
    </row>
    <row r="1667" spans="2:16" ht="15.5" hidden="1" x14ac:dyDescent="0.45">
      <c r="B1667" s="72">
        <f t="shared" si="125"/>
        <v>0</v>
      </c>
      <c r="C1667" s="73" t="str">
        <f>IF(AND($B1667&gt;=$B$1114,$B1667&lt;$C$1114),E$1114,IF(AND($B1667&gt;=$B$1115,$B1667&lt;$C$1115),E$1115,IF(AND($B1667&gt;=$B$1116,$B1667&lt;$C$1116),E$1116,IF(AND($B1667&gt;=$B$1117,$B1667&lt;$C$1117),E$1117,IF(AND($B1667&gt;=$B$1118,$B1667&lt;=$C$1118),E$1118)))))</f>
        <v>Dangerously incompetent</v>
      </c>
      <c r="F1667" s="73" t="str">
        <f>IF(AND($B1667&gt;=$B$1114,$B1667&lt;$C$1114),H$1114,IF(AND($B1667&gt;=$B$1115,$B1667&lt;$C$1115),H$1115,IF(AND($B1667&gt;=$B$1116,$B1667&lt;$C$1116),H$1116,IF(AND($B1667&gt;=$B$1117,$B1667&lt;$C$1117),H$1117,IF(AND($B1667&gt;=$B$1118,$B1667&lt;=$C$1118),H$1118)))))</f>
        <v>dangerous incompetence</v>
      </c>
      <c r="I1667" s="73" t="str">
        <f>IF(AND($B1667&gt;=$B$1114,$B1667&lt;$C$1114),K$1114,IF(AND($B1667&gt;=$B$1115,$B1667&lt;$C$1115),K$1115,IF(AND($B1667&gt;=$B$1116,$B1667&lt;$C$1116),K$1116,IF(AND($B1667&gt;=$B$1117,$B1667&lt;$C$1117),K$1117,IF(AND($B1667&gt;=$B$1118,$B1667&lt;=$C$1118),K$1118)))))</f>
        <v>dangerous risk to Maya's wellbeing</v>
      </c>
      <c r="M1667" s="74" t="str">
        <f>IF(M1666=10,B1667,"")</f>
        <v/>
      </c>
      <c r="P1667" s="127" t="str">
        <f>IF(M1667="","",M1667*0.01)</f>
        <v/>
      </c>
    </row>
    <row r="1668" spans="2:16" ht="15.5" hidden="1" x14ac:dyDescent="0.45">
      <c r="L1668" s="75" t="s">
        <v>92</v>
      </c>
      <c r="M1668" s="76" t="str">
        <f>IF(K630="","",K630)</f>
        <v/>
      </c>
      <c r="P1668" s="127" t="str">
        <f>IF(M1668="","",1-(M1668/12))</f>
        <v/>
      </c>
    </row>
    <row r="1669" spans="2:16" hidden="1" x14ac:dyDescent="0.3">
      <c r="B1669" s="73" t="str">
        <f t="shared" ref="B1669" si="135">IF(M1666=10,CONCATENATE(E1669,F1669,G1669,H1669,I1669,J1669,K1669,L1669,M1669),"")</f>
        <v/>
      </c>
      <c r="D1669" s="65" t="s">
        <v>60</v>
      </c>
      <c r="E1669" s="4" t="s">
        <v>93</v>
      </c>
      <c r="F1669" s="4">
        <f t="shared" ref="F1669" si="136">B1667</f>
        <v>0</v>
      </c>
      <c r="G1669" s="4" t="s">
        <v>94</v>
      </c>
      <c r="H1669" s="4" t="str">
        <f t="shared" ref="H1669" si="137">F1667</f>
        <v>dangerous incompetence</v>
      </c>
      <c r="I1669" s="4" t="s">
        <v>95</v>
      </c>
    </row>
    <row r="1670" spans="2:16" hidden="1" x14ac:dyDescent="0.3"/>
    <row r="1671" spans="2:16" ht="14.5" hidden="1" x14ac:dyDescent="0.45">
      <c r="C1671" s="147">
        <f>E660</f>
        <v>0</v>
      </c>
      <c r="D1671" s="148"/>
      <c r="E1671" s="148"/>
      <c r="F1671" s="148"/>
      <c r="G1671" s="148"/>
      <c r="H1671" s="149"/>
    </row>
    <row r="1672" spans="2:16" hidden="1" x14ac:dyDescent="0.3"/>
    <row r="1673" spans="2:16" hidden="1" x14ac:dyDescent="0.3">
      <c r="C1673" s="73" t="str">
        <f>CONCATENATE(E1673,F1673,G1673,H1673,I1673,J1673,K1673,,L1673,M1673)</f>
        <v xml:space="preserve">We provide this helpful feedback to you, the recipient, to improve your cultural competency. </v>
      </c>
      <c r="D1673" s="65" t="s">
        <v>60</v>
      </c>
      <c r="E1673" s="4" t="s">
        <v>123</v>
      </c>
      <c r="F1673" s="4" t="str">
        <f>IF($J1654=0,"the recipient",$J1654)</f>
        <v>the recipient</v>
      </c>
      <c r="G1673" s="4" t="s">
        <v>124</v>
      </c>
      <c r="H1673" s="4"/>
    </row>
    <row r="1674" spans="2:16" hidden="1" x14ac:dyDescent="0.3">
      <c r="C1674" s="73" t="str">
        <f>CONCATENATE(E1674,F1674,G1674,H1674,I1674,J1674,K1674,,L1674,M1674)</f>
        <v xml:space="preserve">We know medical providers like you rely upon referrals. Often from those you serve. </v>
      </c>
      <c r="D1674" s="65" t="s">
        <v>60</v>
      </c>
      <c r="E1674" s="4" t="s">
        <v>126</v>
      </c>
      <c r="G1674" s="4" t="s">
        <v>127</v>
      </c>
    </row>
    <row r="1675" spans="2:16" hidden="1" x14ac:dyDescent="0.3">
      <c r="C1675" s="73" t="str">
        <f>CONCATENATE(E1675,F1675,G1675,H1675,I1675,J1675,K1675,,L1675,M1675)</f>
        <v>Select a service that best fits your needs.</v>
      </c>
      <c r="D1675" s="65" t="s">
        <v>60</v>
      </c>
      <c r="E1675" s="4" t="s">
        <v>17</v>
      </c>
    </row>
    <row r="1676" spans="2:16" hidden="1" x14ac:dyDescent="0.3">
      <c r="C1676" s="62" t="str">
        <f>$C$1164</f>
        <v>Standard Cultural Competence - begin</v>
      </c>
      <c r="E1676" s="65" t="s">
        <v>60</v>
      </c>
      <c r="F1676" s="62" t="str">
        <f>$H$1164</f>
        <v>beginning the Standard Cultural Competence program</v>
      </c>
      <c r="G1676" s="65" t="s">
        <v>60</v>
      </c>
      <c r="H1676" s="73" t="str">
        <f>CONCATENATE($I1676,$J1676,$K1676,$L1676,$M1676,$N1676,$O1676,$P1676)</f>
        <v>Now that the recipient is beginning the Standard Cultural Competence program, we expect improved outcomes. And can provide a testimonial of their responsiveness to the needs of diverse clients.</v>
      </c>
      <c r="I1676" s="4" t="s">
        <v>128</v>
      </c>
      <c r="J1676" s="65" t="str">
        <f>F1673</f>
        <v>the recipient</v>
      </c>
      <c r="K1676" s="61" t="s">
        <v>129</v>
      </c>
      <c r="L1676" s="4" t="str">
        <f>F1676</f>
        <v>beginning the Standard Cultural Competence program</v>
      </c>
      <c r="M1676" s="4" t="s">
        <v>143</v>
      </c>
      <c r="N1676" s="60" t="s">
        <v>131</v>
      </c>
    </row>
    <row r="1677" spans="2:16" hidden="1" x14ac:dyDescent="0.3">
      <c r="C1677" s="62" t="str">
        <f>$C$1165</f>
        <v>Competitive Cultural Competence - begin</v>
      </c>
      <c r="E1677" s="65" t="s">
        <v>60</v>
      </c>
      <c r="F1677" s="62" t="str">
        <f>$H$1165</f>
        <v>beginning the Competetive Cultural Competence program</v>
      </c>
      <c r="G1677" s="65" t="s">
        <v>60</v>
      </c>
      <c r="H1677" s="73" t="str">
        <f t="shared" ref="H1677:H1682" si="138">CONCATENATE($I1677,$J1677,$K1677,$L1677,$M1677,$N1677,$O1677,$P1677)</f>
        <v>Now that the recipient is beginning the Competetive Cultural Competence program, we anticipate modestly improved wellness outcomes. And can provide a testimonial of their responsiveness to the needs of diverse clients.</v>
      </c>
      <c r="I1677" s="4" t="s">
        <v>128</v>
      </c>
      <c r="J1677" s="4" t="str">
        <f>J1676</f>
        <v>the recipient</v>
      </c>
      <c r="K1677" s="61" t="str">
        <f>K$1195</f>
        <v xml:space="preserve"> is </v>
      </c>
      <c r="L1677" s="4" t="str">
        <f t="shared" ref="L1677:L1681" si="139">F1677</f>
        <v>beginning the Competetive Cultural Competence program</v>
      </c>
      <c r="M1677" s="4" t="s">
        <v>144</v>
      </c>
      <c r="N1677" s="60" t="s">
        <v>131</v>
      </c>
    </row>
    <row r="1678" spans="2:16" hidden="1" x14ac:dyDescent="0.3">
      <c r="C1678" s="62" t="str">
        <f>$C$1166</f>
        <v>Standard Cultural Competence - enrolled</v>
      </c>
      <c r="E1678" s="65" t="s">
        <v>60</v>
      </c>
      <c r="F1678" s="62" t="str">
        <f>$H$1166</f>
        <v>participating in the Standard Cultural Competence program</v>
      </c>
      <c r="G1678" s="65" t="s">
        <v>60</v>
      </c>
      <c r="H1678" s="73" t="str">
        <f t="shared" si="138"/>
        <v>Now that the recipient is participating in the Standard Cultural Competence program, we expect better outcomes. And can provide a testimonial of their responsiveness to the needs of diverse clients.</v>
      </c>
      <c r="I1678" s="4" t="s">
        <v>128</v>
      </c>
      <c r="J1678" s="4" t="str">
        <f t="shared" ref="J1678:J1681" si="140">J1677</f>
        <v>the recipient</v>
      </c>
      <c r="K1678" s="61" t="str">
        <f>K$1195</f>
        <v xml:space="preserve"> is </v>
      </c>
      <c r="L1678" s="4" t="str">
        <f t="shared" si="139"/>
        <v>participating in the Standard Cultural Competence program</v>
      </c>
      <c r="M1678" s="4" t="s">
        <v>145</v>
      </c>
      <c r="N1678" s="60" t="s">
        <v>131</v>
      </c>
    </row>
    <row r="1679" spans="2:16" hidden="1" x14ac:dyDescent="0.3">
      <c r="C1679" s="62" t="str">
        <f>$C$1167</f>
        <v>Competitive Cultural Competence - enrolled</v>
      </c>
      <c r="E1679" s="65" t="s">
        <v>60</v>
      </c>
      <c r="F1679" s="62" t="str">
        <f>$H$1167</f>
        <v>participating in the Competetive Cultural Competence program</v>
      </c>
      <c r="G1679" s="65" t="s">
        <v>60</v>
      </c>
      <c r="H1679" s="73" t="str">
        <f t="shared" si="138"/>
        <v>Now that the recipient is participating in the Competetive Cultural Competence program, we anticipate significantly improved wellness outcomes. And can provide a testimonial of their responsiveness to the needs of diverse clients.</v>
      </c>
      <c r="I1679" s="4" t="s">
        <v>128</v>
      </c>
      <c r="J1679" s="4" t="str">
        <f t="shared" si="140"/>
        <v>the recipient</v>
      </c>
      <c r="K1679" s="61" t="str">
        <f>K$1195</f>
        <v xml:space="preserve"> is </v>
      </c>
      <c r="L1679" s="4" t="str">
        <f t="shared" si="139"/>
        <v>participating in the Competetive Cultural Competence program</v>
      </c>
      <c r="M1679" s="4" t="s">
        <v>146</v>
      </c>
      <c r="N1679" s="60" t="s">
        <v>131</v>
      </c>
    </row>
    <row r="1680" spans="2:16" hidden="1" x14ac:dyDescent="0.3">
      <c r="C1680" s="62" t="str">
        <f>$C$1168</f>
        <v>Standard Cultural Competence - completed</v>
      </c>
      <c r="E1680" s="65" t="s">
        <v>60</v>
      </c>
      <c r="F1680" s="62" t="str">
        <f>$H$1168</f>
        <v>completing the Standard Cultural Competence program</v>
      </c>
      <c r="G1680" s="65" t="s">
        <v>60</v>
      </c>
      <c r="H1680" s="73" t="str">
        <f t="shared" si="138"/>
        <v>Now that the recipient is completing the Standard Cultural Competence program, we expect stellar outcomes. And will soon provide a testimonial of their responsiveness to the needs of diverse clients.</v>
      </c>
      <c r="I1680" s="4" t="s">
        <v>128</v>
      </c>
      <c r="J1680" s="4" t="str">
        <f t="shared" si="140"/>
        <v>the recipient</v>
      </c>
      <c r="K1680" s="61" t="str">
        <f>K$1195</f>
        <v xml:space="preserve"> is </v>
      </c>
      <c r="L1680" s="4" t="str">
        <f t="shared" si="139"/>
        <v>completing the Standard Cultural Competence program</v>
      </c>
      <c r="M1680" s="4" t="s">
        <v>147</v>
      </c>
      <c r="N1680" s="60" t="s">
        <v>136</v>
      </c>
    </row>
    <row r="1681" spans="2:14" hidden="1" x14ac:dyDescent="0.3">
      <c r="C1681" s="62" t="str">
        <f>$C$1169</f>
        <v>Competitive Cultural Competence - completed</v>
      </c>
      <c r="E1681" s="65" t="s">
        <v>60</v>
      </c>
      <c r="F1681" s="62" t="str">
        <f>$H$1169</f>
        <v>completing the Competetive Cultural Competence program</v>
      </c>
      <c r="G1681" s="65" t="s">
        <v>60</v>
      </c>
      <c r="H1681" s="73" t="str">
        <f t="shared" si="138"/>
        <v>Now that the recipient is completing the Competetive Cultural Competence program, we anticipate greatly improved wellness outcomes. And will soon provide a testimonial of their responsiveness to the needs of diverse clients.</v>
      </c>
      <c r="I1681" s="4" t="s">
        <v>128</v>
      </c>
      <c r="J1681" s="4" t="str">
        <f t="shared" si="140"/>
        <v>the recipient</v>
      </c>
      <c r="K1681" s="61" t="str">
        <f>K$1195</f>
        <v xml:space="preserve"> is </v>
      </c>
      <c r="L1681" s="4" t="str">
        <f t="shared" si="139"/>
        <v>completing the Competetive Cultural Competence program</v>
      </c>
      <c r="M1681" s="4" t="s">
        <v>148</v>
      </c>
      <c r="N1681" s="60" t="s">
        <v>136</v>
      </c>
    </row>
    <row r="1682" spans="2:14" hidden="1" x14ac:dyDescent="0.3">
      <c r="G1682" s="65" t="s">
        <v>60</v>
      </c>
      <c r="H1682" s="73" t="str">
        <f t="shared" si="138"/>
        <v>Select one of these two services, Standard or Competitive Competence, to best improve your efficacy serving diverse patients. We can then offer a testimonial of your improved responsiveness to diverse clients.</v>
      </c>
      <c r="K1682" s="61" t="s">
        <v>138</v>
      </c>
      <c r="L1682" s="61" t="s">
        <v>139</v>
      </c>
      <c r="M1682" s="61" t="s">
        <v>149</v>
      </c>
      <c r="N1682" s="60" t="s">
        <v>141</v>
      </c>
    </row>
    <row r="1683" spans="2:14" hidden="1" x14ac:dyDescent="0.3">
      <c r="C1683" s="73" t="str">
        <f>IF($C1671=$C1676,H1676,IF($C1671=$C1677,H1677,IF($C1671=C1678,H1678,IF($C1671=C1679,H1679,IF($C1671=C1680,H1680,IF($C1671=C1681,H1681,IF($C1671=0,H1682)))))))</f>
        <v>Select one of these two services, Standard or Competitive Competence, to best improve your efficacy serving diverse patients. We can then offer a testimonial of your improved responsiveness to diverse clients.</v>
      </c>
      <c r="E1683" s="65" t="s">
        <v>60</v>
      </c>
      <c r="F1683" s="73" t="str">
        <f>IF($C1671=$C1676,F1676,IF($C1671=$C1677,F1677,IF($C1671=C1678,F1678,IF($C1671=C1679,F1679,IF($C1671=C1680,F1680,IF($C1671=C1681,F1681,IF($C1671=0,"")))))))</f>
        <v/>
      </c>
      <c r="G1683" s="65" t="s">
        <v>60</v>
      </c>
    </row>
    <row r="1684" spans="2:14" hidden="1" x14ac:dyDescent="0.3"/>
    <row r="1685" spans="2:14" hidden="1" x14ac:dyDescent="0.3">
      <c r="C1685" s="4" t="s">
        <v>142</v>
      </c>
    </row>
    <row r="1686" spans="2:14" hidden="1" x14ac:dyDescent="0.3"/>
    <row r="1687" spans="2:14" hidden="1" x14ac:dyDescent="0.3"/>
    <row r="1688" spans="2:14" hidden="1" x14ac:dyDescent="0.3"/>
    <row r="1689" spans="2:14" ht="16" hidden="1" x14ac:dyDescent="0.4">
      <c r="B1689" s="66" t="str">
        <f>IF(OR(F666="",J666=""),B666,CONCATENATE(B666,": ",F666,", ",J666))</f>
        <v>16th visit</v>
      </c>
      <c r="C1689" s="67"/>
      <c r="D1689" s="67"/>
      <c r="E1689" s="67"/>
      <c r="F1689" s="68"/>
      <c r="G1689" s="67"/>
      <c r="H1689" s="69"/>
      <c r="I1689" s="67"/>
      <c r="J1689" s="67"/>
      <c r="K1689" s="67"/>
      <c r="L1689" s="67"/>
      <c r="M1689" s="133">
        <f>IF(J666=I$1103,L$1103,IF(J666=I$1104,L$1104,IF(J666=I$1105,L$1105,IF(J666=I$1106,L$1106,IF(J666=I$1107,L$1107,IF(J666=I$1108,L$1108,IF(J666=I$1109,L$1109,IF(J666="",0))))))))</f>
        <v>0</v>
      </c>
    </row>
    <row r="1690" spans="2:14" hidden="1" x14ac:dyDescent="0.3">
      <c r="F1690" s="63"/>
    </row>
    <row r="1691" spans="2:14" hidden="1" x14ac:dyDescent="0.3">
      <c r="F1691" s="70">
        <f>F670</f>
        <v>0</v>
      </c>
      <c r="J1691" s="70">
        <f>F671</f>
        <v>0</v>
      </c>
    </row>
    <row r="1692" spans="2:14" hidden="1" x14ac:dyDescent="0.3"/>
    <row r="1693" spans="2:14" hidden="1" x14ac:dyDescent="0.3">
      <c r="B1693" s="64">
        <f>IF(C1693=F$1107,E$1107,IF(C1693=F$1108,E$1108,IF(C1693=F$1109,E$1109,IF(C1693=F$1110,E$1110,IF(C1693=F$1111,E$1111,IF(C1693=0,0))))))</f>
        <v>0</v>
      </c>
      <c r="C1693" s="4">
        <f>K673</f>
        <v>0</v>
      </c>
      <c r="F1693" s="4" t="str">
        <f>F1656</f>
        <v>1. I felt fully seen and heard.</v>
      </c>
      <c r="M1693" s="4">
        <f>IF(K673="",0,1)</f>
        <v>0</v>
      </c>
    </row>
    <row r="1694" spans="2:14" hidden="1" x14ac:dyDescent="0.3">
      <c r="B1694" s="64">
        <f t="shared" ref="B1694:B1702" si="141">IF(C1694=F$1107,E$1107,IF(C1694=F$1108,E$1108,IF(C1694=F$1109,E$1109,IF(C1694=F$1110,E$1110,IF(C1694=F$1111,E$1111,IF(C1694=0,0))))))</f>
        <v>0</v>
      </c>
      <c r="C1694" s="4">
        <f>K675</f>
        <v>0</v>
      </c>
      <c r="F1694" s="4" t="str">
        <f t="shared" ref="F1694:F1702" si="142">F1657</f>
        <v>2. They faithfully responded to all of my expressions of pain or discomfort.</v>
      </c>
      <c r="M1694" s="4">
        <f>IF(K675="",0,1)</f>
        <v>0</v>
      </c>
    </row>
    <row r="1695" spans="2:14" hidden="1" x14ac:dyDescent="0.3">
      <c r="B1695" s="64">
        <f t="shared" si="141"/>
        <v>0</v>
      </c>
      <c r="C1695" s="4">
        <f>K677</f>
        <v>0</v>
      </c>
      <c r="F1695" s="4" t="str">
        <f t="shared" si="142"/>
        <v>3. They put my personal wellbeing ahead of their institutional processes.</v>
      </c>
      <c r="M1695" s="4">
        <f>IF(K677="",0,1)</f>
        <v>0</v>
      </c>
    </row>
    <row r="1696" spans="2:14" hidden="1" x14ac:dyDescent="0.3">
      <c r="B1696" s="64">
        <f t="shared" si="141"/>
        <v>0</v>
      </c>
      <c r="C1696" s="4">
        <f>K679</f>
        <v>0</v>
      </c>
      <c r="F1696" s="4" t="str">
        <f t="shared" si="142"/>
        <v>4. Their actions and expressions were devoid of any microaggressions.</v>
      </c>
      <c r="M1696" s="4">
        <f>IF(K679="",0,1)</f>
        <v>0</v>
      </c>
    </row>
    <row r="1697" spans="2:16" hidden="1" x14ac:dyDescent="0.3">
      <c r="B1697" s="64">
        <f t="shared" si="141"/>
        <v>0</v>
      </c>
      <c r="C1697" s="4">
        <f>K681</f>
        <v>0</v>
      </c>
      <c r="F1697" s="4" t="str">
        <f t="shared" si="142"/>
        <v>5. They asked me how they could be more culturally sensitive.</v>
      </c>
      <c r="M1697" s="4">
        <f>IF(K681="",0,1)</f>
        <v>0</v>
      </c>
    </row>
    <row r="1698" spans="2:16" hidden="1" x14ac:dyDescent="0.3">
      <c r="B1698" s="64">
        <f t="shared" si="141"/>
        <v>0</v>
      </c>
      <c r="C1698" s="4">
        <f>K683</f>
        <v>0</v>
      </c>
      <c r="F1698" s="4" t="str">
        <f t="shared" si="142"/>
        <v>6. They did not exploit my vulnerability to their professional authority.</v>
      </c>
      <c r="M1698" s="4">
        <f>IF(K683="",0,1)</f>
        <v>0</v>
      </c>
    </row>
    <row r="1699" spans="2:16" hidden="1" x14ac:dyDescent="0.3">
      <c r="B1699" s="64">
        <f t="shared" si="141"/>
        <v>0</v>
      </c>
      <c r="C1699" s="4">
        <f>K685</f>
        <v>0</v>
      </c>
      <c r="F1699" s="4" t="str">
        <f t="shared" si="142"/>
        <v>7. I never had to give up my autonomy to fit their processes.</v>
      </c>
      <c r="M1699" s="4">
        <f>IF(K685="",0,1)</f>
        <v>0</v>
      </c>
    </row>
    <row r="1700" spans="2:16" hidden="1" x14ac:dyDescent="0.3">
      <c r="B1700" s="64">
        <f t="shared" si="141"/>
        <v>0</v>
      </c>
      <c r="C1700" s="4">
        <f>K687</f>
        <v>0</v>
      </c>
      <c r="F1700" s="4" t="str">
        <f t="shared" si="142"/>
        <v>8. Staff appeared to be culturally diverse.</v>
      </c>
      <c r="M1700" s="4">
        <f>IF(K687="",0,1)</f>
        <v>0</v>
      </c>
    </row>
    <row r="1701" spans="2:16" hidden="1" x14ac:dyDescent="0.3">
      <c r="B1701" s="64">
        <f t="shared" si="141"/>
        <v>0</v>
      </c>
      <c r="C1701" s="4">
        <f>K689</f>
        <v>0</v>
      </c>
      <c r="F1701" s="4" t="str">
        <f t="shared" si="142"/>
        <v>9. They effectively accommodated my linguistic barrier.</v>
      </c>
      <c r="M1701" s="4">
        <f>IF(K689="",0,1)</f>
        <v>0</v>
      </c>
    </row>
    <row r="1702" spans="2:16" hidden="1" x14ac:dyDescent="0.3">
      <c r="B1702" s="64">
        <f t="shared" si="141"/>
        <v>0</v>
      </c>
      <c r="C1702" s="4">
        <f>K691</f>
        <v>0</v>
      </c>
      <c r="F1702" s="4" t="str">
        <f t="shared" si="142"/>
        <v>10. I was offered billing options appropriate to my cultural values.</v>
      </c>
      <c r="M1702" s="4">
        <f>IF(K691="",0,1)</f>
        <v>0</v>
      </c>
    </row>
    <row r="1703" spans="2:16" hidden="1" x14ac:dyDescent="0.3">
      <c r="M1703" s="71">
        <f t="shared" ref="M1703" si="143">SUM(M1693:M1702)</f>
        <v>0</v>
      </c>
    </row>
    <row r="1704" spans="2:16" ht="15.5" hidden="1" x14ac:dyDescent="0.45">
      <c r="B1704" s="72">
        <f t="shared" ref="B1704" si="144">ROUND(SUM(B1693:B1702),0)</f>
        <v>0</v>
      </c>
      <c r="C1704" s="73" t="str">
        <f>IF(AND($B1704&gt;=$B$1114,$B1704&lt;$C$1114),E$1114,IF(AND($B1704&gt;=$B$1115,$B1704&lt;$C$1115),E$1115,IF(AND($B1704&gt;=$B$1116,$B1704&lt;$C$1116),E$1116,IF(AND($B1704&gt;=$B$1117,$B1704&lt;$C$1117),E$1117,IF(AND($B1704&gt;=$B$1118,$B1704&lt;=$C$1118),E$1118)))))</f>
        <v>Dangerously incompetent</v>
      </c>
      <c r="F1704" s="73" t="str">
        <f>IF(AND($B1704&gt;=$B$1114,$B1704&lt;$C$1114),H$1114,IF(AND($B1704&gt;=$B$1115,$B1704&lt;$C$1115),H$1115,IF(AND($B1704&gt;=$B$1116,$B1704&lt;$C$1116),H$1116,IF(AND($B1704&gt;=$B$1117,$B1704&lt;$C$1117),H$1117,IF(AND($B1704&gt;=$B$1118,$B1704&lt;=$C$1118),H$1118)))))</f>
        <v>dangerous incompetence</v>
      </c>
      <c r="I1704" s="73" t="str">
        <f>IF(AND($B1704&gt;=$B$1114,$B1704&lt;$C$1114),K$1114,IF(AND($B1704&gt;=$B$1115,$B1704&lt;$C$1115),K$1115,IF(AND($B1704&gt;=$B$1116,$B1704&lt;$C$1116),K$1116,IF(AND($B1704&gt;=$B$1117,$B1704&lt;$C$1117),K$1117,IF(AND($B1704&gt;=$B$1118,$B1704&lt;=$C$1118),K$1118)))))</f>
        <v>dangerous risk to Maya's wellbeing</v>
      </c>
      <c r="M1704" s="74" t="str">
        <f>IF(M1703=10,B1704,"")</f>
        <v/>
      </c>
      <c r="P1704" s="127" t="str">
        <f>IF(M1704="","",M1704*0.01)</f>
        <v/>
      </c>
    </row>
    <row r="1705" spans="2:16" ht="15.5" hidden="1" x14ac:dyDescent="0.45">
      <c r="L1705" s="75" t="s">
        <v>92</v>
      </c>
      <c r="M1705" s="76" t="str">
        <f>IF(K671="","",K671)</f>
        <v/>
      </c>
      <c r="P1705" s="127" t="str">
        <f>IF(M1705="","",1-(M1705/12))</f>
        <v/>
      </c>
    </row>
    <row r="1706" spans="2:16" hidden="1" x14ac:dyDescent="0.3">
      <c r="B1706" s="73" t="str">
        <f t="shared" ref="B1706" si="145">IF(M1703=10,CONCATENATE(E1706,F1706,G1706,H1706,I1706,J1706,K1706,L1706,M1706),"")</f>
        <v/>
      </c>
      <c r="D1706" s="65" t="s">
        <v>60</v>
      </c>
      <c r="E1706" s="4" t="s">
        <v>93</v>
      </c>
      <c r="F1706" s="4">
        <f t="shared" ref="F1706" si="146">B1704</f>
        <v>0</v>
      </c>
      <c r="G1706" s="4" t="s">
        <v>94</v>
      </c>
      <c r="H1706" s="4" t="str">
        <f t="shared" ref="H1706" si="147">F1704</f>
        <v>dangerous incompetence</v>
      </c>
      <c r="I1706" s="4" t="s">
        <v>95</v>
      </c>
    </row>
    <row r="1707" spans="2:16" hidden="1" x14ac:dyDescent="0.3"/>
    <row r="1708" spans="2:16" ht="14.5" hidden="1" x14ac:dyDescent="0.45">
      <c r="C1708" s="147">
        <f>E701</f>
        <v>0</v>
      </c>
      <c r="D1708" s="148"/>
      <c r="E1708" s="148"/>
      <c r="F1708" s="148"/>
      <c r="G1708" s="148"/>
      <c r="H1708" s="149"/>
    </row>
    <row r="1709" spans="2:16" hidden="1" x14ac:dyDescent="0.3"/>
    <row r="1710" spans="2:16" hidden="1" x14ac:dyDescent="0.3">
      <c r="C1710" s="73" t="str">
        <f>CONCATENATE(E1710,F1710,G1710,H1710,I1710,J1710,K1710,,L1710,M1710)</f>
        <v xml:space="preserve">We provide this helpful feedback to you, the recipient, to improve your cultural competency. </v>
      </c>
      <c r="D1710" s="65" t="s">
        <v>60</v>
      </c>
      <c r="E1710" s="4" t="s">
        <v>123</v>
      </c>
      <c r="F1710" s="4" t="str">
        <f>IF($J1691=0,"the recipient",$J1691)</f>
        <v>the recipient</v>
      </c>
      <c r="G1710" s="4" t="s">
        <v>124</v>
      </c>
      <c r="H1710" s="4"/>
    </row>
    <row r="1711" spans="2:16" hidden="1" x14ac:dyDescent="0.3">
      <c r="C1711" s="73" t="str">
        <f>CONCATENATE(E1711,F1711,G1711,H1711,I1711,J1711,K1711,,L1711,M1711)</f>
        <v xml:space="preserve">We know medical providers like you rely upon referrals. Often from those you serve. </v>
      </c>
      <c r="D1711" s="65" t="s">
        <v>60</v>
      </c>
      <c r="E1711" s="4" t="s">
        <v>126</v>
      </c>
      <c r="G1711" s="4" t="s">
        <v>127</v>
      </c>
    </row>
    <row r="1712" spans="2:16" hidden="1" x14ac:dyDescent="0.3">
      <c r="C1712" s="73" t="str">
        <f>CONCATENATE(E1712,F1712,G1712,H1712,I1712,J1712,K1712,,L1712,M1712)</f>
        <v>Select a service that best fits your needs.</v>
      </c>
      <c r="D1712" s="65" t="s">
        <v>60</v>
      </c>
      <c r="E1712" s="4" t="s">
        <v>17</v>
      </c>
    </row>
    <row r="1713" spans="2:14" hidden="1" x14ac:dyDescent="0.3">
      <c r="C1713" s="62" t="str">
        <f>$C$1164</f>
        <v>Standard Cultural Competence - begin</v>
      </c>
      <c r="E1713" s="65" t="s">
        <v>60</v>
      </c>
      <c r="F1713" s="62" t="str">
        <f>$H$1164</f>
        <v>beginning the Standard Cultural Competence program</v>
      </c>
      <c r="G1713" s="65" t="s">
        <v>60</v>
      </c>
      <c r="H1713" s="73" t="str">
        <f>CONCATENATE($I1713,$J1713,$K1713,$L1713,$M1713,$N1713,$O1713,$P1713)</f>
        <v>Now that the recipient is beginning the Standard Cultural Competence program, we expect improved outcomes. And can provide a testimonial of their responsiveness to the needs of diverse clients.pr</v>
      </c>
      <c r="I1713" s="4" t="s">
        <v>128</v>
      </c>
      <c r="J1713" s="65" t="str">
        <f>F1710</f>
        <v>the recipient</v>
      </c>
      <c r="K1713" s="61" t="s">
        <v>129</v>
      </c>
      <c r="L1713" s="4" t="str">
        <f>F1713</f>
        <v>beginning the Standard Cultural Competence program</v>
      </c>
      <c r="M1713" s="4" t="s">
        <v>143</v>
      </c>
      <c r="N1713" s="60" t="s">
        <v>150</v>
      </c>
    </row>
    <row r="1714" spans="2:14" hidden="1" x14ac:dyDescent="0.3">
      <c r="C1714" s="62" t="str">
        <f>$C$1165</f>
        <v>Competitive Cultural Competence - begin</v>
      </c>
      <c r="E1714" s="65" t="s">
        <v>60</v>
      </c>
      <c r="F1714" s="62" t="str">
        <f>$H$1165</f>
        <v>beginning the Competetive Cultural Competence program</v>
      </c>
      <c r="G1714" s="65" t="s">
        <v>60</v>
      </c>
      <c r="H1714" s="73" t="str">
        <f t="shared" ref="H1714:H1719" si="148">CONCATENATE($I1714,$J1714,$K1714,$L1714,$M1714,$N1714,$O1714,$P1714)</f>
        <v>Now that the recipient is beginning the Competetive Cultural Competence program, we anticipate modestly improved wellness outcomes. And can provide a testimonial of their responsiveness to the needs of diverse clients.</v>
      </c>
      <c r="I1714" s="4" t="s">
        <v>128</v>
      </c>
      <c r="J1714" s="4" t="str">
        <f>J1713</f>
        <v>the recipient</v>
      </c>
      <c r="K1714" s="61" t="str">
        <f>K$1195</f>
        <v xml:space="preserve"> is </v>
      </c>
      <c r="L1714" s="4" t="str">
        <f t="shared" ref="L1714:L1718" si="149">F1714</f>
        <v>beginning the Competetive Cultural Competence program</v>
      </c>
      <c r="M1714" s="4" t="s">
        <v>144</v>
      </c>
      <c r="N1714" s="60" t="s">
        <v>131</v>
      </c>
    </row>
    <row r="1715" spans="2:14" hidden="1" x14ac:dyDescent="0.3">
      <c r="C1715" s="62" t="str">
        <f>$C$1166</f>
        <v>Standard Cultural Competence - enrolled</v>
      </c>
      <c r="E1715" s="65" t="s">
        <v>60</v>
      </c>
      <c r="F1715" s="62" t="str">
        <f>$H$1166</f>
        <v>participating in the Standard Cultural Competence program</v>
      </c>
      <c r="G1715" s="65" t="s">
        <v>60</v>
      </c>
      <c r="H1715" s="73" t="str">
        <f t="shared" si="148"/>
        <v>Now that the recipient is participating in the Standard Cultural Competence program, we expect better outcomes. And can provide a testimonial of their responsiveness to the needs of diverse clients.</v>
      </c>
      <c r="I1715" s="4" t="s">
        <v>128</v>
      </c>
      <c r="J1715" s="4" t="str">
        <f t="shared" ref="J1715:J1718" si="150">J1714</f>
        <v>the recipient</v>
      </c>
      <c r="K1715" s="61" t="str">
        <f>K$1195</f>
        <v xml:space="preserve"> is </v>
      </c>
      <c r="L1715" s="4" t="str">
        <f t="shared" si="149"/>
        <v>participating in the Standard Cultural Competence program</v>
      </c>
      <c r="M1715" s="4" t="s">
        <v>145</v>
      </c>
      <c r="N1715" s="60" t="s">
        <v>131</v>
      </c>
    </row>
    <row r="1716" spans="2:14" hidden="1" x14ac:dyDescent="0.3">
      <c r="C1716" s="62" t="str">
        <f>$C$1167</f>
        <v>Competitive Cultural Competence - enrolled</v>
      </c>
      <c r="E1716" s="65" t="s">
        <v>60</v>
      </c>
      <c r="F1716" s="62" t="str">
        <f>$H$1167</f>
        <v>participating in the Competetive Cultural Competence program</v>
      </c>
      <c r="G1716" s="65" t="s">
        <v>60</v>
      </c>
      <c r="H1716" s="73" t="str">
        <f t="shared" si="148"/>
        <v>Now that the recipient is participating in the Competetive Cultural Competence program, we anticipate significantly improved wellness outcomes. And can provide a testimonial of their responsiveness to the needs of diverse clients.</v>
      </c>
      <c r="I1716" s="4" t="s">
        <v>128</v>
      </c>
      <c r="J1716" s="4" t="str">
        <f t="shared" si="150"/>
        <v>the recipient</v>
      </c>
      <c r="K1716" s="61" t="str">
        <f>K$1195</f>
        <v xml:space="preserve"> is </v>
      </c>
      <c r="L1716" s="4" t="str">
        <f t="shared" si="149"/>
        <v>participating in the Competetive Cultural Competence program</v>
      </c>
      <c r="M1716" s="4" t="s">
        <v>146</v>
      </c>
      <c r="N1716" s="60" t="s">
        <v>131</v>
      </c>
    </row>
    <row r="1717" spans="2:14" hidden="1" x14ac:dyDescent="0.3">
      <c r="C1717" s="62" t="str">
        <f>$C$1168</f>
        <v>Standard Cultural Competence - completed</v>
      </c>
      <c r="E1717" s="65" t="s">
        <v>60</v>
      </c>
      <c r="F1717" s="62" t="str">
        <f>$H$1168</f>
        <v>completing the Standard Cultural Competence program</v>
      </c>
      <c r="G1717" s="65" t="s">
        <v>60</v>
      </c>
      <c r="H1717" s="73" t="str">
        <f t="shared" si="148"/>
        <v>Now that the recipient is completing the Standard Cultural Competence program, we expect stellar outcomes. And will soon provide a testimonial of their responsiveness to the needs of diverse clients.</v>
      </c>
      <c r="I1717" s="4" t="s">
        <v>128</v>
      </c>
      <c r="J1717" s="4" t="str">
        <f t="shared" si="150"/>
        <v>the recipient</v>
      </c>
      <c r="K1717" s="61" t="str">
        <f>K$1195</f>
        <v xml:space="preserve"> is </v>
      </c>
      <c r="L1717" s="4" t="str">
        <f t="shared" si="149"/>
        <v>completing the Standard Cultural Competence program</v>
      </c>
      <c r="M1717" s="4" t="s">
        <v>147</v>
      </c>
      <c r="N1717" s="60" t="s">
        <v>136</v>
      </c>
    </row>
    <row r="1718" spans="2:14" hidden="1" x14ac:dyDescent="0.3">
      <c r="C1718" s="62" t="str">
        <f>$C$1169</f>
        <v>Competitive Cultural Competence - completed</v>
      </c>
      <c r="E1718" s="65" t="s">
        <v>60</v>
      </c>
      <c r="F1718" s="62" t="str">
        <f>$H$1169</f>
        <v>completing the Competetive Cultural Competence program</v>
      </c>
      <c r="G1718" s="65" t="s">
        <v>60</v>
      </c>
      <c r="H1718" s="73" t="str">
        <f t="shared" si="148"/>
        <v>Now that the recipient is completing the Competetive Cultural Competence program, we anticipate greatly improved wellness outcomes. And will soon provide a testimonial of their responsiveness to the needs of diverse clients.</v>
      </c>
      <c r="I1718" s="4" t="s">
        <v>128</v>
      </c>
      <c r="J1718" s="4" t="str">
        <f t="shared" si="150"/>
        <v>the recipient</v>
      </c>
      <c r="K1718" s="61" t="str">
        <f>K$1195</f>
        <v xml:space="preserve"> is </v>
      </c>
      <c r="L1718" s="4" t="str">
        <f t="shared" si="149"/>
        <v>completing the Competetive Cultural Competence program</v>
      </c>
      <c r="M1718" s="4" t="s">
        <v>148</v>
      </c>
      <c r="N1718" s="60" t="s">
        <v>136</v>
      </c>
    </row>
    <row r="1719" spans="2:14" hidden="1" x14ac:dyDescent="0.3">
      <c r="G1719" s="65" t="s">
        <v>60</v>
      </c>
      <c r="H1719" s="73" t="str">
        <f t="shared" si="148"/>
        <v>Select one of these two services, Standard or Competitive Competence, to best improve your efficacy serving diverse patients. We can then offer a testimonial of your improved responsiveness to diverse clients.</v>
      </c>
      <c r="K1719" s="61" t="s">
        <v>138</v>
      </c>
      <c r="L1719" s="61" t="s">
        <v>139</v>
      </c>
      <c r="M1719" s="61" t="s">
        <v>149</v>
      </c>
      <c r="N1719" s="60" t="s">
        <v>141</v>
      </c>
    </row>
    <row r="1720" spans="2:14" hidden="1" x14ac:dyDescent="0.3">
      <c r="C1720" s="73" t="str">
        <f>IF($C1708=$C1713,H1713,IF($C1708=$C1714,H1714,IF($C1708=C1715,H1715,IF($C1708=C1716,H1716,IF($C1708=C1717,H1717,IF($C1708=C1718,H1718,IF($C1708=0,H1719)))))))</f>
        <v>Select one of these two services, Standard or Competitive Competence, to best improve your efficacy serving diverse patients. We can then offer a testimonial of your improved responsiveness to diverse clients.</v>
      </c>
      <c r="E1720" s="65" t="s">
        <v>60</v>
      </c>
      <c r="F1720" s="73" t="str">
        <f>IF($C1708=$C1713,F1713,IF($C1708=$C1714,F1714,IF($C1708=C1715,F1715,IF($C1708=C1716,F1716,IF($C1708=C1717,F1717,IF($C1708=C1718,F1718,IF($C1708=0,"")))))))</f>
        <v/>
      </c>
      <c r="G1720" s="65" t="s">
        <v>60</v>
      </c>
    </row>
    <row r="1721" spans="2:14" hidden="1" x14ac:dyDescent="0.3"/>
    <row r="1722" spans="2:14" hidden="1" x14ac:dyDescent="0.3">
      <c r="C1722" s="4" t="s">
        <v>142</v>
      </c>
    </row>
    <row r="1723" spans="2:14" hidden="1" x14ac:dyDescent="0.3"/>
    <row r="1724" spans="2:14" hidden="1" x14ac:dyDescent="0.3"/>
    <row r="1725" spans="2:14" hidden="1" x14ac:dyDescent="0.3"/>
    <row r="1726" spans="2:14" ht="16" hidden="1" x14ac:dyDescent="0.4">
      <c r="B1726" s="66"/>
      <c r="C1726" s="67"/>
      <c r="D1726" s="67"/>
      <c r="E1726" s="67"/>
      <c r="F1726" s="68"/>
      <c r="G1726" s="67"/>
      <c r="H1726" s="69"/>
      <c r="I1726" s="67"/>
      <c r="J1726" s="67"/>
      <c r="K1726" s="67"/>
      <c r="L1726" s="67"/>
      <c r="M1726" s="67"/>
    </row>
    <row r="1727" spans="2:14" hidden="1" x14ac:dyDescent="0.3">
      <c r="F1727" s="63"/>
    </row>
    <row r="1728" spans="2:14" hidden="1" x14ac:dyDescent="0.3">
      <c r="F1728" s="63"/>
    </row>
    <row r="1729" spans="2:9" hidden="1" x14ac:dyDescent="0.3">
      <c r="B1729" s="135" t="s">
        <v>204</v>
      </c>
      <c r="C1729" s="83"/>
      <c r="E1729" s="135" t="s">
        <v>212</v>
      </c>
      <c r="F1729" s="83"/>
      <c r="H1729" s="135" t="s">
        <v>213</v>
      </c>
      <c r="I1729" s="83"/>
    </row>
    <row r="1730" spans="2:9" hidden="1" x14ac:dyDescent="0.3">
      <c r="B1730" s="83"/>
      <c r="C1730" s="83"/>
      <c r="E1730" s="83"/>
      <c r="F1730" s="83"/>
      <c r="H1730" s="83"/>
      <c r="I1730" s="83"/>
    </row>
    <row r="1731" spans="2:9" hidden="1" x14ac:dyDescent="0.3">
      <c r="B1731" s="110">
        <v>1</v>
      </c>
      <c r="C1731" s="134">
        <f>M1131</f>
        <v>0</v>
      </c>
      <c r="E1731" s="110">
        <v>1</v>
      </c>
      <c r="F1731" s="134">
        <f>P1146</f>
        <v>0.63</v>
      </c>
      <c r="H1731" s="110">
        <v>1</v>
      </c>
      <c r="I1731" s="134">
        <f>P1147</f>
        <v>0.69166666666666665</v>
      </c>
    </row>
    <row r="1732" spans="2:9" hidden="1" x14ac:dyDescent="0.3">
      <c r="B1732" s="110">
        <v>2</v>
      </c>
      <c r="C1732" s="134">
        <f>M1171</f>
        <v>0</v>
      </c>
      <c r="E1732" s="110">
        <v>2</v>
      </c>
      <c r="F1732" s="134">
        <f>P1186</f>
        <v>0.78</v>
      </c>
      <c r="H1732" s="110">
        <v>2</v>
      </c>
      <c r="I1732" s="134">
        <f>P1187</f>
        <v>0.7</v>
      </c>
    </row>
    <row r="1733" spans="2:9" hidden="1" x14ac:dyDescent="0.3">
      <c r="B1733" s="110">
        <v>3</v>
      </c>
      <c r="C1733" s="134">
        <f>M1208</f>
        <v>0</v>
      </c>
      <c r="E1733" s="110">
        <v>3</v>
      </c>
      <c r="F1733" s="134">
        <f>P1223</f>
        <v>0.48</v>
      </c>
      <c r="H1733" s="110">
        <v>3</v>
      </c>
      <c r="I1733" s="134">
        <f>P1224</f>
        <v>0.60000000000000009</v>
      </c>
    </row>
    <row r="1734" spans="2:9" hidden="1" x14ac:dyDescent="0.3">
      <c r="B1734" s="110">
        <v>4</v>
      </c>
      <c r="C1734" s="134">
        <f>M1245</f>
        <v>0</v>
      </c>
      <c r="E1734" s="110">
        <v>4</v>
      </c>
      <c r="F1734" s="134">
        <f>P1260</f>
        <v>0.48</v>
      </c>
      <c r="H1734" s="110">
        <v>4</v>
      </c>
      <c r="I1734" s="134">
        <f>P1261</f>
        <v>0.60833333333333339</v>
      </c>
    </row>
    <row r="1735" spans="2:9" hidden="1" x14ac:dyDescent="0.3">
      <c r="B1735" s="110">
        <v>5</v>
      </c>
      <c r="C1735" s="134">
        <f>M1282</f>
        <v>0</v>
      </c>
      <c r="E1735" s="110">
        <v>5</v>
      </c>
      <c r="F1735" s="134">
        <f>P1297</f>
        <v>0.45</v>
      </c>
      <c r="H1735" s="110">
        <v>5</v>
      </c>
      <c r="I1735" s="134">
        <f>P1298</f>
        <v>0.6166666666666667</v>
      </c>
    </row>
    <row r="1736" spans="2:9" hidden="1" x14ac:dyDescent="0.3">
      <c r="B1736" s="110">
        <v>6</v>
      </c>
      <c r="C1736" s="134">
        <f>M1319</f>
        <v>0</v>
      </c>
      <c r="E1736" s="110">
        <v>6</v>
      </c>
      <c r="F1736" s="134">
        <f>P1334</f>
        <v>0.48</v>
      </c>
      <c r="H1736" s="110">
        <v>6</v>
      </c>
      <c r="I1736" s="134">
        <f>P1335</f>
        <v>0.57499999999999996</v>
      </c>
    </row>
    <row r="1737" spans="2:9" hidden="1" x14ac:dyDescent="0.3">
      <c r="B1737" s="110">
        <v>7</v>
      </c>
      <c r="C1737" s="134">
        <f>M1356</f>
        <v>0</v>
      </c>
      <c r="E1737" s="110">
        <v>7</v>
      </c>
      <c r="F1737" s="134">
        <f>P1371</f>
        <v>0.53</v>
      </c>
      <c r="H1737" s="110">
        <v>7</v>
      </c>
      <c r="I1737" s="134">
        <f>P1372</f>
        <v>0.53333333333333344</v>
      </c>
    </row>
    <row r="1738" spans="2:9" hidden="1" x14ac:dyDescent="0.3">
      <c r="B1738" s="110">
        <v>8</v>
      </c>
      <c r="C1738" s="134">
        <f>M1393</f>
        <v>0</v>
      </c>
      <c r="E1738" s="110">
        <v>8</v>
      </c>
      <c r="F1738" s="134">
        <f>P1408</f>
        <v>0.6</v>
      </c>
      <c r="H1738" s="110">
        <v>8</v>
      </c>
      <c r="I1738" s="134">
        <f>P1409</f>
        <v>0.46666666666666667</v>
      </c>
    </row>
    <row r="1739" spans="2:9" hidden="1" x14ac:dyDescent="0.3">
      <c r="B1739" s="110">
        <v>9</v>
      </c>
      <c r="C1739" s="134">
        <f>M1430</f>
        <v>0</v>
      </c>
      <c r="E1739" s="110">
        <v>9</v>
      </c>
      <c r="F1739" s="134">
        <f>P1445</f>
        <v>0.48</v>
      </c>
      <c r="H1739" s="110">
        <v>9</v>
      </c>
      <c r="I1739" s="134">
        <f>P1446</f>
        <v>0.5083333333333333</v>
      </c>
    </row>
    <row r="1740" spans="2:9" hidden="1" x14ac:dyDescent="0.3">
      <c r="B1740" s="110">
        <v>10</v>
      </c>
      <c r="C1740" s="134">
        <f>M1467</f>
        <v>0</v>
      </c>
      <c r="E1740" s="110">
        <v>10</v>
      </c>
      <c r="F1740" s="134" t="str">
        <f>P1482</f>
        <v/>
      </c>
      <c r="H1740" s="110">
        <v>10</v>
      </c>
      <c r="I1740" s="134" t="str">
        <f>P1483</f>
        <v/>
      </c>
    </row>
    <row r="1741" spans="2:9" hidden="1" x14ac:dyDescent="0.3">
      <c r="B1741" s="110">
        <v>11</v>
      </c>
      <c r="C1741" s="134">
        <f>M1504</f>
        <v>0</v>
      </c>
      <c r="E1741" s="110">
        <v>11</v>
      </c>
      <c r="F1741" s="134" t="str">
        <f>P1519</f>
        <v/>
      </c>
      <c r="H1741" s="110">
        <v>11</v>
      </c>
      <c r="I1741" s="134" t="str">
        <f>P1520</f>
        <v/>
      </c>
    </row>
    <row r="1742" spans="2:9" hidden="1" x14ac:dyDescent="0.3">
      <c r="B1742" s="110">
        <v>12</v>
      </c>
      <c r="C1742" s="134">
        <f>M1541</f>
        <v>0</v>
      </c>
      <c r="E1742" s="110">
        <v>12</v>
      </c>
      <c r="F1742" s="134" t="str">
        <f>P1556</f>
        <v/>
      </c>
      <c r="H1742" s="110">
        <v>12</v>
      </c>
      <c r="I1742" s="134" t="str">
        <f>P1557</f>
        <v/>
      </c>
    </row>
    <row r="1743" spans="2:9" hidden="1" x14ac:dyDescent="0.3">
      <c r="B1743" s="110">
        <v>13</v>
      </c>
      <c r="C1743" s="134">
        <f>M1578</f>
        <v>0</v>
      </c>
      <c r="E1743" s="110">
        <v>13</v>
      </c>
      <c r="F1743" s="134" t="str">
        <f>P1593</f>
        <v/>
      </c>
      <c r="H1743" s="110">
        <v>13</v>
      </c>
      <c r="I1743" s="134" t="str">
        <f>P1593</f>
        <v/>
      </c>
    </row>
    <row r="1744" spans="2:9" hidden="1" x14ac:dyDescent="0.3">
      <c r="B1744" s="110">
        <v>14</v>
      </c>
      <c r="C1744" s="134">
        <f>M1615</f>
        <v>0</v>
      </c>
      <c r="E1744" s="110">
        <v>14</v>
      </c>
      <c r="F1744" s="134" t="str">
        <f>P1630</f>
        <v/>
      </c>
      <c r="H1744" s="110">
        <v>14</v>
      </c>
      <c r="I1744" s="134" t="str">
        <f>P1631</f>
        <v/>
      </c>
    </row>
    <row r="1745" spans="2:12" hidden="1" x14ac:dyDescent="0.3">
      <c r="B1745" s="110">
        <v>15</v>
      </c>
      <c r="C1745" s="134">
        <f>M1652</f>
        <v>0</v>
      </c>
      <c r="E1745" s="110">
        <v>15</v>
      </c>
      <c r="F1745" s="134" t="str">
        <f>P1667</f>
        <v/>
      </c>
      <c r="H1745" s="110">
        <v>15</v>
      </c>
      <c r="I1745" s="134" t="str">
        <f>P1668</f>
        <v/>
      </c>
    </row>
    <row r="1746" spans="2:12" hidden="1" x14ac:dyDescent="0.3">
      <c r="B1746" s="110">
        <v>16</v>
      </c>
      <c r="C1746" s="134">
        <f>M1689</f>
        <v>0</v>
      </c>
      <c r="E1746" s="110">
        <v>16</v>
      </c>
      <c r="F1746" s="134" t="str">
        <f>P1704</f>
        <v/>
      </c>
      <c r="H1746" s="110">
        <v>16</v>
      </c>
      <c r="I1746" s="134" t="str">
        <f>P1705</f>
        <v/>
      </c>
    </row>
    <row r="1747" spans="2:12" hidden="1" x14ac:dyDescent="0.3">
      <c r="C1747" s="112">
        <f>MAX(C1731:C1746)</f>
        <v>0</v>
      </c>
      <c r="D1747" s="113" t="str">
        <f>IF(C1747=L1103,I1103,IF(C1747=L1104,I1104,IF(C1747=L1105,I1105,IF(C1747=L1106,I1106,IF(C1747=L1107,I1107,IF(C1747=L1108,I1108,IF(C1747=L1109,I1109)))))))</f>
        <v>provider pre-enrollment</v>
      </c>
      <c r="F1747" s="142">
        <f>MAX(F1731:F1746)</f>
        <v>0.78</v>
      </c>
      <c r="I1747" s="142">
        <f>MAX(I1731:I1746)</f>
        <v>0.7</v>
      </c>
      <c r="K1747" s="4">
        <f>CORREL(F1731:F1739,I1731:I1739)</f>
        <v>0.45530102998273114</v>
      </c>
      <c r="L1747" s="4">
        <f>PEARSON(F1731:F1739,I1731:I1739)</f>
        <v>0.45530102998273114</v>
      </c>
    </row>
    <row r="1748" spans="2:12" hidden="1" x14ac:dyDescent="0.3">
      <c r="E1748" s="207" t="s">
        <v>224</v>
      </c>
      <c r="F1748" s="206">
        <f>STDEV(F1731:F1746)</f>
        <v>0.10701765171119088</v>
      </c>
      <c r="H1748" s="207" t="s">
        <v>224</v>
      </c>
      <c r="I1748" s="206">
        <f>STDEV(I1731:I1746)</f>
        <v>7.8173595997056519E-2</v>
      </c>
    </row>
    <row r="1749" spans="2:12" hidden="1" x14ac:dyDescent="0.3">
      <c r="F1749" s="63"/>
    </row>
    <row r="1750" spans="2:12" hidden="1" x14ac:dyDescent="0.3">
      <c r="F1750" s="63">
        <f>LOOKUP(9.99999999999999E+307,F1731:F1746)</f>
        <v>0.48</v>
      </c>
      <c r="I1750" s="206">
        <f>LOOKUP(9.99999999999999E+307,I1731:I1746)</f>
        <v>0.5083333333333333</v>
      </c>
    </row>
    <row r="1751" spans="2:12" hidden="1" x14ac:dyDescent="0.3">
      <c r="F1751" s="63"/>
    </row>
    <row r="1752" spans="2:12" hidden="1" x14ac:dyDescent="0.3">
      <c r="F1752" s="63"/>
    </row>
    <row r="1753" spans="2:12" hidden="1" x14ac:dyDescent="0.3">
      <c r="F1753" s="63"/>
    </row>
    <row r="1754" spans="2:12" hidden="1" x14ac:dyDescent="0.3">
      <c r="F1754" s="63"/>
    </row>
    <row r="1755" spans="2:12" hidden="1" x14ac:dyDescent="0.3">
      <c r="F1755" s="63"/>
    </row>
    <row r="1756" spans="2:12" hidden="1" x14ac:dyDescent="0.3">
      <c r="F1756" s="63"/>
    </row>
    <row r="1757" spans="2:12" hidden="1" x14ac:dyDescent="0.3">
      <c r="F1757" s="63"/>
    </row>
    <row r="1758" spans="2:12" hidden="1" x14ac:dyDescent="0.3">
      <c r="F1758" s="63"/>
    </row>
    <row r="1759" spans="2:12" hidden="1" x14ac:dyDescent="0.3">
      <c r="F1759" s="63"/>
    </row>
    <row r="1760" spans="2:12" hidden="1" x14ac:dyDescent="0.3">
      <c r="F1760" s="63"/>
    </row>
    <row r="1761" spans="6:6" hidden="1" x14ac:dyDescent="0.3">
      <c r="F1761" s="63"/>
    </row>
    <row r="1762" spans="6:6" hidden="1" x14ac:dyDescent="0.3">
      <c r="F1762" s="63"/>
    </row>
    <row r="1763" spans="6:6" hidden="1" x14ac:dyDescent="0.3">
      <c r="F1763" s="63"/>
    </row>
    <row r="1764" spans="6:6" hidden="1" x14ac:dyDescent="0.3">
      <c r="F1764" s="63"/>
    </row>
    <row r="1765" spans="6:6" hidden="1" x14ac:dyDescent="0.3">
      <c r="F1765" s="63"/>
    </row>
    <row r="1766" spans="6:6" hidden="1" x14ac:dyDescent="0.3">
      <c r="F1766" s="63"/>
    </row>
    <row r="1767" spans="6:6" hidden="1" x14ac:dyDescent="0.3">
      <c r="F1767" s="63"/>
    </row>
    <row r="1768" spans="6:6" hidden="1" x14ac:dyDescent="0.3">
      <c r="F1768" s="63"/>
    </row>
    <row r="1769" spans="6:6" hidden="1" x14ac:dyDescent="0.3">
      <c r="F1769" s="63"/>
    </row>
    <row r="1770" spans="6:6" hidden="1" x14ac:dyDescent="0.3">
      <c r="F1770" s="63"/>
    </row>
    <row r="1771" spans="6:6" hidden="1" x14ac:dyDescent="0.3">
      <c r="F1771" s="63"/>
    </row>
    <row r="1772" spans="6:6" hidden="1" x14ac:dyDescent="0.3">
      <c r="F1772" s="63"/>
    </row>
    <row r="1773" spans="6:6" hidden="1" x14ac:dyDescent="0.3">
      <c r="F1773" s="63"/>
    </row>
    <row r="1774" spans="6:6" hidden="1" x14ac:dyDescent="0.3">
      <c r="F1774" s="63"/>
    </row>
    <row r="1775" spans="6:6" hidden="1" x14ac:dyDescent="0.3">
      <c r="F1775" s="63"/>
    </row>
    <row r="1776" spans="6:6" hidden="1" x14ac:dyDescent="0.3">
      <c r="F1776" s="63"/>
    </row>
    <row r="1777" spans="6:6" hidden="1" x14ac:dyDescent="0.3">
      <c r="F1777" s="63"/>
    </row>
    <row r="1778" spans="6:6" hidden="1" x14ac:dyDescent="0.3">
      <c r="F1778" s="63"/>
    </row>
    <row r="1779" spans="6:6" hidden="1" x14ac:dyDescent="0.3">
      <c r="F1779" s="63"/>
    </row>
    <row r="1780" spans="6:6" hidden="1" x14ac:dyDescent="0.3">
      <c r="F1780" s="63"/>
    </row>
    <row r="1781" spans="6:6" hidden="1" x14ac:dyDescent="0.3">
      <c r="F1781" s="63"/>
    </row>
    <row r="1782" spans="6:6" hidden="1" x14ac:dyDescent="0.3">
      <c r="F1782" s="63"/>
    </row>
    <row r="1783" spans="6:6" hidden="1" x14ac:dyDescent="0.3">
      <c r="F1783" s="63"/>
    </row>
    <row r="1784" spans="6:6" hidden="1" x14ac:dyDescent="0.3">
      <c r="F1784" s="63"/>
    </row>
    <row r="1785" spans="6:6" hidden="1" x14ac:dyDescent="0.3">
      <c r="F1785" s="63"/>
    </row>
    <row r="1786" spans="6:6" hidden="1" x14ac:dyDescent="0.3">
      <c r="F1786" s="63"/>
    </row>
    <row r="1787" spans="6:6" hidden="1" x14ac:dyDescent="0.3">
      <c r="F1787" s="63"/>
    </row>
    <row r="1788" spans="6:6" hidden="1" x14ac:dyDescent="0.3">
      <c r="F1788" s="63"/>
    </row>
    <row r="1789" spans="6:6" hidden="1" x14ac:dyDescent="0.3">
      <c r="F1789" s="63"/>
    </row>
    <row r="1790" spans="6:6" hidden="1" x14ac:dyDescent="0.3">
      <c r="F1790" s="63"/>
    </row>
    <row r="1791" spans="6:6" hidden="1" x14ac:dyDescent="0.3">
      <c r="F1791" s="63"/>
    </row>
    <row r="1792" spans="6:6" hidden="1" x14ac:dyDescent="0.3">
      <c r="F1792" s="63"/>
    </row>
    <row r="1793" spans="2:54" hidden="1" x14ac:dyDescent="0.3">
      <c r="F1793" s="63"/>
    </row>
    <row r="1794" spans="2:54" hidden="1" x14ac:dyDescent="0.3">
      <c r="F1794" s="63"/>
    </row>
    <row r="1795" spans="2:54" hidden="1" x14ac:dyDescent="0.3">
      <c r="F1795" s="63"/>
    </row>
    <row r="1796" spans="2:54" hidden="1" x14ac:dyDescent="0.3">
      <c r="F1796" s="63"/>
    </row>
    <row r="1797" spans="2:54" hidden="1" x14ac:dyDescent="0.3"/>
    <row r="1798" spans="2:54" hidden="1" x14ac:dyDescent="0.3"/>
    <row r="1799" spans="2:54" s="60" customFormat="1" ht="16" hidden="1" thickBot="1" x14ac:dyDescent="0.5">
      <c r="B1799" s="85" t="s">
        <v>151</v>
      </c>
      <c r="C1799" s="86"/>
      <c r="D1799" s="86"/>
      <c r="E1799" s="86"/>
      <c r="F1799" s="86"/>
      <c r="G1799" s="86"/>
      <c r="H1799" s="87"/>
      <c r="I1799" s="86"/>
      <c r="J1799" s="86"/>
      <c r="K1799" s="86"/>
      <c r="L1799" s="86"/>
      <c r="M1799" s="86"/>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2:54" s="60" customFormat="1" x14ac:dyDescent="0.3">
      <c r="B1800" s="4"/>
      <c r="C1800" s="4"/>
      <c r="D1800" s="4"/>
      <c r="E1800" s="4"/>
      <c r="F1800" s="4"/>
      <c r="G1800" s="4"/>
      <c r="H1800" s="61"/>
      <c r="I1800" s="4"/>
      <c r="J1800" s="4"/>
      <c r="K1800" s="4"/>
      <c r="L1800" s="4"/>
      <c r="M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sheetData>
  <mergeCells count="627">
    <mergeCell ref="C1560:H1560"/>
    <mergeCell ref="C1597:H1597"/>
    <mergeCell ref="C1634:H1634"/>
    <mergeCell ref="C1671:H1671"/>
    <mergeCell ref="C1708:H1708"/>
    <mergeCell ref="C1338:H1338"/>
    <mergeCell ref="C1375:H1375"/>
    <mergeCell ref="C1412:H1412"/>
    <mergeCell ref="C1449:H1449"/>
    <mergeCell ref="C1486:H1486"/>
    <mergeCell ref="C1523:H1523"/>
    <mergeCell ref="E701:L701"/>
    <mergeCell ref="B703:M703"/>
    <mergeCell ref="C1190:H1190"/>
    <mergeCell ref="C1227:H1227"/>
    <mergeCell ref="C1264:H1264"/>
    <mergeCell ref="C1301:H1301"/>
    <mergeCell ref="B697:M697"/>
    <mergeCell ref="B698:D698"/>
    <mergeCell ref="E698:H698"/>
    <mergeCell ref="I698:M698"/>
    <mergeCell ref="E699:H699"/>
    <mergeCell ref="I699:M699"/>
    <mergeCell ref="B689:J689"/>
    <mergeCell ref="K689:M689"/>
    <mergeCell ref="B691:J691"/>
    <mergeCell ref="K691:M691"/>
    <mergeCell ref="B693:M693"/>
    <mergeCell ref="B696:M696"/>
    <mergeCell ref="B683:J683"/>
    <mergeCell ref="K683:M683"/>
    <mergeCell ref="B685:J685"/>
    <mergeCell ref="K685:M685"/>
    <mergeCell ref="B687:J687"/>
    <mergeCell ref="K687:M687"/>
    <mergeCell ref="B677:J677"/>
    <mergeCell ref="K677:M677"/>
    <mergeCell ref="B679:J679"/>
    <mergeCell ref="K679:M679"/>
    <mergeCell ref="B681:J681"/>
    <mergeCell ref="K681:M681"/>
    <mergeCell ref="F670:I670"/>
    <mergeCell ref="F671:I671"/>
    <mergeCell ref="K671:M671"/>
    <mergeCell ref="B673:J673"/>
    <mergeCell ref="K673:M673"/>
    <mergeCell ref="B675:J675"/>
    <mergeCell ref="K675:M675"/>
    <mergeCell ref="E660:L660"/>
    <mergeCell ref="B662:M662"/>
    <mergeCell ref="B663:M663"/>
    <mergeCell ref="B666:E666"/>
    <mergeCell ref="F666:I666"/>
    <mergeCell ref="J666:M666"/>
    <mergeCell ref="B656:M656"/>
    <mergeCell ref="B657:D657"/>
    <mergeCell ref="E657:H657"/>
    <mergeCell ref="I657:M657"/>
    <mergeCell ref="E658:H658"/>
    <mergeCell ref="I658:M658"/>
    <mergeCell ref="B648:J648"/>
    <mergeCell ref="K648:M648"/>
    <mergeCell ref="B650:J650"/>
    <mergeCell ref="K650:M650"/>
    <mergeCell ref="B652:M652"/>
    <mergeCell ref="B655:M655"/>
    <mergeCell ref="B642:J642"/>
    <mergeCell ref="K642:M642"/>
    <mergeCell ref="B644:J644"/>
    <mergeCell ref="K644:M644"/>
    <mergeCell ref="B646:J646"/>
    <mergeCell ref="K646:M646"/>
    <mergeCell ref="B636:J636"/>
    <mergeCell ref="K636:M636"/>
    <mergeCell ref="B638:J638"/>
    <mergeCell ref="K638:M638"/>
    <mergeCell ref="B640:J640"/>
    <mergeCell ref="K640:M640"/>
    <mergeCell ref="F629:I629"/>
    <mergeCell ref="F630:I630"/>
    <mergeCell ref="K630:M630"/>
    <mergeCell ref="B632:J632"/>
    <mergeCell ref="K632:M632"/>
    <mergeCell ref="B634:J634"/>
    <mergeCell ref="K634:M634"/>
    <mergeCell ref="E619:L619"/>
    <mergeCell ref="B621:M621"/>
    <mergeCell ref="B622:M622"/>
    <mergeCell ref="B625:E625"/>
    <mergeCell ref="F625:I625"/>
    <mergeCell ref="J625:M625"/>
    <mergeCell ref="B615:M615"/>
    <mergeCell ref="B616:D616"/>
    <mergeCell ref="E616:H616"/>
    <mergeCell ref="I616:M616"/>
    <mergeCell ref="E617:H617"/>
    <mergeCell ref="I617:M617"/>
    <mergeCell ref="B607:J607"/>
    <mergeCell ref="K607:M607"/>
    <mergeCell ref="B609:J609"/>
    <mergeCell ref="K609:M609"/>
    <mergeCell ref="B611:M611"/>
    <mergeCell ref="B614:M614"/>
    <mergeCell ref="B601:J601"/>
    <mergeCell ref="K601:M601"/>
    <mergeCell ref="B603:J603"/>
    <mergeCell ref="K603:M603"/>
    <mergeCell ref="B605:J605"/>
    <mergeCell ref="K605:M605"/>
    <mergeCell ref="B595:J595"/>
    <mergeCell ref="K595:M595"/>
    <mergeCell ref="B597:J597"/>
    <mergeCell ref="K597:M597"/>
    <mergeCell ref="B599:J599"/>
    <mergeCell ref="K599:M599"/>
    <mergeCell ref="F588:I588"/>
    <mergeCell ref="F589:I589"/>
    <mergeCell ref="K589:M589"/>
    <mergeCell ref="B591:J591"/>
    <mergeCell ref="K591:M591"/>
    <mergeCell ref="B593:J593"/>
    <mergeCell ref="K593:M593"/>
    <mergeCell ref="E578:L578"/>
    <mergeCell ref="B580:M580"/>
    <mergeCell ref="B581:M581"/>
    <mergeCell ref="B584:E584"/>
    <mergeCell ref="F584:I584"/>
    <mergeCell ref="J584:M584"/>
    <mergeCell ref="B574:M574"/>
    <mergeCell ref="B575:D575"/>
    <mergeCell ref="E575:H575"/>
    <mergeCell ref="I575:M575"/>
    <mergeCell ref="E576:H576"/>
    <mergeCell ref="I576:M576"/>
    <mergeCell ref="B566:J566"/>
    <mergeCell ref="K566:M566"/>
    <mergeCell ref="B568:J568"/>
    <mergeCell ref="K568:M568"/>
    <mergeCell ref="B570:M570"/>
    <mergeCell ref="B573:M573"/>
    <mergeCell ref="B560:J560"/>
    <mergeCell ref="K560:M560"/>
    <mergeCell ref="B562:J562"/>
    <mergeCell ref="K562:M562"/>
    <mergeCell ref="B564:J564"/>
    <mergeCell ref="K564:M564"/>
    <mergeCell ref="B554:J554"/>
    <mergeCell ref="K554:M554"/>
    <mergeCell ref="B556:J556"/>
    <mergeCell ref="K556:M556"/>
    <mergeCell ref="B558:J558"/>
    <mergeCell ref="K558:M558"/>
    <mergeCell ref="F547:I547"/>
    <mergeCell ref="F548:I548"/>
    <mergeCell ref="K548:M548"/>
    <mergeCell ref="B550:J550"/>
    <mergeCell ref="K550:M550"/>
    <mergeCell ref="B552:J552"/>
    <mergeCell ref="K552:M552"/>
    <mergeCell ref="E537:L537"/>
    <mergeCell ref="B539:M539"/>
    <mergeCell ref="B540:M540"/>
    <mergeCell ref="B543:E543"/>
    <mergeCell ref="F543:I543"/>
    <mergeCell ref="J543:M543"/>
    <mergeCell ref="B533:M533"/>
    <mergeCell ref="B534:D534"/>
    <mergeCell ref="E534:H534"/>
    <mergeCell ref="I534:M534"/>
    <mergeCell ref="E535:H535"/>
    <mergeCell ref="I535:M535"/>
    <mergeCell ref="B525:J525"/>
    <mergeCell ref="K525:M525"/>
    <mergeCell ref="B527:J527"/>
    <mergeCell ref="K527:M527"/>
    <mergeCell ref="B529:M529"/>
    <mergeCell ref="B532:M532"/>
    <mergeCell ref="B519:J519"/>
    <mergeCell ref="K519:M519"/>
    <mergeCell ref="B521:J521"/>
    <mergeCell ref="K521:M521"/>
    <mergeCell ref="B523:J523"/>
    <mergeCell ref="K523:M523"/>
    <mergeCell ref="B513:J513"/>
    <mergeCell ref="K513:M513"/>
    <mergeCell ref="B515:J515"/>
    <mergeCell ref="K515:M515"/>
    <mergeCell ref="B517:J517"/>
    <mergeCell ref="K517:M517"/>
    <mergeCell ref="F506:I506"/>
    <mergeCell ref="F507:I507"/>
    <mergeCell ref="K507:M507"/>
    <mergeCell ref="B509:J509"/>
    <mergeCell ref="K509:M509"/>
    <mergeCell ref="B511:J511"/>
    <mergeCell ref="K511:M511"/>
    <mergeCell ref="E496:L496"/>
    <mergeCell ref="B498:M498"/>
    <mergeCell ref="B499:M499"/>
    <mergeCell ref="B502:E502"/>
    <mergeCell ref="F502:I502"/>
    <mergeCell ref="J502:M502"/>
    <mergeCell ref="B492:M492"/>
    <mergeCell ref="B493:D493"/>
    <mergeCell ref="E493:H493"/>
    <mergeCell ref="I493:M493"/>
    <mergeCell ref="E494:H494"/>
    <mergeCell ref="I494:M494"/>
    <mergeCell ref="B484:J484"/>
    <mergeCell ref="K484:M484"/>
    <mergeCell ref="B486:J486"/>
    <mergeCell ref="K486:M486"/>
    <mergeCell ref="B488:M488"/>
    <mergeCell ref="B491:M491"/>
    <mergeCell ref="B478:J478"/>
    <mergeCell ref="K478:M478"/>
    <mergeCell ref="B480:J480"/>
    <mergeCell ref="K480:M480"/>
    <mergeCell ref="B482:J482"/>
    <mergeCell ref="K482:M482"/>
    <mergeCell ref="B472:J472"/>
    <mergeCell ref="K472:M472"/>
    <mergeCell ref="B474:J474"/>
    <mergeCell ref="K474:M474"/>
    <mergeCell ref="B476:J476"/>
    <mergeCell ref="K476:M476"/>
    <mergeCell ref="F465:I465"/>
    <mergeCell ref="F466:I466"/>
    <mergeCell ref="K466:M466"/>
    <mergeCell ref="B468:J468"/>
    <mergeCell ref="K468:M468"/>
    <mergeCell ref="B470:J470"/>
    <mergeCell ref="K470:M470"/>
    <mergeCell ref="E455:L455"/>
    <mergeCell ref="B457:M457"/>
    <mergeCell ref="B458:M458"/>
    <mergeCell ref="B461:E461"/>
    <mergeCell ref="F461:I461"/>
    <mergeCell ref="J461:M461"/>
    <mergeCell ref="B451:M451"/>
    <mergeCell ref="B452:D452"/>
    <mergeCell ref="E452:H452"/>
    <mergeCell ref="I452:M452"/>
    <mergeCell ref="E453:H453"/>
    <mergeCell ref="I453:M453"/>
    <mergeCell ref="B443:J443"/>
    <mergeCell ref="K443:M443"/>
    <mergeCell ref="B445:J445"/>
    <mergeCell ref="K445:M445"/>
    <mergeCell ref="B447:M447"/>
    <mergeCell ref="B450:M450"/>
    <mergeCell ref="B437:J437"/>
    <mergeCell ref="K437:M437"/>
    <mergeCell ref="B439:J439"/>
    <mergeCell ref="K439:M439"/>
    <mergeCell ref="B441:J441"/>
    <mergeCell ref="K441:M441"/>
    <mergeCell ref="B431:J431"/>
    <mergeCell ref="K431:M431"/>
    <mergeCell ref="B433:J433"/>
    <mergeCell ref="K433:M433"/>
    <mergeCell ref="B435:J435"/>
    <mergeCell ref="K435:M435"/>
    <mergeCell ref="F424:I424"/>
    <mergeCell ref="F425:I425"/>
    <mergeCell ref="K425:M425"/>
    <mergeCell ref="B427:J427"/>
    <mergeCell ref="K427:M427"/>
    <mergeCell ref="B429:J429"/>
    <mergeCell ref="K429:M429"/>
    <mergeCell ref="E414:L414"/>
    <mergeCell ref="B416:M416"/>
    <mergeCell ref="B417:M417"/>
    <mergeCell ref="B420:E420"/>
    <mergeCell ref="F420:I420"/>
    <mergeCell ref="J420:M420"/>
    <mergeCell ref="B410:M410"/>
    <mergeCell ref="B411:D411"/>
    <mergeCell ref="E411:H411"/>
    <mergeCell ref="I411:M411"/>
    <mergeCell ref="E412:H412"/>
    <mergeCell ref="I412:M412"/>
    <mergeCell ref="B402:J402"/>
    <mergeCell ref="K402:M402"/>
    <mergeCell ref="B404:J404"/>
    <mergeCell ref="K404:M404"/>
    <mergeCell ref="B406:M406"/>
    <mergeCell ref="B409:M409"/>
    <mergeCell ref="B396:J396"/>
    <mergeCell ref="K396:M396"/>
    <mergeCell ref="B398:J398"/>
    <mergeCell ref="K398:M398"/>
    <mergeCell ref="B400:J400"/>
    <mergeCell ref="K400:M400"/>
    <mergeCell ref="B390:J390"/>
    <mergeCell ref="K390:M390"/>
    <mergeCell ref="B392:J392"/>
    <mergeCell ref="K392:M392"/>
    <mergeCell ref="B394:J394"/>
    <mergeCell ref="K394:M394"/>
    <mergeCell ref="F383:I383"/>
    <mergeCell ref="F384:I384"/>
    <mergeCell ref="K384:M384"/>
    <mergeCell ref="B386:J386"/>
    <mergeCell ref="K386:M386"/>
    <mergeCell ref="B388:J388"/>
    <mergeCell ref="K388:M388"/>
    <mergeCell ref="E373:L373"/>
    <mergeCell ref="B375:M375"/>
    <mergeCell ref="B376:M376"/>
    <mergeCell ref="B379:E379"/>
    <mergeCell ref="F379:I379"/>
    <mergeCell ref="J379:M379"/>
    <mergeCell ref="B369:M369"/>
    <mergeCell ref="B370:D370"/>
    <mergeCell ref="E370:H370"/>
    <mergeCell ref="I370:M370"/>
    <mergeCell ref="E371:H371"/>
    <mergeCell ref="I371:M371"/>
    <mergeCell ref="B361:J361"/>
    <mergeCell ref="K361:M361"/>
    <mergeCell ref="B363:J363"/>
    <mergeCell ref="K363:M363"/>
    <mergeCell ref="B365:M365"/>
    <mergeCell ref="B368:M368"/>
    <mergeCell ref="B355:J355"/>
    <mergeCell ref="K355:M355"/>
    <mergeCell ref="B357:J357"/>
    <mergeCell ref="K357:M357"/>
    <mergeCell ref="B359:J359"/>
    <mergeCell ref="K359:M359"/>
    <mergeCell ref="B349:J349"/>
    <mergeCell ref="K349:M349"/>
    <mergeCell ref="B351:J351"/>
    <mergeCell ref="K351:M351"/>
    <mergeCell ref="B353:J353"/>
    <mergeCell ref="K353:M353"/>
    <mergeCell ref="F342:I342"/>
    <mergeCell ref="F343:I343"/>
    <mergeCell ref="K343:M343"/>
    <mergeCell ref="B345:J345"/>
    <mergeCell ref="K345:M345"/>
    <mergeCell ref="B347:J347"/>
    <mergeCell ref="K347:M347"/>
    <mergeCell ref="E332:L332"/>
    <mergeCell ref="B334:M334"/>
    <mergeCell ref="B335:M335"/>
    <mergeCell ref="B338:E338"/>
    <mergeCell ref="F338:I338"/>
    <mergeCell ref="J338:M338"/>
    <mergeCell ref="B328:M328"/>
    <mergeCell ref="B329:D329"/>
    <mergeCell ref="E329:H329"/>
    <mergeCell ref="I329:M329"/>
    <mergeCell ref="E330:H330"/>
    <mergeCell ref="I330:M330"/>
    <mergeCell ref="B320:J320"/>
    <mergeCell ref="K320:M320"/>
    <mergeCell ref="B322:J322"/>
    <mergeCell ref="K322:M322"/>
    <mergeCell ref="B324:M324"/>
    <mergeCell ref="B327:M327"/>
    <mergeCell ref="B314:J314"/>
    <mergeCell ref="K314:M314"/>
    <mergeCell ref="B316:J316"/>
    <mergeCell ref="K316:M316"/>
    <mergeCell ref="B318:J318"/>
    <mergeCell ref="K318:M318"/>
    <mergeCell ref="B308:J308"/>
    <mergeCell ref="K308:M308"/>
    <mergeCell ref="B310:J310"/>
    <mergeCell ref="K310:M310"/>
    <mergeCell ref="B312:J312"/>
    <mergeCell ref="K312:M312"/>
    <mergeCell ref="F301:I301"/>
    <mergeCell ref="F302:I302"/>
    <mergeCell ref="K302:M302"/>
    <mergeCell ref="B304:J304"/>
    <mergeCell ref="K304:M304"/>
    <mergeCell ref="B306:J306"/>
    <mergeCell ref="K306:M306"/>
    <mergeCell ref="E291:L291"/>
    <mergeCell ref="B293:M293"/>
    <mergeCell ref="B294:M294"/>
    <mergeCell ref="B297:E297"/>
    <mergeCell ref="F297:I297"/>
    <mergeCell ref="J297:M297"/>
    <mergeCell ref="B287:M287"/>
    <mergeCell ref="B288:D288"/>
    <mergeCell ref="E288:H288"/>
    <mergeCell ref="I288:M288"/>
    <mergeCell ref="E289:H289"/>
    <mergeCell ref="I289:M289"/>
    <mergeCell ref="B279:J279"/>
    <mergeCell ref="K279:M279"/>
    <mergeCell ref="B281:J281"/>
    <mergeCell ref="K281:M281"/>
    <mergeCell ref="B283:M283"/>
    <mergeCell ref="B286:M286"/>
    <mergeCell ref="B273:J273"/>
    <mergeCell ref="K273:M273"/>
    <mergeCell ref="B275:J275"/>
    <mergeCell ref="K275:M275"/>
    <mergeCell ref="B277:J277"/>
    <mergeCell ref="K277:M277"/>
    <mergeCell ref="B267:J267"/>
    <mergeCell ref="K267:M267"/>
    <mergeCell ref="B269:J269"/>
    <mergeCell ref="K269:M269"/>
    <mergeCell ref="B271:J271"/>
    <mergeCell ref="K271:M271"/>
    <mergeCell ref="F260:I260"/>
    <mergeCell ref="F261:I261"/>
    <mergeCell ref="K261:M261"/>
    <mergeCell ref="B263:J263"/>
    <mergeCell ref="K263:M263"/>
    <mergeCell ref="B265:J265"/>
    <mergeCell ref="K265:M265"/>
    <mergeCell ref="E250:L250"/>
    <mergeCell ref="B252:M252"/>
    <mergeCell ref="B253:M253"/>
    <mergeCell ref="B256:E256"/>
    <mergeCell ref="F256:I256"/>
    <mergeCell ref="J256:M256"/>
    <mergeCell ref="B246:M246"/>
    <mergeCell ref="B247:D247"/>
    <mergeCell ref="E247:H247"/>
    <mergeCell ref="I247:M247"/>
    <mergeCell ref="E248:H248"/>
    <mergeCell ref="I248:M248"/>
    <mergeCell ref="B238:J238"/>
    <mergeCell ref="K238:M238"/>
    <mergeCell ref="B240:J240"/>
    <mergeCell ref="K240:M240"/>
    <mergeCell ref="B242:M242"/>
    <mergeCell ref="B245:M245"/>
    <mergeCell ref="B232:J232"/>
    <mergeCell ref="K232:M232"/>
    <mergeCell ref="B234:J234"/>
    <mergeCell ref="K234:M234"/>
    <mergeCell ref="B236:J236"/>
    <mergeCell ref="K236:M236"/>
    <mergeCell ref="B226:J226"/>
    <mergeCell ref="K226:M226"/>
    <mergeCell ref="B228:J228"/>
    <mergeCell ref="K228:M228"/>
    <mergeCell ref="B230:J230"/>
    <mergeCell ref="K230:M230"/>
    <mergeCell ref="F219:I219"/>
    <mergeCell ref="F220:I220"/>
    <mergeCell ref="K220:M220"/>
    <mergeCell ref="B222:J222"/>
    <mergeCell ref="K222:M222"/>
    <mergeCell ref="B224:J224"/>
    <mergeCell ref="K224:M224"/>
    <mergeCell ref="E209:L209"/>
    <mergeCell ref="B211:M211"/>
    <mergeCell ref="B212:M212"/>
    <mergeCell ref="B215:E215"/>
    <mergeCell ref="F215:I215"/>
    <mergeCell ref="J215:M215"/>
    <mergeCell ref="B205:M205"/>
    <mergeCell ref="B206:D206"/>
    <mergeCell ref="E206:H206"/>
    <mergeCell ref="I206:M206"/>
    <mergeCell ref="E207:H207"/>
    <mergeCell ref="I207:M207"/>
    <mergeCell ref="B197:J197"/>
    <mergeCell ref="K197:M197"/>
    <mergeCell ref="B199:J199"/>
    <mergeCell ref="K199:M199"/>
    <mergeCell ref="B201:M201"/>
    <mergeCell ref="B204:M204"/>
    <mergeCell ref="B191:J191"/>
    <mergeCell ref="K191:M191"/>
    <mergeCell ref="B193:J193"/>
    <mergeCell ref="K193:M193"/>
    <mergeCell ref="B195:J195"/>
    <mergeCell ref="K195:M195"/>
    <mergeCell ref="B185:J185"/>
    <mergeCell ref="K185:M185"/>
    <mergeCell ref="B187:J187"/>
    <mergeCell ref="K187:M187"/>
    <mergeCell ref="B189:J189"/>
    <mergeCell ref="K189:M189"/>
    <mergeCell ref="F178:I178"/>
    <mergeCell ref="F179:I179"/>
    <mergeCell ref="K179:M179"/>
    <mergeCell ref="B181:J181"/>
    <mergeCell ref="K181:M181"/>
    <mergeCell ref="B183:J183"/>
    <mergeCell ref="K183:M183"/>
    <mergeCell ref="E168:L168"/>
    <mergeCell ref="B170:M170"/>
    <mergeCell ref="B171:M171"/>
    <mergeCell ref="B174:E174"/>
    <mergeCell ref="F174:I174"/>
    <mergeCell ref="J174:M174"/>
    <mergeCell ref="B164:M164"/>
    <mergeCell ref="B165:D165"/>
    <mergeCell ref="E165:H165"/>
    <mergeCell ref="I165:M165"/>
    <mergeCell ref="E166:H166"/>
    <mergeCell ref="I166:M166"/>
    <mergeCell ref="B156:J156"/>
    <mergeCell ref="K156:M156"/>
    <mergeCell ref="B158:J158"/>
    <mergeCell ref="K158:M158"/>
    <mergeCell ref="B160:M160"/>
    <mergeCell ref="B163:M163"/>
    <mergeCell ref="B150:J150"/>
    <mergeCell ref="K150:M150"/>
    <mergeCell ref="B152:J152"/>
    <mergeCell ref="K152:M152"/>
    <mergeCell ref="B154:J154"/>
    <mergeCell ref="K154:M154"/>
    <mergeCell ref="B144:J144"/>
    <mergeCell ref="K144:M144"/>
    <mergeCell ref="B146:J146"/>
    <mergeCell ref="K146:M146"/>
    <mergeCell ref="B148:J148"/>
    <mergeCell ref="K148:M148"/>
    <mergeCell ref="F137:I137"/>
    <mergeCell ref="F138:I138"/>
    <mergeCell ref="K138:M138"/>
    <mergeCell ref="B140:J140"/>
    <mergeCell ref="K140:M140"/>
    <mergeCell ref="B142:J142"/>
    <mergeCell ref="K142:M142"/>
    <mergeCell ref="E126:L126"/>
    <mergeCell ref="B128:M128"/>
    <mergeCell ref="B129:M129"/>
    <mergeCell ref="B133:E133"/>
    <mergeCell ref="F133:I133"/>
    <mergeCell ref="J133:M133"/>
    <mergeCell ref="B122:M122"/>
    <mergeCell ref="B123:D123"/>
    <mergeCell ref="E123:H123"/>
    <mergeCell ref="I123:M123"/>
    <mergeCell ref="E124:H124"/>
    <mergeCell ref="I124:M124"/>
    <mergeCell ref="B114:J114"/>
    <mergeCell ref="K114:M114"/>
    <mergeCell ref="B116:J116"/>
    <mergeCell ref="K116:M116"/>
    <mergeCell ref="B118:M118"/>
    <mergeCell ref="B121:M121"/>
    <mergeCell ref="B108:J108"/>
    <mergeCell ref="K108:M108"/>
    <mergeCell ref="B110:J110"/>
    <mergeCell ref="K110:M110"/>
    <mergeCell ref="B112:J112"/>
    <mergeCell ref="K112:M112"/>
    <mergeCell ref="B102:J102"/>
    <mergeCell ref="K102:M102"/>
    <mergeCell ref="B104:J104"/>
    <mergeCell ref="K104:M104"/>
    <mergeCell ref="B106:J106"/>
    <mergeCell ref="K106:M106"/>
    <mergeCell ref="F95:I95"/>
    <mergeCell ref="F96:I96"/>
    <mergeCell ref="K96:M96"/>
    <mergeCell ref="B98:J98"/>
    <mergeCell ref="K98:M98"/>
    <mergeCell ref="B100:J100"/>
    <mergeCell ref="K100:M100"/>
    <mergeCell ref="B82:M82"/>
    <mergeCell ref="B84:M84"/>
    <mergeCell ref="B86:M86"/>
    <mergeCell ref="B87:M87"/>
    <mergeCell ref="B91:E91"/>
    <mergeCell ref="F91:I91"/>
    <mergeCell ref="J91:M91"/>
    <mergeCell ref="B74:J74"/>
    <mergeCell ref="K74:M74"/>
    <mergeCell ref="B76:J76"/>
    <mergeCell ref="K76:M76"/>
    <mergeCell ref="B78:M78"/>
    <mergeCell ref="B81:M81"/>
    <mergeCell ref="B68:J68"/>
    <mergeCell ref="K68:M68"/>
    <mergeCell ref="B70:J70"/>
    <mergeCell ref="K70:M70"/>
    <mergeCell ref="B72:J72"/>
    <mergeCell ref="K72:M72"/>
    <mergeCell ref="B62:J62"/>
    <mergeCell ref="K62:M62"/>
    <mergeCell ref="B64:J64"/>
    <mergeCell ref="K64:M64"/>
    <mergeCell ref="B66:J66"/>
    <mergeCell ref="K66:M66"/>
    <mergeCell ref="F56:I56"/>
    <mergeCell ref="K56:M56"/>
    <mergeCell ref="B58:J58"/>
    <mergeCell ref="K58:M58"/>
    <mergeCell ref="B60:J60"/>
    <mergeCell ref="K60:M60"/>
    <mergeCell ref="C34:I34"/>
    <mergeCell ref="C35:I35"/>
    <mergeCell ref="B51:E51"/>
    <mergeCell ref="F51:I51"/>
    <mergeCell ref="J51:M51"/>
    <mergeCell ref="F55:I55"/>
    <mergeCell ref="C28:I28"/>
    <mergeCell ref="C29:I29"/>
    <mergeCell ref="C30:I30"/>
    <mergeCell ref="C31:I31"/>
    <mergeCell ref="C32:I32"/>
    <mergeCell ref="C33:I33"/>
    <mergeCell ref="C22:I22"/>
    <mergeCell ref="C23:I23"/>
    <mergeCell ref="C24:I24"/>
    <mergeCell ref="C25:I25"/>
    <mergeCell ref="C26:I26"/>
    <mergeCell ref="C27:I27"/>
    <mergeCell ref="B10:M10"/>
    <mergeCell ref="B11:M11"/>
    <mergeCell ref="B12:M12"/>
    <mergeCell ref="B15:M15"/>
    <mergeCell ref="C20:I20"/>
    <mergeCell ref="C21:I21"/>
    <mergeCell ref="B2:M2"/>
    <mergeCell ref="B3:M5"/>
    <mergeCell ref="B6:M6"/>
    <mergeCell ref="B7:M7"/>
    <mergeCell ref="B8:M8"/>
    <mergeCell ref="B9:M9"/>
  </mergeCells>
  <conditionalFormatting sqref="B109:J109 B111:J111 B113:J113 B115:J115 B117:M117 B118">
    <cfRule type="containsText" dxfId="548" priority="105" operator="containsText" text="SELECT">
      <formula>NOT(ISERROR(SEARCH("SELECT",B109)))</formula>
    </cfRule>
  </conditionalFormatting>
  <conditionalFormatting sqref="B119:M120">
    <cfRule type="containsText" dxfId="547" priority="90" operator="containsText" text="SELECT">
      <formula>NOT(ISERROR(SEARCH("SELECT",B119)))</formula>
    </cfRule>
  </conditionalFormatting>
  <conditionalFormatting sqref="B151:M151 B153:M153 B155:M155 B157:J157 B159:M159 B160">
    <cfRule type="containsText" dxfId="546" priority="104" operator="containsText" text="SELECT">
      <formula>NOT(ISERROR(SEARCH("SELECT",B151)))</formula>
    </cfRule>
  </conditionalFormatting>
  <conditionalFormatting sqref="B161:M162">
    <cfRule type="containsText" dxfId="545" priority="89" operator="containsText" text="SELECT">
      <formula>NOT(ISERROR(SEARCH("SELECT",B161)))</formula>
    </cfRule>
  </conditionalFormatting>
  <conditionalFormatting sqref="B192:M192">
    <cfRule type="containsText" dxfId="544" priority="6" operator="containsText" text="SELECT">
      <formula>NOT(ISERROR(SEARCH("SELECT",B192)))</formula>
    </cfRule>
  </conditionalFormatting>
  <conditionalFormatting sqref="B194:M194 B196:M196 B198:J198 B200:M200 B201">
    <cfRule type="containsText" dxfId="543" priority="103" operator="containsText" text="SELECT">
      <formula>NOT(ISERROR(SEARCH("SELECT",B194)))</formula>
    </cfRule>
  </conditionalFormatting>
  <conditionalFormatting sqref="B202:M203">
    <cfRule type="containsText" dxfId="542" priority="88" operator="containsText" text="SELECT">
      <formula>NOT(ISERROR(SEARCH("SELECT",B202)))</formula>
    </cfRule>
  </conditionalFormatting>
  <conditionalFormatting sqref="B233:M233">
    <cfRule type="containsText" dxfId="541" priority="5" operator="containsText" text="SELECT">
      <formula>NOT(ISERROR(SEARCH("SELECT",B233)))</formula>
    </cfRule>
  </conditionalFormatting>
  <conditionalFormatting sqref="B235:M235 B239:J239 B241:M241 B242">
    <cfRule type="containsText" dxfId="540" priority="102" operator="containsText" text="SELECT">
      <formula>NOT(ISERROR(SEARCH("SELECT",B235)))</formula>
    </cfRule>
  </conditionalFormatting>
  <conditionalFormatting sqref="B237:M237">
    <cfRule type="containsText" dxfId="539" priority="11" operator="containsText" text="SELECT">
      <formula>NOT(ISERROR(SEARCH("SELECT",B237)))</formula>
    </cfRule>
  </conditionalFormatting>
  <conditionalFormatting sqref="B243:M244">
    <cfRule type="containsText" dxfId="538" priority="87" operator="containsText" text="SELECT">
      <formula>NOT(ISERROR(SEARCH("SELECT",B243)))</formula>
    </cfRule>
  </conditionalFormatting>
  <conditionalFormatting sqref="B274:M274">
    <cfRule type="containsText" dxfId="537" priority="4" operator="containsText" text="SELECT">
      <formula>NOT(ISERROR(SEARCH("SELECT",B274)))</formula>
    </cfRule>
  </conditionalFormatting>
  <conditionalFormatting sqref="B276:M276 B280:J280 B282:M282 B283">
    <cfRule type="containsText" dxfId="536" priority="101" operator="containsText" text="SELECT">
      <formula>NOT(ISERROR(SEARCH("SELECT",B276)))</formula>
    </cfRule>
  </conditionalFormatting>
  <conditionalFormatting sqref="B278:M278">
    <cfRule type="containsText" dxfId="535" priority="10" operator="containsText" text="SELECT">
      <formula>NOT(ISERROR(SEARCH("SELECT",B278)))</formula>
    </cfRule>
  </conditionalFormatting>
  <conditionalFormatting sqref="B284:M285">
    <cfRule type="containsText" dxfId="534" priority="86" operator="containsText" text="SELECT">
      <formula>NOT(ISERROR(SEARCH("SELECT",B284)))</formula>
    </cfRule>
  </conditionalFormatting>
  <conditionalFormatting sqref="B315:M315">
    <cfRule type="containsText" dxfId="533" priority="3" operator="containsText" text="SELECT">
      <formula>NOT(ISERROR(SEARCH("SELECT",B315)))</formula>
    </cfRule>
  </conditionalFormatting>
  <conditionalFormatting sqref="B317:M317 B321:J321 B323:M323 B324">
    <cfRule type="containsText" dxfId="532" priority="100" operator="containsText" text="SELECT">
      <formula>NOT(ISERROR(SEARCH("SELECT",B317)))</formula>
    </cfRule>
  </conditionalFormatting>
  <conditionalFormatting sqref="B319:M319">
    <cfRule type="containsText" dxfId="531" priority="9" operator="containsText" text="SELECT">
      <formula>NOT(ISERROR(SEARCH("SELECT",B319)))</formula>
    </cfRule>
  </conditionalFormatting>
  <conditionalFormatting sqref="B325:M326">
    <cfRule type="containsText" dxfId="530" priority="85" operator="containsText" text="SELECT">
      <formula>NOT(ISERROR(SEARCH("SELECT",B325)))</formula>
    </cfRule>
  </conditionalFormatting>
  <conditionalFormatting sqref="B356:M356">
    <cfRule type="containsText" dxfId="529" priority="2" operator="containsText" text="SELECT">
      <formula>NOT(ISERROR(SEARCH("SELECT",B356)))</formula>
    </cfRule>
  </conditionalFormatting>
  <conditionalFormatting sqref="B358:M358 B362:J362 B364:M364 B365">
    <cfRule type="containsText" dxfId="528" priority="99" operator="containsText" text="SELECT">
      <formula>NOT(ISERROR(SEARCH("SELECT",B358)))</formula>
    </cfRule>
  </conditionalFormatting>
  <conditionalFormatting sqref="B360:M360">
    <cfRule type="containsText" dxfId="527" priority="8" operator="containsText" text="SELECT">
      <formula>NOT(ISERROR(SEARCH("SELECT",B360)))</formula>
    </cfRule>
  </conditionalFormatting>
  <conditionalFormatting sqref="B366:M367">
    <cfRule type="containsText" dxfId="526" priority="84" operator="containsText" text="SELECT">
      <formula>NOT(ISERROR(SEARCH("SELECT",B366)))</formula>
    </cfRule>
  </conditionalFormatting>
  <conditionalFormatting sqref="B397:M397">
    <cfRule type="containsText" dxfId="525" priority="1" operator="containsText" text="SELECT">
      <formula>NOT(ISERROR(SEARCH("SELECT",B397)))</formula>
    </cfRule>
  </conditionalFormatting>
  <conditionalFormatting sqref="B399:M399 B403:J403 B405:M405 B406">
    <cfRule type="containsText" dxfId="524" priority="98" operator="containsText" text="SELECT">
      <formula>NOT(ISERROR(SEARCH("SELECT",B399)))</formula>
    </cfRule>
  </conditionalFormatting>
  <conditionalFormatting sqref="B401:M401">
    <cfRule type="containsText" dxfId="523" priority="7" operator="containsText" text="SELECT">
      <formula>NOT(ISERROR(SEARCH("SELECT",B401)))</formula>
    </cfRule>
  </conditionalFormatting>
  <conditionalFormatting sqref="B407:M408">
    <cfRule type="containsText" dxfId="522" priority="83" operator="containsText" text="SELECT">
      <formula>NOT(ISERROR(SEARCH("SELECT",B407)))</formula>
    </cfRule>
  </conditionalFormatting>
  <conditionalFormatting sqref="B438:M438 B440:M440 B442:M442 B444:M444 B446:M446 B447">
    <cfRule type="containsText" dxfId="521" priority="97" operator="containsText" text="SELECT">
      <formula>NOT(ISERROR(SEARCH("SELECT",B438)))</formula>
    </cfRule>
  </conditionalFormatting>
  <conditionalFormatting sqref="B448:M449">
    <cfRule type="containsText" dxfId="520" priority="82" operator="containsText" text="SELECT">
      <formula>NOT(ISERROR(SEARCH("SELECT",B448)))</formula>
    </cfRule>
  </conditionalFormatting>
  <conditionalFormatting sqref="B479:M479 B481:M481 B483:M483 B485:M485 B487:M487 B488">
    <cfRule type="containsText" dxfId="519" priority="96" operator="containsText" text="SELECT">
      <formula>NOT(ISERROR(SEARCH("SELECT",B479)))</formula>
    </cfRule>
  </conditionalFormatting>
  <conditionalFormatting sqref="B489:M490">
    <cfRule type="containsText" dxfId="518" priority="81" operator="containsText" text="SELECT">
      <formula>NOT(ISERROR(SEARCH("SELECT",B489)))</formula>
    </cfRule>
  </conditionalFormatting>
  <conditionalFormatting sqref="B520:M520 B522:M522 B524:M524 B526:M526 B528:M528 B529">
    <cfRule type="containsText" dxfId="517" priority="95" operator="containsText" text="SELECT">
      <formula>NOT(ISERROR(SEARCH("SELECT",B520)))</formula>
    </cfRule>
  </conditionalFormatting>
  <conditionalFormatting sqref="B530:M531">
    <cfRule type="containsText" dxfId="516" priority="80" operator="containsText" text="SELECT">
      <formula>NOT(ISERROR(SEARCH("SELECT",B530)))</formula>
    </cfRule>
  </conditionalFormatting>
  <conditionalFormatting sqref="B561:M561 B563:M563 B565:M565 B567:M567 B569:M569 B570">
    <cfRule type="containsText" dxfId="515" priority="94" operator="containsText" text="SELECT">
      <formula>NOT(ISERROR(SEARCH("SELECT",B561)))</formula>
    </cfRule>
  </conditionalFormatting>
  <conditionalFormatting sqref="B571:M572">
    <cfRule type="containsText" dxfId="514" priority="79" operator="containsText" text="SELECT">
      <formula>NOT(ISERROR(SEARCH("SELECT",B571)))</formula>
    </cfRule>
  </conditionalFormatting>
  <conditionalFormatting sqref="B602:M602 B604:M604 B606:M606 B608:M608 B610:M610 B611">
    <cfRule type="containsText" dxfId="513" priority="93" operator="containsText" text="SELECT">
      <formula>NOT(ISERROR(SEARCH("SELECT",B602)))</formula>
    </cfRule>
  </conditionalFormatting>
  <conditionalFormatting sqref="B612:M613">
    <cfRule type="containsText" dxfId="512" priority="78" operator="containsText" text="SELECT">
      <formula>NOT(ISERROR(SEARCH("SELECT",B612)))</formula>
    </cfRule>
  </conditionalFormatting>
  <conditionalFormatting sqref="B643:M643 B645:M645 B647:M647 B649:M649 B651:M651 B652">
    <cfRule type="containsText" dxfId="511" priority="92" operator="containsText" text="SELECT">
      <formula>NOT(ISERROR(SEARCH("SELECT",B643)))</formula>
    </cfRule>
  </conditionalFormatting>
  <conditionalFormatting sqref="B653:M654">
    <cfRule type="containsText" dxfId="510" priority="77" operator="containsText" text="SELECT">
      <formula>NOT(ISERROR(SEARCH("SELECT",B653)))</formula>
    </cfRule>
  </conditionalFormatting>
  <conditionalFormatting sqref="B684:M684 B686:M686 B688:M688 B690:M690 B692:M692 B693">
    <cfRule type="containsText" dxfId="509" priority="91" operator="containsText" text="SELECT">
      <formula>NOT(ISERROR(SEARCH("SELECT",B684)))</formula>
    </cfRule>
  </conditionalFormatting>
  <conditionalFormatting sqref="B694:M695">
    <cfRule type="containsText" dxfId="508" priority="76" operator="containsText" text="SELECT">
      <formula>NOT(ISERROR(SEARCH("SELECT",B694)))</formula>
    </cfRule>
  </conditionalFormatting>
  <conditionalFormatting sqref="F95:I95">
    <cfRule type="cellIs" dxfId="507" priority="27" operator="equal">
      <formula>0</formula>
    </cfRule>
  </conditionalFormatting>
  <conditionalFormatting sqref="F96:I96">
    <cfRule type="cellIs" dxfId="506" priority="26" operator="equal">
      <formula>0</formula>
    </cfRule>
  </conditionalFormatting>
  <conditionalFormatting sqref="F137:I138">
    <cfRule type="cellIs" dxfId="505" priority="25" operator="equal">
      <formula>0</formula>
    </cfRule>
  </conditionalFormatting>
  <conditionalFormatting sqref="F178:I179">
    <cfRule type="cellIs" dxfId="504" priority="24" operator="equal">
      <formula>0</formula>
    </cfRule>
  </conditionalFormatting>
  <conditionalFormatting sqref="F219:I220">
    <cfRule type="cellIs" dxfId="503" priority="23" operator="equal">
      <formula>0</formula>
    </cfRule>
  </conditionalFormatting>
  <conditionalFormatting sqref="F260:I261">
    <cfRule type="cellIs" dxfId="502" priority="22" operator="equal">
      <formula>0</formula>
    </cfRule>
  </conditionalFormatting>
  <conditionalFormatting sqref="F301:I302">
    <cfRule type="cellIs" dxfId="501" priority="21" operator="equal">
      <formula>0</formula>
    </cfRule>
  </conditionalFormatting>
  <conditionalFormatting sqref="F342:I343">
    <cfRule type="cellIs" dxfId="500" priority="20" operator="equal">
      <formula>0</formula>
    </cfRule>
  </conditionalFormatting>
  <conditionalFormatting sqref="F383:I384">
    <cfRule type="cellIs" dxfId="499" priority="19" operator="equal">
      <formula>0</formula>
    </cfRule>
  </conditionalFormatting>
  <conditionalFormatting sqref="F424:I425">
    <cfRule type="cellIs" dxfId="498" priority="18" operator="equal">
      <formula>0</formula>
    </cfRule>
  </conditionalFormatting>
  <conditionalFormatting sqref="F465:I466">
    <cfRule type="cellIs" dxfId="497" priority="17" operator="equal">
      <formula>0</formula>
    </cfRule>
  </conditionalFormatting>
  <conditionalFormatting sqref="F506:I507">
    <cfRule type="cellIs" dxfId="496" priority="16" operator="equal">
      <formula>0</formula>
    </cfRule>
  </conditionalFormatting>
  <conditionalFormatting sqref="F547:I548">
    <cfRule type="cellIs" dxfId="495" priority="15" operator="equal">
      <formula>0</formula>
    </cfRule>
  </conditionalFormatting>
  <conditionalFormatting sqref="F588:I589">
    <cfRule type="cellIs" dxfId="494" priority="14" operator="equal">
      <formula>0</formula>
    </cfRule>
  </conditionalFormatting>
  <conditionalFormatting sqref="F629:I630">
    <cfRule type="cellIs" dxfId="493" priority="13" operator="equal">
      <formula>0</formula>
    </cfRule>
  </conditionalFormatting>
  <conditionalFormatting sqref="F670:I671">
    <cfRule type="cellIs" dxfId="492" priority="12" operator="equal">
      <formula>0</formula>
    </cfRule>
  </conditionalFormatting>
  <conditionalFormatting sqref="K56:M56">
    <cfRule type="cellIs" dxfId="491" priority="73" operator="greaterThan">
      <formula>9</formula>
    </cfRule>
    <cfRule type="cellIs" dxfId="490" priority="74" operator="between">
      <formula>3</formula>
      <formula>9</formula>
    </cfRule>
    <cfRule type="cellIs" dxfId="489" priority="75" operator="between">
      <formula>0.1</formula>
      <formula>3</formula>
    </cfRule>
  </conditionalFormatting>
  <conditionalFormatting sqref="K96:M96">
    <cfRule type="cellIs" dxfId="488" priority="70" operator="greaterThan">
      <formula>9</formula>
    </cfRule>
    <cfRule type="cellIs" dxfId="487" priority="71" operator="between">
      <formula>3</formula>
      <formula>9</formula>
    </cfRule>
    <cfRule type="cellIs" dxfId="486" priority="72" operator="between">
      <formula>0.1</formula>
      <formula>3</formula>
    </cfRule>
  </conditionalFormatting>
  <conditionalFormatting sqref="K138:M138">
    <cfRule type="cellIs" dxfId="485" priority="67" operator="greaterThan">
      <formula>9</formula>
    </cfRule>
    <cfRule type="cellIs" dxfId="484" priority="68" operator="between">
      <formula>3</formula>
      <formula>9</formula>
    </cfRule>
    <cfRule type="cellIs" dxfId="483" priority="69" operator="between">
      <formula>0.1</formula>
      <formula>3</formula>
    </cfRule>
  </conditionalFormatting>
  <conditionalFormatting sqref="K179:M179">
    <cfRule type="cellIs" dxfId="482" priority="64" operator="greaterThan">
      <formula>9</formula>
    </cfRule>
    <cfRule type="cellIs" dxfId="481" priority="65" operator="between">
      <formula>3</formula>
      <formula>9</formula>
    </cfRule>
    <cfRule type="cellIs" dxfId="480" priority="66" operator="between">
      <formula>0.1</formula>
      <formula>3</formula>
    </cfRule>
  </conditionalFormatting>
  <conditionalFormatting sqref="K220:M220">
    <cfRule type="cellIs" dxfId="479" priority="61" operator="greaterThan">
      <formula>9</formula>
    </cfRule>
    <cfRule type="cellIs" dxfId="478" priority="62" operator="between">
      <formula>3</formula>
      <formula>9</formula>
    </cfRule>
    <cfRule type="cellIs" dxfId="477" priority="63" operator="between">
      <formula>0.1</formula>
      <formula>3</formula>
    </cfRule>
  </conditionalFormatting>
  <conditionalFormatting sqref="K261:M261">
    <cfRule type="cellIs" dxfId="476" priority="58" operator="greaterThan">
      <formula>9</formula>
    </cfRule>
    <cfRule type="cellIs" dxfId="475" priority="59" operator="between">
      <formula>3</formula>
      <formula>9</formula>
    </cfRule>
    <cfRule type="cellIs" dxfId="474" priority="60" operator="between">
      <formula>0.1</formula>
      <formula>3</formula>
    </cfRule>
  </conditionalFormatting>
  <conditionalFormatting sqref="K302:M302">
    <cfRule type="cellIs" dxfId="473" priority="55" operator="greaterThan">
      <formula>9</formula>
    </cfRule>
    <cfRule type="cellIs" dxfId="472" priority="56" operator="between">
      <formula>3</formula>
      <formula>9</formula>
    </cfRule>
    <cfRule type="cellIs" dxfId="471" priority="57" operator="between">
      <formula>0.1</formula>
      <formula>3</formula>
    </cfRule>
  </conditionalFormatting>
  <conditionalFormatting sqref="K343:M343">
    <cfRule type="cellIs" dxfId="470" priority="52" operator="greaterThan">
      <formula>9</formula>
    </cfRule>
    <cfRule type="cellIs" dxfId="469" priority="53" operator="between">
      <formula>3</formula>
      <formula>9</formula>
    </cfRule>
    <cfRule type="cellIs" dxfId="468" priority="54" operator="between">
      <formula>0.1</formula>
      <formula>3</formula>
    </cfRule>
  </conditionalFormatting>
  <conditionalFormatting sqref="K384:M384">
    <cfRule type="cellIs" dxfId="467" priority="49" operator="greaterThan">
      <formula>9</formula>
    </cfRule>
    <cfRule type="cellIs" dxfId="466" priority="50" operator="between">
      <formula>3</formula>
      <formula>9</formula>
    </cfRule>
    <cfRule type="cellIs" dxfId="465" priority="51" operator="between">
      <formula>0.1</formula>
      <formula>3</formula>
    </cfRule>
  </conditionalFormatting>
  <conditionalFormatting sqref="K425:M425">
    <cfRule type="cellIs" dxfId="464" priority="46" operator="greaterThan">
      <formula>9</formula>
    </cfRule>
    <cfRule type="cellIs" dxfId="463" priority="47" operator="between">
      <formula>3</formula>
      <formula>9</formula>
    </cfRule>
    <cfRule type="cellIs" dxfId="462" priority="48" operator="between">
      <formula>0.1</formula>
      <formula>3</formula>
    </cfRule>
  </conditionalFormatting>
  <conditionalFormatting sqref="K466:M466">
    <cfRule type="cellIs" dxfId="461" priority="43" operator="greaterThan">
      <formula>9</formula>
    </cfRule>
    <cfRule type="cellIs" dxfId="460" priority="44" operator="between">
      <formula>3</formula>
      <formula>9</formula>
    </cfRule>
    <cfRule type="cellIs" dxfId="459" priority="45" operator="between">
      <formula>0.1</formula>
      <formula>3</formula>
    </cfRule>
  </conditionalFormatting>
  <conditionalFormatting sqref="K507:M507">
    <cfRule type="cellIs" dxfId="458" priority="40" operator="greaterThan">
      <formula>9</formula>
    </cfRule>
    <cfRule type="cellIs" dxfId="457" priority="41" operator="between">
      <formula>3</formula>
      <formula>9</formula>
    </cfRule>
    <cfRule type="cellIs" dxfId="456" priority="42" operator="between">
      <formula>0.1</formula>
      <formula>3</formula>
    </cfRule>
  </conditionalFormatting>
  <conditionalFormatting sqref="K548:M548">
    <cfRule type="cellIs" dxfId="455" priority="37" operator="greaterThan">
      <formula>9</formula>
    </cfRule>
    <cfRule type="cellIs" dxfId="454" priority="38" operator="between">
      <formula>3</formula>
      <formula>9</formula>
    </cfRule>
    <cfRule type="cellIs" dxfId="453" priority="39" operator="between">
      <formula>0.1</formula>
      <formula>3</formula>
    </cfRule>
  </conditionalFormatting>
  <conditionalFormatting sqref="K589:M589">
    <cfRule type="cellIs" dxfId="452" priority="34" operator="greaterThan">
      <formula>9</formula>
    </cfRule>
    <cfRule type="cellIs" dxfId="451" priority="35" operator="between">
      <formula>3</formula>
      <formula>9</formula>
    </cfRule>
    <cfRule type="cellIs" dxfId="450" priority="36" operator="between">
      <formula>0.1</formula>
      <formula>3</formula>
    </cfRule>
  </conditionalFormatting>
  <conditionalFormatting sqref="K630:M630">
    <cfRule type="cellIs" dxfId="449" priority="31" operator="greaterThan">
      <formula>9</formula>
    </cfRule>
    <cfRule type="cellIs" dxfId="448" priority="32" operator="between">
      <formula>3</formula>
      <formula>9</formula>
    </cfRule>
    <cfRule type="cellIs" dxfId="447" priority="33" operator="between">
      <formula>0.1</formula>
      <formula>3</formula>
    </cfRule>
  </conditionalFormatting>
  <conditionalFormatting sqref="K671:M671">
    <cfRule type="cellIs" dxfId="446" priority="28" operator="greaterThan">
      <formula>9</formula>
    </cfRule>
    <cfRule type="cellIs" dxfId="445" priority="29" operator="between">
      <formula>3</formula>
      <formula>9</formula>
    </cfRule>
    <cfRule type="cellIs" dxfId="444" priority="30" operator="between">
      <formula>0.1</formula>
      <formula>3</formula>
    </cfRule>
  </conditionalFormatting>
  <dataValidations count="5">
    <dataValidation type="decimal" errorStyle="warning" allowBlank="1" showInputMessage="1" showErrorMessage="1" error="Select a ALI score between 0 and 12" sqref="K56:M56 K96:M96 K138:M138 K179:M179 K220:M220 K261:M261 K302:M302 K343:M343 K384:M384 K425:M425 K466:M466 K507:M507 K548:M548 K589:M589 K630:M630 K671:M671" xr:uid="{4AB1A0AE-AEBE-4178-9E9C-507E9E92D5D1}">
      <formula1>0</formula1>
      <formula2>12</formula2>
    </dataValidation>
    <dataValidation type="list" errorStyle="warning" allowBlank="1" showInputMessage="1" showErrorMessage="1" error="Select an option from the dropdown list" sqref="E126:L126 E701:L701 E660:L660 E619:L619 E578:L578 E537:L537 E496:L496 E455:L455 E414:L414 E373:L373 E332:L332 E291:L291 E250:L250 E209:L209 E168:L168" xr:uid="{CCB9A288-C230-4821-AC3E-CF5ACB9BEF76}">
      <formula1>$C$1164:$C$1169</formula1>
    </dataValidation>
    <dataValidation type="list" errorStyle="warning" allowBlank="1" showInputMessage="1" showErrorMessage="1" error="Select an option from the dropdown list" sqref="J51:M51 J91:M91 J133:M133 J666:M666 J174:M174 J215:M215 J256:M256 J297:M297 J338:M338 J420:M420 J461:M461 J502:M502 J543:M543 J584:M584 J625:M625 J379:M379" xr:uid="{77D804B1-99A2-452D-B683-3E4C8FC0E3E0}">
      <formula1>$I$1103:$I$1109</formula1>
    </dataValidation>
    <dataValidation type="list" errorStyle="warning" allowBlank="1" showInputMessage="1" showErrorMessage="1" error="Select an option from the dropdown list" sqref="F51 F91 F133 F666 F174 F215 F256 F297 F338 F420 F461 F502 F543 F584 F625 F379" xr:uid="{33DF27C4-1EE8-4FA8-8144-C99631ACF9AD}">
      <formula1>$C$1103:$C$1105</formula1>
    </dataValidation>
    <dataValidation type="list" errorStyle="warning" allowBlank="1" showInputMessage="1" showErrorMessage="1" error="Please select an option from the dropdown list" sqref="K58 K62 K60 K64 K66 K68 K70 K72 K74 K76 K98 K677 K675 K679 K681 K683 K685 K687 K689 K691 K140 K144 K142 K146 K148 K150 K152 K154 K114 K116 K104 K106 K108 K110 K400 K402 K404 K195 K156 K158 K181 K185 K183 K187 K189 K191 K193 K112 K197 K199 K222 K226 K224 K228 K230 K232 K234 K236 K238 K240 K263 K267 K265 K269 K271 K273 K275 K277 K279 K281 K304 K308 K306 K310 K312 K314 K316 K318 K320 K322 K345 K349 K347 K351 K353 K355 K357 K359 K361 K363 K427 K431 K429 K433 K435 K437 K439 K441 K443 K445 K468 K472 K470 K474 K476 K478 K480 K482 K484 K486 K509 K513 K511 K515 K517 K519 K521 K523 K525 K527 K550 K554 K552 K556 K558 K560 K562 K564 K566 K568 K591 K595 K593 K597 K599 K601 K603 K605 K607 K609 K632 K636 K634 K638 K640 K642 K644 K646 K648 K650 K673 K102 K100 K386 K390 K388 K392 K394 K396 K398" xr:uid="{AE13BDFA-4A92-4AA8-82B5-24587E3B1438}">
      <formula1>$F$1107:$F$1111</formula1>
    </dataValidation>
  </dataValidations>
  <hyperlinks>
    <hyperlink ref="A91" location="'CCB-1'!A51:N89" tooltip="previous page header" display="#" xr:uid="{B0BB0AD7-8247-4BC2-8D74-173D2DBA7923}"/>
    <hyperlink ref="N15" location="'CCB-1'!A51:N89" tooltip="go to next page" display="$" xr:uid="{94B6DB3B-385B-45B2-895E-C70E3A1AF3D3}"/>
    <hyperlink ref="A15" location="'CCB-1'!A1:N13" tooltip="to the top" display="#" xr:uid="{E4F541ED-5264-475D-A932-6DB36DB5FDE1}"/>
    <hyperlink ref="A174" location="'CCB-1'!A132:N173" tooltip="previous page header" display="#" xr:uid="{A997D7C0-D7D4-49C2-9796-B3A7E8B50357}"/>
    <hyperlink ref="N174" location="'CCB-1'!A214:N254" tooltip="to next page" display="$" xr:uid="{983F2FA9-F074-4537-920E-C0CB9F81C57D}"/>
    <hyperlink ref="A133" location="'CCB-1'!A90:N131" tooltip="previous page header" display="#" xr:uid="{691123CF-1715-464D-8CE4-283C94B052B9}"/>
    <hyperlink ref="N133" location="'CCB-1'!A173:N213" tooltip="to next page" display="$" xr:uid="{3C4BF156-0139-46BE-AC8C-A9244A8B41F0}"/>
    <hyperlink ref="A51" location="'CCB-1'!A14:N50" tooltip="previous page header" display="#" xr:uid="{9FDC506B-8C67-49F0-9E86-3B86C767DFC2}"/>
    <hyperlink ref="N51" location="'CCB-1'!A90:N131" tooltip="to next page" display="$" xr:uid="{D5A1C39C-5E88-4EC5-849A-81979FB5786C}"/>
    <hyperlink ref="A215" location="'CCB-1'!A173:N213" tooltip="previous page header" display="#" xr:uid="{C26F5A7B-FE39-48F7-B36C-78A24DEE2338}"/>
    <hyperlink ref="N215" location="'CCB-1'!A255:N295" tooltip="to next page" display="$" xr:uid="{7FF2EE35-B1D3-40CD-8644-3488544E111A}"/>
    <hyperlink ref="A256" location="'CCB-1'!A214:N254" tooltip="previous page header" display="#" xr:uid="{28F58759-FDB2-40A0-AC07-C8ED380486F5}"/>
    <hyperlink ref="N256" location="'CCB-1'!A296:N336" tooltip="to next page" display="$" xr:uid="{F18886D1-EF4A-4E89-A721-FD72879A53D8}"/>
    <hyperlink ref="A297" location="'CCB-1'!A255:N295" tooltip="previous page header" display="#" xr:uid="{81BF5918-403C-479E-A3A8-94EFE6467D8D}"/>
    <hyperlink ref="N297" location="'CCB-1'!A337:N377" tooltip="to next page" display="$" xr:uid="{5A53A54C-CFAC-4AAB-8340-45054C70EDB0}"/>
    <hyperlink ref="A338" location="'CCB-1'!A296:N336" tooltip="previous page header" display="#" xr:uid="{F90936BE-4D32-451C-9B05-0AB8E0EDA4C7}"/>
    <hyperlink ref="N338" location="'CCB-1'!A338:N418" tooltip="to next page" display="$" xr:uid="{ADA852B8-6A25-428C-8EE6-BA83C172B5C1}"/>
    <hyperlink ref="A379" location="'CCB-1'!A337:N377" tooltip="previous page header" display="#" xr:uid="{C5130A0B-06F6-49FB-A487-26A817B19BF5}"/>
    <hyperlink ref="N379" location="'CCB-1'!A419:N459" tooltip="to next page" display="$" xr:uid="{A010345B-2B44-4A4F-957C-C20AA9800B05}"/>
    <hyperlink ref="A420" location="'CCB-1'!A338:N418" tooltip="previous page header" display="#" xr:uid="{216C395E-C521-4C91-B316-08CBE00A4B79}"/>
    <hyperlink ref="N420" location="'CCB-1'!A460:N500" tooltip="to next page" display="$" xr:uid="{35E8A04B-468E-4C81-9070-89A797F90CCC}"/>
    <hyperlink ref="A461" location="'CCB-1'!A419:N459" tooltip="previous page header" display="#" xr:uid="{A4192D74-1B79-4E11-AE12-DD809994C20C}"/>
    <hyperlink ref="N461" location="'CCB-1'!A501:N541" tooltip="to next page" display="$" xr:uid="{40C8B451-7E4C-44D2-A44C-7F1D408FD4FA}"/>
    <hyperlink ref="A502" location="'CCB-1'!A460:N500" tooltip="previous page header" display="#" xr:uid="{DC1F54CB-1E33-47C1-801A-353599900A67}"/>
    <hyperlink ref="N502" location="'CCB-1'!A542:N582" tooltip="to next page" display="$" xr:uid="{61A4EE3C-6BB5-44EF-B70D-13F2E8CD6A65}"/>
    <hyperlink ref="A543" location="'CCB-1'!A501:N541" tooltip="previous page header" display="#" xr:uid="{3013C21F-43DA-4A93-B5EF-EA979D823F90}"/>
    <hyperlink ref="N543" location="'CCB-1'!A583:N623" tooltip="to next page" display="$" xr:uid="{EDD9B755-842F-46B9-A919-5BCA46CC43A5}"/>
    <hyperlink ref="A584" location="'CCB-1'!A542:N582" tooltip="previous page header" display="#" xr:uid="{9BAC68AD-8816-4CF3-996E-9CDF89CD4340}"/>
    <hyperlink ref="N584" location="'CCB-1'!A624:N664" tooltip="to next page" display="$" xr:uid="{93328A23-4295-4A0C-A8DD-C28476FAC7C7}"/>
    <hyperlink ref="A625" location="'CCB-1'!A583:N623" tooltip="previous page header" display="#" xr:uid="{7194D0A6-B4D5-4B85-91B8-B927E2AD274E}"/>
    <hyperlink ref="A666" location="'CCB-1'!A624:N664" tooltip="previous page header" display="#" xr:uid="{2512E882-AB2B-4B73-916E-9ECCEE8AD24E}"/>
    <hyperlink ref="N666" location="'CCB-1'!A705:N705" tooltip="to bottom" display="$" xr:uid="{4EDE891C-40A0-440C-8039-8B8B11F2271D}"/>
    <hyperlink ref="N91" location="'CCB-1'!A132:N173" tooltip="to next page" display="$" xr:uid="{14DE3DEC-67B6-4DA8-9E66-204197B5DF23}"/>
    <hyperlink ref="C20:I20" location="'CCB-1'!A50:N89" tooltip="to 1st visit survey" display="'CCB-1'!A50:N89" xr:uid="{5047E437-6BC2-4B13-97C0-7F5F9A12AC96}"/>
    <hyperlink ref="B51:E51" location="'CCB-1'!B15" tooltip="return to list of visits" display="1st visit" xr:uid="{9F8924FB-B361-4D5B-BBDC-485815E2FD36}"/>
    <hyperlink ref="C21:I21" location="'CCB-1'!A90:N131" tooltip="to 2nd visit survey" display="'CCB-1'!A90:N131" xr:uid="{D3C87204-59A9-4F62-BC03-E40E2F772C9F}"/>
    <hyperlink ref="C22:I22" location="'CCB-1'!A132:N173" tooltip="to 3rd visit survey" display="'CCB-1'!A132:N173" xr:uid="{6D2AA73A-436D-4831-A196-31ECDCDD2DF7}"/>
    <hyperlink ref="C23:I23" location="'CCB-1'!A173:N213" tooltip="to 4th visit survey" display="'CCB-1'!A173:N213" xr:uid="{67D0BC17-7E60-47B7-859E-D5AA38C1B3D1}"/>
    <hyperlink ref="C24:I24" location="'CCB-1'!A214:N254" tooltip="to 5th visit survey" display="'CCB-1'!A214:N254" xr:uid="{2775267C-3719-46E9-AEDD-45738BFF0C10}"/>
    <hyperlink ref="C25:I25" location="'CCB-1'!A255:N295" tooltip="to 6th visit" display="'CCB-1'!A255:N295" xr:uid="{6B087D51-C070-41E6-8FE9-FA7867A0BE64}"/>
    <hyperlink ref="C26:I26" location="'CCB-1'!A296:N336" tooltip="to 7th visit survey" display="'CCB-1'!A296:N336" xr:uid="{0FC9FBEC-3A4D-468C-83CD-2511A27262BB}"/>
    <hyperlink ref="V1190" r:id="rId1" xr:uid="{D8664C4F-CBC6-4D8B-9C37-99A4A13F8D90}"/>
    <hyperlink ref="B91:E91" location="'CCB-1'!B15" tooltip="return to list of visits" display="2nd visit" xr:uid="{961385D0-0F50-4811-B4B8-A0D8C57BF251}"/>
    <hyperlink ref="B133:E133" location="'CCB-1'!B15" tooltip="return to list of visits" display="3rd visit" xr:uid="{5B4E8B78-2939-4B81-AFCC-3EE691C001AF}"/>
    <hyperlink ref="B174:E174" location="'CCB-1'!B15" tooltip="return to list of visits" display="4th visit" xr:uid="{03CBEAA8-B543-425C-A3F3-99FAD4A244C7}"/>
    <hyperlink ref="B215:E215" location="'CCB-1'!B15" tooltip="return to list of visits" display="5th visit" xr:uid="{BD838A09-7314-4F46-83F1-4639EBDFB530}"/>
    <hyperlink ref="B256:E256" location="'CCB-1'!B15" tooltip="return to list of visits" display="6th visit" xr:uid="{310D4983-66CB-4DDC-9E87-C67C1BD5E0A5}"/>
    <hyperlink ref="B297:E297" location="'CCB-1'!B15" tooltip="return to list of visits" display="7th visit" xr:uid="{1435D57E-2E7A-4B2E-98CA-63C79969F61E}"/>
    <hyperlink ref="B338:E338" location="'CCB-1'!B15" tooltip="return to list of visits" display="8th visit" xr:uid="{17957A1D-B186-4852-885B-E55373588559}"/>
    <hyperlink ref="B379:E379" location="'CCB-1'!B15" tooltip="return to list of visits" display="9th visit" xr:uid="{F6630E03-D419-4769-8392-FD56206CB905}"/>
    <hyperlink ref="B420:E420" location="'CCB-1'!B15" tooltip="return to list of visits" display="10th visit" xr:uid="{87A3A2B5-2514-4C96-A3CD-B4DE220E0273}"/>
    <hyperlink ref="B461:E461" location="'CCB-1'!B15" tooltip="return to list of visits" display="11th visit" xr:uid="{F75E7426-E27B-4059-AC2C-712DC65EC86D}"/>
    <hyperlink ref="B502:E502" location="'CCB-1'!B15" tooltip="return to list of visits" display="12th visit" xr:uid="{FEF94F49-7A22-466B-A653-A3034373D412}"/>
    <hyperlink ref="B543:E543" location="'CCB-1'!B15" tooltip="return to list of visits" display="13th visit" xr:uid="{585A9B7E-12E0-4413-A4EB-5EA430D1DAFC}"/>
    <hyperlink ref="B584:E584" location="'CCB-1'!B15" tooltip="return to list of visits" display="14th visit" xr:uid="{020973EE-4C77-40B9-8140-D963978B856B}"/>
    <hyperlink ref="B625:E625" location="'CCB-1'!B15" tooltip="return to list of visits" display="15th visit" xr:uid="{F2A13BDE-87C9-4E96-8402-53AF56B84F3C}"/>
    <hyperlink ref="B666:E666" location="'CCB-1'!B15" tooltip="return to list of visits" display="16th visit" xr:uid="{AB0A00F7-0F3C-495C-9E47-6B6AE88B1EFF}"/>
    <hyperlink ref="C35:I35" location="'CCB-1'!A665:N705" tooltip="to 16th visit survey" display="'CCB-1'!A665:N705" xr:uid="{14AED158-3C80-49F3-B37A-4EFEF5B8779B}"/>
    <hyperlink ref="C34:I34" location="'CCB-1'!A624:N664" tooltip="to 15th visit survey" display="'CCB-1'!A624:N664" xr:uid="{0D0F1F6F-4177-49AB-980D-7AFF54681B8C}"/>
    <hyperlink ref="C33:I33" location="'CCB-1'!A583:N623" tooltip="to 14th visit survey" display="'CCB-1'!A583:N623" xr:uid="{74AB6A5F-697B-4F6E-A59F-693C1222F8E3}"/>
    <hyperlink ref="C32:I32" location="'CCB-1'!A542:N582" tooltip="to 13th visit survey" display="'CCB-1'!A542:N582" xr:uid="{D963DDF4-FEBB-41E5-9895-B05204812570}"/>
    <hyperlink ref="C31:I31" location="'CCB-1'!A501:N541" tooltip="to 12th visit survey" display="'CCB-1'!A501:N541" xr:uid="{70014840-8EDF-4821-84EC-4F48AD606FFC}"/>
    <hyperlink ref="C30:I30" location="'CCB-1'!A460:N500" tooltip="to 11th visit survey" display="'CCB-1'!A460:N500" xr:uid="{A01D229A-D517-4D64-8700-C4D5AB110CA1}"/>
    <hyperlink ref="C29:I29" location="'CCB-1'!A419:N459" tooltip="to 10th visit survey" display="'CCB-1'!A419:N459" xr:uid="{EBF6C8A3-9FE6-4AB1-B468-87B4D396B0AF}"/>
    <hyperlink ref="C28:I28" location="'CCB-1'!A338:N418" tooltip="to 9th visit survey" display="'CCB-1'!A338:N418" xr:uid="{711CE956-3BDF-4C4E-9B69-271C1666DA6E}"/>
    <hyperlink ref="C27:I27" location="'CCB-1'!A337:N377" tooltip="to 8th visit survey" display="'CCB-1'!A337:N377" xr:uid="{70A4B1B8-1D29-4325-9407-7550E2BB8F8B}"/>
    <hyperlink ref="N625" location="'CCB-1'!A665:N705" tooltip="to next page" display="$" xr:uid="{C651CD43-AC3D-493C-92A6-BBA0FFEDB38A}"/>
  </hyperlinks>
  <printOptions horizontalCentered="1"/>
  <pageMargins left="0.5" right="0.5" top="0.6" bottom="0.55000000000000004" header="0.3" footer="0.3"/>
  <pageSetup orientation="portrait" r:id="rId2"/>
  <headerFooter differentFirst="1">
    <oddHeader>&amp;C&amp;"Arial Black,Regular"&amp;16&amp;K66FF66Steph&amp;K004623 &amp;KD78CFFTurner</oddHeader>
    <oddFooter>&amp;L&amp;D&amp;CPage &amp;P&amp;R&amp;F, &amp;A</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6B43E-7036-42BB-98CA-F923350DDECB}">
  <dimension ref="A1:BB1800"/>
  <sheetViews>
    <sheetView zoomScaleNormal="100" zoomScaleSheetLayoutView="100" workbookViewId="0">
      <selection activeCell="B15" sqref="B15:M15"/>
    </sheetView>
  </sheetViews>
  <sheetFormatPr defaultColWidth="8.81640625" defaultRowHeight="13" x14ac:dyDescent="0.3"/>
  <cols>
    <col min="1" max="1" width="1.54296875" style="60" customWidth="1"/>
    <col min="2" max="7" width="7.453125" style="4" customWidth="1"/>
    <col min="8" max="8" width="7.453125" style="61" customWidth="1"/>
    <col min="9" max="13" width="7.453125" style="4" customWidth="1"/>
    <col min="14" max="14" width="1.54296875" style="60" customWidth="1"/>
    <col min="15" max="15" width="1.54296875" style="4" customWidth="1"/>
    <col min="16" max="27" width="7.453125" style="4" customWidth="1"/>
    <col min="28" max="29" width="1.54296875" style="4" customWidth="1"/>
    <col min="30" max="71" width="8.81640625" style="4" customWidth="1"/>
    <col min="72" max="73" width="15.54296875" style="4" customWidth="1"/>
    <col min="74" max="123" width="8.81640625" style="4" customWidth="1"/>
    <col min="124" max="16384" width="8.81640625" style="4"/>
  </cols>
  <sheetData>
    <row r="1" spans="1:14" ht="15" customHeight="1" x14ac:dyDescent="0.3">
      <c r="A1" s="1"/>
      <c r="B1" s="2"/>
      <c r="C1" s="2"/>
      <c r="D1" s="2"/>
      <c r="E1" s="2"/>
      <c r="F1" s="2"/>
      <c r="G1" s="2"/>
      <c r="H1" s="2"/>
      <c r="I1" s="2"/>
      <c r="J1" s="2"/>
      <c r="K1" s="2"/>
      <c r="L1" s="2"/>
      <c r="M1" s="2"/>
      <c r="N1" s="3"/>
    </row>
    <row r="2" spans="1:14" ht="30" customHeight="1" x14ac:dyDescent="0.3">
      <c r="A2" s="5"/>
      <c r="B2" s="197"/>
      <c r="C2" s="197"/>
      <c r="D2" s="197"/>
      <c r="E2" s="197"/>
      <c r="F2" s="197"/>
      <c r="G2" s="197"/>
      <c r="H2" s="197"/>
      <c r="I2" s="197"/>
      <c r="J2" s="197"/>
      <c r="K2" s="197"/>
      <c r="L2" s="197"/>
      <c r="M2" s="197"/>
      <c r="N2" s="6"/>
    </row>
    <row r="3" spans="1:14" ht="60" customHeight="1" x14ac:dyDescent="0.3">
      <c r="A3" s="5"/>
      <c r="B3" s="198" t="s">
        <v>0</v>
      </c>
      <c r="C3" s="198"/>
      <c r="D3" s="198"/>
      <c r="E3" s="198"/>
      <c r="F3" s="198"/>
      <c r="G3" s="198"/>
      <c r="H3" s="198"/>
      <c r="I3" s="198"/>
      <c r="J3" s="198"/>
      <c r="K3" s="198"/>
      <c r="L3" s="198"/>
      <c r="M3" s="198"/>
      <c r="N3" s="6"/>
    </row>
    <row r="4" spans="1:14" ht="60" customHeight="1" x14ac:dyDescent="0.3">
      <c r="A4" s="5"/>
      <c r="B4" s="198"/>
      <c r="C4" s="198"/>
      <c r="D4" s="198"/>
      <c r="E4" s="198"/>
      <c r="F4" s="198"/>
      <c r="G4" s="198"/>
      <c r="H4" s="198"/>
      <c r="I4" s="198"/>
      <c r="J4" s="198"/>
      <c r="K4" s="198"/>
      <c r="L4" s="198"/>
      <c r="M4" s="198"/>
      <c r="N4" s="6"/>
    </row>
    <row r="5" spans="1:14" ht="60" customHeight="1" x14ac:dyDescent="0.3">
      <c r="A5" s="5"/>
      <c r="B5" s="198"/>
      <c r="C5" s="198"/>
      <c r="D5" s="198"/>
      <c r="E5" s="198"/>
      <c r="F5" s="198"/>
      <c r="G5" s="198"/>
      <c r="H5" s="198"/>
      <c r="I5" s="198"/>
      <c r="J5" s="198"/>
      <c r="K5" s="198"/>
      <c r="L5" s="198"/>
      <c r="M5" s="198"/>
      <c r="N5" s="6"/>
    </row>
    <row r="6" spans="1:14" ht="60" customHeight="1" x14ac:dyDescent="0.3">
      <c r="A6" s="5"/>
      <c r="B6" s="197"/>
      <c r="C6" s="197"/>
      <c r="D6" s="197"/>
      <c r="E6" s="197"/>
      <c r="F6" s="197"/>
      <c r="G6" s="197"/>
      <c r="H6" s="197"/>
      <c r="I6" s="197"/>
      <c r="J6" s="197"/>
      <c r="K6" s="197"/>
      <c r="L6" s="197"/>
      <c r="M6" s="197"/>
      <c r="N6" s="6"/>
    </row>
    <row r="7" spans="1:14" ht="95.15" customHeight="1" x14ac:dyDescent="0.3">
      <c r="A7" s="5"/>
      <c r="B7" s="194"/>
      <c r="C7" s="194"/>
      <c r="D7" s="194"/>
      <c r="E7" s="194"/>
      <c r="F7" s="194"/>
      <c r="G7" s="194"/>
      <c r="H7" s="194"/>
      <c r="I7" s="194"/>
      <c r="J7" s="194"/>
      <c r="K7" s="194"/>
      <c r="L7" s="194"/>
      <c r="M7" s="194"/>
      <c r="N7" s="6"/>
    </row>
    <row r="8" spans="1:14" ht="40" customHeight="1" x14ac:dyDescent="0.3">
      <c r="A8" s="5"/>
      <c r="B8" s="194" t="s">
        <v>1</v>
      </c>
      <c r="C8" s="194"/>
      <c r="D8" s="194"/>
      <c r="E8" s="194"/>
      <c r="F8" s="194"/>
      <c r="G8" s="194"/>
      <c r="H8" s="194"/>
      <c r="I8" s="194"/>
      <c r="J8" s="194"/>
      <c r="K8" s="194"/>
      <c r="L8" s="194"/>
      <c r="M8" s="194"/>
      <c r="N8" s="6"/>
    </row>
    <row r="9" spans="1:14" ht="40" customHeight="1" x14ac:dyDescent="0.3">
      <c r="A9" s="5"/>
      <c r="B9" s="194" t="s">
        <v>2</v>
      </c>
      <c r="C9" s="194"/>
      <c r="D9" s="194"/>
      <c r="E9" s="194"/>
      <c r="F9" s="194"/>
      <c r="G9" s="194"/>
      <c r="H9" s="194"/>
      <c r="I9" s="194"/>
      <c r="J9" s="194"/>
      <c r="K9" s="194"/>
      <c r="L9" s="194"/>
      <c r="M9" s="194"/>
      <c r="N9" s="6"/>
    </row>
    <row r="10" spans="1:14" ht="40" customHeight="1" x14ac:dyDescent="0.3">
      <c r="A10" s="5"/>
      <c r="B10" s="194" t="s">
        <v>3</v>
      </c>
      <c r="C10" s="194"/>
      <c r="D10" s="194"/>
      <c r="E10" s="194"/>
      <c r="F10" s="194"/>
      <c r="G10" s="194"/>
      <c r="H10" s="194"/>
      <c r="I10" s="194"/>
      <c r="J10" s="194"/>
      <c r="K10" s="194"/>
      <c r="L10" s="194"/>
      <c r="M10" s="194"/>
      <c r="N10" s="6"/>
    </row>
    <row r="11" spans="1:14" ht="40" customHeight="1" x14ac:dyDescent="0.3">
      <c r="A11" s="5"/>
      <c r="B11" s="194" t="s">
        <v>4</v>
      </c>
      <c r="C11" s="194"/>
      <c r="D11" s="194"/>
      <c r="E11" s="194"/>
      <c r="F11" s="194"/>
      <c r="G11" s="194"/>
      <c r="H11" s="194"/>
      <c r="I11" s="194"/>
      <c r="J11" s="194"/>
      <c r="K11" s="194"/>
      <c r="L11" s="194"/>
      <c r="M11" s="194"/>
      <c r="N11" s="6"/>
    </row>
    <row r="12" spans="1:14" ht="160" customHeight="1" x14ac:dyDescent="0.3">
      <c r="A12" s="5"/>
      <c r="B12" s="195" t="s">
        <v>152</v>
      </c>
      <c r="C12" s="195"/>
      <c r="D12" s="195"/>
      <c r="E12" s="195"/>
      <c r="F12" s="195"/>
      <c r="G12" s="195"/>
      <c r="H12" s="195"/>
      <c r="I12" s="195"/>
      <c r="J12" s="195"/>
      <c r="K12" s="195"/>
      <c r="L12" s="195"/>
      <c r="M12" s="195"/>
      <c r="N12" s="6"/>
    </row>
    <row r="13" spans="1:14" ht="5.15" customHeight="1" x14ac:dyDescent="0.3">
      <c r="A13" s="7"/>
      <c r="B13" s="8"/>
      <c r="C13" s="8"/>
      <c r="D13" s="8"/>
      <c r="E13" s="8"/>
      <c r="F13" s="8"/>
      <c r="G13" s="8"/>
      <c r="H13" s="9"/>
      <c r="I13" s="8"/>
      <c r="J13" s="8"/>
      <c r="K13" s="8"/>
      <c r="L13" s="8"/>
      <c r="M13" s="8"/>
      <c r="N13" s="10"/>
    </row>
    <row r="14" spans="1:14" ht="5.15" customHeight="1" x14ac:dyDescent="0.3">
      <c r="A14" s="11"/>
      <c r="B14" s="12"/>
      <c r="C14" s="12"/>
      <c r="D14" s="12"/>
      <c r="E14" s="12"/>
      <c r="F14" s="12"/>
      <c r="G14" s="12"/>
      <c r="H14" s="13"/>
      <c r="I14" s="12"/>
      <c r="J14" s="12"/>
      <c r="K14" s="12"/>
      <c r="L14" s="12"/>
      <c r="M14" s="12"/>
      <c r="N14" s="14"/>
    </row>
    <row r="15" spans="1:14" ht="55" customHeight="1" x14ac:dyDescent="0.3">
      <c r="A15" s="30" t="s">
        <v>5</v>
      </c>
      <c r="B15" s="196" t="s">
        <v>6</v>
      </c>
      <c r="C15" s="196"/>
      <c r="D15" s="196"/>
      <c r="E15" s="196"/>
      <c r="F15" s="196"/>
      <c r="G15" s="196"/>
      <c r="H15" s="196"/>
      <c r="I15" s="196"/>
      <c r="J15" s="196"/>
      <c r="K15" s="196"/>
      <c r="L15" s="196"/>
      <c r="M15" s="196"/>
      <c r="N15" s="31" t="s">
        <v>7</v>
      </c>
    </row>
    <row r="16" spans="1:14" ht="5.15" customHeight="1" x14ac:dyDescent="0.3">
      <c r="A16" s="11"/>
      <c r="B16" s="15"/>
      <c r="C16" s="15"/>
      <c r="D16" s="15"/>
      <c r="E16" s="15"/>
      <c r="F16" s="15"/>
      <c r="G16" s="15"/>
      <c r="H16" s="15"/>
      <c r="I16" s="15"/>
      <c r="J16" s="15"/>
      <c r="K16" s="15"/>
      <c r="L16" s="15"/>
      <c r="M16" s="15"/>
      <c r="N16" s="14"/>
    </row>
    <row r="17" spans="1:14" ht="15" customHeight="1" x14ac:dyDescent="0.3">
      <c r="A17" s="16"/>
      <c r="B17" s="17"/>
      <c r="C17" s="17"/>
      <c r="D17" s="17"/>
      <c r="E17" s="17"/>
      <c r="F17" s="17"/>
      <c r="G17" s="17"/>
      <c r="H17" s="18"/>
      <c r="I17" s="17"/>
      <c r="J17" s="17"/>
      <c r="K17" s="17"/>
      <c r="L17" s="17"/>
      <c r="M17" s="17"/>
      <c r="N17" s="19"/>
    </row>
    <row r="18" spans="1:14" ht="20.149999999999999" customHeight="1" x14ac:dyDescent="0.3">
      <c r="A18" s="16"/>
      <c r="B18" s="20"/>
      <c r="C18" s="20"/>
      <c r="D18" s="20"/>
      <c r="E18" s="20"/>
      <c r="F18" s="20"/>
      <c r="G18" s="20"/>
      <c r="H18" s="20"/>
      <c r="I18" s="20"/>
      <c r="J18" s="20"/>
      <c r="K18" s="136" t="s">
        <v>206</v>
      </c>
      <c r="L18" s="136" t="s">
        <v>205</v>
      </c>
      <c r="M18" s="136" t="s">
        <v>207</v>
      </c>
      <c r="N18" s="19"/>
    </row>
    <row r="19" spans="1:14" ht="20.149999999999999" customHeight="1" x14ac:dyDescent="0.3">
      <c r="A19" s="16"/>
      <c r="B19" s="21"/>
      <c r="C19" s="21"/>
      <c r="D19" s="21"/>
      <c r="E19" s="21"/>
      <c r="F19" s="21"/>
      <c r="G19" s="21"/>
      <c r="H19" s="21"/>
      <c r="I19" s="21"/>
      <c r="J19" s="22" t="s">
        <v>8</v>
      </c>
      <c r="K19" s="22" t="s">
        <v>203</v>
      </c>
      <c r="L19" s="22" t="s">
        <v>9</v>
      </c>
      <c r="M19" s="22" t="s">
        <v>202</v>
      </c>
      <c r="N19" s="19"/>
    </row>
    <row r="20" spans="1:14" ht="20.149999999999999" customHeight="1" x14ac:dyDescent="0.3">
      <c r="A20" s="16"/>
      <c r="B20" s="23">
        <v>1</v>
      </c>
      <c r="C20" s="193" t="str">
        <f>B1131</f>
        <v>1st visit: prenatal, provider pre-enrollment</v>
      </c>
      <c r="D20" s="193"/>
      <c r="E20" s="193"/>
      <c r="F20" s="193"/>
      <c r="G20" s="193"/>
      <c r="H20" s="193"/>
      <c r="I20" s="193"/>
      <c r="J20" s="24">
        <f>B20</f>
        <v>1</v>
      </c>
      <c r="K20" s="128">
        <f>M1131</f>
        <v>0</v>
      </c>
      <c r="L20" s="130">
        <f>P1146</f>
        <v>0.28000000000000003</v>
      </c>
      <c r="M20" s="130">
        <f>P1147</f>
        <v>0.60833333333333339</v>
      </c>
      <c r="N20" s="19"/>
    </row>
    <row r="21" spans="1:14" ht="20.149999999999999" customHeight="1" x14ac:dyDescent="0.3">
      <c r="A21" s="16"/>
      <c r="B21" s="23">
        <v>2</v>
      </c>
      <c r="C21" s="193" t="str">
        <f>B1171</f>
        <v>2nd visit: prenatal, provider enrolling in SC</v>
      </c>
      <c r="D21" s="193"/>
      <c r="E21" s="193"/>
      <c r="F21" s="193"/>
      <c r="G21" s="193"/>
      <c r="H21" s="193"/>
      <c r="I21" s="193"/>
      <c r="J21" s="24">
        <f t="shared" ref="J21:J35" si="0">B21</f>
        <v>2</v>
      </c>
      <c r="K21" s="128">
        <f>M1171</f>
        <v>0.16666666666666666</v>
      </c>
      <c r="L21" s="130">
        <f>P1186</f>
        <v>0.4</v>
      </c>
      <c r="M21" s="130">
        <f>P1187</f>
        <v>0.59166666666666656</v>
      </c>
      <c r="N21" s="19"/>
    </row>
    <row r="22" spans="1:14" ht="20.149999999999999" customHeight="1" x14ac:dyDescent="0.3">
      <c r="A22" s="16"/>
      <c r="B22" s="89">
        <v>3</v>
      </c>
      <c r="C22" s="192" t="str">
        <f>B1208</f>
        <v>3rd visit</v>
      </c>
      <c r="D22" s="192"/>
      <c r="E22" s="192"/>
      <c r="F22" s="192"/>
      <c r="G22" s="192"/>
      <c r="H22" s="192"/>
      <c r="I22" s="192"/>
      <c r="J22" s="88">
        <f t="shared" si="0"/>
        <v>3</v>
      </c>
      <c r="K22" s="129">
        <f>M1208</f>
        <v>0</v>
      </c>
      <c r="L22" s="131" t="str">
        <f>P1223</f>
        <v/>
      </c>
      <c r="M22" s="131" t="str">
        <f>P1224</f>
        <v/>
      </c>
      <c r="N22" s="19"/>
    </row>
    <row r="23" spans="1:14" ht="20.149999999999999" customHeight="1" x14ac:dyDescent="0.3">
      <c r="A23" s="16"/>
      <c r="B23" s="89">
        <v>4</v>
      </c>
      <c r="C23" s="192" t="str">
        <f>B1245</f>
        <v>4th visit</v>
      </c>
      <c r="D23" s="192"/>
      <c r="E23" s="192"/>
      <c r="F23" s="192"/>
      <c r="G23" s="192"/>
      <c r="H23" s="192"/>
      <c r="I23" s="192"/>
      <c r="J23" s="88">
        <f t="shared" si="0"/>
        <v>4</v>
      </c>
      <c r="K23" s="129">
        <f>M1245</f>
        <v>0</v>
      </c>
      <c r="L23" s="131" t="str">
        <f>P1260</f>
        <v/>
      </c>
      <c r="M23" s="131" t="str">
        <f>P1261</f>
        <v/>
      </c>
      <c r="N23" s="19"/>
    </row>
    <row r="24" spans="1:14" ht="20.149999999999999" customHeight="1" x14ac:dyDescent="0.3">
      <c r="A24" s="16"/>
      <c r="B24" s="89">
        <v>5</v>
      </c>
      <c r="C24" s="192" t="str">
        <f>B1282</f>
        <v>5th visit</v>
      </c>
      <c r="D24" s="192"/>
      <c r="E24" s="192"/>
      <c r="F24" s="192"/>
      <c r="G24" s="192"/>
      <c r="H24" s="192"/>
      <c r="I24" s="192"/>
      <c r="J24" s="88">
        <f t="shared" si="0"/>
        <v>5</v>
      </c>
      <c r="K24" s="129">
        <f>M1282</f>
        <v>0</v>
      </c>
      <c r="L24" s="131" t="str">
        <f>P1297</f>
        <v/>
      </c>
      <c r="M24" s="131" t="str">
        <f>P1298</f>
        <v/>
      </c>
      <c r="N24" s="19"/>
    </row>
    <row r="25" spans="1:14" ht="20.149999999999999" customHeight="1" x14ac:dyDescent="0.3">
      <c r="A25" s="16"/>
      <c r="B25" s="89">
        <v>6</v>
      </c>
      <c r="C25" s="192" t="str">
        <f>B1319</f>
        <v>6th visit</v>
      </c>
      <c r="D25" s="192"/>
      <c r="E25" s="192"/>
      <c r="F25" s="192"/>
      <c r="G25" s="192"/>
      <c r="H25" s="192"/>
      <c r="I25" s="192"/>
      <c r="J25" s="88">
        <f t="shared" si="0"/>
        <v>6</v>
      </c>
      <c r="K25" s="129">
        <f>M1319</f>
        <v>0</v>
      </c>
      <c r="L25" s="131" t="str">
        <f>P1334</f>
        <v/>
      </c>
      <c r="M25" s="131" t="str">
        <f>P1335</f>
        <v/>
      </c>
      <c r="N25" s="19"/>
    </row>
    <row r="26" spans="1:14" ht="20.149999999999999" customHeight="1" x14ac:dyDescent="0.3">
      <c r="A26" s="16"/>
      <c r="B26" s="89">
        <v>7</v>
      </c>
      <c r="C26" s="192" t="str">
        <f>B1356</f>
        <v>7th visit</v>
      </c>
      <c r="D26" s="192"/>
      <c r="E26" s="192"/>
      <c r="F26" s="192"/>
      <c r="G26" s="192"/>
      <c r="H26" s="192"/>
      <c r="I26" s="192"/>
      <c r="J26" s="88">
        <f t="shared" si="0"/>
        <v>7</v>
      </c>
      <c r="K26" s="129">
        <f>M1356</f>
        <v>0</v>
      </c>
      <c r="L26" s="131" t="str">
        <f>P1371</f>
        <v/>
      </c>
      <c r="M26" s="131" t="str">
        <f>P1372</f>
        <v/>
      </c>
      <c r="N26" s="19"/>
    </row>
    <row r="27" spans="1:14" ht="20.149999999999999" customHeight="1" x14ac:dyDescent="0.3">
      <c r="A27" s="16"/>
      <c r="B27" s="89">
        <v>8</v>
      </c>
      <c r="C27" s="192" t="str">
        <f>B1393</f>
        <v>8th visit</v>
      </c>
      <c r="D27" s="192"/>
      <c r="E27" s="192"/>
      <c r="F27" s="192"/>
      <c r="G27" s="192"/>
      <c r="H27" s="192"/>
      <c r="I27" s="192"/>
      <c r="J27" s="88">
        <f t="shared" si="0"/>
        <v>8</v>
      </c>
      <c r="K27" s="129">
        <f>M1393</f>
        <v>0</v>
      </c>
      <c r="L27" s="131" t="str">
        <f>P1408</f>
        <v/>
      </c>
      <c r="M27" s="131" t="str">
        <f>P1409</f>
        <v/>
      </c>
      <c r="N27" s="19"/>
    </row>
    <row r="28" spans="1:14" ht="20.149999999999999" customHeight="1" x14ac:dyDescent="0.3">
      <c r="A28" s="16"/>
      <c r="B28" s="89">
        <v>9</v>
      </c>
      <c r="C28" s="192" t="str">
        <f>B1430</f>
        <v>9th visit</v>
      </c>
      <c r="D28" s="192"/>
      <c r="E28" s="192"/>
      <c r="F28" s="192"/>
      <c r="G28" s="192"/>
      <c r="H28" s="192"/>
      <c r="I28" s="192"/>
      <c r="J28" s="88">
        <f t="shared" si="0"/>
        <v>9</v>
      </c>
      <c r="K28" s="129">
        <f>M1430</f>
        <v>0</v>
      </c>
      <c r="L28" s="131" t="str">
        <f>P1445</f>
        <v/>
      </c>
      <c r="M28" s="131" t="str">
        <f>P1446</f>
        <v/>
      </c>
      <c r="N28" s="19"/>
    </row>
    <row r="29" spans="1:14" ht="20.149999999999999" customHeight="1" x14ac:dyDescent="0.3">
      <c r="A29" s="16"/>
      <c r="B29" s="89">
        <v>10</v>
      </c>
      <c r="C29" s="192" t="str">
        <f>B1467</f>
        <v>10th visit</v>
      </c>
      <c r="D29" s="192"/>
      <c r="E29" s="192"/>
      <c r="F29" s="192"/>
      <c r="G29" s="192"/>
      <c r="H29" s="192"/>
      <c r="I29" s="192"/>
      <c r="J29" s="88">
        <f t="shared" si="0"/>
        <v>10</v>
      </c>
      <c r="K29" s="129">
        <f>M1467</f>
        <v>0</v>
      </c>
      <c r="L29" s="131" t="str">
        <f>P1482</f>
        <v/>
      </c>
      <c r="M29" s="131" t="str">
        <f>P1483</f>
        <v/>
      </c>
      <c r="N29" s="19"/>
    </row>
    <row r="30" spans="1:14" ht="20.149999999999999" customHeight="1" x14ac:dyDescent="0.3">
      <c r="A30" s="16"/>
      <c r="B30" s="89">
        <v>11</v>
      </c>
      <c r="C30" s="192" t="str">
        <f>B1504</f>
        <v>11th visit</v>
      </c>
      <c r="D30" s="192"/>
      <c r="E30" s="192"/>
      <c r="F30" s="192"/>
      <c r="G30" s="192"/>
      <c r="H30" s="192"/>
      <c r="I30" s="192"/>
      <c r="J30" s="88">
        <f t="shared" si="0"/>
        <v>11</v>
      </c>
      <c r="K30" s="129">
        <f>M1504</f>
        <v>0</v>
      </c>
      <c r="L30" s="131" t="str">
        <f>P1519</f>
        <v/>
      </c>
      <c r="M30" s="131" t="str">
        <f>P1520</f>
        <v/>
      </c>
      <c r="N30" s="19"/>
    </row>
    <row r="31" spans="1:14" ht="20.149999999999999" customHeight="1" x14ac:dyDescent="0.3">
      <c r="A31" s="16"/>
      <c r="B31" s="89">
        <v>12</v>
      </c>
      <c r="C31" s="192" t="str">
        <f>B1541</f>
        <v>12th visit</v>
      </c>
      <c r="D31" s="192"/>
      <c r="E31" s="192"/>
      <c r="F31" s="192"/>
      <c r="G31" s="192"/>
      <c r="H31" s="192"/>
      <c r="I31" s="192"/>
      <c r="J31" s="88">
        <f t="shared" si="0"/>
        <v>12</v>
      </c>
      <c r="K31" s="129">
        <f>M1541</f>
        <v>0</v>
      </c>
      <c r="L31" s="131" t="str">
        <f>P1556</f>
        <v/>
      </c>
      <c r="M31" s="131" t="str">
        <f>P1557</f>
        <v/>
      </c>
      <c r="N31" s="19"/>
    </row>
    <row r="32" spans="1:14" ht="20.149999999999999" customHeight="1" x14ac:dyDescent="0.3">
      <c r="A32" s="16"/>
      <c r="B32" s="89">
        <v>13</v>
      </c>
      <c r="C32" s="192" t="str">
        <f>B1578</f>
        <v>13th visit</v>
      </c>
      <c r="D32" s="192"/>
      <c r="E32" s="192"/>
      <c r="F32" s="192"/>
      <c r="G32" s="192"/>
      <c r="H32" s="192"/>
      <c r="I32" s="192"/>
      <c r="J32" s="88">
        <f t="shared" si="0"/>
        <v>13</v>
      </c>
      <c r="K32" s="129">
        <f>M1578</f>
        <v>0</v>
      </c>
      <c r="L32" s="131" t="str">
        <f>P1593</f>
        <v/>
      </c>
      <c r="M32" s="131" t="str">
        <f>P1594</f>
        <v/>
      </c>
      <c r="N32" s="19"/>
    </row>
    <row r="33" spans="1:14" ht="20.149999999999999" customHeight="1" x14ac:dyDescent="0.3">
      <c r="A33" s="16"/>
      <c r="B33" s="89">
        <v>14</v>
      </c>
      <c r="C33" s="192" t="str">
        <f>B1615</f>
        <v>14th visit</v>
      </c>
      <c r="D33" s="192"/>
      <c r="E33" s="192"/>
      <c r="F33" s="192"/>
      <c r="G33" s="192"/>
      <c r="H33" s="192"/>
      <c r="I33" s="192"/>
      <c r="J33" s="88">
        <f t="shared" si="0"/>
        <v>14</v>
      </c>
      <c r="K33" s="129">
        <f>M1615</f>
        <v>0</v>
      </c>
      <c r="L33" s="131" t="str">
        <f>P1630</f>
        <v/>
      </c>
      <c r="M33" s="131" t="str">
        <f>P1631</f>
        <v/>
      </c>
      <c r="N33" s="19"/>
    </row>
    <row r="34" spans="1:14" ht="20.149999999999999" customHeight="1" x14ac:dyDescent="0.3">
      <c r="A34" s="16"/>
      <c r="B34" s="89">
        <v>15</v>
      </c>
      <c r="C34" s="192" t="str">
        <f>B1652</f>
        <v>15th visit</v>
      </c>
      <c r="D34" s="192"/>
      <c r="E34" s="192"/>
      <c r="F34" s="192"/>
      <c r="G34" s="192"/>
      <c r="H34" s="192"/>
      <c r="I34" s="192"/>
      <c r="J34" s="88">
        <f t="shared" si="0"/>
        <v>15</v>
      </c>
      <c r="K34" s="129">
        <f>M1652</f>
        <v>0</v>
      </c>
      <c r="L34" s="131" t="str">
        <f>P1667</f>
        <v/>
      </c>
      <c r="M34" s="131" t="str">
        <f>P1668</f>
        <v/>
      </c>
      <c r="N34" s="19"/>
    </row>
    <row r="35" spans="1:14" ht="20.149999999999999" customHeight="1" x14ac:dyDescent="0.3">
      <c r="A35" s="16"/>
      <c r="B35" s="89">
        <v>16</v>
      </c>
      <c r="C35" s="192" t="str">
        <f>B1689</f>
        <v>16th visit</v>
      </c>
      <c r="D35" s="192"/>
      <c r="E35" s="192"/>
      <c r="F35" s="192"/>
      <c r="G35" s="192"/>
      <c r="H35" s="192"/>
      <c r="I35" s="192"/>
      <c r="J35" s="88">
        <f t="shared" si="0"/>
        <v>16</v>
      </c>
      <c r="K35" s="129">
        <f>M1689</f>
        <v>0</v>
      </c>
      <c r="L35" s="131" t="str">
        <f>P1704</f>
        <v/>
      </c>
      <c r="M35" s="131" t="str">
        <f>P1705</f>
        <v/>
      </c>
      <c r="N35" s="19"/>
    </row>
    <row r="36" spans="1:14" ht="20.149999999999999" customHeight="1" x14ac:dyDescent="0.3">
      <c r="A36" s="16"/>
      <c r="B36" s="20"/>
      <c r="C36" s="26"/>
      <c r="D36" s="26"/>
      <c r="E36" s="26"/>
      <c r="F36" s="26"/>
      <c r="G36" s="26"/>
      <c r="H36" s="26"/>
      <c r="I36" s="26"/>
      <c r="J36" s="26"/>
      <c r="K36" s="26"/>
      <c r="L36" s="26"/>
      <c r="M36" s="26"/>
      <c r="N36" s="19"/>
    </row>
    <row r="37" spans="1:14" ht="20.149999999999999" customHeight="1" x14ac:dyDescent="0.3">
      <c r="A37" s="16"/>
      <c r="B37" s="21"/>
      <c r="C37" s="21"/>
      <c r="D37" s="21"/>
      <c r="E37" s="21"/>
      <c r="F37" s="21"/>
      <c r="G37" s="21"/>
      <c r="H37" s="21"/>
      <c r="I37" s="21"/>
      <c r="J37" s="21"/>
      <c r="K37" s="21"/>
      <c r="L37" s="21"/>
      <c r="M37" s="21"/>
      <c r="N37" s="19"/>
    </row>
    <row r="38" spans="1:14" ht="20.149999999999999" customHeight="1" x14ac:dyDescent="0.3">
      <c r="A38" s="16"/>
      <c r="B38" s="21"/>
      <c r="C38" s="21"/>
      <c r="D38" s="21"/>
      <c r="E38" s="21"/>
      <c r="F38" s="21"/>
      <c r="G38" s="21"/>
      <c r="H38" s="21"/>
      <c r="I38" s="21"/>
      <c r="J38" s="21"/>
      <c r="K38" s="21"/>
      <c r="L38" s="21"/>
      <c r="M38" s="21"/>
      <c r="N38" s="19"/>
    </row>
    <row r="39" spans="1:14" ht="20.149999999999999" customHeight="1" x14ac:dyDescent="0.3">
      <c r="A39" s="16"/>
      <c r="B39" s="21"/>
      <c r="C39" s="21"/>
      <c r="D39" s="21"/>
      <c r="E39" s="21"/>
      <c r="F39" s="21"/>
      <c r="G39" s="21"/>
      <c r="H39" s="21"/>
      <c r="I39" s="21"/>
      <c r="J39" s="21"/>
      <c r="K39" s="21"/>
      <c r="L39" s="21"/>
      <c r="M39" s="21"/>
      <c r="N39" s="19"/>
    </row>
    <row r="40" spans="1:14" ht="20.149999999999999" customHeight="1" x14ac:dyDescent="0.3">
      <c r="A40" s="16"/>
      <c r="B40" s="21"/>
      <c r="C40" s="21"/>
      <c r="D40" s="21"/>
      <c r="E40" s="21"/>
      <c r="F40" s="21"/>
      <c r="G40" s="21"/>
      <c r="H40" s="21"/>
      <c r="I40" s="21"/>
      <c r="J40" s="21"/>
      <c r="K40" s="21"/>
      <c r="L40" s="21"/>
      <c r="M40" s="21"/>
      <c r="N40" s="19"/>
    </row>
    <row r="41" spans="1:14" ht="20.149999999999999" customHeight="1" x14ac:dyDescent="0.3">
      <c r="A41" s="16"/>
      <c r="B41" s="21"/>
      <c r="C41" s="21"/>
      <c r="D41" s="21"/>
      <c r="E41" s="21"/>
      <c r="F41" s="21"/>
      <c r="G41" s="21"/>
      <c r="H41" s="21"/>
      <c r="I41" s="21"/>
      <c r="J41" s="21"/>
      <c r="K41" s="21"/>
      <c r="L41" s="21"/>
      <c r="M41" s="21"/>
      <c r="N41" s="19"/>
    </row>
    <row r="42" spans="1:14" ht="20.149999999999999" customHeight="1" x14ac:dyDescent="0.3">
      <c r="A42" s="16"/>
      <c r="B42" s="20"/>
      <c r="C42" s="26"/>
      <c r="D42" s="26"/>
      <c r="E42" s="26"/>
      <c r="F42" s="26"/>
      <c r="G42" s="26"/>
      <c r="H42" s="26"/>
      <c r="I42" s="26"/>
      <c r="J42" s="26"/>
      <c r="K42" s="26"/>
      <c r="L42" s="26"/>
      <c r="M42" s="26"/>
      <c r="N42" s="19"/>
    </row>
    <row r="43" spans="1:14" ht="20.149999999999999" customHeight="1" x14ac:dyDescent="0.3">
      <c r="A43" s="16"/>
      <c r="B43" s="21"/>
      <c r="C43" s="21"/>
      <c r="D43" s="21"/>
      <c r="E43" s="21"/>
      <c r="F43" s="21"/>
      <c r="G43" s="21"/>
      <c r="H43" s="21"/>
      <c r="I43" s="21"/>
      <c r="J43" s="21"/>
      <c r="K43" s="21"/>
      <c r="L43" s="21"/>
      <c r="M43" s="21"/>
      <c r="N43" s="19"/>
    </row>
    <row r="44" spans="1:14" ht="20.149999999999999" customHeight="1" x14ac:dyDescent="0.3">
      <c r="A44" s="16"/>
      <c r="B44" s="21"/>
      <c r="C44" s="21"/>
      <c r="D44" s="21"/>
      <c r="E44" s="21"/>
      <c r="F44" s="21"/>
      <c r="G44" s="21"/>
      <c r="H44" s="21"/>
      <c r="I44" s="21"/>
      <c r="J44" s="21"/>
      <c r="K44" s="21"/>
      <c r="L44" s="21"/>
      <c r="M44" s="21"/>
      <c r="N44" s="19"/>
    </row>
    <row r="45" spans="1:14" ht="20.149999999999999" customHeight="1" x14ac:dyDescent="0.3">
      <c r="A45" s="16"/>
      <c r="B45" s="21"/>
      <c r="C45" s="21"/>
      <c r="D45" s="21"/>
      <c r="E45" s="21"/>
      <c r="F45" s="21"/>
      <c r="G45" s="21"/>
      <c r="H45" s="21"/>
      <c r="I45" s="21"/>
      <c r="J45" s="21"/>
      <c r="K45" s="21"/>
      <c r="L45" s="21"/>
      <c r="M45" s="21"/>
      <c r="N45" s="19"/>
    </row>
    <row r="46" spans="1:14" ht="20.149999999999999" customHeight="1" x14ac:dyDescent="0.3">
      <c r="A46" s="16"/>
      <c r="B46" s="21"/>
      <c r="C46" s="21"/>
      <c r="D46" s="21"/>
      <c r="E46" s="21"/>
      <c r="F46" s="21"/>
      <c r="G46" s="21"/>
      <c r="H46" s="21"/>
      <c r="I46" s="21"/>
      <c r="J46" s="21"/>
      <c r="K46" s="21"/>
      <c r="L46" s="21"/>
      <c r="M46" s="21"/>
      <c r="N46" s="19"/>
    </row>
    <row r="47" spans="1:14" ht="20.149999999999999" customHeight="1" x14ac:dyDescent="0.3">
      <c r="A47" s="16"/>
      <c r="B47" s="21"/>
      <c r="C47" s="21"/>
      <c r="D47" s="21"/>
      <c r="E47" s="21"/>
      <c r="F47" s="21"/>
      <c r="G47" s="21"/>
      <c r="H47" s="21"/>
      <c r="I47" s="21"/>
      <c r="J47" s="21"/>
      <c r="K47" s="21"/>
      <c r="L47" s="21"/>
      <c r="M47" s="21"/>
      <c r="N47" s="19"/>
    </row>
    <row r="48" spans="1:14" ht="15" customHeight="1" x14ac:dyDescent="0.3">
      <c r="A48" s="16"/>
      <c r="B48" s="21"/>
      <c r="C48" s="21"/>
      <c r="D48" s="21"/>
      <c r="E48" s="21"/>
      <c r="F48" s="21"/>
      <c r="G48" s="21"/>
      <c r="H48" s="21"/>
      <c r="I48" s="21"/>
      <c r="J48" s="21"/>
      <c r="K48" s="21"/>
      <c r="L48" s="21"/>
      <c r="M48" s="21"/>
      <c r="N48" s="19"/>
    </row>
    <row r="49" spans="1:54" ht="5.15" customHeight="1" x14ac:dyDescent="0.3">
      <c r="A49" s="16"/>
      <c r="B49" s="21"/>
      <c r="C49" s="21"/>
      <c r="D49" s="21"/>
      <c r="E49" s="21"/>
      <c r="F49" s="21"/>
      <c r="G49" s="21"/>
      <c r="H49" s="21"/>
      <c r="I49" s="21"/>
      <c r="J49" s="21"/>
      <c r="K49" s="21"/>
      <c r="L49" s="21"/>
      <c r="M49" s="21"/>
      <c r="N49" s="19"/>
    </row>
    <row r="50" spans="1:54" ht="5.15" customHeight="1" x14ac:dyDescent="0.3">
      <c r="A50" s="27"/>
      <c r="B50" s="28"/>
      <c r="C50" s="28"/>
      <c r="D50" s="28"/>
      <c r="E50" s="28"/>
      <c r="F50" s="28"/>
      <c r="G50" s="28"/>
      <c r="H50" s="28"/>
      <c r="I50" s="28"/>
      <c r="J50" s="28"/>
      <c r="K50" s="28"/>
      <c r="L50" s="28"/>
      <c r="M50" s="28"/>
      <c r="N50" s="29"/>
    </row>
    <row r="51" spans="1:54" ht="55" customHeight="1" x14ac:dyDescent="0.3">
      <c r="A51" s="30" t="s">
        <v>5</v>
      </c>
      <c r="B51" s="188" t="s">
        <v>10</v>
      </c>
      <c r="C51" s="188"/>
      <c r="D51" s="188"/>
      <c r="E51" s="188"/>
      <c r="F51" s="186" t="s">
        <v>42</v>
      </c>
      <c r="G51" s="186"/>
      <c r="H51" s="186"/>
      <c r="I51" s="186"/>
      <c r="J51" s="187" t="s">
        <v>43</v>
      </c>
      <c r="K51" s="187"/>
      <c r="L51" s="187"/>
      <c r="M51" s="187"/>
      <c r="N51" s="31" t="s">
        <v>7</v>
      </c>
    </row>
    <row r="52" spans="1:54" ht="5.15" customHeight="1" x14ac:dyDescent="0.3">
      <c r="A52" s="11"/>
      <c r="B52" s="12"/>
      <c r="C52" s="12"/>
      <c r="D52" s="12"/>
      <c r="E52" s="12"/>
      <c r="F52" s="12"/>
      <c r="G52" s="12"/>
      <c r="H52" s="13"/>
      <c r="I52" s="12"/>
      <c r="J52" s="12"/>
      <c r="K52" s="12"/>
      <c r="L52" s="12"/>
      <c r="M52" s="12"/>
      <c r="N52" s="14"/>
    </row>
    <row r="53" spans="1:54" ht="5.15" customHeight="1" x14ac:dyDescent="0.3">
      <c r="A53" s="16"/>
      <c r="B53" s="17"/>
      <c r="C53" s="17"/>
      <c r="D53" s="17"/>
      <c r="E53" s="17"/>
      <c r="F53" s="17"/>
      <c r="G53" s="17"/>
      <c r="H53" s="18"/>
      <c r="I53" s="17"/>
      <c r="J53" s="17"/>
      <c r="K53" s="17"/>
      <c r="L53" s="17"/>
      <c r="M53" s="17"/>
      <c r="N53" s="19"/>
    </row>
    <row r="54" spans="1:54" ht="5.15" customHeight="1" thickBot="1" x14ac:dyDescent="0.35">
      <c r="A54" s="16"/>
      <c r="B54" s="32"/>
      <c r="C54" s="32"/>
      <c r="D54" s="32"/>
      <c r="E54" s="32"/>
      <c r="F54" s="32"/>
      <c r="G54" s="32"/>
      <c r="H54" s="32"/>
      <c r="I54" s="32"/>
      <c r="J54" s="32"/>
      <c r="K54" s="32"/>
      <c r="L54" s="32"/>
      <c r="M54" s="32"/>
      <c r="N54" s="19"/>
    </row>
    <row r="55" spans="1:54" ht="20.149999999999999" customHeight="1" thickTop="1" x14ac:dyDescent="0.3">
      <c r="A55" s="16"/>
      <c r="B55" s="33" t="s">
        <v>11</v>
      </c>
      <c r="C55" s="32"/>
      <c r="D55" s="32"/>
      <c r="E55" s="32"/>
      <c r="F55" s="179" t="s">
        <v>160</v>
      </c>
      <c r="G55" s="180"/>
      <c r="H55" s="180"/>
      <c r="I55" s="181"/>
      <c r="J55" s="34"/>
      <c r="K55" s="35" t="s">
        <v>12</v>
      </c>
      <c r="L55" s="36"/>
      <c r="M55" s="37"/>
      <c r="N55" s="19"/>
    </row>
    <row r="56" spans="1:54" ht="20.149999999999999" customHeight="1" thickBot="1" x14ac:dyDescent="0.35">
      <c r="A56" s="16"/>
      <c r="B56" s="33" t="s">
        <v>13</v>
      </c>
      <c r="C56" s="32"/>
      <c r="D56" s="32"/>
      <c r="E56" s="32"/>
      <c r="F56" s="179" t="s">
        <v>167</v>
      </c>
      <c r="G56" s="180"/>
      <c r="H56" s="180"/>
      <c r="I56" s="181"/>
      <c r="J56" s="34"/>
      <c r="K56" s="182">
        <v>4.7</v>
      </c>
      <c r="L56" s="183"/>
      <c r="M56" s="184"/>
      <c r="N56" s="19"/>
    </row>
    <row r="57" spans="1:54" ht="10" customHeight="1" thickTop="1" x14ac:dyDescent="0.3">
      <c r="A57" s="16"/>
      <c r="B57" s="17"/>
      <c r="C57" s="17"/>
      <c r="D57" s="17"/>
      <c r="E57" s="17"/>
      <c r="F57" s="17"/>
      <c r="G57" s="17"/>
      <c r="H57" s="18"/>
      <c r="I57" s="17"/>
      <c r="J57" s="17"/>
      <c r="K57" s="17"/>
      <c r="L57" s="17"/>
      <c r="M57" s="17"/>
      <c r="N57" s="19"/>
    </row>
    <row r="58" spans="1:54" ht="20.149999999999999" customHeight="1" x14ac:dyDescent="0.3">
      <c r="A58" s="16"/>
      <c r="B58" s="174" t="str">
        <f>F1135</f>
        <v>1. I felt fully seen and heard.</v>
      </c>
      <c r="C58" s="174"/>
      <c r="D58" s="174"/>
      <c r="E58" s="174"/>
      <c r="F58" s="174"/>
      <c r="G58" s="174"/>
      <c r="H58" s="174"/>
      <c r="I58" s="174"/>
      <c r="J58" s="174"/>
      <c r="K58" s="175" t="s">
        <v>55</v>
      </c>
      <c r="L58" s="176"/>
      <c r="M58" s="177"/>
      <c r="N58" s="19"/>
    </row>
    <row r="59" spans="1:54" ht="5.15" customHeight="1" x14ac:dyDescent="0.3">
      <c r="A59" s="16"/>
      <c r="B59" s="17"/>
      <c r="C59" s="17"/>
      <c r="D59" s="17"/>
      <c r="E59" s="17"/>
      <c r="F59" s="17"/>
      <c r="G59" s="17"/>
      <c r="H59" s="18"/>
      <c r="I59" s="17"/>
      <c r="J59" s="17"/>
      <c r="K59" s="17"/>
      <c r="L59" s="17"/>
      <c r="M59" s="17"/>
      <c r="N59" s="19"/>
      <c r="BB59" s="38"/>
    </row>
    <row r="60" spans="1:54" ht="20.149999999999999" customHeight="1" x14ac:dyDescent="0.3">
      <c r="A60" s="16"/>
      <c r="B60" s="174" t="str">
        <f>F1136</f>
        <v>2. They faithfully responded to all of my expressions of pain or discomfort.</v>
      </c>
      <c r="C60" s="174"/>
      <c r="D60" s="174"/>
      <c r="E60" s="174"/>
      <c r="F60" s="174"/>
      <c r="G60" s="174"/>
      <c r="H60" s="174"/>
      <c r="I60" s="174"/>
      <c r="J60" s="174"/>
      <c r="K60" s="175" t="s">
        <v>56</v>
      </c>
      <c r="L60" s="176"/>
      <c r="M60" s="177"/>
      <c r="N60" s="19"/>
      <c r="BB60" s="38"/>
    </row>
    <row r="61" spans="1:54" ht="5.15" customHeight="1" x14ac:dyDescent="0.3">
      <c r="A61" s="16"/>
      <c r="B61" s="17"/>
      <c r="C61" s="17"/>
      <c r="D61" s="17"/>
      <c r="E61" s="17"/>
      <c r="F61" s="17"/>
      <c r="G61" s="17"/>
      <c r="H61" s="18"/>
      <c r="I61" s="17"/>
      <c r="J61" s="17"/>
      <c r="K61" s="17"/>
      <c r="L61" s="17"/>
      <c r="M61" s="17"/>
      <c r="N61" s="19"/>
      <c r="BB61" s="38"/>
    </row>
    <row r="62" spans="1:54" ht="20.149999999999999" customHeight="1" x14ac:dyDescent="0.3">
      <c r="A62" s="16"/>
      <c r="B62" s="174" t="str">
        <f>F1137</f>
        <v>3. They put my personal wellbeing ahead of their institutional processes.</v>
      </c>
      <c r="C62" s="174"/>
      <c r="D62" s="174"/>
      <c r="E62" s="174"/>
      <c r="F62" s="174"/>
      <c r="G62" s="174"/>
      <c r="H62" s="174"/>
      <c r="I62" s="174"/>
      <c r="J62" s="174"/>
      <c r="K62" s="175" t="s">
        <v>55</v>
      </c>
      <c r="L62" s="176"/>
      <c r="M62" s="177"/>
      <c r="N62" s="19"/>
      <c r="BB62" s="38"/>
    </row>
    <row r="63" spans="1:54" ht="5.15" customHeight="1" x14ac:dyDescent="0.3">
      <c r="A63" s="16"/>
      <c r="B63" s="17"/>
      <c r="C63" s="17"/>
      <c r="D63" s="17"/>
      <c r="E63" s="17"/>
      <c r="F63" s="17"/>
      <c r="G63" s="17"/>
      <c r="H63" s="18"/>
      <c r="I63" s="17"/>
      <c r="J63" s="17"/>
      <c r="K63" s="17"/>
      <c r="L63" s="17"/>
      <c r="M63" s="17"/>
      <c r="N63" s="19"/>
      <c r="BB63" s="38"/>
    </row>
    <row r="64" spans="1:54" ht="20.149999999999999" customHeight="1" x14ac:dyDescent="0.3">
      <c r="A64" s="16"/>
      <c r="B64" s="174" t="str">
        <f>F1138</f>
        <v>4. Their actions and expressions were devoid of any microaggressions.</v>
      </c>
      <c r="C64" s="174"/>
      <c r="D64" s="174"/>
      <c r="E64" s="174"/>
      <c r="F64" s="174"/>
      <c r="G64" s="174"/>
      <c r="H64" s="174"/>
      <c r="I64" s="174"/>
      <c r="J64" s="174"/>
      <c r="K64" s="175" t="s">
        <v>56</v>
      </c>
      <c r="L64" s="176"/>
      <c r="M64" s="177"/>
      <c r="N64" s="19"/>
    </row>
    <row r="65" spans="1:14" ht="5.15" customHeight="1" x14ac:dyDescent="0.3">
      <c r="A65" s="16"/>
      <c r="B65" s="17"/>
      <c r="C65" s="17"/>
      <c r="D65" s="17"/>
      <c r="E65" s="17"/>
      <c r="F65" s="17"/>
      <c r="G65" s="17"/>
      <c r="H65" s="18"/>
      <c r="I65" s="17"/>
      <c r="J65" s="17"/>
      <c r="K65" s="17"/>
      <c r="L65" s="17"/>
      <c r="M65" s="17"/>
      <c r="N65" s="19"/>
    </row>
    <row r="66" spans="1:14" ht="20.149999999999999" customHeight="1" x14ac:dyDescent="0.3">
      <c r="A66" s="16"/>
      <c r="B66" s="174" t="str">
        <f>F1139</f>
        <v>5. They asked me how they could be more culturally sensitive.</v>
      </c>
      <c r="C66" s="174"/>
      <c r="D66" s="174"/>
      <c r="E66" s="174"/>
      <c r="F66" s="174"/>
      <c r="G66" s="174"/>
      <c r="H66" s="174"/>
      <c r="I66" s="174"/>
      <c r="J66" s="174"/>
      <c r="K66" s="175" t="s">
        <v>56</v>
      </c>
      <c r="L66" s="176"/>
      <c r="M66" s="177"/>
      <c r="N66" s="19"/>
    </row>
    <row r="67" spans="1:14" ht="5.15" customHeight="1" x14ac:dyDescent="0.3">
      <c r="A67" s="16"/>
      <c r="B67" s="17"/>
      <c r="C67" s="17"/>
      <c r="D67" s="17"/>
      <c r="E67" s="17"/>
      <c r="F67" s="17"/>
      <c r="G67" s="17"/>
      <c r="H67" s="18"/>
      <c r="I67" s="17"/>
      <c r="J67" s="17"/>
      <c r="K67" s="17"/>
      <c r="L67" s="17"/>
      <c r="M67" s="17"/>
      <c r="N67" s="19"/>
    </row>
    <row r="68" spans="1:14" ht="20.149999999999999" customHeight="1" x14ac:dyDescent="0.3">
      <c r="A68" s="16"/>
      <c r="B68" s="174" t="str">
        <f>F1140</f>
        <v>6. They did not exploit my vulnerability to their professional authority.</v>
      </c>
      <c r="C68" s="174"/>
      <c r="D68" s="174"/>
      <c r="E68" s="174"/>
      <c r="F68" s="174"/>
      <c r="G68" s="174"/>
      <c r="H68" s="174"/>
      <c r="I68" s="174"/>
      <c r="J68" s="174"/>
      <c r="K68" s="175" t="s">
        <v>55</v>
      </c>
      <c r="L68" s="176"/>
      <c r="M68" s="177"/>
      <c r="N68" s="19"/>
    </row>
    <row r="69" spans="1:14" ht="5.15" customHeight="1" x14ac:dyDescent="0.3">
      <c r="A69" s="16"/>
      <c r="B69" s="39"/>
      <c r="C69" s="39"/>
      <c r="D69" s="39"/>
      <c r="E69" s="39"/>
      <c r="F69" s="39"/>
      <c r="G69" s="39"/>
      <c r="H69" s="39"/>
      <c r="I69" s="39"/>
      <c r="J69" s="39"/>
      <c r="K69" s="39"/>
      <c r="L69" s="39"/>
      <c r="M69" s="39"/>
      <c r="N69" s="19"/>
    </row>
    <row r="70" spans="1:14" ht="20.149999999999999" customHeight="1" x14ac:dyDescent="0.3">
      <c r="A70" s="16"/>
      <c r="B70" s="174" t="str">
        <f>F1141</f>
        <v>7. I never had to give up my autonomy to fit their processes.</v>
      </c>
      <c r="C70" s="174"/>
      <c r="D70" s="174"/>
      <c r="E70" s="174"/>
      <c r="F70" s="174"/>
      <c r="G70" s="174"/>
      <c r="H70" s="174"/>
      <c r="I70" s="174"/>
      <c r="J70" s="174"/>
      <c r="K70" s="175" t="s">
        <v>56</v>
      </c>
      <c r="L70" s="176"/>
      <c r="M70" s="177"/>
      <c r="N70" s="19"/>
    </row>
    <row r="71" spans="1:14" ht="5.15" customHeight="1" x14ac:dyDescent="0.3">
      <c r="A71" s="16"/>
      <c r="B71" s="39"/>
      <c r="C71" s="39"/>
      <c r="D71" s="39"/>
      <c r="E71" s="39"/>
      <c r="F71" s="39"/>
      <c r="G71" s="39"/>
      <c r="H71" s="39"/>
      <c r="I71" s="39"/>
      <c r="J71" s="39"/>
      <c r="K71" s="39"/>
      <c r="L71" s="39"/>
      <c r="M71" s="39"/>
      <c r="N71" s="19"/>
    </row>
    <row r="72" spans="1:14" ht="20.149999999999999" customHeight="1" x14ac:dyDescent="0.3">
      <c r="A72" s="16"/>
      <c r="B72" s="174" t="str">
        <f>F1142</f>
        <v>8. Staff appeared to be culturally diverse.</v>
      </c>
      <c r="C72" s="174"/>
      <c r="D72" s="174"/>
      <c r="E72" s="174"/>
      <c r="F72" s="174"/>
      <c r="G72" s="174"/>
      <c r="H72" s="174"/>
      <c r="I72" s="174"/>
      <c r="J72" s="174"/>
      <c r="K72" s="175" t="s">
        <v>49</v>
      </c>
      <c r="L72" s="176"/>
      <c r="M72" s="177"/>
      <c r="N72" s="19"/>
    </row>
    <row r="73" spans="1:14" ht="5.15" customHeight="1" x14ac:dyDescent="0.3">
      <c r="A73" s="16"/>
      <c r="B73" s="39"/>
      <c r="C73" s="39"/>
      <c r="D73" s="39"/>
      <c r="E73" s="39"/>
      <c r="F73" s="39"/>
      <c r="G73" s="39"/>
      <c r="H73" s="39"/>
      <c r="I73" s="39"/>
      <c r="J73" s="39"/>
      <c r="K73" s="39"/>
      <c r="L73" s="39"/>
      <c r="M73" s="39"/>
      <c r="N73" s="19"/>
    </row>
    <row r="74" spans="1:14" ht="20.149999999999999" customHeight="1" x14ac:dyDescent="0.3">
      <c r="A74" s="16"/>
      <c r="B74" s="174" t="str">
        <f>F1143</f>
        <v>9. They effectively accommodated my linguistic barrier.</v>
      </c>
      <c r="C74" s="174"/>
      <c r="D74" s="174"/>
      <c r="E74" s="174"/>
      <c r="F74" s="174"/>
      <c r="G74" s="174"/>
      <c r="H74" s="174"/>
      <c r="I74" s="174"/>
      <c r="J74" s="174"/>
      <c r="K74" s="175" t="s">
        <v>51</v>
      </c>
      <c r="L74" s="176"/>
      <c r="M74" s="177"/>
      <c r="N74" s="19"/>
    </row>
    <row r="75" spans="1:14" ht="5.15" customHeight="1" x14ac:dyDescent="0.3">
      <c r="A75" s="16"/>
      <c r="B75" s="39"/>
      <c r="C75" s="39"/>
      <c r="D75" s="39"/>
      <c r="E75" s="39"/>
      <c r="F75" s="39"/>
      <c r="G75" s="39"/>
      <c r="H75" s="39"/>
      <c r="I75" s="39"/>
      <c r="J75" s="39"/>
      <c r="K75" s="39"/>
      <c r="L75" s="39"/>
      <c r="M75" s="39"/>
      <c r="N75" s="19"/>
    </row>
    <row r="76" spans="1:14" ht="20.149999999999999" customHeight="1" x14ac:dyDescent="0.3">
      <c r="A76" s="16"/>
      <c r="B76" s="174" t="str">
        <f>F1144</f>
        <v>10. I was offered billing options appropriate to my cultural values.</v>
      </c>
      <c r="C76" s="174"/>
      <c r="D76" s="174"/>
      <c r="E76" s="174"/>
      <c r="F76" s="174"/>
      <c r="G76" s="174"/>
      <c r="H76" s="174"/>
      <c r="I76" s="174"/>
      <c r="J76" s="174"/>
      <c r="K76" s="175" t="s">
        <v>55</v>
      </c>
      <c r="L76" s="176"/>
      <c r="M76" s="177"/>
      <c r="N76" s="19"/>
    </row>
    <row r="77" spans="1:14" ht="10" customHeight="1" x14ac:dyDescent="0.3">
      <c r="A77" s="16"/>
      <c r="B77" s="39"/>
      <c r="C77" s="39"/>
      <c r="D77" s="39"/>
      <c r="E77" s="39"/>
      <c r="F77" s="39"/>
      <c r="G77" s="39"/>
      <c r="H77" s="39"/>
      <c r="I77" s="39"/>
      <c r="J77" s="39"/>
      <c r="K77" s="39"/>
      <c r="L77" s="39"/>
      <c r="M77" s="39"/>
      <c r="N77" s="19"/>
    </row>
    <row r="78" spans="1:14" ht="15" customHeight="1" x14ac:dyDescent="0.3">
      <c r="A78" s="16"/>
      <c r="B78" s="178" t="str">
        <f>B1148</f>
        <v>The resulting score for cultural competence is 28 out of 100. This indicates a level of significant incompetence.</v>
      </c>
      <c r="C78" s="178"/>
      <c r="D78" s="178"/>
      <c r="E78" s="178"/>
      <c r="F78" s="178"/>
      <c r="G78" s="178"/>
      <c r="H78" s="178"/>
      <c r="I78" s="178"/>
      <c r="J78" s="178"/>
      <c r="K78" s="178"/>
      <c r="L78" s="178"/>
      <c r="M78" s="178"/>
      <c r="N78" s="19"/>
    </row>
    <row r="79" spans="1:14" ht="10" customHeight="1" x14ac:dyDescent="0.3">
      <c r="A79" s="16"/>
      <c r="B79" s="40"/>
      <c r="C79" s="41"/>
      <c r="D79" s="41"/>
      <c r="E79" s="41"/>
      <c r="F79" s="41"/>
      <c r="G79" s="41"/>
      <c r="H79" s="41"/>
      <c r="I79" s="41"/>
      <c r="J79" s="41"/>
      <c r="K79" s="41"/>
      <c r="L79" s="41"/>
      <c r="M79" s="42"/>
      <c r="N79" s="19"/>
    </row>
    <row r="80" spans="1:14" ht="20.149999999999999" customHeight="1" x14ac:dyDescent="0.3">
      <c r="A80" s="16"/>
      <c r="B80" s="43" t="str">
        <f>C1152</f>
        <v xml:space="preserve">Thank you, Marion, for your medical service to Janelle. </v>
      </c>
      <c r="C80" s="44"/>
      <c r="D80" s="44"/>
      <c r="E80" s="44"/>
      <c r="F80" s="44"/>
      <c r="G80" s="44"/>
      <c r="H80" s="44"/>
      <c r="I80" s="44"/>
      <c r="J80" s="44"/>
      <c r="K80" s="44"/>
      <c r="L80" s="44"/>
      <c r="M80" s="45"/>
      <c r="N80" s="19"/>
    </row>
    <row r="81" spans="1:14" ht="55" customHeight="1" x14ac:dyDescent="0.3">
      <c r="A81" s="16"/>
      <c r="B81" s="189" t="str">
        <f t="shared" ref="B81:B83" si="1">C1153</f>
        <v>You have been assessed by Janelle, one of your patients, as measurably presenting significant incompetence. This suggests that you present a significant risk to Janelle's wellbeing, and to other culturally diverse patients. Of course, it doesn't have to stay that way.</v>
      </c>
      <c r="C81" s="190"/>
      <c r="D81" s="190"/>
      <c r="E81" s="190"/>
      <c r="F81" s="190"/>
      <c r="G81" s="190"/>
      <c r="H81" s="190"/>
      <c r="I81" s="190"/>
      <c r="J81" s="190"/>
      <c r="K81" s="190"/>
      <c r="L81" s="190"/>
      <c r="M81" s="191"/>
      <c r="N81" s="19"/>
    </row>
    <row r="82" spans="1:14" ht="40" customHeight="1" x14ac:dyDescent="0.3">
      <c r="A82" s="16"/>
      <c r="B82" s="189" t="str">
        <f t="shared" si="1"/>
        <v>We offer two programs to boost your cultural competence to reliably serve culturally diverse patients. The first one is free.</v>
      </c>
      <c r="C82" s="190"/>
      <c r="D82" s="190"/>
      <c r="E82" s="190"/>
      <c r="F82" s="190"/>
      <c r="G82" s="190"/>
      <c r="H82" s="190"/>
      <c r="I82" s="190"/>
      <c r="J82" s="190"/>
      <c r="K82" s="190"/>
      <c r="L82" s="190"/>
      <c r="M82" s="191"/>
      <c r="N82" s="19"/>
    </row>
    <row r="83" spans="1:14" ht="20.149999999999999" customHeight="1" x14ac:dyDescent="0.3">
      <c r="A83" s="16"/>
      <c r="B83" s="46" t="str">
        <f t="shared" si="1"/>
        <v>Standard Competence</v>
      </c>
      <c r="C83" s="39"/>
      <c r="D83" s="39"/>
      <c r="E83" s="47" t="str">
        <f>D1155</f>
        <v xml:space="preserve"> for legitimacy</v>
      </c>
      <c r="F83" s="39"/>
      <c r="G83" s="39"/>
      <c r="H83" s="39"/>
      <c r="I83" s="39"/>
      <c r="J83" s="39"/>
      <c r="K83" s="39"/>
      <c r="L83" s="39"/>
      <c r="M83" s="48"/>
      <c r="N83" s="19"/>
    </row>
    <row r="84" spans="1:14" ht="45" customHeight="1" x14ac:dyDescent="0.3">
      <c r="A84" s="16"/>
      <c r="B84" s="189" t="str">
        <f>F1155</f>
        <v>We offer you, Marion,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C84" s="190"/>
      <c r="D84" s="190"/>
      <c r="E84" s="190"/>
      <c r="F84" s="190"/>
      <c r="G84" s="190"/>
      <c r="H84" s="190"/>
      <c r="I84" s="190"/>
      <c r="J84" s="190"/>
      <c r="K84" s="190"/>
      <c r="L84" s="190"/>
      <c r="M84" s="191"/>
      <c r="N84" s="19"/>
    </row>
    <row r="85" spans="1:14" ht="20.149999999999999" customHeight="1" x14ac:dyDescent="0.3">
      <c r="A85" s="16"/>
      <c r="B85" s="46" t="str">
        <f>C1156</f>
        <v>Competitive Competence</v>
      </c>
      <c r="C85" s="39"/>
      <c r="D85" s="39"/>
      <c r="E85" s="47" t="str">
        <f>D1156</f>
        <v xml:space="preserve"> for referrals</v>
      </c>
      <c r="F85" s="39"/>
      <c r="G85" s="39"/>
      <c r="H85" s="39"/>
      <c r="I85" s="39"/>
      <c r="J85" s="39"/>
      <c r="K85" s="39"/>
      <c r="L85" s="39"/>
      <c r="M85" s="48"/>
      <c r="N85" s="19"/>
    </row>
    <row r="86" spans="1:14" ht="65.150000000000006" customHeight="1" x14ac:dyDescent="0.3">
      <c r="A86" s="16"/>
      <c r="B86" s="189" t="str">
        <f>F1156</f>
        <v>We offer you, Marion,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C86" s="190"/>
      <c r="D86" s="190"/>
      <c r="E86" s="190"/>
      <c r="F86" s="190"/>
      <c r="G86" s="190"/>
      <c r="H86" s="190"/>
      <c r="I86" s="190"/>
      <c r="J86" s="190"/>
      <c r="K86" s="190"/>
      <c r="L86" s="190"/>
      <c r="M86" s="191"/>
      <c r="N86" s="19"/>
    </row>
    <row r="87" spans="1:14" ht="20.149999999999999" customHeight="1" x14ac:dyDescent="0.3">
      <c r="A87" s="16"/>
      <c r="B87" s="150" t="str">
        <f>C1157</f>
        <v>Let's work together to improve healthcare outcomes for all of your patients. Thank you.</v>
      </c>
      <c r="C87" s="151"/>
      <c r="D87" s="151"/>
      <c r="E87" s="151"/>
      <c r="F87" s="151"/>
      <c r="G87" s="151"/>
      <c r="H87" s="151"/>
      <c r="I87" s="151"/>
      <c r="J87" s="151"/>
      <c r="K87" s="151"/>
      <c r="L87" s="151"/>
      <c r="M87" s="152"/>
      <c r="N87" s="19"/>
    </row>
    <row r="88" spans="1:14" ht="10" customHeight="1" x14ac:dyDescent="0.3">
      <c r="A88" s="16"/>
      <c r="B88" s="39"/>
      <c r="C88" s="39"/>
      <c r="D88" s="39"/>
      <c r="E88" s="39"/>
      <c r="F88" s="39"/>
      <c r="G88" s="39"/>
      <c r="H88" s="39"/>
      <c r="I88" s="39"/>
      <c r="J88" s="39"/>
      <c r="K88" s="39"/>
      <c r="L88" s="39"/>
      <c r="M88" s="39"/>
      <c r="N88" s="19"/>
    </row>
    <row r="89" spans="1:14" ht="5.15" customHeight="1" x14ac:dyDescent="0.3">
      <c r="A89" s="16"/>
      <c r="B89" s="39"/>
      <c r="C89" s="39"/>
      <c r="D89" s="39"/>
      <c r="E89" s="39"/>
      <c r="F89" s="39"/>
      <c r="G89" s="39"/>
      <c r="H89" s="39"/>
      <c r="I89" s="39"/>
      <c r="J89" s="39"/>
      <c r="K89" s="39"/>
      <c r="L89" s="39"/>
      <c r="M89" s="39"/>
      <c r="N89" s="19"/>
    </row>
    <row r="90" spans="1:14" ht="5.15" customHeight="1" x14ac:dyDescent="0.3">
      <c r="A90" s="27"/>
      <c r="B90" s="28"/>
      <c r="C90" s="28"/>
      <c r="D90" s="28"/>
      <c r="E90" s="28"/>
      <c r="F90" s="28"/>
      <c r="G90" s="28"/>
      <c r="H90" s="28"/>
      <c r="I90" s="28"/>
      <c r="J90" s="28"/>
      <c r="K90" s="28"/>
      <c r="L90" s="28"/>
      <c r="M90" s="28"/>
      <c r="N90" s="29"/>
    </row>
    <row r="91" spans="1:14" ht="55" customHeight="1" x14ac:dyDescent="0.3">
      <c r="A91" s="30" t="s">
        <v>5</v>
      </c>
      <c r="B91" s="188" t="s">
        <v>14</v>
      </c>
      <c r="C91" s="188"/>
      <c r="D91" s="188"/>
      <c r="E91" s="188"/>
      <c r="F91" s="186" t="s">
        <v>42</v>
      </c>
      <c r="G91" s="186"/>
      <c r="H91" s="186"/>
      <c r="I91" s="186"/>
      <c r="J91" s="187" t="s">
        <v>45</v>
      </c>
      <c r="K91" s="187"/>
      <c r="L91" s="187"/>
      <c r="M91" s="187"/>
      <c r="N91" s="31" t="s">
        <v>7</v>
      </c>
    </row>
    <row r="92" spans="1:14" ht="5.15" customHeight="1" x14ac:dyDescent="0.3">
      <c r="A92" s="11"/>
      <c r="B92" s="12"/>
      <c r="C92" s="12"/>
      <c r="D92" s="12"/>
      <c r="E92" s="12"/>
      <c r="F92" s="12"/>
      <c r="G92" s="12"/>
      <c r="H92" s="13"/>
      <c r="I92" s="12"/>
      <c r="J92" s="12"/>
      <c r="K92" s="12"/>
      <c r="L92" s="12"/>
      <c r="M92" s="12"/>
      <c r="N92" s="14"/>
    </row>
    <row r="93" spans="1:14" ht="5.15" customHeight="1" x14ac:dyDescent="0.3">
      <c r="A93" s="16"/>
      <c r="B93" s="17"/>
      <c r="C93" s="17"/>
      <c r="D93" s="17"/>
      <c r="E93" s="17"/>
      <c r="F93" s="17"/>
      <c r="G93" s="17"/>
      <c r="H93" s="18"/>
      <c r="I93" s="17"/>
      <c r="J93" s="17"/>
      <c r="K93" s="17"/>
      <c r="L93" s="17"/>
      <c r="M93" s="17"/>
      <c r="N93" s="19"/>
    </row>
    <row r="94" spans="1:14" ht="5.15" customHeight="1" thickBot="1" x14ac:dyDescent="0.35">
      <c r="A94" s="16"/>
      <c r="B94" s="32"/>
      <c r="C94" s="32"/>
      <c r="D94" s="32"/>
      <c r="E94" s="32"/>
      <c r="F94" s="32"/>
      <c r="G94" s="32"/>
      <c r="H94" s="32"/>
      <c r="I94" s="32"/>
      <c r="J94" s="32"/>
      <c r="K94" s="32"/>
      <c r="L94" s="32"/>
      <c r="M94" s="32"/>
      <c r="N94" s="19"/>
    </row>
    <row r="95" spans="1:14" ht="20.149999999999999" customHeight="1" thickTop="1" x14ac:dyDescent="0.3">
      <c r="A95" s="16"/>
      <c r="B95" s="33" t="s">
        <v>11</v>
      </c>
      <c r="C95" s="32"/>
      <c r="D95" s="32"/>
      <c r="E95" s="32"/>
      <c r="F95" s="179" t="str">
        <f>F55</f>
        <v>Janelle</v>
      </c>
      <c r="G95" s="180"/>
      <c r="H95" s="180"/>
      <c r="I95" s="181"/>
      <c r="J95" s="34"/>
      <c r="K95" s="35" t="s">
        <v>12</v>
      </c>
      <c r="L95" s="36"/>
      <c r="M95" s="37"/>
      <c r="N95" s="19"/>
    </row>
    <row r="96" spans="1:14" ht="20.149999999999999" customHeight="1" thickBot="1" x14ac:dyDescent="0.35">
      <c r="A96" s="16"/>
      <c r="B96" s="33" t="s">
        <v>13</v>
      </c>
      <c r="C96" s="32"/>
      <c r="D96" s="32"/>
      <c r="E96" s="32"/>
      <c r="F96" s="179" t="str">
        <f>F56</f>
        <v>Marion</v>
      </c>
      <c r="G96" s="180"/>
      <c r="H96" s="180"/>
      <c r="I96" s="181"/>
      <c r="J96" s="34"/>
      <c r="K96" s="182">
        <v>4.9000000000000004</v>
      </c>
      <c r="L96" s="183"/>
      <c r="M96" s="184"/>
      <c r="N96" s="19"/>
    </row>
    <row r="97" spans="1:54" ht="10" customHeight="1" thickTop="1" x14ac:dyDescent="0.3">
      <c r="A97" s="16"/>
      <c r="B97" s="17"/>
      <c r="C97" s="17"/>
      <c r="D97" s="17"/>
      <c r="E97" s="17"/>
      <c r="F97" s="17"/>
      <c r="G97" s="17"/>
      <c r="H97" s="18"/>
      <c r="I97" s="17"/>
      <c r="J97" s="17"/>
      <c r="K97" s="17"/>
      <c r="L97" s="17"/>
      <c r="M97" s="17"/>
      <c r="N97" s="19"/>
    </row>
    <row r="98" spans="1:54" ht="20.149999999999999" customHeight="1" x14ac:dyDescent="0.3">
      <c r="A98" s="16"/>
      <c r="B98" s="174" t="str">
        <f>F1175</f>
        <v>1. I felt fully seen and heard.</v>
      </c>
      <c r="C98" s="174"/>
      <c r="D98" s="174"/>
      <c r="E98" s="174"/>
      <c r="F98" s="174"/>
      <c r="G98" s="174"/>
      <c r="H98" s="174"/>
      <c r="I98" s="174"/>
      <c r="J98" s="174"/>
      <c r="K98" s="175" t="s">
        <v>49</v>
      </c>
      <c r="L98" s="176"/>
      <c r="M98" s="177"/>
      <c r="N98" s="19"/>
    </row>
    <row r="99" spans="1:54" ht="5.15" customHeight="1" x14ac:dyDescent="0.3">
      <c r="A99" s="16"/>
      <c r="B99" s="17"/>
      <c r="C99" s="17"/>
      <c r="D99" s="17"/>
      <c r="E99" s="17"/>
      <c r="F99" s="17"/>
      <c r="G99" s="17"/>
      <c r="H99" s="18"/>
      <c r="I99" s="17"/>
      <c r="J99" s="17"/>
      <c r="K99" s="17"/>
      <c r="L99" s="17"/>
      <c r="M99" s="17"/>
      <c r="N99" s="19"/>
      <c r="BB99" s="38"/>
    </row>
    <row r="100" spans="1:54" ht="20.149999999999999" customHeight="1" x14ac:dyDescent="0.3">
      <c r="A100" s="16"/>
      <c r="B100" s="174" t="str">
        <f>F1176</f>
        <v>2. They faithfully responded to all of my expressions of pain or discomfort.</v>
      </c>
      <c r="C100" s="174"/>
      <c r="D100" s="174"/>
      <c r="E100" s="174"/>
      <c r="F100" s="174"/>
      <c r="G100" s="174"/>
      <c r="H100" s="174"/>
      <c r="I100" s="174"/>
      <c r="J100" s="174"/>
      <c r="K100" s="175" t="s">
        <v>51</v>
      </c>
      <c r="L100" s="176"/>
      <c r="M100" s="177"/>
      <c r="N100" s="19"/>
      <c r="BB100" s="38"/>
    </row>
    <row r="101" spans="1:54" ht="5.15" customHeight="1" x14ac:dyDescent="0.3">
      <c r="A101" s="16"/>
      <c r="B101" s="17"/>
      <c r="C101" s="17"/>
      <c r="D101" s="17"/>
      <c r="E101" s="17"/>
      <c r="F101" s="17"/>
      <c r="G101" s="17"/>
      <c r="H101" s="18"/>
      <c r="I101" s="17"/>
      <c r="J101" s="17"/>
      <c r="K101" s="17"/>
      <c r="L101" s="17"/>
      <c r="M101" s="17"/>
      <c r="N101" s="19"/>
      <c r="BB101" s="38"/>
    </row>
    <row r="102" spans="1:54" ht="20.149999999999999" customHeight="1" x14ac:dyDescent="0.3">
      <c r="A102" s="16"/>
      <c r="B102" s="174" t="str">
        <f>F1177</f>
        <v>3. They put my personal wellbeing ahead of their institutional processes.</v>
      </c>
      <c r="C102" s="174"/>
      <c r="D102" s="174"/>
      <c r="E102" s="174"/>
      <c r="F102" s="174"/>
      <c r="G102" s="174"/>
      <c r="H102" s="174"/>
      <c r="I102" s="174"/>
      <c r="J102" s="174"/>
      <c r="K102" s="175" t="s">
        <v>51</v>
      </c>
      <c r="L102" s="176"/>
      <c r="M102" s="177"/>
      <c r="N102" s="19"/>
      <c r="BB102" s="38"/>
    </row>
    <row r="103" spans="1:54" ht="5.15" customHeight="1" x14ac:dyDescent="0.3">
      <c r="A103" s="16"/>
      <c r="B103" s="17"/>
      <c r="C103" s="17"/>
      <c r="D103" s="17"/>
      <c r="E103" s="17"/>
      <c r="F103" s="17"/>
      <c r="G103" s="17"/>
      <c r="H103" s="18"/>
      <c r="I103" s="17"/>
      <c r="J103" s="17"/>
      <c r="K103" s="17"/>
      <c r="L103" s="17"/>
      <c r="M103" s="17"/>
      <c r="N103" s="19"/>
      <c r="BB103" s="38"/>
    </row>
    <row r="104" spans="1:54" ht="20.149999999999999" customHeight="1" x14ac:dyDescent="0.3">
      <c r="A104" s="16"/>
      <c r="B104" s="174" t="str">
        <f>F1178</f>
        <v>4. Their actions and expressions were devoid of any microaggressions.</v>
      </c>
      <c r="C104" s="174"/>
      <c r="D104" s="174"/>
      <c r="E104" s="174"/>
      <c r="F104" s="174"/>
      <c r="G104" s="174"/>
      <c r="H104" s="174"/>
      <c r="I104" s="174"/>
      <c r="J104" s="174"/>
      <c r="K104" s="175" t="s">
        <v>56</v>
      </c>
      <c r="L104" s="176"/>
      <c r="M104" s="177"/>
      <c r="N104" s="19"/>
    </row>
    <row r="105" spans="1:54" ht="5.15" customHeight="1" x14ac:dyDescent="0.3">
      <c r="A105" s="16"/>
      <c r="B105" s="17"/>
      <c r="C105" s="17"/>
      <c r="D105" s="17"/>
      <c r="E105" s="17"/>
      <c r="F105" s="17"/>
      <c r="G105" s="17"/>
      <c r="H105" s="18"/>
      <c r="I105" s="17"/>
      <c r="J105" s="17"/>
      <c r="K105" s="17"/>
      <c r="L105" s="17"/>
      <c r="M105" s="17"/>
      <c r="N105" s="19"/>
    </row>
    <row r="106" spans="1:54" ht="20.149999999999999" customHeight="1" x14ac:dyDescent="0.3">
      <c r="A106" s="16"/>
      <c r="B106" s="174" t="str">
        <f>F1179</f>
        <v>5. They asked me how they could be more culturally sensitive.</v>
      </c>
      <c r="C106" s="174"/>
      <c r="D106" s="174"/>
      <c r="E106" s="174"/>
      <c r="F106" s="174"/>
      <c r="G106" s="174"/>
      <c r="H106" s="174"/>
      <c r="I106" s="174"/>
      <c r="J106" s="174"/>
      <c r="K106" s="175" t="s">
        <v>56</v>
      </c>
      <c r="L106" s="176"/>
      <c r="M106" s="177"/>
      <c r="N106" s="19"/>
    </row>
    <row r="107" spans="1:54" ht="5.15" customHeight="1" x14ac:dyDescent="0.3">
      <c r="A107" s="16"/>
      <c r="B107" s="17"/>
      <c r="C107" s="17"/>
      <c r="D107" s="17"/>
      <c r="E107" s="17"/>
      <c r="F107" s="17"/>
      <c r="G107" s="17"/>
      <c r="H107" s="18"/>
      <c r="I107" s="17"/>
      <c r="J107" s="17"/>
      <c r="K107" s="17"/>
      <c r="L107" s="17"/>
      <c r="M107" s="17"/>
      <c r="N107" s="19"/>
    </row>
    <row r="108" spans="1:54" ht="20.149999999999999" customHeight="1" x14ac:dyDescent="0.3">
      <c r="A108" s="16"/>
      <c r="B108" s="174" t="str">
        <f>F1180</f>
        <v>6. They did not exploit my vulnerability to their professional authority.</v>
      </c>
      <c r="C108" s="174"/>
      <c r="D108" s="174"/>
      <c r="E108" s="174"/>
      <c r="F108" s="174"/>
      <c r="G108" s="174"/>
      <c r="H108" s="174"/>
      <c r="I108" s="174"/>
      <c r="J108" s="174"/>
      <c r="K108" s="175" t="s">
        <v>55</v>
      </c>
      <c r="L108" s="176"/>
      <c r="M108" s="177"/>
      <c r="N108" s="19"/>
    </row>
    <row r="109" spans="1:54" ht="5.15" customHeight="1" x14ac:dyDescent="0.3">
      <c r="A109" s="16"/>
      <c r="B109" s="39"/>
      <c r="C109" s="39"/>
      <c r="D109" s="39"/>
      <c r="E109" s="39"/>
      <c r="F109" s="39"/>
      <c r="G109" s="39"/>
      <c r="H109" s="39"/>
      <c r="I109" s="39"/>
      <c r="J109" s="39"/>
      <c r="K109" s="39"/>
      <c r="L109" s="39"/>
      <c r="M109" s="39"/>
      <c r="N109" s="19"/>
    </row>
    <row r="110" spans="1:54" ht="20.149999999999999" customHeight="1" x14ac:dyDescent="0.3">
      <c r="A110" s="16"/>
      <c r="B110" s="174" t="str">
        <f>F1181</f>
        <v>7. I never had to give up my autonomy to fit their processes.</v>
      </c>
      <c r="C110" s="174"/>
      <c r="D110" s="174"/>
      <c r="E110" s="174"/>
      <c r="F110" s="174"/>
      <c r="G110" s="174"/>
      <c r="H110" s="174"/>
      <c r="I110" s="174"/>
      <c r="J110" s="174"/>
      <c r="K110" s="175" t="s">
        <v>55</v>
      </c>
      <c r="L110" s="176"/>
      <c r="M110" s="177"/>
      <c r="N110" s="19"/>
    </row>
    <row r="111" spans="1:54" ht="5.15" customHeight="1" x14ac:dyDescent="0.3">
      <c r="A111" s="16"/>
      <c r="B111" s="39"/>
      <c r="C111" s="39"/>
      <c r="D111" s="39"/>
      <c r="E111" s="39"/>
      <c r="F111" s="39"/>
      <c r="G111" s="39"/>
      <c r="H111" s="39"/>
      <c r="I111" s="39"/>
      <c r="J111" s="39"/>
      <c r="K111" s="39"/>
      <c r="L111" s="39"/>
      <c r="M111" s="39"/>
      <c r="N111" s="19"/>
    </row>
    <row r="112" spans="1:54" ht="20.149999999999999" customHeight="1" x14ac:dyDescent="0.3">
      <c r="A112" s="16"/>
      <c r="B112" s="174" t="str">
        <f>F1182</f>
        <v>8. Staff appeared to be culturally diverse.</v>
      </c>
      <c r="C112" s="174"/>
      <c r="D112" s="174"/>
      <c r="E112" s="174"/>
      <c r="F112" s="174"/>
      <c r="G112" s="174"/>
      <c r="H112" s="174"/>
      <c r="I112" s="174"/>
      <c r="J112" s="174"/>
      <c r="K112" s="175" t="s">
        <v>56</v>
      </c>
      <c r="L112" s="176"/>
      <c r="M112" s="177"/>
      <c r="N112" s="19"/>
    </row>
    <row r="113" spans="1:14" ht="5.15" customHeight="1" x14ac:dyDescent="0.3">
      <c r="A113" s="16"/>
      <c r="B113" s="39"/>
      <c r="C113" s="39"/>
      <c r="D113" s="39"/>
      <c r="E113" s="39"/>
      <c r="F113" s="39"/>
      <c r="G113" s="39"/>
      <c r="H113" s="39"/>
      <c r="I113" s="39"/>
      <c r="J113" s="39"/>
      <c r="K113" s="39"/>
      <c r="L113" s="39"/>
      <c r="M113" s="39"/>
      <c r="N113" s="19"/>
    </row>
    <row r="114" spans="1:14" ht="20.149999999999999" customHeight="1" x14ac:dyDescent="0.3">
      <c r="A114" s="16"/>
      <c r="B114" s="174" t="str">
        <f>F1183</f>
        <v>9. They effectively accommodated my linguistic barrier.</v>
      </c>
      <c r="C114" s="174"/>
      <c r="D114" s="174"/>
      <c r="E114" s="174"/>
      <c r="F114" s="174"/>
      <c r="G114" s="174"/>
      <c r="H114" s="174"/>
      <c r="I114" s="174"/>
      <c r="J114" s="174"/>
      <c r="K114" s="175" t="s">
        <v>51</v>
      </c>
      <c r="L114" s="176"/>
      <c r="M114" s="177"/>
      <c r="N114" s="19"/>
    </row>
    <row r="115" spans="1:14" ht="5.15" customHeight="1" x14ac:dyDescent="0.3">
      <c r="A115" s="16"/>
      <c r="B115" s="39"/>
      <c r="C115" s="39"/>
      <c r="D115" s="39"/>
      <c r="E115" s="39"/>
      <c r="F115" s="39"/>
      <c r="G115" s="39"/>
      <c r="H115" s="39"/>
      <c r="I115" s="39"/>
      <c r="J115" s="39"/>
      <c r="K115" s="39"/>
      <c r="L115" s="39"/>
      <c r="M115" s="39"/>
      <c r="N115" s="19"/>
    </row>
    <row r="116" spans="1:14" ht="20.149999999999999" customHeight="1" x14ac:dyDescent="0.3">
      <c r="A116" s="16"/>
      <c r="B116" s="174" t="str">
        <f>F1184</f>
        <v>10. I was offered billing options appropriate to my cultural values.</v>
      </c>
      <c r="C116" s="174"/>
      <c r="D116" s="174"/>
      <c r="E116" s="174"/>
      <c r="F116" s="174"/>
      <c r="G116" s="174"/>
      <c r="H116" s="174"/>
      <c r="I116" s="174"/>
      <c r="J116" s="174"/>
      <c r="K116" s="175" t="s">
        <v>55</v>
      </c>
      <c r="L116" s="176"/>
      <c r="M116" s="177"/>
      <c r="N116" s="19"/>
    </row>
    <row r="117" spans="1:14" ht="10" customHeight="1" x14ac:dyDescent="0.3">
      <c r="A117" s="16"/>
      <c r="B117" s="39"/>
      <c r="C117" s="39"/>
      <c r="D117" s="39"/>
      <c r="E117" s="39"/>
      <c r="F117" s="39"/>
      <c r="G117" s="39"/>
      <c r="H117" s="39"/>
      <c r="I117" s="39"/>
      <c r="J117" s="39"/>
      <c r="K117" s="39"/>
      <c r="L117" s="39"/>
      <c r="M117" s="39"/>
      <c r="N117" s="19"/>
    </row>
    <row r="118" spans="1:14" ht="15" customHeight="1" x14ac:dyDescent="0.3">
      <c r="A118" s="16"/>
      <c r="B118" s="178" t="str">
        <f>B1188</f>
        <v>The resulting score for cultural competence is 40 out of 100. This indicates a level of mild incompetence.</v>
      </c>
      <c r="C118" s="178"/>
      <c r="D118" s="178"/>
      <c r="E118" s="178"/>
      <c r="F118" s="178"/>
      <c r="G118" s="178"/>
      <c r="H118" s="178"/>
      <c r="I118" s="178"/>
      <c r="J118" s="178"/>
      <c r="K118" s="178"/>
      <c r="L118" s="178"/>
      <c r="M118" s="178"/>
      <c r="N118" s="19"/>
    </row>
    <row r="119" spans="1:14" ht="10" customHeight="1" x14ac:dyDescent="0.3">
      <c r="A119" s="16"/>
      <c r="B119" s="40"/>
      <c r="C119" s="41"/>
      <c r="D119" s="41"/>
      <c r="E119" s="41"/>
      <c r="F119" s="41"/>
      <c r="G119" s="41"/>
      <c r="H119" s="41"/>
      <c r="I119" s="41"/>
      <c r="J119" s="41"/>
      <c r="K119" s="41"/>
      <c r="L119" s="41"/>
      <c r="M119" s="42"/>
      <c r="N119" s="19"/>
    </row>
    <row r="120" spans="1:14" ht="20" customHeight="1" x14ac:dyDescent="0.3">
      <c r="A120" s="16"/>
      <c r="B120" s="52" t="str">
        <f>C1192</f>
        <v xml:space="preserve">We provide this helpful feedback to you, Marion, to improve your cultural competency. </v>
      </c>
      <c r="C120" s="53"/>
      <c r="D120" s="53"/>
      <c r="E120" s="53"/>
      <c r="F120" s="53"/>
      <c r="G120" s="53"/>
      <c r="H120" s="53"/>
      <c r="I120" s="53"/>
      <c r="J120" s="53"/>
      <c r="K120" s="53"/>
      <c r="L120" s="53"/>
      <c r="M120" s="54"/>
      <c r="N120" s="19"/>
    </row>
    <row r="121" spans="1:14" ht="20" customHeight="1" x14ac:dyDescent="0.3">
      <c r="A121" s="16"/>
      <c r="B121" s="156" t="s">
        <v>15</v>
      </c>
      <c r="C121" s="157"/>
      <c r="D121" s="157"/>
      <c r="E121" s="157"/>
      <c r="F121" s="157"/>
      <c r="G121" s="157"/>
      <c r="H121" s="157"/>
      <c r="I121" s="157"/>
      <c r="J121" s="157"/>
      <c r="K121" s="157"/>
      <c r="L121" s="157"/>
      <c r="M121" s="158"/>
      <c r="N121" s="19"/>
    </row>
    <row r="122" spans="1:14" ht="20" customHeight="1" thickBot="1" x14ac:dyDescent="0.35">
      <c r="A122" s="16"/>
      <c r="B122" s="156" t="s">
        <v>16</v>
      </c>
      <c r="C122" s="157"/>
      <c r="D122" s="157"/>
      <c r="E122" s="157"/>
      <c r="F122" s="157"/>
      <c r="G122" s="157"/>
      <c r="H122" s="157"/>
      <c r="I122" s="157"/>
      <c r="J122" s="157"/>
      <c r="K122" s="157"/>
      <c r="L122" s="157"/>
      <c r="M122" s="158"/>
      <c r="N122" s="19"/>
    </row>
    <row r="123" spans="1:14" ht="30" customHeight="1" thickTop="1" x14ac:dyDescent="0.3">
      <c r="A123" s="16"/>
      <c r="B123" s="159" t="s">
        <v>17</v>
      </c>
      <c r="C123" s="160"/>
      <c r="D123" s="160"/>
      <c r="E123" s="162" t="s">
        <v>18</v>
      </c>
      <c r="F123" s="163"/>
      <c r="G123" s="163"/>
      <c r="H123" s="164"/>
      <c r="I123" s="165" t="s">
        <v>19</v>
      </c>
      <c r="J123" s="166"/>
      <c r="K123" s="166"/>
      <c r="L123" s="166"/>
      <c r="M123" s="167"/>
      <c r="N123" s="19"/>
    </row>
    <row r="124" spans="1:14" ht="55" customHeight="1" thickBot="1" x14ac:dyDescent="0.35">
      <c r="A124" s="16"/>
      <c r="B124" s="55"/>
      <c r="C124" s="17"/>
      <c r="D124" s="17"/>
      <c r="E124" s="168" t="s">
        <v>20</v>
      </c>
      <c r="F124" s="169"/>
      <c r="G124" s="169"/>
      <c r="H124" s="170"/>
      <c r="I124" s="171" t="s">
        <v>21</v>
      </c>
      <c r="J124" s="172"/>
      <c r="K124" s="172"/>
      <c r="L124" s="172"/>
      <c r="M124" s="173"/>
      <c r="N124" s="19"/>
    </row>
    <row r="125" spans="1:14" ht="10" customHeight="1" thickTop="1" x14ac:dyDescent="0.3">
      <c r="A125" s="16"/>
      <c r="B125" s="55"/>
      <c r="C125" s="17"/>
      <c r="D125" s="17"/>
      <c r="E125" s="17"/>
      <c r="F125" s="17"/>
      <c r="G125" s="17"/>
      <c r="H125" s="17"/>
      <c r="I125" s="17"/>
      <c r="J125" s="17"/>
      <c r="K125" s="17"/>
      <c r="L125" s="17"/>
      <c r="M125" s="56"/>
      <c r="N125" s="19"/>
    </row>
    <row r="126" spans="1:14" ht="20.149999999999999" customHeight="1" x14ac:dyDescent="0.3">
      <c r="A126" s="16"/>
      <c r="B126" s="46"/>
      <c r="C126" s="39"/>
      <c r="D126" s="39"/>
      <c r="E126" s="153" t="s">
        <v>22</v>
      </c>
      <c r="F126" s="154"/>
      <c r="G126" s="154"/>
      <c r="H126" s="154"/>
      <c r="I126" s="154"/>
      <c r="J126" s="154"/>
      <c r="K126" s="154"/>
      <c r="L126" s="155"/>
      <c r="M126" s="48"/>
      <c r="N126" s="19"/>
    </row>
    <row r="127" spans="1:14" ht="10" customHeight="1" x14ac:dyDescent="0.3">
      <c r="A127" s="16"/>
      <c r="B127" s="46"/>
      <c r="C127" s="39"/>
      <c r="D127" s="39"/>
      <c r="E127" s="39"/>
      <c r="F127" s="39"/>
      <c r="G127" s="39"/>
      <c r="H127" s="39"/>
      <c r="I127" s="39"/>
      <c r="J127" s="39"/>
      <c r="K127" s="39"/>
      <c r="L127" s="39"/>
      <c r="M127" s="48"/>
      <c r="N127" s="19"/>
    </row>
    <row r="128" spans="1:14" ht="65.150000000000006" customHeight="1" x14ac:dyDescent="0.3">
      <c r="A128" s="16"/>
      <c r="B128" s="156" t="str">
        <f>C1202</f>
        <v>Now that Marion is beginning the Standard Cultural Competence program, we expect improved outcomes.And can provide a testimonial of their responsiveness to the needs of diverse clients.</v>
      </c>
      <c r="C128" s="157"/>
      <c r="D128" s="157"/>
      <c r="E128" s="157"/>
      <c r="F128" s="157"/>
      <c r="G128" s="157"/>
      <c r="H128" s="157"/>
      <c r="I128" s="157"/>
      <c r="J128" s="157"/>
      <c r="K128" s="157"/>
      <c r="L128" s="157"/>
      <c r="M128" s="158"/>
      <c r="N128" s="19"/>
    </row>
    <row r="129" spans="1:54" ht="20.149999999999999" customHeight="1" x14ac:dyDescent="0.3">
      <c r="A129" s="16"/>
      <c r="B129" s="150"/>
      <c r="C129" s="151"/>
      <c r="D129" s="151"/>
      <c r="E129" s="151"/>
      <c r="F129" s="151"/>
      <c r="G129" s="151"/>
      <c r="H129" s="151"/>
      <c r="I129" s="151"/>
      <c r="J129" s="151"/>
      <c r="K129" s="151"/>
      <c r="L129" s="151"/>
      <c r="M129" s="152"/>
      <c r="N129" s="19"/>
    </row>
    <row r="130" spans="1:54" ht="25" customHeight="1" x14ac:dyDescent="0.3">
      <c r="A130" s="16"/>
      <c r="B130" s="39"/>
      <c r="C130" s="39"/>
      <c r="D130" s="39"/>
      <c r="E130" s="39"/>
      <c r="F130" s="39"/>
      <c r="G130" s="39"/>
      <c r="H130" s="39"/>
      <c r="I130" s="39"/>
      <c r="J130" s="39"/>
      <c r="K130" s="39"/>
      <c r="L130" s="39"/>
      <c r="M130" s="39"/>
      <c r="N130" s="19"/>
    </row>
    <row r="131" spans="1:54" ht="5.15" customHeight="1" x14ac:dyDescent="0.3">
      <c r="A131" s="16"/>
      <c r="B131" s="39"/>
      <c r="C131" s="39"/>
      <c r="D131" s="39"/>
      <c r="E131" s="39"/>
      <c r="F131" s="39"/>
      <c r="G131" s="39"/>
      <c r="H131" s="39"/>
      <c r="I131" s="39"/>
      <c r="J131" s="39"/>
      <c r="K131" s="39"/>
      <c r="L131" s="39"/>
      <c r="M131" s="39"/>
      <c r="N131" s="19"/>
    </row>
    <row r="132" spans="1:54" ht="5.15" customHeight="1" x14ac:dyDescent="0.3">
      <c r="A132" s="27"/>
      <c r="B132" s="28"/>
      <c r="C132" s="28"/>
      <c r="D132" s="28"/>
      <c r="E132" s="28"/>
      <c r="F132" s="28"/>
      <c r="G132" s="28"/>
      <c r="H132" s="28"/>
      <c r="I132" s="28"/>
      <c r="J132" s="28"/>
      <c r="K132" s="28"/>
      <c r="L132" s="28"/>
      <c r="M132" s="28"/>
      <c r="N132" s="29"/>
    </row>
    <row r="133" spans="1:54" ht="55" customHeight="1" x14ac:dyDescent="0.3">
      <c r="A133" s="30" t="s">
        <v>5</v>
      </c>
      <c r="B133" s="188" t="s">
        <v>23</v>
      </c>
      <c r="C133" s="188"/>
      <c r="D133" s="188"/>
      <c r="E133" s="188"/>
      <c r="F133" s="186"/>
      <c r="G133" s="186"/>
      <c r="H133" s="186"/>
      <c r="I133" s="186"/>
      <c r="J133" s="187"/>
      <c r="K133" s="187"/>
      <c r="L133" s="187"/>
      <c r="M133" s="187"/>
      <c r="N133" s="31" t="s">
        <v>7</v>
      </c>
    </row>
    <row r="134" spans="1:54" ht="5.15" customHeight="1" x14ac:dyDescent="0.3">
      <c r="A134" s="11"/>
      <c r="B134" s="12"/>
      <c r="C134" s="12"/>
      <c r="D134" s="12"/>
      <c r="E134" s="12"/>
      <c r="F134" s="12"/>
      <c r="G134" s="12"/>
      <c r="H134" s="13"/>
      <c r="I134" s="12"/>
      <c r="J134" s="12"/>
      <c r="K134" s="12"/>
      <c r="L134" s="12"/>
      <c r="M134" s="12"/>
      <c r="N134" s="14"/>
    </row>
    <row r="135" spans="1:54" ht="5.15" customHeight="1" x14ac:dyDescent="0.3">
      <c r="A135" s="16"/>
      <c r="B135" s="17"/>
      <c r="C135" s="17"/>
      <c r="D135" s="17"/>
      <c r="E135" s="17"/>
      <c r="F135" s="17"/>
      <c r="G135" s="17"/>
      <c r="H135" s="18"/>
      <c r="I135" s="17"/>
      <c r="J135" s="17"/>
      <c r="K135" s="17"/>
      <c r="L135" s="17"/>
      <c r="M135" s="17"/>
      <c r="N135" s="19"/>
    </row>
    <row r="136" spans="1:54" ht="5.15" customHeight="1" thickBot="1" x14ac:dyDescent="0.35">
      <c r="A136" s="16"/>
      <c r="B136" s="32"/>
      <c r="C136" s="32"/>
      <c r="D136" s="32"/>
      <c r="E136" s="32"/>
      <c r="F136" s="32"/>
      <c r="G136" s="32"/>
      <c r="H136" s="32"/>
      <c r="I136" s="32"/>
      <c r="J136" s="32"/>
      <c r="K136" s="32"/>
      <c r="L136" s="32"/>
      <c r="M136" s="32"/>
      <c r="N136" s="19"/>
    </row>
    <row r="137" spans="1:54" ht="20.149999999999999" customHeight="1" thickTop="1" x14ac:dyDescent="0.3">
      <c r="A137" s="16"/>
      <c r="B137" s="33" t="s">
        <v>11</v>
      </c>
      <c r="C137" s="32"/>
      <c r="D137" s="32"/>
      <c r="E137" s="32"/>
      <c r="F137" s="179" t="str">
        <f>IF(K$140="","",F95)</f>
        <v/>
      </c>
      <c r="G137" s="180"/>
      <c r="H137" s="180"/>
      <c r="I137" s="181"/>
      <c r="J137" s="34"/>
      <c r="K137" s="35" t="s">
        <v>12</v>
      </c>
      <c r="L137" s="36"/>
      <c r="M137" s="37"/>
      <c r="N137" s="19"/>
    </row>
    <row r="138" spans="1:54" ht="20.149999999999999" customHeight="1" thickBot="1" x14ac:dyDescent="0.35">
      <c r="A138" s="16"/>
      <c r="B138" s="33" t="s">
        <v>13</v>
      </c>
      <c r="C138" s="32"/>
      <c r="D138" s="32"/>
      <c r="E138" s="32"/>
      <c r="F138" s="179" t="str">
        <f>IF(K$140="","",F96)</f>
        <v/>
      </c>
      <c r="G138" s="180"/>
      <c r="H138" s="180"/>
      <c r="I138" s="181"/>
      <c r="J138" s="34"/>
      <c r="K138" s="182"/>
      <c r="L138" s="183"/>
      <c r="M138" s="184"/>
      <c r="N138" s="19"/>
    </row>
    <row r="139" spans="1:54" ht="10" customHeight="1" thickTop="1" x14ac:dyDescent="0.3">
      <c r="A139" s="16"/>
      <c r="B139" s="17"/>
      <c r="C139" s="17"/>
      <c r="D139" s="17"/>
      <c r="E139" s="17"/>
      <c r="F139" s="17"/>
      <c r="G139" s="17"/>
      <c r="H139" s="18"/>
      <c r="I139" s="17"/>
      <c r="J139" s="17"/>
      <c r="K139" s="17"/>
      <c r="L139" s="17"/>
      <c r="M139" s="17"/>
      <c r="N139" s="19"/>
    </row>
    <row r="140" spans="1:54" ht="20.149999999999999" customHeight="1" x14ac:dyDescent="0.3">
      <c r="A140" s="16"/>
      <c r="B140" s="174" t="str">
        <f>F1212</f>
        <v>1. I felt fully seen and heard.</v>
      </c>
      <c r="C140" s="174"/>
      <c r="D140" s="174"/>
      <c r="E140" s="174"/>
      <c r="F140" s="174"/>
      <c r="G140" s="174"/>
      <c r="H140" s="174"/>
      <c r="I140" s="174"/>
      <c r="J140" s="174"/>
      <c r="K140" s="175"/>
      <c r="L140" s="176"/>
      <c r="M140" s="177"/>
      <c r="N140" s="19"/>
    </row>
    <row r="141" spans="1:54" ht="5.15" customHeight="1" x14ac:dyDescent="0.3">
      <c r="A141" s="16"/>
      <c r="B141" s="17"/>
      <c r="C141" s="17"/>
      <c r="D141" s="17"/>
      <c r="E141" s="17"/>
      <c r="F141" s="17"/>
      <c r="G141" s="17"/>
      <c r="H141" s="18"/>
      <c r="I141" s="17"/>
      <c r="J141" s="17"/>
      <c r="K141" s="17"/>
      <c r="L141" s="17"/>
      <c r="M141" s="17"/>
      <c r="N141" s="19"/>
      <c r="BB141" s="38"/>
    </row>
    <row r="142" spans="1:54" ht="20.149999999999999" customHeight="1" x14ac:dyDescent="0.3">
      <c r="A142" s="16"/>
      <c r="B142" s="174" t="str">
        <f>F1213</f>
        <v>2. They faithfully responded to all of my expressions of pain or discomfort.</v>
      </c>
      <c r="C142" s="174"/>
      <c r="D142" s="174"/>
      <c r="E142" s="174"/>
      <c r="F142" s="174"/>
      <c r="G142" s="174"/>
      <c r="H142" s="174"/>
      <c r="I142" s="174"/>
      <c r="J142" s="174"/>
      <c r="K142" s="175"/>
      <c r="L142" s="176"/>
      <c r="M142" s="177"/>
      <c r="N142" s="19"/>
      <c r="BB142" s="38"/>
    </row>
    <row r="143" spans="1:54" ht="5.15" customHeight="1" x14ac:dyDescent="0.3">
      <c r="A143" s="16"/>
      <c r="B143" s="17"/>
      <c r="C143" s="17"/>
      <c r="D143" s="17"/>
      <c r="E143" s="17"/>
      <c r="F143" s="17"/>
      <c r="G143" s="17"/>
      <c r="H143" s="18"/>
      <c r="I143" s="17"/>
      <c r="J143" s="17"/>
      <c r="K143" s="17"/>
      <c r="L143" s="17"/>
      <c r="M143" s="17"/>
      <c r="N143" s="19"/>
      <c r="BB143" s="38"/>
    </row>
    <row r="144" spans="1:54" ht="20.149999999999999" customHeight="1" x14ac:dyDescent="0.3">
      <c r="A144" s="16"/>
      <c r="B144" s="174" t="str">
        <f>F1214</f>
        <v>3. They put my personal wellbeing ahead of their institutional processes.</v>
      </c>
      <c r="C144" s="174"/>
      <c r="D144" s="174"/>
      <c r="E144" s="174"/>
      <c r="F144" s="174"/>
      <c r="G144" s="174"/>
      <c r="H144" s="174"/>
      <c r="I144" s="174"/>
      <c r="J144" s="174"/>
      <c r="K144" s="175"/>
      <c r="L144" s="176"/>
      <c r="M144" s="177"/>
      <c r="N144" s="19"/>
      <c r="BB144" s="38"/>
    </row>
    <row r="145" spans="1:54" ht="5.15" customHeight="1" x14ac:dyDescent="0.3">
      <c r="A145" s="16"/>
      <c r="B145" s="17"/>
      <c r="C145" s="17"/>
      <c r="D145" s="17"/>
      <c r="E145" s="17"/>
      <c r="F145" s="17"/>
      <c r="G145" s="17"/>
      <c r="H145" s="18"/>
      <c r="I145" s="17"/>
      <c r="J145" s="17"/>
      <c r="K145" s="17"/>
      <c r="L145" s="17"/>
      <c r="M145" s="17"/>
      <c r="N145" s="19"/>
      <c r="BB145" s="38"/>
    </row>
    <row r="146" spans="1:54" ht="20.149999999999999" customHeight="1" x14ac:dyDescent="0.3">
      <c r="A146" s="16"/>
      <c r="B146" s="174" t="str">
        <f>F1215</f>
        <v>4. Their actions and expressions were devoid of any microaggressions.</v>
      </c>
      <c r="C146" s="174"/>
      <c r="D146" s="174"/>
      <c r="E146" s="174"/>
      <c r="F146" s="174"/>
      <c r="G146" s="174"/>
      <c r="H146" s="174"/>
      <c r="I146" s="174"/>
      <c r="J146" s="174"/>
      <c r="K146" s="175"/>
      <c r="L146" s="176"/>
      <c r="M146" s="177"/>
      <c r="N146" s="19"/>
    </row>
    <row r="147" spans="1:54" ht="5.15" customHeight="1" x14ac:dyDescent="0.3">
      <c r="A147" s="16"/>
      <c r="B147" s="17"/>
      <c r="C147" s="17"/>
      <c r="D147" s="17"/>
      <c r="E147" s="17"/>
      <c r="F147" s="17"/>
      <c r="G147" s="17"/>
      <c r="H147" s="18"/>
      <c r="I147" s="17"/>
      <c r="J147" s="17"/>
      <c r="K147" s="17"/>
      <c r="L147" s="17"/>
      <c r="M147" s="17"/>
      <c r="N147" s="19"/>
    </row>
    <row r="148" spans="1:54" ht="20.149999999999999" customHeight="1" x14ac:dyDescent="0.3">
      <c r="A148" s="16"/>
      <c r="B148" s="174" t="str">
        <f>F1216</f>
        <v>5. They asked me how they could be more culturally sensitive.</v>
      </c>
      <c r="C148" s="174"/>
      <c r="D148" s="174"/>
      <c r="E148" s="174"/>
      <c r="F148" s="174"/>
      <c r="G148" s="174"/>
      <c r="H148" s="174"/>
      <c r="I148" s="174"/>
      <c r="J148" s="174"/>
      <c r="K148" s="175"/>
      <c r="L148" s="176"/>
      <c r="M148" s="177"/>
      <c r="N148" s="19"/>
    </row>
    <row r="149" spans="1:54" ht="5.15" customHeight="1" x14ac:dyDescent="0.3">
      <c r="A149" s="16"/>
      <c r="B149" s="17"/>
      <c r="C149" s="17"/>
      <c r="D149" s="17"/>
      <c r="E149" s="17"/>
      <c r="F149" s="17"/>
      <c r="G149" s="17"/>
      <c r="H149" s="18"/>
      <c r="I149" s="17"/>
      <c r="J149" s="17"/>
      <c r="K149" s="17"/>
      <c r="L149" s="17"/>
      <c r="M149" s="17"/>
      <c r="N149" s="19"/>
    </row>
    <row r="150" spans="1:54" ht="20.149999999999999" customHeight="1" x14ac:dyDescent="0.3">
      <c r="A150" s="16"/>
      <c r="B150" s="174" t="str">
        <f>F1217</f>
        <v>6. They did not exploit my vulnerability to their professional authority.</v>
      </c>
      <c r="C150" s="174"/>
      <c r="D150" s="174"/>
      <c r="E150" s="174"/>
      <c r="F150" s="174"/>
      <c r="G150" s="174"/>
      <c r="H150" s="174"/>
      <c r="I150" s="174"/>
      <c r="J150" s="174"/>
      <c r="K150" s="175"/>
      <c r="L150" s="176"/>
      <c r="M150" s="177"/>
      <c r="N150" s="19"/>
    </row>
    <row r="151" spans="1:54" ht="5.15" customHeight="1" x14ac:dyDescent="0.3">
      <c r="A151" s="16"/>
      <c r="B151" s="39"/>
      <c r="C151" s="39"/>
      <c r="D151" s="39"/>
      <c r="E151" s="39"/>
      <c r="F151" s="39"/>
      <c r="G151" s="39"/>
      <c r="H151" s="39"/>
      <c r="I151" s="39"/>
      <c r="J151" s="39"/>
      <c r="K151" s="39"/>
      <c r="L151" s="39"/>
      <c r="M151" s="39"/>
      <c r="N151" s="19"/>
    </row>
    <row r="152" spans="1:54" ht="20.149999999999999" customHeight="1" x14ac:dyDescent="0.3">
      <c r="A152" s="16"/>
      <c r="B152" s="174" t="str">
        <f>F1218</f>
        <v>7. I never had to give up my autonomy to fit their processes.</v>
      </c>
      <c r="C152" s="174"/>
      <c r="D152" s="174"/>
      <c r="E152" s="174"/>
      <c r="F152" s="174"/>
      <c r="G152" s="174"/>
      <c r="H152" s="174"/>
      <c r="I152" s="174"/>
      <c r="J152" s="174"/>
      <c r="K152" s="175"/>
      <c r="L152" s="176"/>
      <c r="M152" s="177"/>
      <c r="N152" s="19"/>
    </row>
    <row r="153" spans="1:54" ht="5.15" customHeight="1" x14ac:dyDescent="0.3">
      <c r="A153" s="16"/>
      <c r="B153" s="39"/>
      <c r="C153" s="39"/>
      <c r="D153" s="39"/>
      <c r="E153" s="39"/>
      <c r="F153" s="39"/>
      <c r="G153" s="39"/>
      <c r="H153" s="39"/>
      <c r="I153" s="39"/>
      <c r="J153" s="39"/>
      <c r="K153" s="39"/>
      <c r="L153" s="39"/>
      <c r="M153" s="39"/>
      <c r="N153" s="19"/>
    </row>
    <row r="154" spans="1:54" ht="20.149999999999999" customHeight="1" x14ac:dyDescent="0.3">
      <c r="A154" s="16"/>
      <c r="B154" s="174" t="str">
        <f>F1219</f>
        <v>8. Staff appeared to be culturally diverse.</v>
      </c>
      <c r="C154" s="174"/>
      <c r="D154" s="174"/>
      <c r="E154" s="174"/>
      <c r="F154" s="174"/>
      <c r="G154" s="174"/>
      <c r="H154" s="174"/>
      <c r="I154" s="174"/>
      <c r="J154" s="174"/>
      <c r="K154" s="175"/>
      <c r="L154" s="176"/>
      <c r="M154" s="177"/>
      <c r="N154" s="19"/>
    </row>
    <row r="155" spans="1:54" ht="5.15" customHeight="1" x14ac:dyDescent="0.3">
      <c r="A155" s="16"/>
      <c r="B155" s="39"/>
      <c r="C155" s="39"/>
      <c r="D155" s="39"/>
      <c r="E155" s="39"/>
      <c r="F155" s="39"/>
      <c r="G155" s="39"/>
      <c r="H155" s="39"/>
      <c r="I155" s="39"/>
      <c r="J155" s="39"/>
      <c r="K155" s="39"/>
      <c r="L155" s="39"/>
      <c r="M155" s="39"/>
      <c r="N155" s="19"/>
    </row>
    <row r="156" spans="1:54" ht="20.149999999999999" customHeight="1" x14ac:dyDescent="0.3">
      <c r="A156" s="16"/>
      <c r="B156" s="174" t="str">
        <f>F1220</f>
        <v>9. They effectively accommodated my linguistic barrier.</v>
      </c>
      <c r="C156" s="174"/>
      <c r="D156" s="174"/>
      <c r="E156" s="174"/>
      <c r="F156" s="174"/>
      <c r="G156" s="174"/>
      <c r="H156" s="174"/>
      <c r="I156" s="174"/>
      <c r="J156" s="174"/>
      <c r="K156" s="175"/>
      <c r="L156" s="176"/>
      <c r="M156" s="177"/>
      <c r="N156" s="19"/>
    </row>
    <row r="157" spans="1:54" ht="5.15" customHeight="1" x14ac:dyDescent="0.3">
      <c r="A157" s="16"/>
      <c r="B157" s="39"/>
      <c r="C157" s="39"/>
      <c r="D157" s="39"/>
      <c r="E157" s="39"/>
      <c r="F157" s="39"/>
      <c r="G157" s="39"/>
      <c r="H157" s="39"/>
      <c r="I157" s="39"/>
      <c r="J157" s="39"/>
      <c r="K157" s="39"/>
      <c r="L157" s="39"/>
      <c r="M157" s="39"/>
      <c r="N157" s="19"/>
    </row>
    <row r="158" spans="1:54" ht="20.149999999999999" customHeight="1" x14ac:dyDescent="0.3">
      <c r="A158" s="16"/>
      <c r="B158" s="174" t="str">
        <f>F1221</f>
        <v>10. I was offered billing options appropriate to my cultural values.</v>
      </c>
      <c r="C158" s="174"/>
      <c r="D158" s="174"/>
      <c r="E158" s="174"/>
      <c r="F158" s="174"/>
      <c r="G158" s="174"/>
      <c r="H158" s="174"/>
      <c r="I158" s="174"/>
      <c r="J158" s="174"/>
      <c r="K158" s="175"/>
      <c r="L158" s="176"/>
      <c r="M158" s="177"/>
      <c r="N158" s="19"/>
    </row>
    <row r="159" spans="1:54" ht="10" customHeight="1" x14ac:dyDescent="0.3">
      <c r="A159" s="16"/>
      <c r="B159" s="39"/>
      <c r="C159" s="39"/>
      <c r="D159" s="39"/>
      <c r="E159" s="39"/>
      <c r="F159" s="39"/>
      <c r="G159" s="39"/>
      <c r="H159" s="39"/>
      <c r="I159" s="39"/>
      <c r="J159" s="39"/>
      <c r="K159" s="39"/>
      <c r="L159" s="39"/>
      <c r="M159" s="39"/>
      <c r="N159" s="19"/>
    </row>
    <row r="160" spans="1:54" ht="15" customHeight="1" x14ac:dyDescent="0.3">
      <c r="A160" s="16"/>
      <c r="B160" s="178" t="str">
        <f>B1225</f>
        <v/>
      </c>
      <c r="C160" s="178"/>
      <c r="D160" s="178"/>
      <c r="E160" s="178"/>
      <c r="F160" s="178"/>
      <c r="G160" s="178"/>
      <c r="H160" s="178"/>
      <c r="I160" s="178"/>
      <c r="J160" s="178"/>
      <c r="K160" s="178"/>
      <c r="L160" s="178"/>
      <c r="M160" s="178"/>
      <c r="N160" s="19"/>
    </row>
    <row r="161" spans="1:14" ht="10" customHeight="1" x14ac:dyDescent="0.3">
      <c r="A161" s="16"/>
      <c r="B161" s="40"/>
      <c r="C161" s="41"/>
      <c r="D161" s="41"/>
      <c r="E161" s="41"/>
      <c r="F161" s="41"/>
      <c r="G161" s="41"/>
      <c r="H161" s="41"/>
      <c r="I161" s="41"/>
      <c r="J161" s="41"/>
      <c r="K161" s="41"/>
      <c r="L161" s="41"/>
      <c r="M161" s="42"/>
      <c r="N161" s="19"/>
    </row>
    <row r="162" spans="1:14" ht="20" customHeight="1" x14ac:dyDescent="0.3">
      <c r="A162" s="16"/>
      <c r="B162" s="52" t="str">
        <f>C1229</f>
        <v xml:space="preserve">We provide this helpful feedback to you, , to improve your cultural competency. </v>
      </c>
      <c r="C162" s="53"/>
      <c r="D162" s="53"/>
      <c r="E162" s="53"/>
      <c r="F162" s="53"/>
      <c r="G162" s="53"/>
      <c r="H162" s="53"/>
      <c r="I162" s="53"/>
      <c r="J162" s="53"/>
      <c r="K162" s="53"/>
      <c r="L162" s="53"/>
      <c r="M162" s="54"/>
      <c r="N162" s="19"/>
    </row>
    <row r="163" spans="1:14" ht="20" customHeight="1" x14ac:dyDescent="0.3">
      <c r="A163" s="16"/>
      <c r="B163" s="156" t="s">
        <v>15</v>
      </c>
      <c r="C163" s="157"/>
      <c r="D163" s="157"/>
      <c r="E163" s="157"/>
      <c r="F163" s="157"/>
      <c r="G163" s="157"/>
      <c r="H163" s="157"/>
      <c r="I163" s="157"/>
      <c r="J163" s="157"/>
      <c r="K163" s="157"/>
      <c r="L163" s="157"/>
      <c r="M163" s="158"/>
      <c r="N163" s="19"/>
    </row>
    <row r="164" spans="1:14" ht="20" customHeight="1" thickBot="1" x14ac:dyDescent="0.35">
      <c r="A164" s="16"/>
      <c r="B164" s="156" t="s">
        <v>16</v>
      </c>
      <c r="C164" s="157"/>
      <c r="D164" s="157"/>
      <c r="E164" s="157"/>
      <c r="F164" s="157"/>
      <c r="G164" s="157"/>
      <c r="H164" s="157"/>
      <c r="I164" s="157"/>
      <c r="J164" s="157"/>
      <c r="K164" s="157"/>
      <c r="L164" s="157"/>
      <c r="M164" s="158"/>
      <c r="N164" s="19"/>
    </row>
    <row r="165" spans="1:14" ht="30" customHeight="1" thickTop="1" x14ac:dyDescent="0.3">
      <c r="A165" s="16"/>
      <c r="B165" s="159" t="s">
        <v>17</v>
      </c>
      <c r="C165" s="160"/>
      <c r="D165" s="160"/>
      <c r="E165" s="162" t="s">
        <v>18</v>
      </c>
      <c r="F165" s="163"/>
      <c r="G165" s="163"/>
      <c r="H165" s="164"/>
      <c r="I165" s="165" t="s">
        <v>19</v>
      </c>
      <c r="J165" s="166"/>
      <c r="K165" s="166"/>
      <c r="L165" s="166"/>
      <c r="M165" s="167"/>
      <c r="N165" s="19"/>
    </row>
    <row r="166" spans="1:14" ht="55" customHeight="1" thickBot="1" x14ac:dyDescent="0.35">
      <c r="A166" s="16"/>
      <c r="B166" s="55"/>
      <c r="C166" s="17"/>
      <c r="D166" s="17"/>
      <c r="E166" s="168" t="s">
        <v>20</v>
      </c>
      <c r="F166" s="169"/>
      <c r="G166" s="169"/>
      <c r="H166" s="170"/>
      <c r="I166" s="171" t="s">
        <v>21</v>
      </c>
      <c r="J166" s="172"/>
      <c r="K166" s="172"/>
      <c r="L166" s="172"/>
      <c r="M166" s="173"/>
      <c r="N166" s="19"/>
    </row>
    <row r="167" spans="1:14" ht="10" customHeight="1" thickTop="1" x14ac:dyDescent="0.3">
      <c r="A167" s="16"/>
      <c r="B167" s="55"/>
      <c r="C167" s="17"/>
      <c r="D167" s="17"/>
      <c r="E167" s="17"/>
      <c r="F167" s="17"/>
      <c r="G167" s="17"/>
      <c r="H167" s="17"/>
      <c r="I167" s="17"/>
      <c r="J167" s="17"/>
      <c r="K167" s="17"/>
      <c r="L167" s="17"/>
      <c r="M167" s="56"/>
      <c r="N167" s="19"/>
    </row>
    <row r="168" spans="1:14" ht="20.149999999999999" customHeight="1" x14ac:dyDescent="0.3">
      <c r="A168" s="16"/>
      <c r="B168" s="46"/>
      <c r="C168" s="39"/>
      <c r="D168" s="39"/>
      <c r="E168" s="153"/>
      <c r="F168" s="154"/>
      <c r="G168" s="154"/>
      <c r="H168" s="154"/>
      <c r="I168" s="154"/>
      <c r="J168" s="154"/>
      <c r="K168" s="154"/>
      <c r="L168" s="155"/>
      <c r="M168" s="48"/>
      <c r="N168" s="19"/>
    </row>
    <row r="169" spans="1:14" ht="10" customHeight="1" x14ac:dyDescent="0.3">
      <c r="A169" s="16"/>
      <c r="B169" s="46"/>
      <c r="C169" s="39"/>
      <c r="D169" s="39"/>
      <c r="E169" s="39"/>
      <c r="F169" s="39"/>
      <c r="G169" s="39"/>
      <c r="H169" s="39"/>
      <c r="I169" s="39"/>
      <c r="J169" s="39"/>
      <c r="K169" s="39"/>
      <c r="L169" s="39"/>
      <c r="M169" s="48"/>
      <c r="N169" s="19"/>
    </row>
    <row r="170" spans="1:14" ht="65.150000000000006" customHeight="1" x14ac:dyDescent="0.3">
      <c r="A170" s="16"/>
      <c r="B170" s="156" t="str">
        <f>C1239</f>
        <v>Select one of these two services, Standard or Competitive Competence, to best improve your efficacy serving diverse patients.We can then offer a testimonial of your improved responsiveness to diverse clients.</v>
      </c>
      <c r="C170" s="157"/>
      <c r="D170" s="157"/>
      <c r="E170" s="157"/>
      <c r="F170" s="157"/>
      <c r="G170" s="157"/>
      <c r="H170" s="157"/>
      <c r="I170" s="157"/>
      <c r="J170" s="157"/>
      <c r="K170" s="157"/>
      <c r="L170" s="157"/>
      <c r="M170" s="158"/>
      <c r="N170" s="19"/>
    </row>
    <row r="171" spans="1:14" ht="45" customHeight="1" x14ac:dyDescent="0.3">
      <c r="A171" s="16"/>
      <c r="B171" s="150"/>
      <c r="C171" s="151"/>
      <c r="D171" s="151"/>
      <c r="E171" s="151"/>
      <c r="F171" s="151"/>
      <c r="G171" s="151"/>
      <c r="H171" s="151"/>
      <c r="I171" s="151"/>
      <c r="J171" s="151"/>
      <c r="K171" s="151"/>
      <c r="L171" s="151"/>
      <c r="M171" s="152"/>
      <c r="N171" s="19"/>
    </row>
    <row r="172" spans="1:14" ht="5.15" customHeight="1" x14ac:dyDescent="0.3">
      <c r="A172" s="16"/>
      <c r="B172" s="39"/>
      <c r="C172" s="39"/>
      <c r="D172" s="39"/>
      <c r="E172" s="39"/>
      <c r="F172" s="39"/>
      <c r="G172" s="39"/>
      <c r="H172" s="39"/>
      <c r="I172" s="39"/>
      <c r="J172" s="39"/>
      <c r="K172" s="39"/>
      <c r="L172" s="39"/>
      <c r="M172" s="39"/>
      <c r="N172" s="19"/>
    </row>
    <row r="173" spans="1:14" ht="5.15" customHeight="1" x14ac:dyDescent="0.3">
      <c r="A173" s="27"/>
      <c r="B173" s="28"/>
      <c r="C173" s="28"/>
      <c r="D173" s="28"/>
      <c r="E173" s="28"/>
      <c r="F173" s="28"/>
      <c r="G173" s="28"/>
      <c r="H173" s="28"/>
      <c r="I173" s="28"/>
      <c r="J173" s="28"/>
      <c r="K173" s="28"/>
      <c r="L173" s="28"/>
      <c r="M173" s="28"/>
      <c r="N173" s="29"/>
    </row>
    <row r="174" spans="1:14" ht="55" customHeight="1" x14ac:dyDescent="0.3">
      <c r="A174" s="30" t="s">
        <v>5</v>
      </c>
      <c r="B174" s="188" t="s">
        <v>25</v>
      </c>
      <c r="C174" s="188"/>
      <c r="D174" s="188"/>
      <c r="E174" s="188"/>
      <c r="F174" s="186"/>
      <c r="G174" s="186"/>
      <c r="H174" s="186"/>
      <c r="I174" s="186"/>
      <c r="J174" s="187"/>
      <c r="K174" s="187"/>
      <c r="L174" s="187"/>
      <c r="M174" s="187"/>
      <c r="N174" s="31" t="s">
        <v>7</v>
      </c>
    </row>
    <row r="175" spans="1:14" ht="5.15" customHeight="1" x14ac:dyDescent="0.3">
      <c r="A175" s="11"/>
      <c r="B175" s="12"/>
      <c r="C175" s="12"/>
      <c r="D175" s="12"/>
      <c r="E175" s="12"/>
      <c r="F175" s="12"/>
      <c r="G175" s="12"/>
      <c r="H175" s="13"/>
      <c r="I175" s="12"/>
      <c r="J175" s="12"/>
      <c r="K175" s="12"/>
      <c r="L175" s="12"/>
      <c r="M175" s="12"/>
      <c r="N175" s="14"/>
    </row>
    <row r="176" spans="1:14" ht="5.15" customHeight="1" x14ac:dyDescent="0.3">
      <c r="A176" s="16"/>
      <c r="B176" s="17"/>
      <c r="C176" s="17"/>
      <c r="D176" s="17"/>
      <c r="E176" s="17"/>
      <c r="F176" s="17"/>
      <c r="G176" s="17"/>
      <c r="H176" s="18"/>
      <c r="I176" s="17"/>
      <c r="J176" s="17"/>
      <c r="K176" s="17"/>
      <c r="L176" s="17"/>
      <c r="M176" s="17"/>
      <c r="N176" s="19"/>
    </row>
    <row r="177" spans="1:54" ht="5.15" customHeight="1" thickBot="1" x14ac:dyDescent="0.35">
      <c r="A177" s="16"/>
      <c r="B177" s="32"/>
      <c r="C177" s="32"/>
      <c r="D177" s="32"/>
      <c r="E177" s="32"/>
      <c r="F177" s="32"/>
      <c r="G177" s="32"/>
      <c r="H177" s="32"/>
      <c r="I177" s="32"/>
      <c r="J177" s="32"/>
      <c r="K177" s="32"/>
      <c r="L177" s="32"/>
      <c r="M177" s="32"/>
      <c r="N177" s="19"/>
    </row>
    <row r="178" spans="1:54" ht="20.149999999999999" customHeight="1" thickTop="1" x14ac:dyDescent="0.3">
      <c r="A178" s="16"/>
      <c r="B178" s="33" t="s">
        <v>11</v>
      </c>
      <c r="C178" s="32"/>
      <c r="D178" s="32"/>
      <c r="E178" s="32"/>
      <c r="F178" s="179" t="str">
        <f>F137</f>
        <v/>
      </c>
      <c r="G178" s="180"/>
      <c r="H178" s="180"/>
      <c r="I178" s="181"/>
      <c r="J178" s="34"/>
      <c r="K178" s="35" t="s">
        <v>12</v>
      </c>
      <c r="L178" s="36"/>
      <c r="M178" s="37"/>
      <c r="N178" s="19"/>
    </row>
    <row r="179" spans="1:54" ht="20.149999999999999" customHeight="1" thickBot="1" x14ac:dyDescent="0.35">
      <c r="A179" s="16"/>
      <c r="B179" s="33" t="s">
        <v>13</v>
      </c>
      <c r="C179" s="32"/>
      <c r="D179" s="32"/>
      <c r="E179" s="32"/>
      <c r="F179" s="179" t="str">
        <f>F138</f>
        <v/>
      </c>
      <c r="G179" s="180"/>
      <c r="H179" s="180"/>
      <c r="I179" s="181"/>
      <c r="J179" s="34"/>
      <c r="K179" s="182"/>
      <c r="L179" s="183"/>
      <c r="M179" s="184"/>
      <c r="N179" s="19"/>
    </row>
    <row r="180" spans="1:54" ht="10" customHeight="1" thickTop="1" x14ac:dyDescent="0.3">
      <c r="A180" s="16"/>
      <c r="B180" s="17"/>
      <c r="C180" s="17"/>
      <c r="D180" s="17"/>
      <c r="E180" s="17"/>
      <c r="F180" s="17"/>
      <c r="G180" s="17"/>
      <c r="H180" s="18"/>
      <c r="I180" s="17"/>
      <c r="J180" s="17"/>
      <c r="K180" s="17"/>
      <c r="L180" s="17"/>
      <c r="M180" s="17"/>
      <c r="N180" s="19"/>
    </row>
    <row r="181" spans="1:54" ht="20.149999999999999" customHeight="1" x14ac:dyDescent="0.3">
      <c r="A181" s="16"/>
      <c r="B181" s="174" t="str">
        <f>F1249</f>
        <v>1. I felt fully seen and heard.</v>
      </c>
      <c r="C181" s="174"/>
      <c r="D181" s="174"/>
      <c r="E181" s="174"/>
      <c r="F181" s="174"/>
      <c r="G181" s="174"/>
      <c r="H181" s="174"/>
      <c r="I181" s="174"/>
      <c r="J181" s="174"/>
      <c r="K181" s="175"/>
      <c r="L181" s="176"/>
      <c r="M181" s="177"/>
      <c r="N181" s="19"/>
    </row>
    <row r="182" spans="1:54" ht="5.15" customHeight="1" x14ac:dyDescent="0.3">
      <c r="A182" s="16"/>
      <c r="B182" s="17"/>
      <c r="C182" s="17"/>
      <c r="D182" s="17"/>
      <c r="E182" s="17"/>
      <c r="F182" s="17"/>
      <c r="G182" s="17"/>
      <c r="H182" s="18"/>
      <c r="I182" s="17"/>
      <c r="J182" s="17"/>
      <c r="K182" s="17"/>
      <c r="L182" s="17"/>
      <c r="M182" s="17"/>
      <c r="N182" s="19"/>
      <c r="BB182" s="38"/>
    </row>
    <row r="183" spans="1:54" ht="20.149999999999999" customHeight="1" x14ac:dyDescent="0.3">
      <c r="A183" s="16"/>
      <c r="B183" s="174" t="str">
        <f>F1250</f>
        <v>2. They faithfully responded to all of my expressions of pain or discomfort.</v>
      </c>
      <c r="C183" s="174"/>
      <c r="D183" s="174"/>
      <c r="E183" s="174"/>
      <c r="F183" s="174"/>
      <c r="G183" s="174"/>
      <c r="H183" s="174"/>
      <c r="I183" s="174"/>
      <c r="J183" s="174"/>
      <c r="K183" s="175"/>
      <c r="L183" s="176"/>
      <c r="M183" s="177"/>
      <c r="N183" s="19"/>
      <c r="BB183" s="38"/>
    </row>
    <row r="184" spans="1:54" ht="5.15" customHeight="1" x14ac:dyDescent="0.3">
      <c r="A184" s="16"/>
      <c r="B184" s="17"/>
      <c r="C184" s="17"/>
      <c r="D184" s="17"/>
      <c r="E184" s="17"/>
      <c r="F184" s="17"/>
      <c r="G184" s="17"/>
      <c r="H184" s="18"/>
      <c r="I184" s="17"/>
      <c r="J184" s="17"/>
      <c r="K184" s="17"/>
      <c r="L184" s="17"/>
      <c r="M184" s="17"/>
      <c r="N184" s="19"/>
      <c r="BB184" s="38"/>
    </row>
    <row r="185" spans="1:54" ht="20.149999999999999" customHeight="1" x14ac:dyDescent="0.3">
      <c r="A185" s="16"/>
      <c r="B185" s="174" t="str">
        <f>F1251</f>
        <v>3. They put my personal wellbeing ahead of their institutional processes.</v>
      </c>
      <c r="C185" s="174"/>
      <c r="D185" s="174"/>
      <c r="E185" s="174"/>
      <c r="F185" s="174"/>
      <c r="G185" s="174"/>
      <c r="H185" s="174"/>
      <c r="I185" s="174"/>
      <c r="J185" s="174"/>
      <c r="K185" s="175"/>
      <c r="L185" s="176"/>
      <c r="M185" s="177"/>
      <c r="N185" s="19"/>
      <c r="BB185" s="38"/>
    </row>
    <row r="186" spans="1:54" ht="5.15" customHeight="1" x14ac:dyDescent="0.3">
      <c r="A186" s="16"/>
      <c r="B186" s="17"/>
      <c r="C186" s="17"/>
      <c r="D186" s="17"/>
      <c r="E186" s="17"/>
      <c r="F186" s="17"/>
      <c r="G186" s="17"/>
      <c r="H186" s="18"/>
      <c r="I186" s="17"/>
      <c r="J186" s="17"/>
      <c r="K186" s="17"/>
      <c r="L186" s="17"/>
      <c r="M186" s="17"/>
      <c r="N186" s="19"/>
      <c r="BB186" s="38"/>
    </row>
    <row r="187" spans="1:54" ht="20.149999999999999" customHeight="1" x14ac:dyDescent="0.3">
      <c r="A187" s="16"/>
      <c r="B187" s="174" t="str">
        <f>F1252</f>
        <v>4. Their actions and expressions were devoid of any microaggressions.</v>
      </c>
      <c r="C187" s="174"/>
      <c r="D187" s="174"/>
      <c r="E187" s="174"/>
      <c r="F187" s="174"/>
      <c r="G187" s="174"/>
      <c r="H187" s="174"/>
      <c r="I187" s="174"/>
      <c r="J187" s="174"/>
      <c r="K187" s="175"/>
      <c r="L187" s="176"/>
      <c r="M187" s="177"/>
      <c r="N187" s="19"/>
    </row>
    <row r="188" spans="1:54" ht="5.15" customHeight="1" x14ac:dyDescent="0.3">
      <c r="A188" s="16"/>
      <c r="B188" s="17"/>
      <c r="C188" s="17"/>
      <c r="D188" s="17"/>
      <c r="E188" s="17"/>
      <c r="F188" s="17"/>
      <c r="G188" s="17"/>
      <c r="H188" s="18"/>
      <c r="I188" s="17"/>
      <c r="J188" s="17"/>
      <c r="K188" s="17"/>
      <c r="L188" s="17"/>
      <c r="M188" s="17"/>
      <c r="N188" s="19"/>
    </row>
    <row r="189" spans="1:54" ht="20.149999999999999" customHeight="1" x14ac:dyDescent="0.3">
      <c r="A189" s="16"/>
      <c r="B189" s="174" t="str">
        <f>F1253</f>
        <v>5. They asked me how they could be more culturally sensitive.</v>
      </c>
      <c r="C189" s="174"/>
      <c r="D189" s="174"/>
      <c r="E189" s="174"/>
      <c r="F189" s="174"/>
      <c r="G189" s="174"/>
      <c r="H189" s="174"/>
      <c r="I189" s="174"/>
      <c r="J189" s="174"/>
      <c r="K189" s="175"/>
      <c r="L189" s="176"/>
      <c r="M189" s="177"/>
      <c r="N189" s="19"/>
    </row>
    <row r="190" spans="1:54" ht="5.15" customHeight="1" x14ac:dyDescent="0.3">
      <c r="A190" s="16"/>
      <c r="B190" s="17"/>
      <c r="C190" s="17"/>
      <c r="D190" s="17"/>
      <c r="E190" s="17"/>
      <c r="F190" s="17"/>
      <c r="G190" s="17"/>
      <c r="H190" s="18"/>
      <c r="I190" s="17"/>
      <c r="J190" s="17"/>
      <c r="K190" s="17"/>
      <c r="L190" s="17"/>
      <c r="M190" s="17"/>
      <c r="N190" s="19"/>
    </row>
    <row r="191" spans="1:54" ht="20.149999999999999" customHeight="1" x14ac:dyDescent="0.3">
      <c r="A191" s="16"/>
      <c r="B191" s="174" t="str">
        <f>F1254</f>
        <v>6. They did not exploit my vulnerability to their professional authority.</v>
      </c>
      <c r="C191" s="174"/>
      <c r="D191" s="174"/>
      <c r="E191" s="174"/>
      <c r="F191" s="174"/>
      <c r="G191" s="174"/>
      <c r="H191" s="174"/>
      <c r="I191" s="174"/>
      <c r="J191" s="174"/>
      <c r="K191" s="175"/>
      <c r="L191" s="176"/>
      <c r="M191" s="177"/>
      <c r="N191" s="19"/>
    </row>
    <row r="192" spans="1:54" ht="5.15" customHeight="1" x14ac:dyDescent="0.3">
      <c r="A192" s="16"/>
      <c r="B192" s="39"/>
      <c r="C192" s="39"/>
      <c r="D192" s="39"/>
      <c r="E192" s="39"/>
      <c r="F192" s="39"/>
      <c r="G192" s="39"/>
      <c r="H192" s="39"/>
      <c r="I192" s="39"/>
      <c r="J192" s="39"/>
      <c r="K192" s="39"/>
      <c r="L192" s="39"/>
      <c r="M192" s="39"/>
      <c r="N192" s="19"/>
    </row>
    <row r="193" spans="1:14" ht="20.149999999999999" customHeight="1" x14ac:dyDescent="0.3">
      <c r="A193" s="16"/>
      <c r="B193" s="174" t="str">
        <f>F1255</f>
        <v>7. I never had to give up my autonomy to fit their processes.</v>
      </c>
      <c r="C193" s="174"/>
      <c r="D193" s="174"/>
      <c r="E193" s="174"/>
      <c r="F193" s="174"/>
      <c r="G193" s="174"/>
      <c r="H193" s="174"/>
      <c r="I193" s="174"/>
      <c r="J193" s="174"/>
      <c r="K193" s="175"/>
      <c r="L193" s="176"/>
      <c r="M193" s="177"/>
      <c r="N193" s="19"/>
    </row>
    <row r="194" spans="1:14" ht="5.15" customHeight="1" x14ac:dyDescent="0.3">
      <c r="A194" s="16"/>
      <c r="B194" s="39"/>
      <c r="C194" s="39"/>
      <c r="D194" s="39"/>
      <c r="E194" s="39"/>
      <c r="F194" s="39"/>
      <c r="G194" s="39"/>
      <c r="H194" s="39"/>
      <c r="I194" s="39"/>
      <c r="J194" s="39"/>
      <c r="K194" s="39"/>
      <c r="L194" s="39"/>
      <c r="M194" s="39"/>
      <c r="N194" s="19"/>
    </row>
    <row r="195" spans="1:14" ht="20.149999999999999" customHeight="1" x14ac:dyDescent="0.3">
      <c r="A195" s="16"/>
      <c r="B195" s="174" t="str">
        <f>F1256</f>
        <v>8. Staff appeared to be culturally diverse.</v>
      </c>
      <c r="C195" s="174"/>
      <c r="D195" s="174"/>
      <c r="E195" s="174"/>
      <c r="F195" s="174"/>
      <c r="G195" s="174"/>
      <c r="H195" s="174"/>
      <c r="I195" s="174"/>
      <c r="J195" s="174"/>
      <c r="K195" s="175"/>
      <c r="L195" s="176"/>
      <c r="M195" s="177"/>
      <c r="N195" s="19"/>
    </row>
    <row r="196" spans="1:14" ht="5.15" customHeight="1" x14ac:dyDescent="0.3">
      <c r="A196" s="16"/>
      <c r="B196" s="39"/>
      <c r="C196" s="39"/>
      <c r="D196" s="39"/>
      <c r="E196" s="39"/>
      <c r="F196" s="39"/>
      <c r="G196" s="39"/>
      <c r="H196" s="39"/>
      <c r="I196" s="39"/>
      <c r="J196" s="39"/>
      <c r="K196" s="39"/>
      <c r="L196" s="39"/>
      <c r="M196" s="39"/>
      <c r="N196" s="19"/>
    </row>
    <row r="197" spans="1:14" ht="20.149999999999999" customHeight="1" x14ac:dyDescent="0.3">
      <c r="A197" s="16"/>
      <c r="B197" s="174" t="str">
        <f>F1257</f>
        <v>9. They effectively accommodated my linguistic barrier.</v>
      </c>
      <c r="C197" s="174"/>
      <c r="D197" s="174"/>
      <c r="E197" s="174"/>
      <c r="F197" s="174"/>
      <c r="G197" s="174"/>
      <c r="H197" s="174"/>
      <c r="I197" s="174"/>
      <c r="J197" s="174"/>
      <c r="K197" s="175"/>
      <c r="L197" s="176"/>
      <c r="M197" s="177"/>
      <c r="N197" s="19"/>
    </row>
    <row r="198" spans="1:14" ht="5.15" customHeight="1" x14ac:dyDescent="0.3">
      <c r="A198" s="16"/>
      <c r="B198" s="39"/>
      <c r="C198" s="39"/>
      <c r="D198" s="39"/>
      <c r="E198" s="39"/>
      <c r="F198" s="39"/>
      <c r="G198" s="39"/>
      <c r="H198" s="39"/>
      <c r="I198" s="39"/>
      <c r="J198" s="39"/>
      <c r="K198" s="39"/>
      <c r="L198" s="39"/>
      <c r="M198" s="39"/>
      <c r="N198" s="19"/>
    </row>
    <row r="199" spans="1:14" ht="20.149999999999999" customHeight="1" x14ac:dyDescent="0.3">
      <c r="A199" s="16"/>
      <c r="B199" s="174" t="str">
        <f>F1258</f>
        <v>10. I was offered billing options appropriate to my cultural values.</v>
      </c>
      <c r="C199" s="174"/>
      <c r="D199" s="174"/>
      <c r="E199" s="174"/>
      <c r="F199" s="174"/>
      <c r="G199" s="174"/>
      <c r="H199" s="174"/>
      <c r="I199" s="174"/>
      <c r="J199" s="174"/>
      <c r="K199" s="175"/>
      <c r="L199" s="176"/>
      <c r="M199" s="177"/>
      <c r="N199" s="19"/>
    </row>
    <row r="200" spans="1:14" ht="10" customHeight="1" x14ac:dyDescent="0.3">
      <c r="A200" s="16"/>
      <c r="B200" s="39"/>
      <c r="C200" s="39"/>
      <c r="D200" s="39"/>
      <c r="E200" s="39"/>
      <c r="F200" s="39"/>
      <c r="G200" s="39"/>
      <c r="H200" s="39"/>
      <c r="I200" s="39"/>
      <c r="J200" s="39"/>
      <c r="K200" s="39"/>
      <c r="L200" s="39"/>
      <c r="M200" s="39"/>
      <c r="N200" s="19"/>
    </row>
    <row r="201" spans="1:14" ht="15" customHeight="1" x14ac:dyDescent="0.3">
      <c r="A201" s="16"/>
      <c r="B201" s="178" t="str">
        <f>B1262</f>
        <v/>
      </c>
      <c r="C201" s="178"/>
      <c r="D201" s="178"/>
      <c r="E201" s="178"/>
      <c r="F201" s="178"/>
      <c r="G201" s="178"/>
      <c r="H201" s="178"/>
      <c r="I201" s="178"/>
      <c r="J201" s="178"/>
      <c r="K201" s="178"/>
      <c r="L201" s="178"/>
      <c r="M201" s="178"/>
      <c r="N201" s="19"/>
    </row>
    <row r="202" spans="1:14" ht="10" customHeight="1" x14ac:dyDescent="0.3">
      <c r="A202" s="16"/>
      <c r="B202" s="40"/>
      <c r="C202" s="41"/>
      <c r="D202" s="41"/>
      <c r="E202" s="41"/>
      <c r="F202" s="41"/>
      <c r="G202" s="41"/>
      <c r="H202" s="41"/>
      <c r="I202" s="41"/>
      <c r="J202" s="41"/>
      <c r="K202" s="41"/>
      <c r="L202" s="41"/>
      <c r="M202" s="42"/>
      <c r="N202" s="19"/>
    </row>
    <row r="203" spans="1:14" ht="20" customHeight="1" x14ac:dyDescent="0.3">
      <c r="A203" s="16"/>
      <c r="B203" s="52" t="str">
        <f>C1266</f>
        <v xml:space="preserve">We provide this helpful feedback to you, , to improve your cultural competency. </v>
      </c>
      <c r="C203" s="53"/>
      <c r="D203" s="53"/>
      <c r="E203" s="53"/>
      <c r="F203" s="53"/>
      <c r="G203" s="53"/>
      <c r="H203" s="53"/>
      <c r="I203" s="53"/>
      <c r="J203" s="53"/>
      <c r="K203" s="53"/>
      <c r="L203" s="53"/>
      <c r="M203" s="54"/>
      <c r="N203" s="19"/>
    </row>
    <row r="204" spans="1:14" ht="20" customHeight="1" x14ac:dyDescent="0.3">
      <c r="A204" s="16"/>
      <c r="B204" s="156" t="s">
        <v>15</v>
      </c>
      <c r="C204" s="157"/>
      <c r="D204" s="157"/>
      <c r="E204" s="157"/>
      <c r="F204" s="157"/>
      <c r="G204" s="157"/>
      <c r="H204" s="157"/>
      <c r="I204" s="157"/>
      <c r="J204" s="157"/>
      <c r="K204" s="157"/>
      <c r="L204" s="157"/>
      <c r="M204" s="158"/>
      <c r="N204" s="19"/>
    </row>
    <row r="205" spans="1:14" ht="20" customHeight="1" thickBot="1" x14ac:dyDescent="0.35">
      <c r="A205" s="16"/>
      <c r="B205" s="156" t="s">
        <v>16</v>
      </c>
      <c r="C205" s="157"/>
      <c r="D205" s="157"/>
      <c r="E205" s="157"/>
      <c r="F205" s="157"/>
      <c r="G205" s="157"/>
      <c r="H205" s="157"/>
      <c r="I205" s="157"/>
      <c r="J205" s="157"/>
      <c r="K205" s="157"/>
      <c r="L205" s="157"/>
      <c r="M205" s="158"/>
      <c r="N205" s="19"/>
    </row>
    <row r="206" spans="1:14" ht="30" customHeight="1" thickTop="1" x14ac:dyDescent="0.3">
      <c r="A206" s="16"/>
      <c r="B206" s="159" t="s">
        <v>17</v>
      </c>
      <c r="C206" s="160"/>
      <c r="D206" s="160"/>
      <c r="E206" s="162" t="s">
        <v>18</v>
      </c>
      <c r="F206" s="163"/>
      <c r="G206" s="163"/>
      <c r="H206" s="164"/>
      <c r="I206" s="165" t="s">
        <v>19</v>
      </c>
      <c r="J206" s="166"/>
      <c r="K206" s="166"/>
      <c r="L206" s="166"/>
      <c r="M206" s="167"/>
      <c r="N206" s="19"/>
    </row>
    <row r="207" spans="1:14" ht="55" customHeight="1" thickBot="1" x14ac:dyDescent="0.35">
      <c r="A207" s="16"/>
      <c r="B207" s="55"/>
      <c r="C207" s="17"/>
      <c r="D207" s="17"/>
      <c r="E207" s="168" t="s">
        <v>20</v>
      </c>
      <c r="F207" s="169"/>
      <c r="G207" s="169"/>
      <c r="H207" s="170"/>
      <c r="I207" s="171" t="s">
        <v>21</v>
      </c>
      <c r="J207" s="172"/>
      <c r="K207" s="172"/>
      <c r="L207" s="172"/>
      <c r="M207" s="173"/>
      <c r="N207" s="19"/>
    </row>
    <row r="208" spans="1:14" ht="10" customHeight="1" thickTop="1" x14ac:dyDescent="0.3">
      <c r="A208" s="16"/>
      <c r="B208" s="55"/>
      <c r="C208" s="17"/>
      <c r="D208" s="17"/>
      <c r="E208" s="17"/>
      <c r="F208" s="17"/>
      <c r="G208" s="17"/>
      <c r="H208" s="17"/>
      <c r="I208" s="17"/>
      <c r="J208" s="17"/>
      <c r="K208" s="17"/>
      <c r="L208" s="17"/>
      <c r="M208" s="56"/>
      <c r="N208" s="19"/>
    </row>
    <row r="209" spans="1:54" ht="20.149999999999999" customHeight="1" x14ac:dyDescent="0.3">
      <c r="A209" s="16"/>
      <c r="B209" s="46"/>
      <c r="C209" s="39"/>
      <c r="D209" s="39"/>
      <c r="E209" s="153"/>
      <c r="F209" s="154"/>
      <c r="G209" s="154"/>
      <c r="H209" s="154"/>
      <c r="I209" s="154"/>
      <c r="J209" s="154"/>
      <c r="K209" s="154"/>
      <c r="L209" s="155"/>
      <c r="M209" s="48"/>
      <c r="N209" s="19"/>
    </row>
    <row r="210" spans="1:54" ht="10" customHeight="1" x14ac:dyDescent="0.3">
      <c r="A210" s="16"/>
      <c r="B210" s="46"/>
      <c r="C210" s="39"/>
      <c r="D210" s="39"/>
      <c r="E210" s="39"/>
      <c r="F210" s="39"/>
      <c r="G210" s="39"/>
      <c r="H210" s="39"/>
      <c r="I210" s="39"/>
      <c r="J210" s="39"/>
      <c r="K210" s="39"/>
      <c r="L210" s="39"/>
      <c r="M210" s="48"/>
      <c r="N210" s="19"/>
    </row>
    <row r="211" spans="1:54" ht="65.150000000000006" customHeight="1" x14ac:dyDescent="0.3">
      <c r="A211" s="16"/>
      <c r="B211" s="156" t="str">
        <f>C1276</f>
        <v>Select one of these two services, Standard or Competitive Competence, to best improve your efficacy serving diverse patients. We can then offer a testimonial of your improved responsiveness to diverse clients.</v>
      </c>
      <c r="C211" s="157"/>
      <c r="D211" s="157"/>
      <c r="E211" s="157"/>
      <c r="F211" s="157"/>
      <c r="G211" s="157"/>
      <c r="H211" s="157"/>
      <c r="I211" s="157"/>
      <c r="J211" s="157"/>
      <c r="K211" s="157"/>
      <c r="L211" s="157"/>
      <c r="M211" s="158"/>
      <c r="N211" s="19"/>
    </row>
    <row r="212" spans="1:54" ht="45" customHeight="1" x14ac:dyDescent="0.3">
      <c r="A212" s="16"/>
      <c r="B212" s="150"/>
      <c r="C212" s="151"/>
      <c r="D212" s="151"/>
      <c r="E212" s="151"/>
      <c r="F212" s="151"/>
      <c r="G212" s="151"/>
      <c r="H212" s="151"/>
      <c r="I212" s="151"/>
      <c r="J212" s="151"/>
      <c r="K212" s="151"/>
      <c r="L212" s="151"/>
      <c r="M212" s="152"/>
      <c r="N212" s="19"/>
    </row>
    <row r="213" spans="1:54" ht="5.15" customHeight="1" x14ac:dyDescent="0.3">
      <c r="A213" s="16"/>
      <c r="B213" s="39"/>
      <c r="C213" s="39"/>
      <c r="D213" s="39"/>
      <c r="E213" s="39"/>
      <c r="F213" s="39"/>
      <c r="G213" s="39"/>
      <c r="H213" s="39"/>
      <c r="I213" s="39"/>
      <c r="J213" s="39"/>
      <c r="K213" s="39"/>
      <c r="L213" s="39"/>
      <c r="M213" s="39"/>
      <c r="N213" s="19"/>
    </row>
    <row r="214" spans="1:54" ht="5.15" customHeight="1" x14ac:dyDescent="0.3">
      <c r="A214" s="27"/>
      <c r="B214" s="28"/>
      <c r="C214" s="28"/>
      <c r="D214" s="28"/>
      <c r="E214" s="28"/>
      <c r="F214" s="28"/>
      <c r="G214" s="28"/>
      <c r="H214" s="28"/>
      <c r="I214" s="28"/>
      <c r="J214" s="28"/>
      <c r="K214" s="28"/>
      <c r="L214" s="28"/>
      <c r="M214" s="28"/>
      <c r="N214" s="29"/>
    </row>
    <row r="215" spans="1:54" ht="55" customHeight="1" x14ac:dyDescent="0.3">
      <c r="A215" s="30" t="s">
        <v>5</v>
      </c>
      <c r="B215" s="188" t="s">
        <v>27</v>
      </c>
      <c r="C215" s="188"/>
      <c r="D215" s="188"/>
      <c r="E215" s="188"/>
      <c r="F215" s="186"/>
      <c r="G215" s="186"/>
      <c r="H215" s="186"/>
      <c r="I215" s="186"/>
      <c r="J215" s="187"/>
      <c r="K215" s="187"/>
      <c r="L215" s="187"/>
      <c r="M215" s="187"/>
      <c r="N215" s="31" t="s">
        <v>7</v>
      </c>
    </row>
    <row r="216" spans="1:54" ht="5.15" customHeight="1" x14ac:dyDescent="0.3">
      <c r="A216" s="11"/>
      <c r="B216" s="12"/>
      <c r="C216" s="12"/>
      <c r="D216" s="12"/>
      <c r="E216" s="12"/>
      <c r="F216" s="12"/>
      <c r="G216" s="12"/>
      <c r="H216" s="13"/>
      <c r="I216" s="12"/>
      <c r="J216" s="12"/>
      <c r="K216" s="12"/>
      <c r="L216" s="12"/>
      <c r="M216" s="12"/>
      <c r="N216" s="14"/>
    </row>
    <row r="217" spans="1:54" ht="5.15" customHeight="1" x14ac:dyDescent="0.3">
      <c r="A217" s="16"/>
      <c r="B217" s="17"/>
      <c r="C217" s="17"/>
      <c r="D217" s="17"/>
      <c r="E217" s="17"/>
      <c r="F217" s="17"/>
      <c r="G217" s="17"/>
      <c r="H217" s="18"/>
      <c r="I217" s="17"/>
      <c r="J217" s="17"/>
      <c r="K217" s="17"/>
      <c r="L217" s="17"/>
      <c r="M217" s="17"/>
      <c r="N217" s="19"/>
    </row>
    <row r="218" spans="1:54" ht="5.15" customHeight="1" thickBot="1" x14ac:dyDescent="0.35">
      <c r="A218" s="16"/>
      <c r="B218" s="32"/>
      <c r="C218" s="32"/>
      <c r="D218" s="32"/>
      <c r="E218" s="32"/>
      <c r="F218" s="32"/>
      <c r="G218" s="32"/>
      <c r="H218" s="32"/>
      <c r="I218" s="32"/>
      <c r="J218" s="32"/>
      <c r="K218" s="32"/>
      <c r="L218" s="32"/>
      <c r="M218" s="32"/>
      <c r="N218" s="19"/>
    </row>
    <row r="219" spans="1:54" ht="20.149999999999999" customHeight="1" thickTop="1" x14ac:dyDescent="0.3">
      <c r="A219" s="16"/>
      <c r="B219" s="33" t="s">
        <v>11</v>
      </c>
      <c r="C219" s="32"/>
      <c r="D219" s="32"/>
      <c r="E219" s="32"/>
      <c r="F219" s="179" t="str">
        <f>F178</f>
        <v/>
      </c>
      <c r="G219" s="180"/>
      <c r="H219" s="180"/>
      <c r="I219" s="181"/>
      <c r="J219" s="34"/>
      <c r="K219" s="35" t="s">
        <v>12</v>
      </c>
      <c r="L219" s="36"/>
      <c r="M219" s="37"/>
      <c r="N219" s="19"/>
    </row>
    <row r="220" spans="1:54" ht="20.149999999999999" customHeight="1" thickBot="1" x14ac:dyDescent="0.35">
      <c r="A220" s="16"/>
      <c r="B220" s="33" t="s">
        <v>13</v>
      </c>
      <c r="C220" s="32"/>
      <c r="D220" s="32"/>
      <c r="E220" s="32"/>
      <c r="F220" s="179" t="str">
        <f>F179</f>
        <v/>
      </c>
      <c r="G220" s="180"/>
      <c r="H220" s="180"/>
      <c r="I220" s="181"/>
      <c r="J220" s="34"/>
      <c r="K220" s="182"/>
      <c r="L220" s="183"/>
      <c r="M220" s="184"/>
      <c r="N220" s="19"/>
    </row>
    <row r="221" spans="1:54" ht="10" customHeight="1" thickTop="1" x14ac:dyDescent="0.3">
      <c r="A221" s="16"/>
      <c r="B221" s="17"/>
      <c r="C221" s="17"/>
      <c r="D221" s="17"/>
      <c r="E221" s="17"/>
      <c r="F221" s="17"/>
      <c r="G221" s="17"/>
      <c r="H221" s="18"/>
      <c r="I221" s="17"/>
      <c r="J221" s="17"/>
      <c r="K221" s="17"/>
      <c r="L221" s="17"/>
      <c r="M221" s="17"/>
      <c r="N221" s="19"/>
    </row>
    <row r="222" spans="1:54" ht="20.149999999999999" customHeight="1" x14ac:dyDescent="0.3">
      <c r="A222" s="16"/>
      <c r="B222" s="174" t="str">
        <f>F1286</f>
        <v>1. I felt fully seen and heard.</v>
      </c>
      <c r="C222" s="174"/>
      <c r="D222" s="174"/>
      <c r="E222" s="174"/>
      <c r="F222" s="174"/>
      <c r="G222" s="174"/>
      <c r="H222" s="174"/>
      <c r="I222" s="174"/>
      <c r="J222" s="174"/>
      <c r="K222" s="175"/>
      <c r="L222" s="176"/>
      <c r="M222" s="177"/>
      <c r="N222" s="19"/>
    </row>
    <row r="223" spans="1:54" ht="5.15" customHeight="1" x14ac:dyDescent="0.3">
      <c r="A223" s="16"/>
      <c r="B223" s="17"/>
      <c r="C223" s="17"/>
      <c r="D223" s="17"/>
      <c r="E223" s="17"/>
      <c r="F223" s="17"/>
      <c r="G223" s="17"/>
      <c r="H223" s="18"/>
      <c r="I223" s="17"/>
      <c r="J223" s="17"/>
      <c r="K223" s="17"/>
      <c r="L223" s="17"/>
      <c r="M223" s="17"/>
      <c r="N223" s="19"/>
      <c r="BB223" s="38"/>
    </row>
    <row r="224" spans="1:54" ht="20.149999999999999" customHeight="1" x14ac:dyDescent="0.3">
      <c r="A224" s="16"/>
      <c r="B224" s="174" t="str">
        <f>F1287</f>
        <v>2. They faithfully responded to all of my expressions of pain or discomfort.</v>
      </c>
      <c r="C224" s="174"/>
      <c r="D224" s="174"/>
      <c r="E224" s="174"/>
      <c r="F224" s="174"/>
      <c r="G224" s="174"/>
      <c r="H224" s="174"/>
      <c r="I224" s="174"/>
      <c r="J224" s="174"/>
      <c r="K224" s="175"/>
      <c r="L224" s="176"/>
      <c r="M224" s="177"/>
      <c r="N224" s="19"/>
      <c r="BB224" s="38"/>
    </row>
    <row r="225" spans="1:54" ht="5.15" customHeight="1" x14ac:dyDescent="0.3">
      <c r="A225" s="16"/>
      <c r="B225" s="17"/>
      <c r="C225" s="17"/>
      <c r="D225" s="17"/>
      <c r="E225" s="17"/>
      <c r="F225" s="17"/>
      <c r="G225" s="17"/>
      <c r="H225" s="18"/>
      <c r="I225" s="17"/>
      <c r="J225" s="17"/>
      <c r="K225" s="17"/>
      <c r="L225" s="17"/>
      <c r="M225" s="17"/>
      <c r="N225" s="19"/>
      <c r="BB225" s="38"/>
    </row>
    <row r="226" spans="1:54" ht="20.149999999999999" customHeight="1" x14ac:dyDescent="0.3">
      <c r="A226" s="16"/>
      <c r="B226" s="174" t="str">
        <f>F1288</f>
        <v>3. They put my personal wellbeing ahead of their institutional processes.</v>
      </c>
      <c r="C226" s="174"/>
      <c r="D226" s="174"/>
      <c r="E226" s="174"/>
      <c r="F226" s="174"/>
      <c r="G226" s="174"/>
      <c r="H226" s="174"/>
      <c r="I226" s="174"/>
      <c r="J226" s="174"/>
      <c r="K226" s="175"/>
      <c r="L226" s="176"/>
      <c r="M226" s="177"/>
      <c r="N226" s="19"/>
      <c r="BB226" s="38"/>
    </row>
    <row r="227" spans="1:54" ht="5.15" customHeight="1" x14ac:dyDescent="0.3">
      <c r="A227" s="16"/>
      <c r="B227" s="17"/>
      <c r="C227" s="17"/>
      <c r="D227" s="17"/>
      <c r="E227" s="17"/>
      <c r="F227" s="17"/>
      <c r="G227" s="17"/>
      <c r="H227" s="18"/>
      <c r="I227" s="17"/>
      <c r="J227" s="17"/>
      <c r="K227" s="17"/>
      <c r="L227" s="17"/>
      <c r="M227" s="17"/>
      <c r="N227" s="19"/>
      <c r="BB227" s="38"/>
    </row>
    <row r="228" spans="1:54" ht="20.149999999999999" customHeight="1" x14ac:dyDescent="0.3">
      <c r="A228" s="16"/>
      <c r="B228" s="174" t="str">
        <f>F1289</f>
        <v>4. Their actions and expressions were devoid of any microaggressions.</v>
      </c>
      <c r="C228" s="174"/>
      <c r="D228" s="174"/>
      <c r="E228" s="174"/>
      <c r="F228" s="174"/>
      <c r="G228" s="174"/>
      <c r="H228" s="174"/>
      <c r="I228" s="174"/>
      <c r="J228" s="174"/>
      <c r="K228" s="175"/>
      <c r="L228" s="176"/>
      <c r="M228" s="177"/>
      <c r="N228" s="19"/>
    </row>
    <row r="229" spans="1:54" ht="5.15" customHeight="1" x14ac:dyDescent="0.3">
      <c r="A229" s="16"/>
      <c r="B229" s="17"/>
      <c r="C229" s="17"/>
      <c r="D229" s="17"/>
      <c r="E229" s="17"/>
      <c r="F229" s="17"/>
      <c r="G229" s="17"/>
      <c r="H229" s="18"/>
      <c r="I229" s="17"/>
      <c r="J229" s="17"/>
      <c r="K229" s="17"/>
      <c r="L229" s="17"/>
      <c r="M229" s="17"/>
      <c r="N229" s="19"/>
    </row>
    <row r="230" spans="1:54" ht="20.149999999999999" customHeight="1" x14ac:dyDescent="0.3">
      <c r="A230" s="16"/>
      <c r="B230" s="174" t="str">
        <f>F1290</f>
        <v>5. They asked me how they could be more culturally sensitive.</v>
      </c>
      <c r="C230" s="174"/>
      <c r="D230" s="174"/>
      <c r="E230" s="174"/>
      <c r="F230" s="174"/>
      <c r="G230" s="174"/>
      <c r="H230" s="174"/>
      <c r="I230" s="174"/>
      <c r="J230" s="174"/>
      <c r="K230" s="175"/>
      <c r="L230" s="176"/>
      <c r="M230" s="177"/>
      <c r="N230" s="19"/>
    </row>
    <row r="231" spans="1:54" ht="5.15" customHeight="1" x14ac:dyDescent="0.3">
      <c r="A231" s="16"/>
      <c r="B231" s="17"/>
      <c r="C231" s="17"/>
      <c r="D231" s="17"/>
      <c r="E231" s="17"/>
      <c r="F231" s="17"/>
      <c r="G231" s="17"/>
      <c r="H231" s="18"/>
      <c r="I231" s="17"/>
      <c r="J231" s="17"/>
      <c r="K231" s="17"/>
      <c r="L231" s="17"/>
      <c r="M231" s="17"/>
      <c r="N231" s="19"/>
    </row>
    <row r="232" spans="1:54" ht="20.149999999999999" customHeight="1" x14ac:dyDescent="0.3">
      <c r="A232" s="16"/>
      <c r="B232" s="174" t="str">
        <f>F1291</f>
        <v>6. They did not exploit my vulnerability to their professional authority.</v>
      </c>
      <c r="C232" s="174"/>
      <c r="D232" s="174"/>
      <c r="E232" s="174"/>
      <c r="F232" s="174"/>
      <c r="G232" s="174"/>
      <c r="H232" s="174"/>
      <c r="I232" s="174"/>
      <c r="J232" s="174"/>
      <c r="K232" s="175"/>
      <c r="L232" s="176"/>
      <c r="M232" s="177"/>
      <c r="N232" s="19"/>
    </row>
    <row r="233" spans="1:54" ht="5.15" customHeight="1" x14ac:dyDescent="0.3">
      <c r="A233" s="16"/>
      <c r="B233" s="39"/>
      <c r="C233" s="39"/>
      <c r="D233" s="39"/>
      <c r="E233" s="39"/>
      <c r="F233" s="39"/>
      <c r="G233" s="39"/>
      <c r="H233" s="39"/>
      <c r="I233" s="39"/>
      <c r="J233" s="39"/>
      <c r="K233" s="39"/>
      <c r="L233" s="39"/>
      <c r="M233" s="39"/>
      <c r="N233" s="19"/>
    </row>
    <row r="234" spans="1:54" ht="20.149999999999999" customHeight="1" x14ac:dyDescent="0.3">
      <c r="A234" s="16"/>
      <c r="B234" s="174" t="str">
        <f>F1292</f>
        <v>7. I never had to give up my autonomy to fit their processes.</v>
      </c>
      <c r="C234" s="174"/>
      <c r="D234" s="174"/>
      <c r="E234" s="174"/>
      <c r="F234" s="174"/>
      <c r="G234" s="174"/>
      <c r="H234" s="174"/>
      <c r="I234" s="174"/>
      <c r="J234" s="174"/>
      <c r="K234" s="175"/>
      <c r="L234" s="176"/>
      <c r="M234" s="177"/>
      <c r="N234" s="19"/>
    </row>
    <row r="235" spans="1:54" ht="5.15" customHeight="1" x14ac:dyDescent="0.3">
      <c r="A235" s="16"/>
      <c r="B235" s="39"/>
      <c r="C235" s="39"/>
      <c r="D235" s="39"/>
      <c r="E235" s="39"/>
      <c r="F235" s="39"/>
      <c r="G235" s="39"/>
      <c r="H235" s="39"/>
      <c r="I235" s="39"/>
      <c r="J235" s="39"/>
      <c r="K235" s="39"/>
      <c r="L235" s="39"/>
      <c r="M235" s="39"/>
      <c r="N235" s="19"/>
    </row>
    <row r="236" spans="1:54" ht="20.149999999999999" customHeight="1" x14ac:dyDescent="0.3">
      <c r="A236" s="16"/>
      <c r="B236" s="174" t="str">
        <f>F1293</f>
        <v>8. Staff appeared to be culturally diverse.</v>
      </c>
      <c r="C236" s="174"/>
      <c r="D236" s="174"/>
      <c r="E236" s="174"/>
      <c r="F236" s="174"/>
      <c r="G236" s="174"/>
      <c r="H236" s="174"/>
      <c r="I236" s="174"/>
      <c r="J236" s="174"/>
      <c r="K236" s="175"/>
      <c r="L236" s="176"/>
      <c r="M236" s="177"/>
      <c r="N236" s="19"/>
    </row>
    <row r="237" spans="1:54" ht="5.15" customHeight="1" x14ac:dyDescent="0.3">
      <c r="A237" s="16"/>
      <c r="B237" s="39"/>
      <c r="C237" s="39"/>
      <c r="D237" s="39"/>
      <c r="E237" s="39"/>
      <c r="F237" s="39"/>
      <c r="G237" s="39"/>
      <c r="H237" s="39"/>
      <c r="I237" s="39"/>
      <c r="J237" s="39"/>
      <c r="K237" s="39"/>
      <c r="L237" s="39"/>
      <c r="M237" s="39"/>
      <c r="N237" s="19"/>
    </row>
    <row r="238" spans="1:54" ht="20.149999999999999" customHeight="1" x14ac:dyDescent="0.3">
      <c r="A238" s="16"/>
      <c r="B238" s="174" t="str">
        <f>F1294</f>
        <v>9. They effectively accommodated my linguistic barrier.</v>
      </c>
      <c r="C238" s="174"/>
      <c r="D238" s="174"/>
      <c r="E238" s="174"/>
      <c r="F238" s="174"/>
      <c r="G238" s="174"/>
      <c r="H238" s="174"/>
      <c r="I238" s="174"/>
      <c r="J238" s="174"/>
      <c r="K238" s="175"/>
      <c r="L238" s="176"/>
      <c r="M238" s="177"/>
      <c r="N238" s="19"/>
    </row>
    <row r="239" spans="1:54" ht="5.15" customHeight="1" x14ac:dyDescent="0.3">
      <c r="A239" s="16"/>
      <c r="B239" s="39"/>
      <c r="C239" s="39"/>
      <c r="D239" s="39"/>
      <c r="E239" s="39"/>
      <c r="F239" s="39"/>
      <c r="G239" s="39"/>
      <c r="H239" s="39"/>
      <c r="I239" s="39"/>
      <c r="J239" s="39"/>
      <c r="K239" s="39"/>
      <c r="L239" s="39"/>
      <c r="M239" s="39"/>
      <c r="N239" s="19"/>
    </row>
    <row r="240" spans="1:54" ht="20.149999999999999" customHeight="1" x14ac:dyDescent="0.3">
      <c r="A240" s="16"/>
      <c r="B240" s="174" t="str">
        <f>F1295</f>
        <v>10. I was offered billing options appropriate to my cultural values.</v>
      </c>
      <c r="C240" s="174"/>
      <c r="D240" s="174"/>
      <c r="E240" s="174"/>
      <c r="F240" s="174"/>
      <c r="G240" s="174"/>
      <c r="H240" s="174"/>
      <c r="I240" s="174"/>
      <c r="J240" s="174"/>
      <c r="K240" s="175"/>
      <c r="L240" s="176"/>
      <c r="M240" s="177"/>
      <c r="N240" s="19"/>
    </row>
    <row r="241" spans="1:14" ht="10" customHeight="1" x14ac:dyDescent="0.3">
      <c r="A241" s="16"/>
      <c r="B241" s="39"/>
      <c r="C241" s="39"/>
      <c r="D241" s="39"/>
      <c r="E241" s="39"/>
      <c r="F241" s="39"/>
      <c r="G241" s="39"/>
      <c r="H241" s="39"/>
      <c r="I241" s="39"/>
      <c r="J241" s="39"/>
      <c r="K241" s="39"/>
      <c r="L241" s="39"/>
      <c r="M241" s="39"/>
      <c r="N241" s="19"/>
    </row>
    <row r="242" spans="1:14" ht="15" customHeight="1" x14ac:dyDescent="0.3">
      <c r="A242" s="16"/>
      <c r="B242" s="178" t="str">
        <f>B1299</f>
        <v/>
      </c>
      <c r="C242" s="178"/>
      <c r="D242" s="178"/>
      <c r="E242" s="178"/>
      <c r="F242" s="178"/>
      <c r="G242" s="178"/>
      <c r="H242" s="178"/>
      <c r="I242" s="178"/>
      <c r="J242" s="178"/>
      <c r="K242" s="178"/>
      <c r="L242" s="178"/>
      <c r="M242" s="178"/>
      <c r="N242" s="19"/>
    </row>
    <row r="243" spans="1:14" ht="10" customHeight="1" x14ac:dyDescent="0.3">
      <c r="A243" s="16"/>
      <c r="B243" s="40"/>
      <c r="C243" s="41"/>
      <c r="D243" s="41"/>
      <c r="E243" s="41"/>
      <c r="F243" s="41"/>
      <c r="G243" s="41"/>
      <c r="H243" s="41"/>
      <c r="I243" s="41"/>
      <c r="J243" s="41"/>
      <c r="K243" s="41"/>
      <c r="L243" s="41"/>
      <c r="M243" s="42"/>
      <c r="N243" s="19"/>
    </row>
    <row r="244" spans="1:14" ht="20" customHeight="1" x14ac:dyDescent="0.3">
      <c r="A244" s="16"/>
      <c r="B244" s="52" t="str">
        <f>C1303</f>
        <v xml:space="preserve">We provide this helpful feedback to you, , to improve your cultural competency. </v>
      </c>
      <c r="C244" s="53"/>
      <c r="D244" s="53"/>
      <c r="E244" s="53"/>
      <c r="F244" s="53"/>
      <c r="G244" s="53"/>
      <c r="H244" s="53"/>
      <c r="I244" s="53"/>
      <c r="J244" s="53"/>
      <c r="K244" s="53"/>
      <c r="L244" s="53"/>
      <c r="M244" s="54"/>
      <c r="N244" s="19"/>
    </row>
    <row r="245" spans="1:14" ht="20" customHeight="1" x14ac:dyDescent="0.3">
      <c r="A245" s="16"/>
      <c r="B245" s="156" t="s">
        <v>15</v>
      </c>
      <c r="C245" s="157"/>
      <c r="D245" s="157"/>
      <c r="E245" s="157"/>
      <c r="F245" s="157"/>
      <c r="G245" s="157"/>
      <c r="H245" s="157"/>
      <c r="I245" s="157"/>
      <c r="J245" s="157"/>
      <c r="K245" s="157"/>
      <c r="L245" s="157"/>
      <c r="M245" s="158"/>
      <c r="N245" s="19"/>
    </row>
    <row r="246" spans="1:14" ht="20" customHeight="1" thickBot="1" x14ac:dyDescent="0.35">
      <c r="A246" s="16"/>
      <c r="B246" s="156" t="s">
        <v>16</v>
      </c>
      <c r="C246" s="157"/>
      <c r="D246" s="157"/>
      <c r="E246" s="157"/>
      <c r="F246" s="157"/>
      <c r="G246" s="157"/>
      <c r="H246" s="157"/>
      <c r="I246" s="157"/>
      <c r="J246" s="157"/>
      <c r="K246" s="157"/>
      <c r="L246" s="157"/>
      <c r="M246" s="158"/>
      <c r="N246" s="19"/>
    </row>
    <row r="247" spans="1:14" ht="30" customHeight="1" thickTop="1" x14ac:dyDescent="0.3">
      <c r="A247" s="16"/>
      <c r="B247" s="159" t="s">
        <v>17</v>
      </c>
      <c r="C247" s="160"/>
      <c r="D247" s="160"/>
      <c r="E247" s="162" t="s">
        <v>18</v>
      </c>
      <c r="F247" s="163"/>
      <c r="G247" s="163"/>
      <c r="H247" s="164"/>
      <c r="I247" s="165" t="s">
        <v>19</v>
      </c>
      <c r="J247" s="166"/>
      <c r="K247" s="166"/>
      <c r="L247" s="166"/>
      <c r="M247" s="167"/>
      <c r="N247" s="19"/>
    </row>
    <row r="248" spans="1:14" ht="55" customHeight="1" thickBot="1" x14ac:dyDescent="0.35">
      <c r="A248" s="16"/>
      <c r="B248" s="55"/>
      <c r="C248" s="17"/>
      <c r="D248" s="17"/>
      <c r="E248" s="168" t="s">
        <v>20</v>
      </c>
      <c r="F248" s="169"/>
      <c r="G248" s="169"/>
      <c r="H248" s="170"/>
      <c r="I248" s="171" t="s">
        <v>21</v>
      </c>
      <c r="J248" s="172"/>
      <c r="K248" s="172"/>
      <c r="L248" s="172"/>
      <c r="M248" s="173"/>
      <c r="N248" s="19"/>
    </row>
    <row r="249" spans="1:14" ht="10" customHeight="1" thickTop="1" x14ac:dyDescent="0.3">
      <c r="A249" s="16"/>
      <c r="B249" s="55"/>
      <c r="C249" s="17"/>
      <c r="D249" s="17"/>
      <c r="E249" s="17"/>
      <c r="F249" s="17"/>
      <c r="G249" s="17"/>
      <c r="H249" s="17"/>
      <c r="I249" s="17"/>
      <c r="J249" s="17"/>
      <c r="K249" s="17"/>
      <c r="L249" s="17"/>
      <c r="M249" s="56"/>
      <c r="N249" s="19"/>
    </row>
    <row r="250" spans="1:14" ht="20.149999999999999" customHeight="1" x14ac:dyDescent="0.3">
      <c r="A250" s="16"/>
      <c r="B250" s="46"/>
      <c r="C250" s="39"/>
      <c r="D250" s="39"/>
      <c r="E250" s="153"/>
      <c r="F250" s="154"/>
      <c r="G250" s="154"/>
      <c r="H250" s="154"/>
      <c r="I250" s="154"/>
      <c r="J250" s="154"/>
      <c r="K250" s="154"/>
      <c r="L250" s="155"/>
      <c r="M250" s="48"/>
      <c r="N250" s="19"/>
    </row>
    <row r="251" spans="1:14" ht="10" customHeight="1" x14ac:dyDescent="0.3">
      <c r="A251" s="16"/>
      <c r="B251" s="46"/>
      <c r="C251" s="39"/>
      <c r="D251" s="39"/>
      <c r="E251" s="39"/>
      <c r="F251" s="39"/>
      <c r="G251" s="39"/>
      <c r="H251" s="39"/>
      <c r="I251" s="39"/>
      <c r="J251" s="39"/>
      <c r="K251" s="39"/>
      <c r="L251" s="39"/>
      <c r="M251" s="48"/>
      <c r="N251" s="19"/>
    </row>
    <row r="252" spans="1:14" ht="65.150000000000006" customHeight="1" x14ac:dyDescent="0.3">
      <c r="A252" s="16"/>
      <c r="B252" s="156" t="str">
        <f>C1313</f>
        <v>Select one of these two services, Standard or Competitive Competence, to best improve your efficacy serving diverse patients. We can then offer a testimonial of your improved responsiveness to diverse clients.</v>
      </c>
      <c r="C252" s="157"/>
      <c r="D252" s="157"/>
      <c r="E252" s="157"/>
      <c r="F252" s="157"/>
      <c r="G252" s="157"/>
      <c r="H252" s="157"/>
      <c r="I252" s="157"/>
      <c r="J252" s="157"/>
      <c r="K252" s="157"/>
      <c r="L252" s="157"/>
      <c r="M252" s="158"/>
      <c r="N252" s="19"/>
    </row>
    <row r="253" spans="1:14" ht="45" customHeight="1" x14ac:dyDescent="0.3">
      <c r="A253" s="16"/>
      <c r="B253" s="150"/>
      <c r="C253" s="151"/>
      <c r="D253" s="151"/>
      <c r="E253" s="151"/>
      <c r="F253" s="151"/>
      <c r="G253" s="151"/>
      <c r="H253" s="151"/>
      <c r="I253" s="151"/>
      <c r="J253" s="151"/>
      <c r="K253" s="151"/>
      <c r="L253" s="151"/>
      <c r="M253" s="152"/>
      <c r="N253" s="19"/>
    </row>
    <row r="254" spans="1:14" ht="5.15" customHeight="1" x14ac:dyDescent="0.3">
      <c r="A254" s="16"/>
      <c r="B254" s="39"/>
      <c r="C254" s="39"/>
      <c r="D254" s="39"/>
      <c r="E254" s="39"/>
      <c r="F254" s="39"/>
      <c r="G254" s="39"/>
      <c r="H254" s="39"/>
      <c r="I254" s="39"/>
      <c r="J254" s="39"/>
      <c r="K254" s="39"/>
      <c r="L254" s="39"/>
      <c r="M254" s="39"/>
      <c r="N254" s="19"/>
    </row>
    <row r="255" spans="1:14" ht="5.15" customHeight="1" x14ac:dyDescent="0.3">
      <c r="A255" s="27"/>
      <c r="B255" s="28"/>
      <c r="C255" s="28"/>
      <c r="D255" s="28"/>
      <c r="E255" s="28"/>
      <c r="F255" s="28"/>
      <c r="G255" s="28"/>
      <c r="H255" s="28"/>
      <c r="I255" s="28"/>
      <c r="J255" s="28"/>
      <c r="K255" s="28"/>
      <c r="L255" s="28"/>
      <c r="M255" s="28"/>
      <c r="N255" s="29"/>
    </row>
    <row r="256" spans="1:14" ht="55" customHeight="1" x14ac:dyDescent="0.3">
      <c r="A256" s="30" t="s">
        <v>5</v>
      </c>
      <c r="B256" s="188" t="s">
        <v>28</v>
      </c>
      <c r="C256" s="188"/>
      <c r="D256" s="188"/>
      <c r="E256" s="188"/>
      <c r="F256" s="186"/>
      <c r="G256" s="186"/>
      <c r="H256" s="186"/>
      <c r="I256" s="186"/>
      <c r="J256" s="187"/>
      <c r="K256" s="187"/>
      <c r="L256" s="187"/>
      <c r="M256" s="187"/>
      <c r="N256" s="31" t="s">
        <v>7</v>
      </c>
    </row>
    <row r="257" spans="1:54" ht="5.15" customHeight="1" x14ac:dyDescent="0.3">
      <c r="A257" s="11"/>
      <c r="B257" s="12"/>
      <c r="C257" s="12"/>
      <c r="D257" s="12"/>
      <c r="E257" s="12"/>
      <c r="F257" s="12"/>
      <c r="G257" s="12"/>
      <c r="H257" s="13"/>
      <c r="I257" s="12"/>
      <c r="J257" s="12"/>
      <c r="K257" s="12"/>
      <c r="L257" s="12"/>
      <c r="M257" s="12"/>
      <c r="N257" s="14"/>
    </row>
    <row r="258" spans="1:54" ht="5.15" customHeight="1" x14ac:dyDescent="0.3">
      <c r="A258" s="16"/>
      <c r="B258" s="17"/>
      <c r="C258" s="17"/>
      <c r="D258" s="17"/>
      <c r="E258" s="17"/>
      <c r="F258" s="17"/>
      <c r="G258" s="17"/>
      <c r="H258" s="18"/>
      <c r="I258" s="17"/>
      <c r="J258" s="17"/>
      <c r="K258" s="17"/>
      <c r="L258" s="17"/>
      <c r="M258" s="17"/>
      <c r="N258" s="19"/>
    </row>
    <row r="259" spans="1:54" ht="5.15" customHeight="1" thickBot="1" x14ac:dyDescent="0.35">
      <c r="A259" s="16"/>
      <c r="B259" s="32"/>
      <c r="C259" s="32"/>
      <c r="D259" s="32"/>
      <c r="E259" s="32"/>
      <c r="F259" s="32"/>
      <c r="G259" s="32"/>
      <c r="H259" s="32"/>
      <c r="I259" s="32"/>
      <c r="J259" s="32"/>
      <c r="K259" s="32"/>
      <c r="L259" s="32"/>
      <c r="M259" s="32"/>
      <c r="N259" s="19"/>
    </row>
    <row r="260" spans="1:54" ht="20.149999999999999" customHeight="1" thickTop="1" x14ac:dyDescent="0.3">
      <c r="A260" s="16"/>
      <c r="B260" s="33" t="s">
        <v>11</v>
      </c>
      <c r="C260" s="32"/>
      <c r="D260" s="32"/>
      <c r="E260" s="32"/>
      <c r="F260" s="179" t="str">
        <f>F219</f>
        <v/>
      </c>
      <c r="G260" s="180"/>
      <c r="H260" s="180"/>
      <c r="I260" s="181"/>
      <c r="J260" s="34"/>
      <c r="K260" s="35" t="s">
        <v>12</v>
      </c>
      <c r="L260" s="36"/>
      <c r="M260" s="37"/>
      <c r="N260" s="19"/>
    </row>
    <row r="261" spans="1:54" ht="20.149999999999999" customHeight="1" thickBot="1" x14ac:dyDescent="0.35">
      <c r="A261" s="16"/>
      <c r="B261" s="33" t="s">
        <v>13</v>
      </c>
      <c r="C261" s="32"/>
      <c r="D261" s="32"/>
      <c r="E261" s="32"/>
      <c r="F261" s="179" t="str">
        <f>F220</f>
        <v/>
      </c>
      <c r="G261" s="180"/>
      <c r="H261" s="180"/>
      <c r="I261" s="181"/>
      <c r="J261" s="34"/>
      <c r="K261" s="182"/>
      <c r="L261" s="183"/>
      <c r="M261" s="184"/>
      <c r="N261" s="19"/>
    </row>
    <row r="262" spans="1:54" ht="10" customHeight="1" thickTop="1" x14ac:dyDescent="0.3">
      <c r="A262" s="16"/>
      <c r="B262" s="17"/>
      <c r="C262" s="17"/>
      <c r="D262" s="17"/>
      <c r="E262" s="17"/>
      <c r="F262" s="17"/>
      <c r="G262" s="17"/>
      <c r="H262" s="18"/>
      <c r="I262" s="17"/>
      <c r="J262" s="17"/>
      <c r="K262" s="17"/>
      <c r="L262" s="17"/>
      <c r="M262" s="17"/>
      <c r="N262" s="19"/>
    </row>
    <row r="263" spans="1:54" ht="20.149999999999999" customHeight="1" x14ac:dyDescent="0.3">
      <c r="A263" s="16"/>
      <c r="B263" s="174" t="str">
        <f>F1323</f>
        <v>1. I felt fully seen and heard.</v>
      </c>
      <c r="C263" s="174"/>
      <c r="D263" s="174"/>
      <c r="E263" s="174"/>
      <c r="F263" s="174"/>
      <c r="G263" s="174"/>
      <c r="H263" s="174"/>
      <c r="I263" s="174"/>
      <c r="J263" s="174"/>
      <c r="K263" s="175"/>
      <c r="L263" s="176"/>
      <c r="M263" s="177"/>
      <c r="N263" s="19"/>
    </row>
    <row r="264" spans="1:54" ht="5.15" customHeight="1" x14ac:dyDescent="0.3">
      <c r="A264" s="16"/>
      <c r="B264" s="17"/>
      <c r="C264" s="17"/>
      <c r="D264" s="17"/>
      <c r="E264" s="17"/>
      <c r="F264" s="17"/>
      <c r="G264" s="17"/>
      <c r="H264" s="18"/>
      <c r="I264" s="17"/>
      <c r="J264" s="17"/>
      <c r="K264" s="17"/>
      <c r="L264" s="17"/>
      <c r="M264" s="17"/>
      <c r="N264" s="19"/>
      <c r="BB264" s="38"/>
    </row>
    <row r="265" spans="1:54" ht="20.149999999999999" customHeight="1" x14ac:dyDescent="0.3">
      <c r="A265" s="16"/>
      <c r="B265" s="174" t="str">
        <f>F1324</f>
        <v>2. They faithfully responded to all of my expressions of pain or discomfort.</v>
      </c>
      <c r="C265" s="174"/>
      <c r="D265" s="174"/>
      <c r="E265" s="174"/>
      <c r="F265" s="174"/>
      <c r="G265" s="174"/>
      <c r="H265" s="174"/>
      <c r="I265" s="174"/>
      <c r="J265" s="174"/>
      <c r="K265" s="175"/>
      <c r="L265" s="176"/>
      <c r="M265" s="177"/>
      <c r="N265" s="19"/>
      <c r="BB265" s="38"/>
    </row>
    <row r="266" spans="1:54" ht="5.15" customHeight="1" x14ac:dyDescent="0.3">
      <c r="A266" s="16"/>
      <c r="B266" s="17"/>
      <c r="C266" s="17"/>
      <c r="D266" s="17"/>
      <c r="E266" s="17"/>
      <c r="F266" s="17"/>
      <c r="G266" s="17"/>
      <c r="H266" s="18"/>
      <c r="I266" s="17"/>
      <c r="J266" s="17"/>
      <c r="K266" s="17"/>
      <c r="L266" s="17"/>
      <c r="M266" s="17"/>
      <c r="N266" s="19"/>
      <c r="BB266" s="38"/>
    </row>
    <row r="267" spans="1:54" ht="20.149999999999999" customHeight="1" x14ac:dyDescent="0.3">
      <c r="A267" s="16"/>
      <c r="B267" s="174" t="str">
        <f>F1325</f>
        <v>3. They put my personal wellbeing ahead of their institutional processes.</v>
      </c>
      <c r="C267" s="174"/>
      <c r="D267" s="174"/>
      <c r="E267" s="174"/>
      <c r="F267" s="174"/>
      <c r="G267" s="174"/>
      <c r="H267" s="174"/>
      <c r="I267" s="174"/>
      <c r="J267" s="174"/>
      <c r="K267" s="175"/>
      <c r="L267" s="176"/>
      <c r="M267" s="177"/>
      <c r="N267" s="19"/>
      <c r="BB267" s="38"/>
    </row>
    <row r="268" spans="1:54" ht="5.15" customHeight="1" x14ac:dyDescent="0.3">
      <c r="A268" s="16"/>
      <c r="B268" s="17"/>
      <c r="C268" s="17"/>
      <c r="D268" s="17"/>
      <c r="E268" s="17"/>
      <c r="F268" s="17"/>
      <c r="G268" s="17"/>
      <c r="H268" s="18"/>
      <c r="I268" s="17"/>
      <c r="J268" s="17"/>
      <c r="K268" s="17"/>
      <c r="L268" s="17"/>
      <c r="M268" s="17"/>
      <c r="N268" s="19"/>
      <c r="BB268" s="38"/>
    </row>
    <row r="269" spans="1:54" ht="20.149999999999999" customHeight="1" x14ac:dyDescent="0.3">
      <c r="A269" s="16"/>
      <c r="B269" s="174" t="str">
        <f>F1326</f>
        <v>4. Their actions and expressions were devoid of any microaggressions.</v>
      </c>
      <c r="C269" s="174"/>
      <c r="D269" s="174"/>
      <c r="E269" s="174"/>
      <c r="F269" s="174"/>
      <c r="G269" s="174"/>
      <c r="H269" s="174"/>
      <c r="I269" s="174"/>
      <c r="J269" s="174"/>
      <c r="K269" s="175"/>
      <c r="L269" s="176"/>
      <c r="M269" s="177"/>
      <c r="N269" s="19"/>
    </row>
    <row r="270" spans="1:54" ht="5.15" customHeight="1" x14ac:dyDescent="0.3">
      <c r="A270" s="16"/>
      <c r="B270" s="17"/>
      <c r="C270" s="17"/>
      <c r="D270" s="17"/>
      <c r="E270" s="17"/>
      <c r="F270" s="17"/>
      <c r="G270" s="17"/>
      <c r="H270" s="18"/>
      <c r="I270" s="17"/>
      <c r="J270" s="17"/>
      <c r="K270" s="17"/>
      <c r="L270" s="17"/>
      <c r="M270" s="17"/>
      <c r="N270" s="19"/>
    </row>
    <row r="271" spans="1:54" ht="20.149999999999999" customHeight="1" x14ac:dyDescent="0.3">
      <c r="A271" s="16"/>
      <c r="B271" s="174" t="str">
        <f>F1327</f>
        <v>5. They asked me how they could be more culturally sensitive.</v>
      </c>
      <c r="C271" s="174"/>
      <c r="D271" s="174"/>
      <c r="E271" s="174"/>
      <c r="F271" s="174"/>
      <c r="G271" s="174"/>
      <c r="H271" s="174"/>
      <c r="I271" s="174"/>
      <c r="J271" s="174"/>
      <c r="K271" s="175"/>
      <c r="L271" s="176"/>
      <c r="M271" s="177"/>
      <c r="N271" s="19"/>
    </row>
    <row r="272" spans="1:54" ht="5.15" customHeight="1" x14ac:dyDescent="0.3">
      <c r="A272" s="16"/>
      <c r="B272" s="17"/>
      <c r="C272" s="17"/>
      <c r="D272" s="17"/>
      <c r="E272" s="17"/>
      <c r="F272" s="17"/>
      <c r="G272" s="17"/>
      <c r="H272" s="18"/>
      <c r="I272" s="17"/>
      <c r="J272" s="17"/>
      <c r="K272" s="17"/>
      <c r="L272" s="17"/>
      <c r="M272" s="17"/>
      <c r="N272" s="19"/>
    </row>
    <row r="273" spans="1:14" ht="20.149999999999999" customHeight="1" x14ac:dyDescent="0.3">
      <c r="A273" s="16"/>
      <c r="B273" s="174" t="str">
        <f>F1328</f>
        <v>6. They did not exploit my vulnerability to their professional authority.</v>
      </c>
      <c r="C273" s="174"/>
      <c r="D273" s="174"/>
      <c r="E273" s="174"/>
      <c r="F273" s="174"/>
      <c r="G273" s="174"/>
      <c r="H273" s="174"/>
      <c r="I273" s="174"/>
      <c r="J273" s="174"/>
      <c r="K273" s="175"/>
      <c r="L273" s="176"/>
      <c r="M273" s="177"/>
      <c r="N273" s="19"/>
    </row>
    <row r="274" spans="1:14" ht="5.15" customHeight="1" x14ac:dyDescent="0.3">
      <c r="A274" s="16"/>
      <c r="B274" s="39"/>
      <c r="C274" s="39"/>
      <c r="D274" s="39"/>
      <c r="E274" s="39"/>
      <c r="F274" s="39"/>
      <c r="G274" s="39"/>
      <c r="H274" s="39"/>
      <c r="I274" s="39"/>
      <c r="J274" s="39"/>
      <c r="K274" s="39"/>
      <c r="L274" s="39"/>
      <c r="M274" s="39"/>
      <c r="N274" s="19"/>
    </row>
    <row r="275" spans="1:14" ht="20.149999999999999" customHeight="1" x14ac:dyDescent="0.3">
      <c r="A275" s="16"/>
      <c r="B275" s="174" t="str">
        <f>F1329</f>
        <v>7. I never had to give up my autonomy to fit their processes.</v>
      </c>
      <c r="C275" s="174"/>
      <c r="D275" s="174"/>
      <c r="E275" s="174"/>
      <c r="F275" s="174"/>
      <c r="G275" s="174"/>
      <c r="H275" s="174"/>
      <c r="I275" s="174"/>
      <c r="J275" s="174"/>
      <c r="K275" s="175"/>
      <c r="L275" s="176"/>
      <c r="M275" s="177"/>
      <c r="N275" s="19"/>
    </row>
    <row r="276" spans="1:14" ht="5.15" customHeight="1" x14ac:dyDescent="0.3">
      <c r="A276" s="16"/>
      <c r="B276" s="39"/>
      <c r="C276" s="39"/>
      <c r="D276" s="39"/>
      <c r="E276" s="39"/>
      <c r="F276" s="39"/>
      <c r="G276" s="39"/>
      <c r="H276" s="39"/>
      <c r="I276" s="39"/>
      <c r="J276" s="39"/>
      <c r="K276" s="39"/>
      <c r="L276" s="39"/>
      <c r="M276" s="39"/>
      <c r="N276" s="19"/>
    </row>
    <row r="277" spans="1:14" ht="20.149999999999999" customHeight="1" x14ac:dyDescent="0.3">
      <c r="A277" s="16"/>
      <c r="B277" s="174" t="str">
        <f>F1330</f>
        <v>8. Staff appeared to be culturally diverse.</v>
      </c>
      <c r="C277" s="174"/>
      <c r="D277" s="174"/>
      <c r="E277" s="174"/>
      <c r="F277" s="174"/>
      <c r="G277" s="174"/>
      <c r="H277" s="174"/>
      <c r="I277" s="174"/>
      <c r="J277" s="174"/>
      <c r="K277" s="175"/>
      <c r="L277" s="176"/>
      <c r="M277" s="177"/>
      <c r="N277" s="19"/>
    </row>
    <row r="278" spans="1:14" ht="5.15" customHeight="1" x14ac:dyDescent="0.3">
      <c r="A278" s="16"/>
      <c r="B278" s="39"/>
      <c r="C278" s="39"/>
      <c r="D278" s="39"/>
      <c r="E278" s="39"/>
      <c r="F278" s="39"/>
      <c r="G278" s="39"/>
      <c r="H278" s="39"/>
      <c r="I278" s="39"/>
      <c r="J278" s="39"/>
      <c r="K278" s="39"/>
      <c r="L278" s="39"/>
      <c r="M278" s="39"/>
      <c r="N278" s="19"/>
    </row>
    <row r="279" spans="1:14" ht="20.149999999999999" customHeight="1" x14ac:dyDescent="0.3">
      <c r="A279" s="16"/>
      <c r="B279" s="174" t="str">
        <f>F1331</f>
        <v>9. They effectively accommodated my linguistic barrier.</v>
      </c>
      <c r="C279" s="174"/>
      <c r="D279" s="174"/>
      <c r="E279" s="174"/>
      <c r="F279" s="174"/>
      <c r="G279" s="174"/>
      <c r="H279" s="174"/>
      <c r="I279" s="174"/>
      <c r="J279" s="174"/>
      <c r="K279" s="175"/>
      <c r="L279" s="176"/>
      <c r="M279" s="177"/>
      <c r="N279" s="19"/>
    </row>
    <row r="280" spans="1:14" ht="5.15" customHeight="1" x14ac:dyDescent="0.3">
      <c r="A280" s="16"/>
      <c r="B280" s="39"/>
      <c r="C280" s="39"/>
      <c r="D280" s="39"/>
      <c r="E280" s="39"/>
      <c r="F280" s="39"/>
      <c r="G280" s="39"/>
      <c r="H280" s="39"/>
      <c r="I280" s="39"/>
      <c r="J280" s="39"/>
      <c r="K280" s="39"/>
      <c r="L280" s="39"/>
      <c r="M280" s="39"/>
      <c r="N280" s="19"/>
    </row>
    <row r="281" spans="1:14" ht="20.149999999999999" customHeight="1" x14ac:dyDescent="0.3">
      <c r="A281" s="16"/>
      <c r="B281" s="174" t="str">
        <f>F1332</f>
        <v>10. I was offered billing options appropriate to my cultural values.</v>
      </c>
      <c r="C281" s="174"/>
      <c r="D281" s="174"/>
      <c r="E281" s="174"/>
      <c r="F281" s="174"/>
      <c r="G281" s="174"/>
      <c r="H281" s="174"/>
      <c r="I281" s="174"/>
      <c r="J281" s="174"/>
      <c r="K281" s="175"/>
      <c r="L281" s="176"/>
      <c r="M281" s="177"/>
      <c r="N281" s="19"/>
    </row>
    <row r="282" spans="1:14" ht="10" customHeight="1" x14ac:dyDescent="0.3">
      <c r="A282" s="16"/>
      <c r="B282" s="39"/>
      <c r="C282" s="39"/>
      <c r="D282" s="39"/>
      <c r="E282" s="39"/>
      <c r="F282" s="39"/>
      <c r="G282" s="39"/>
      <c r="H282" s="39"/>
      <c r="I282" s="39"/>
      <c r="J282" s="39"/>
      <c r="K282" s="39"/>
      <c r="L282" s="39"/>
      <c r="M282" s="39"/>
      <c r="N282" s="19"/>
    </row>
    <row r="283" spans="1:14" ht="15" customHeight="1" x14ac:dyDescent="0.3">
      <c r="A283" s="16"/>
      <c r="B283" s="178" t="str">
        <f>B1336</f>
        <v/>
      </c>
      <c r="C283" s="178"/>
      <c r="D283" s="178"/>
      <c r="E283" s="178"/>
      <c r="F283" s="178"/>
      <c r="G283" s="178"/>
      <c r="H283" s="178"/>
      <c r="I283" s="178"/>
      <c r="J283" s="178"/>
      <c r="K283" s="178"/>
      <c r="L283" s="178"/>
      <c r="M283" s="178"/>
      <c r="N283" s="19"/>
    </row>
    <row r="284" spans="1:14" ht="10" customHeight="1" x14ac:dyDescent="0.3">
      <c r="A284" s="16"/>
      <c r="B284" s="40"/>
      <c r="C284" s="41"/>
      <c r="D284" s="41"/>
      <c r="E284" s="41"/>
      <c r="F284" s="41"/>
      <c r="G284" s="41"/>
      <c r="H284" s="41"/>
      <c r="I284" s="41"/>
      <c r="J284" s="41"/>
      <c r="K284" s="41"/>
      <c r="L284" s="41"/>
      <c r="M284" s="42"/>
      <c r="N284" s="19"/>
    </row>
    <row r="285" spans="1:14" ht="20" customHeight="1" x14ac:dyDescent="0.3">
      <c r="A285" s="16"/>
      <c r="B285" s="52" t="str">
        <f>C1340</f>
        <v xml:space="preserve">We provide this helpful feedback to you, , to improve your cultural competency. </v>
      </c>
      <c r="C285" s="53"/>
      <c r="D285" s="53"/>
      <c r="E285" s="53"/>
      <c r="F285" s="53"/>
      <c r="G285" s="53"/>
      <c r="H285" s="53"/>
      <c r="I285" s="53"/>
      <c r="J285" s="53"/>
      <c r="K285" s="53"/>
      <c r="L285" s="53"/>
      <c r="M285" s="54"/>
      <c r="N285" s="19"/>
    </row>
    <row r="286" spans="1:14" ht="20" customHeight="1" x14ac:dyDescent="0.3">
      <c r="A286" s="16"/>
      <c r="B286" s="156" t="s">
        <v>15</v>
      </c>
      <c r="C286" s="157"/>
      <c r="D286" s="157"/>
      <c r="E286" s="157"/>
      <c r="F286" s="157"/>
      <c r="G286" s="157"/>
      <c r="H286" s="157"/>
      <c r="I286" s="157"/>
      <c r="J286" s="157"/>
      <c r="K286" s="157"/>
      <c r="L286" s="157"/>
      <c r="M286" s="158"/>
      <c r="N286" s="19"/>
    </row>
    <row r="287" spans="1:14" ht="20" customHeight="1" thickBot="1" x14ac:dyDescent="0.35">
      <c r="A287" s="16"/>
      <c r="B287" s="156" t="s">
        <v>16</v>
      </c>
      <c r="C287" s="157"/>
      <c r="D287" s="157"/>
      <c r="E287" s="157"/>
      <c r="F287" s="157"/>
      <c r="G287" s="157"/>
      <c r="H287" s="157"/>
      <c r="I287" s="157"/>
      <c r="J287" s="157"/>
      <c r="K287" s="157"/>
      <c r="L287" s="157"/>
      <c r="M287" s="158"/>
      <c r="N287" s="19"/>
    </row>
    <row r="288" spans="1:14" ht="30" customHeight="1" thickTop="1" x14ac:dyDescent="0.3">
      <c r="A288" s="16"/>
      <c r="B288" s="159" t="s">
        <v>17</v>
      </c>
      <c r="C288" s="160"/>
      <c r="D288" s="160"/>
      <c r="E288" s="162" t="s">
        <v>18</v>
      </c>
      <c r="F288" s="163"/>
      <c r="G288" s="163"/>
      <c r="H288" s="164"/>
      <c r="I288" s="165" t="s">
        <v>19</v>
      </c>
      <c r="J288" s="166"/>
      <c r="K288" s="166"/>
      <c r="L288" s="166"/>
      <c r="M288" s="167"/>
      <c r="N288" s="19"/>
    </row>
    <row r="289" spans="1:14" ht="55" customHeight="1" thickBot="1" x14ac:dyDescent="0.35">
      <c r="A289" s="16"/>
      <c r="B289" s="55"/>
      <c r="C289" s="17"/>
      <c r="D289" s="17"/>
      <c r="E289" s="168" t="s">
        <v>20</v>
      </c>
      <c r="F289" s="169"/>
      <c r="G289" s="169"/>
      <c r="H289" s="170"/>
      <c r="I289" s="171" t="s">
        <v>21</v>
      </c>
      <c r="J289" s="172"/>
      <c r="K289" s="172"/>
      <c r="L289" s="172"/>
      <c r="M289" s="173"/>
      <c r="N289" s="19"/>
    </row>
    <row r="290" spans="1:14" ht="10" customHeight="1" thickTop="1" x14ac:dyDescent="0.3">
      <c r="A290" s="16"/>
      <c r="B290" s="55"/>
      <c r="C290" s="17"/>
      <c r="D290" s="17"/>
      <c r="E290" s="17"/>
      <c r="F290" s="17"/>
      <c r="G290" s="17"/>
      <c r="H290" s="17"/>
      <c r="I290" s="17"/>
      <c r="J290" s="17"/>
      <c r="K290" s="17"/>
      <c r="L290" s="17"/>
      <c r="M290" s="56"/>
      <c r="N290" s="19"/>
    </row>
    <row r="291" spans="1:14" ht="20.149999999999999" customHeight="1" x14ac:dyDescent="0.3">
      <c r="A291" s="16"/>
      <c r="B291" s="46"/>
      <c r="C291" s="39"/>
      <c r="D291" s="39"/>
      <c r="E291" s="153"/>
      <c r="F291" s="154"/>
      <c r="G291" s="154"/>
      <c r="H291" s="154"/>
      <c r="I291" s="154"/>
      <c r="J291" s="154"/>
      <c r="K291" s="154"/>
      <c r="L291" s="155"/>
      <c r="M291" s="48"/>
      <c r="N291" s="19"/>
    </row>
    <row r="292" spans="1:14" ht="10" customHeight="1" x14ac:dyDescent="0.3">
      <c r="A292" s="16"/>
      <c r="B292" s="46"/>
      <c r="C292" s="39"/>
      <c r="D292" s="39"/>
      <c r="E292" s="39"/>
      <c r="F292" s="39"/>
      <c r="G292" s="39"/>
      <c r="H292" s="39"/>
      <c r="I292" s="39"/>
      <c r="J292" s="39"/>
      <c r="K292" s="39"/>
      <c r="L292" s="39"/>
      <c r="M292" s="48"/>
      <c r="N292" s="19"/>
    </row>
    <row r="293" spans="1:14" ht="65.150000000000006" customHeight="1" x14ac:dyDescent="0.3">
      <c r="A293" s="16"/>
      <c r="B293" s="156" t="str">
        <f>C1350</f>
        <v>Select one of these two services, Standard or Competitive Competence, to best improve your efficacy serving diverse patients. We can then offer a testimonial of your improved responsiveness to diverse clients.</v>
      </c>
      <c r="C293" s="157"/>
      <c r="D293" s="157"/>
      <c r="E293" s="157"/>
      <c r="F293" s="157"/>
      <c r="G293" s="157"/>
      <c r="H293" s="157"/>
      <c r="I293" s="157"/>
      <c r="J293" s="157"/>
      <c r="K293" s="157"/>
      <c r="L293" s="157"/>
      <c r="M293" s="158"/>
      <c r="N293" s="19"/>
    </row>
    <row r="294" spans="1:14" ht="45" customHeight="1" x14ac:dyDescent="0.3">
      <c r="A294" s="16"/>
      <c r="B294" s="150"/>
      <c r="C294" s="151"/>
      <c r="D294" s="151"/>
      <c r="E294" s="151"/>
      <c r="F294" s="151"/>
      <c r="G294" s="151"/>
      <c r="H294" s="151"/>
      <c r="I294" s="151"/>
      <c r="J294" s="151"/>
      <c r="K294" s="151"/>
      <c r="L294" s="151"/>
      <c r="M294" s="152"/>
      <c r="N294" s="19"/>
    </row>
    <row r="295" spans="1:14" ht="5.15" customHeight="1" x14ac:dyDescent="0.3">
      <c r="A295" s="16"/>
      <c r="B295" s="39"/>
      <c r="C295" s="39"/>
      <c r="D295" s="39"/>
      <c r="E295" s="39"/>
      <c r="F295" s="39"/>
      <c r="G295" s="39"/>
      <c r="H295" s="39"/>
      <c r="I295" s="39"/>
      <c r="J295" s="39"/>
      <c r="K295" s="39"/>
      <c r="L295" s="39"/>
      <c r="M295" s="39"/>
      <c r="N295" s="19"/>
    </row>
    <row r="296" spans="1:14" ht="5.15" customHeight="1" x14ac:dyDescent="0.3">
      <c r="A296" s="27"/>
      <c r="B296" s="28"/>
      <c r="C296" s="28"/>
      <c r="D296" s="28"/>
      <c r="E296" s="28"/>
      <c r="F296" s="28"/>
      <c r="G296" s="28"/>
      <c r="H296" s="28"/>
      <c r="I296" s="28"/>
      <c r="J296" s="28"/>
      <c r="K296" s="28"/>
      <c r="L296" s="28"/>
      <c r="M296" s="28"/>
      <c r="N296" s="29"/>
    </row>
    <row r="297" spans="1:14" ht="55" customHeight="1" x14ac:dyDescent="0.3">
      <c r="A297" s="30" t="s">
        <v>5</v>
      </c>
      <c r="B297" s="188" t="s">
        <v>29</v>
      </c>
      <c r="C297" s="188"/>
      <c r="D297" s="188"/>
      <c r="E297" s="188"/>
      <c r="F297" s="186"/>
      <c r="G297" s="186"/>
      <c r="H297" s="186"/>
      <c r="I297" s="186"/>
      <c r="J297" s="187"/>
      <c r="K297" s="187"/>
      <c r="L297" s="187"/>
      <c r="M297" s="187"/>
      <c r="N297" s="31" t="s">
        <v>7</v>
      </c>
    </row>
    <row r="298" spans="1:14" ht="5.15" customHeight="1" x14ac:dyDescent="0.3">
      <c r="A298" s="11"/>
      <c r="B298" s="12"/>
      <c r="C298" s="12"/>
      <c r="D298" s="12"/>
      <c r="E298" s="12"/>
      <c r="F298" s="12"/>
      <c r="G298" s="12"/>
      <c r="H298" s="13"/>
      <c r="I298" s="12"/>
      <c r="J298" s="12"/>
      <c r="K298" s="12"/>
      <c r="L298" s="12"/>
      <c r="M298" s="12"/>
      <c r="N298" s="14"/>
    </row>
    <row r="299" spans="1:14" ht="5.15" customHeight="1" x14ac:dyDescent="0.3">
      <c r="A299" s="16"/>
      <c r="B299" s="17"/>
      <c r="C299" s="17"/>
      <c r="D299" s="17"/>
      <c r="E299" s="17"/>
      <c r="F299" s="17"/>
      <c r="G299" s="17"/>
      <c r="H299" s="18"/>
      <c r="I299" s="17"/>
      <c r="J299" s="17"/>
      <c r="K299" s="17"/>
      <c r="L299" s="17"/>
      <c r="M299" s="17"/>
      <c r="N299" s="19"/>
    </row>
    <row r="300" spans="1:14" ht="5.15" customHeight="1" thickBot="1" x14ac:dyDescent="0.35">
      <c r="A300" s="16"/>
      <c r="B300" s="32"/>
      <c r="C300" s="32"/>
      <c r="D300" s="32"/>
      <c r="E300" s="32"/>
      <c r="F300" s="32"/>
      <c r="G300" s="32"/>
      <c r="H300" s="32"/>
      <c r="I300" s="32"/>
      <c r="J300" s="32"/>
      <c r="K300" s="32"/>
      <c r="L300" s="32"/>
      <c r="M300" s="32"/>
      <c r="N300" s="19"/>
    </row>
    <row r="301" spans="1:14" ht="20.149999999999999" customHeight="1" thickTop="1" x14ac:dyDescent="0.3">
      <c r="A301" s="16"/>
      <c r="B301" s="33" t="s">
        <v>11</v>
      </c>
      <c r="C301" s="32"/>
      <c r="D301" s="32"/>
      <c r="E301" s="32"/>
      <c r="F301" s="179" t="str">
        <f>F260</f>
        <v/>
      </c>
      <c r="G301" s="180"/>
      <c r="H301" s="180"/>
      <c r="I301" s="181"/>
      <c r="J301" s="34"/>
      <c r="K301" s="35" t="s">
        <v>12</v>
      </c>
      <c r="L301" s="36"/>
      <c r="M301" s="37"/>
      <c r="N301" s="19"/>
    </row>
    <row r="302" spans="1:14" ht="20.149999999999999" customHeight="1" thickBot="1" x14ac:dyDescent="0.35">
      <c r="A302" s="16"/>
      <c r="B302" s="33" t="s">
        <v>13</v>
      </c>
      <c r="C302" s="32"/>
      <c r="D302" s="32"/>
      <c r="E302" s="32"/>
      <c r="F302" s="179" t="str">
        <f>F261</f>
        <v/>
      </c>
      <c r="G302" s="180"/>
      <c r="H302" s="180"/>
      <c r="I302" s="181"/>
      <c r="J302" s="34"/>
      <c r="K302" s="182"/>
      <c r="L302" s="183"/>
      <c r="M302" s="184"/>
      <c r="N302" s="19"/>
    </row>
    <row r="303" spans="1:14" ht="10" customHeight="1" thickTop="1" x14ac:dyDescent="0.3">
      <c r="A303" s="16"/>
      <c r="B303" s="17"/>
      <c r="C303" s="17"/>
      <c r="D303" s="17"/>
      <c r="E303" s="17"/>
      <c r="F303" s="17"/>
      <c r="G303" s="17"/>
      <c r="H303" s="18"/>
      <c r="I303" s="17"/>
      <c r="J303" s="17"/>
      <c r="K303" s="17"/>
      <c r="L303" s="17"/>
      <c r="M303" s="17"/>
      <c r="N303" s="19"/>
    </row>
    <row r="304" spans="1:14" ht="20.149999999999999" customHeight="1" x14ac:dyDescent="0.3">
      <c r="A304" s="16"/>
      <c r="B304" s="174" t="str">
        <f>F1360</f>
        <v>1. I felt fully seen and heard.</v>
      </c>
      <c r="C304" s="174"/>
      <c r="D304" s="174"/>
      <c r="E304" s="174"/>
      <c r="F304" s="174"/>
      <c r="G304" s="174"/>
      <c r="H304" s="174"/>
      <c r="I304" s="174"/>
      <c r="J304" s="174"/>
      <c r="K304" s="175"/>
      <c r="L304" s="176"/>
      <c r="M304" s="177"/>
      <c r="N304" s="19"/>
    </row>
    <row r="305" spans="1:54" ht="5.15" customHeight="1" x14ac:dyDescent="0.3">
      <c r="A305" s="16"/>
      <c r="B305" s="17"/>
      <c r="C305" s="17"/>
      <c r="D305" s="17"/>
      <c r="E305" s="17"/>
      <c r="F305" s="17"/>
      <c r="G305" s="17"/>
      <c r="H305" s="18"/>
      <c r="I305" s="17"/>
      <c r="J305" s="17"/>
      <c r="K305" s="17"/>
      <c r="L305" s="17"/>
      <c r="M305" s="17"/>
      <c r="N305" s="19"/>
      <c r="BB305" s="38"/>
    </row>
    <row r="306" spans="1:54" ht="20.149999999999999" customHeight="1" x14ac:dyDescent="0.3">
      <c r="A306" s="16"/>
      <c r="B306" s="174" t="str">
        <f>F1361</f>
        <v>2. They faithfully responded to all of my expressions of pain or discomfort.</v>
      </c>
      <c r="C306" s="174"/>
      <c r="D306" s="174"/>
      <c r="E306" s="174"/>
      <c r="F306" s="174"/>
      <c r="G306" s="174"/>
      <c r="H306" s="174"/>
      <c r="I306" s="174"/>
      <c r="J306" s="174"/>
      <c r="K306" s="175"/>
      <c r="L306" s="176"/>
      <c r="M306" s="177"/>
      <c r="N306" s="19"/>
      <c r="BB306" s="38"/>
    </row>
    <row r="307" spans="1:54" ht="5.15" customHeight="1" x14ac:dyDescent="0.3">
      <c r="A307" s="16"/>
      <c r="B307" s="17"/>
      <c r="C307" s="17"/>
      <c r="D307" s="17"/>
      <c r="E307" s="17"/>
      <c r="F307" s="17"/>
      <c r="G307" s="17"/>
      <c r="H307" s="18"/>
      <c r="I307" s="17"/>
      <c r="J307" s="17"/>
      <c r="K307" s="17"/>
      <c r="L307" s="17"/>
      <c r="M307" s="17"/>
      <c r="N307" s="19"/>
      <c r="BB307" s="38"/>
    </row>
    <row r="308" spans="1:54" ht="20.149999999999999" customHeight="1" x14ac:dyDescent="0.3">
      <c r="A308" s="16"/>
      <c r="B308" s="174" t="str">
        <f>F1362</f>
        <v>3. They put my personal wellbeing ahead of their institutional processes.</v>
      </c>
      <c r="C308" s="174"/>
      <c r="D308" s="174"/>
      <c r="E308" s="174"/>
      <c r="F308" s="174"/>
      <c r="G308" s="174"/>
      <c r="H308" s="174"/>
      <c r="I308" s="174"/>
      <c r="J308" s="174"/>
      <c r="K308" s="175"/>
      <c r="L308" s="176"/>
      <c r="M308" s="177"/>
      <c r="N308" s="19"/>
      <c r="BB308" s="38"/>
    </row>
    <row r="309" spans="1:54" ht="5.15" customHeight="1" x14ac:dyDescent="0.3">
      <c r="A309" s="16"/>
      <c r="B309" s="17"/>
      <c r="C309" s="17"/>
      <c r="D309" s="17"/>
      <c r="E309" s="17"/>
      <c r="F309" s="17"/>
      <c r="G309" s="17"/>
      <c r="H309" s="18"/>
      <c r="I309" s="17"/>
      <c r="J309" s="17"/>
      <c r="K309" s="17"/>
      <c r="L309" s="17"/>
      <c r="M309" s="17"/>
      <c r="N309" s="19"/>
      <c r="BB309" s="38"/>
    </row>
    <row r="310" spans="1:54" ht="20.149999999999999" customHeight="1" x14ac:dyDescent="0.3">
      <c r="A310" s="16"/>
      <c r="B310" s="174" t="str">
        <f>F1363</f>
        <v>4. Their actions and expressions were devoid of any microaggressions.</v>
      </c>
      <c r="C310" s="174"/>
      <c r="D310" s="174"/>
      <c r="E310" s="174"/>
      <c r="F310" s="174"/>
      <c r="G310" s="174"/>
      <c r="H310" s="174"/>
      <c r="I310" s="174"/>
      <c r="J310" s="174"/>
      <c r="K310" s="175"/>
      <c r="L310" s="176"/>
      <c r="M310" s="177"/>
      <c r="N310" s="19"/>
    </row>
    <row r="311" spans="1:54" ht="5.15" customHeight="1" x14ac:dyDescent="0.3">
      <c r="A311" s="16"/>
      <c r="B311" s="17"/>
      <c r="C311" s="17"/>
      <c r="D311" s="17"/>
      <c r="E311" s="17"/>
      <c r="F311" s="17"/>
      <c r="G311" s="17"/>
      <c r="H311" s="18"/>
      <c r="I311" s="17"/>
      <c r="J311" s="17"/>
      <c r="K311" s="17"/>
      <c r="L311" s="17"/>
      <c r="M311" s="17"/>
      <c r="N311" s="19"/>
    </row>
    <row r="312" spans="1:54" ht="20.149999999999999" customHeight="1" x14ac:dyDescent="0.3">
      <c r="A312" s="16"/>
      <c r="B312" s="174" t="str">
        <f>F1364</f>
        <v>5. They asked me how they could be more culturally sensitive.</v>
      </c>
      <c r="C312" s="174"/>
      <c r="D312" s="174"/>
      <c r="E312" s="174"/>
      <c r="F312" s="174"/>
      <c r="G312" s="174"/>
      <c r="H312" s="174"/>
      <c r="I312" s="174"/>
      <c r="J312" s="174"/>
      <c r="K312" s="175"/>
      <c r="L312" s="176"/>
      <c r="M312" s="177"/>
      <c r="N312" s="19"/>
    </row>
    <row r="313" spans="1:54" ht="5.15" customHeight="1" x14ac:dyDescent="0.3">
      <c r="A313" s="16"/>
      <c r="B313" s="17"/>
      <c r="C313" s="17"/>
      <c r="D313" s="17"/>
      <c r="E313" s="17"/>
      <c r="F313" s="17"/>
      <c r="G313" s="17"/>
      <c r="H313" s="18"/>
      <c r="I313" s="17"/>
      <c r="J313" s="17"/>
      <c r="K313" s="17"/>
      <c r="L313" s="17"/>
      <c r="M313" s="17"/>
      <c r="N313" s="19"/>
    </row>
    <row r="314" spans="1:54" ht="20.149999999999999" customHeight="1" x14ac:dyDescent="0.3">
      <c r="A314" s="16"/>
      <c r="B314" s="174" t="str">
        <f>F1365</f>
        <v>6. They did not exploit my vulnerability to their professional authority.</v>
      </c>
      <c r="C314" s="174"/>
      <c r="D314" s="174"/>
      <c r="E314" s="174"/>
      <c r="F314" s="174"/>
      <c r="G314" s="174"/>
      <c r="H314" s="174"/>
      <c r="I314" s="174"/>
      <c r="J314" s="174"/>
      <c r="K314" s="175"/>
      <c r="L314" s="176"/>
      <c r="M314" s="177"/>
      <c r="N314" s="19"/>
    </row>
    <row r="315" spans="1:54" ht="5.15" customHeight="1" x14ac:dyDescent="0.3">
      <c r="A315" s="16"/>
      <c r="B315" s="39"/>
      <c r="C315" s="39"/>
      <c r="D315" s="39"/>
      <c r="E315" s="39"/>
      <c r="F315" s="39"/>
      <c r="G315" s="39"/>
      <c r="H315" s="39"/>
      <c r="I315" s="39"/>
      <c r="J315" s="39"/>
      <c r="K315" s="39"/>
      <c r="L315" s="39"/>
      <c r="M315" s="39"/>
      <c r="N315" s="19"/>
    </row>
    <row r="316" spans="1:54" ht="20.149999999999999" customHeight="1" x14ac:dyDescent="0.3">
      <c r="A316" s="16"/>
      <c r="B316" s="174" t="str">
        <f>F1366</f>
        <v>7. I never had to give up my autonomy to fit their processes.</v>
      </c>
      <c r="C316" s="174"/>
      <c r="D316" s="174"/>
      <c r="E316" s="174"/>
      <c r="F316" s="174"/>
      <c r="G316" s="174"/>
      <c r="H316" s="174"/>
      <c r="I316" s="174"/>
      <c r="J316" s="174"/>
      <c r="K316" s="175"/>
      <c r="L316" s="176"/>
      <c r="M316" s="177"/>
      <c r="N316" s="19"/>
    </row>
    <row r="317" spans="1:54" ht="5.15" customHeight="1" x14ac:dyDescent="0.3">
      <c r="A317" s="16"/>
      <c r="B317" s="39"/>
      <c r="C317" s="39"/>
      <c r="D317" s="39"/>
      <c r="E317" s="39"/>
      <c r="F317" s="39"/>
      <c r="G317" s="39"/>
      <c r="H317" s="39"/>
      <c r="I317" s="39"/>
      <c r="J317" s="39"/>
      <c r="K317" s="39"/>
      <c r="L317" s="39"/>
      <c r="M317" s="39"/>
      <c r="N317" s="19"/>
    </row>
    <row r="318" spans="1:54" ht="20.149999999999999" customHeight="1" x14ac:dyDescent="0.3">
      <c r="A318" s="16"/>
      <c r="B318" s="174" t="str">
        <f>F1367</f>
        <v>8. Staff appeared to be culturally diverse.</v>
      </c>
      <c r="C318" s="174"/>
      <c r="D318" s="174"/>
      <c r="E318" s="174"/>
      <c r="F318" s="174"/>
      <c r="G318" s="174"/>
      <c r="H318" s="174"/>
      <c r="I318" s="174"/>
      <c r="J318" s="174"/>
      <c r="K318" s="175"/>
      <c r="L318" s="176"/>
      <c r="M318" s="177"/>
      <c r="N318" s="19"/>
    </row>
    <row r="319" spans="1:54" ht="5.15" customHeight="1" x14ac:dyDescent="0.3">
      <c r="A319" s="16"/>
      <c r="B319" s="39"/>
      <c r="C319" s="39"/>
      <c r="D319" s="39"/>
      <c r="E319" s="39"/>
      <c r="F319" s="39"/>
      <c r="G319" s="39"/>
      <c r="H319" s="39"/>
      <c r="I319" s="39"/>
      <c r="J319" s="39"/>
      <c r="K319" s="39"/>
      <c r="L319" s="39"/>
      <c r="M319" s="39"/>
      <c r="N319" s="19"/>
    </row>
    <row r="320" spans="1:54" ht="20.149999999999999" customHeight="1" x14ac:dyDescent="0.3">
      <c r="A320" s="16"/>
      <c r="B320" s="174" t="str">
        <f>F1368</f>
        <v>9. They effectively accommodated my linguistic barrier.</v>
      </c>
      <c r="C320" s="174"/>
      <c r="D320" s="174"/>
      <c r="E320" s="174"/>
      <c r="F320" s="174"/>
      <c r="G320" s="174"/>
      <c r="H320" s="174"/>
      <c r="I320" s="174"/>
      <c r="J320" s="174"/>
      <c r="K320" s="175"/>
      <c r="L320" s="176"/>
      <c r="M320" s="177"/>
      <c r="N320" s="19"/>
    </row>
    <row r="321" spans="1:14" ht="5.15" customHeight="1" x14ac:dyDescent="0.3">
      <c r="A321" s="16"/>
      <c r="B321" s="39"/>
      <c r="C321" s="39"/>
      <c r="D321" s="39"/>
      <c r="E321" s="39"/>
      <c r="F321" s="39"/>
      <c r="G321" s="39"/>
      <c r="H321" s="39"/>
      <c r="I321" s="39"/>
      <c r="J321" s="39"/>
      <c r="K321" s="39"/>
      <c r="L321" s="39"/>
      <c r="M321" s="39"/>
      <c r="N321" s="19"/>
    </row>
    <row r="322" spans="1:14" ht="20.149999999999999" customHeight="1" x14ac:dyDescent="0.3">
      <c r="A322" s="16"/>
      <c r="B322" s="174" t="str">
        <f>F1369</f>
        <v>10. I was offered billing options appropriate to my cultural values.</v>
      </c>
      <c r="C322" s="174"/>
      <c r="D322" s="174"/>
      <c r="E322" s="174"/>
      <c r="F322" s="174"/>
      <c r="G322" s="174"/>
      <c r="H322" s="174"/>
      <c r="I322" s="174"/>
      <c r="J322" s="174"/>
      <c r="K322" s="175"/>
      <c r="L322" s="176"/>
      <c r="M322" s="177"/>
      <c r="N322" s="19"/>
    </row>
    <row r="323" spans="1:14" ht="10" customHeight="1" x14ac:dyDescent="0.3">
      <c r="A323" s="16"/>
      <c r="B323" s="39"/>
      <c r="C323" s="39"/>
      <c r="D323" s="39"/>
      <c r="E323" s="39"/>
      <c r="F323" s="39"/>
      <c r="G323" s="39"/>
      <c r="H323" s="39"/>
      <c r="I323" s="39"/>
      <c r="J323" s="39"/>
      <c r="K323" s="39"/>
      <c r="L323" s="39"/>
      <c r="M323" s="39"/>
      <c r="N323" s="19"/>
    </row>
    <row r="324" spans="1:14" ht="15" customHeight="1" x14ac:dyDescent="0.3">
      <c r="A324" s="16"/>
      <c r="B324" s="178" t="str">
        <f>B1373</f>
        <v/>
      </c>
      <c r="C324" s="178"/>
      <c r="D324" s="178"/>
      <c r="E324" s="178"/>
      <c r="F324" s="178"/>
      <c r="G324" s="178"/>
      <c r="H324" s="178"/>
      <c r="I324" s="178"/>
      <c r="J324" s="178"/>
      <c r="K324" s="178"/>
      <c r="L324" s="178"/>
      <c r="M324" s="178"/>
      <c r="N324" s="19"/>
    </row>
    <row r="325" spans="1:14" ht="10" customHeight="1" x14ac:dyDescent="0.3">
      <c r="A325" s="16"/>
      <c r="B325" s="40"/>
      <c r="C325" s="41"/>
      <c r="D325" s="41"/>
      <c r="E325" s="41"/>
      <c r="F325" s="41"/>
      <c r="G325" s="41"/>
      <c r="H325" s="41"/>
      <c r="I325" s="41"/>
      <c r="J325" s="41"/>
      <c r="K325" s="41"/>
      <c r="L325" s="41"/>
      <c r="M325" s="42"/>
      <c r="N325" s="19"/>
    </row>
    <row r="326" spans="1:14" ht="20" customHeight="1" x14ac:dyDescent="0.3">
      <c r="A326" s="16"/>
      <c r="B326" s="52" t="str">
        <f>C1377</f>
        <v xml:space="preserve">We provide this helpful feedback to you, , to improve your cultural competency. </v>
      </c>
      <c r="C326" s="53"/>
      <c r="D326" s="53"/>
      <c r="E326" s="53"/>
      <c r="F326" s="53"/>
      <c r="G326" s="53"/>
      <c r="H326" s="53"/>
      <c r="I326" s="53"/>
      <c r="J326" s="53"/>
      <c r="K326" s="53"/>
      <c r="L326" s="53"/>
      <c r="M326" s="54"/>
      <c r="N326" s="19"/>
    </row>
    <row r="327" spans="1:14" ht="20" customHeight="1" x14ac:dyDescent="0.3">
      <c r="A327" s="16"/>
      <c r="B327" s="156" t="s">
        <v>15</v>
      </c>
      <c r="C327" s="157"/>
      <c r="D327" s="157"/>
      <c r="E327" s="157"/>
      <c r="F327" s="157"/>
      <c r="G327" s="157"/>
      <c r="H327" s="157"/>
      <c r="I327" s="157"/>
      <c r="J327" s="157"/>
      <c r="K327" s="157"/>
      <c r="L327" s="157"/>
      <c r="M327" s="158"/>
      <c r="N327" s="19"/>
    </row>
    <row r="328" spans="1:14" ht="20" customHeight="1" thickBot="1" x14ac:dyDescent="0.35">
      <c r="A328" s="16"/>
      <c r="B328" s="156" t="s">
        <v>16</v>
      </c>
      <c r="C328" s="157"/>
      <c r="D328" s="157"/>
      <c r="E328" s="157"/>
      <c r="F328" s="157"/>
      <c r="G328" s="157"/>
      <c r="H328" s="157"/>
      <c r="I328" s="157"/>
      <c r="J328" s="157"/>
      <c r="K328" s="157"/>
      <c r="L328" s="157"/>
      <c r="M328" s="158"/>
      <c r="N328" s="19"/>
    </row>
    <row r="329" spans="1:14" ht="30" customHeight="1" thickTop="1" x14ac:dyDescent="0.3">
      <c r="A329" s="16"/>
      <c r="B329" s="159" t="s">
        <v>17</v>
      </c>
      <c r="C329" s="160"/>
      <c r="D329" s="160"/>
      <c r="E329" s="162" t="s">
        <v>18</v>
      </c>
      <c r="F329" s="163"/>
      <c r="G329" s="163"/>
      <c r="H329" s="164"/>
      <c r="I329" s="165" t="s">
        <v>19</v>
      </c>
      <c r="J329" s="166"/>
      <c r="K329" s="166"/>
      <c r="L329" s="166"/>
      <c r="M329" s="167"/>
      <c r="N329" s="19"/>
    </row>
    <row r="330" spans="1:14" ht="55" customHeight="1" thickBot="1" x14ac:dyDescent="0.35">
      <c r="A330" s="16"/>
      <c r="B330" s="55"/>
      <c r="C330" s="17"/>
      <c r="D330" s="17"/>
      <c r="E330" s="168" t="s">
        <v>20</v>
      </c>
      <c r="F330" s="169"/>
      <c r="G330" s="169"/>
      <c r="H330" s="170"/>
      <c r="I330" s="171" t="s">
        <v>21</v>
      </c>
      <c r="J330" s="172"/>
      <c r="K330" s="172"/>
      <c r="L330" s="172"/>
      <c r="M330" s="173"/>
      <c r="N330" s="19"/>
    </row>
    <row r="331" spans="1:14" ht="10" customHeight="1" thickTop="1" x14ac:dyDescent="0.3">
      <c r="A331" s="16"/>
      <c r="B331" s="55"/>
      <c r="C331" s="17"/>
      <c r="D331" s="17"/>
      <c r="E331" s="17"/>
      <c r="F331" s="17"/>
      <c r="G331" s="17"/>
      <c r="H331" s="17"/>
      <c r="I331" s="17"/>
      <c r="J331" s="17"/>
      <c r="K331" s="17"/>
      <c r="L331" s="17"/>
      <c r="M331" s="56"/>
      <c r="N331" s="19"/>
    </row>
    <row r="332" spans="1:14" ht="20.149999999999999" customHeight="1" x14ac:dyDescent="0.3">
      <c r="A332" s="16"/>
      <c r="B332" s="46"/>
      <c r="C332" s="39"/>
      <c r="D332" s="39"/>
      <c r="E332" s="153"/>
      <c r="F332" s="154"/>
      <c r="G332" s="154"/>
      <c r="H332" s="154"/>
      <c r="I332" s="154"/>
      <c r="J332" s="154"/>
      <c r="K332" s="154"/>
      <c r="L332" s="155"/>
      <c r="M332" s="48"/>
      <c r="N332" s="19"/>
    </row>
    <row r="333" spans="1:14" ht="10" customHeight="1" x14ac:dyDescent="0.3">
      <c r="A333" s="16"/>
      <c r="B333" s="46"/>
      <c r="C333" s="39"/>
      <c r="D333" s="39"/>
      <c r="E333" s="39"/>
      <c r="F333" s="39"/>
      <c r="G333" s="39"/>
      <c r="H333" s="39"/>
      <c r="I333" s="39"/>
      <c r="J333" s="39"/>
      <c r="K333" s="39"/>
      <c r="L333" s="39"/>
      <c r="M333" s="48"/>
      <c r="N333" s="19"/>
    </row>
    <row r="334" spans="1:14" ht="65.150000000000006" customHeight="1" x14ac:dyDescent="0.3">
      <c r="A334" s="16"/>
      <c r="B334" s="156" t="str">
        <f>C1387</f>
        <v>Select one of these two services, Standard or Competitive Competence, to best improve your efficacy serving diverse patients. We can then offer a testimonial of your improved responsiveness to diverse clients.</v>
      </c>
      <c r="C334" s="157"/>
      <c r="D334" s="157"/>
      <c r="E334" s="157"/>
      <c r="F334" s="157"/>
      <c r="G334" s="157"/>
      <c r="H334" s="157"/>
      <c r="I334" s="157"/>
      <c r="J334" s="157"/>
      <c r="K334" s="157"/>
      <c r="L334" s="157"/>
      <c r="M334" s="158"/>
      <c r="N334" s="19"/>
    </row>
    <row r="335" spans="1:14" ht="45" customHeight="1" x14ac:dyDescent="0.3">
      <c r="A335" s="16"/>
      <c r="B335" s="150"/>
      <c r="C335" s="151"/>
      <c r="D335" s="151"/>
      <c r="E335" s="151"/>
      <c r="F335" s="151"/>
      <c r="G335" s="151"/>
      <c r="H335" s="151"/>
      <c r="I335" s="151"/>
      <c r="J335" s="151"/>
      <c r="K335" s="151"/>
      <c r="L335" s="151"/>
      <c r="M335" s="152"/>
      <c r="N335" s="19"/>
    </row>
    <row r="336" spans="1:14" ht="5.15" customHeight="1" x14ac:dyDescent="0.3">
      <c r="A336" s="16"/>
      <c r="B336" s="39"/>
      <c r="C336" s="39"/>
      <c r="D336" s="39"/>
      <c r="E336" s="39"/>
      <c r="F336" s="39"/>
      <c r="G336" s="39"/>
      <c r="H336" s="39"/>
      <c r="I336" s="39"/>
      <c r="J336" s="39"/>
      <c r="K336" s="39"/>
      <c r="L336" s="39"/>
      <c r="M336" s="39"/>
      <c r="N336" s="19"/>
    </row>
    <row r="337" spans="1:54" ht="5.15" customHeight="1" x14ac:dyDescent="0.3">
      <c r="A337" s="27"/>
      <c r="B337" s="28"/>
      <c r="C337" s="28"/>
      <c r="D337" s="28"/>
      <c r="E337" s="28"/>
      <c r="F337" s="28"/>
      <c r="G337" s="28"/>
      <c r="H337" s="28"/>
      <c r="I337" s="28"/>
      <c r="J337" s="28"/>
      <c r="K337" s="28"/>
      <c r="L337" s="28"/>
      <c r="M337" s="28"/>
      <c r="N337" s="29"/>
    </row>
    <row r="338" spans="1:54" ht="55" customHeight="1" x14ac:dyDescent="0.3">
      <c r="A338" s="30" t="s">
        <v>5</v>
      </c>
      <c r="B338" s="188" t="s">
        <v>30</v>
      </c>
      <c r="C338" s="188"/>
      <c r="D338" s="188"/>
      <c r="E338" s="188"/>
      <c r="F338" s="186"/>
      <c r="G338" s="186"/>
      <c r="H338" s="186"/>
      <c r="I338" s="186"/>
      <c r="J338" s="187"/>
      <c r="K338" s="187"/>
      <c r="L338" s="187"/>
      <c r="M338" s="187"/>
      <c r="N338" s="31" t="s">
        <v>7</v>
      </c>
    </row>
    <row r="339" spans="1:54" ht="5.15" customHeight="1" x14ac:dyDescent="0.3">
      <c r="A339" s="11"/>
      <c r="B339" s="12"/>
      <c r="C339" s="12"/>
      <c r="D339" s="12"/>
      <c r="E339" s="12"/>
      <c r="F339" s="12"/>
      <c r="G339" s="12"/>
      <c r="H339" s="13"/>
      <c r="I339" s="12"/>
      <c r="J339" s="12"/>
      <c r="K339" s="12"/>
      <c r="L339" s="12"/>
      <c r="M339" s="12"/>
      <c r="N339" s="14"/>
    </row>
    <row r="340" spans="1:54" ht="5.15" customHeight="1" x14ac:dyDescent="0.3">
      <c r="A340" s="16"/>
      <c r="B340" s="17"/>
      <c r="C340" s="17"/>
      <c r="D340" s="17"/>
      <c r="E340" s="17"/>
      <c r="F340" s="17"/>
      <c r="G340" s="17"/>
      <c r="H340" s="18"/>
      <c r="I340" s="17"/>
      <c r="J340" s="17"/>
      <c r="K340" s="17"/>
      <c r="L340" s="17"/>
      <c r="M340" s="17"/>
      <c r="N340" s="19"/>
    </row>
    <row r="341" spans="1:54" ht="5.15" customHeight="1" thickBot="1" x14ac:dyDescent="0.35">
      <c r="A341" s="16"/>
      <c r="B341" s="32"/>
      <c r="C341" s="32"/>
      <c r="D341" s="32"/>
      <c r="E341" s="32"/>
      <c r="F341" s="32"/>
      <c r="G341" s="32"/>
      <c r="H341" s="32"/>
      <c r="I341" s="32"/>
      <c r="J341" s="32"/>
      <c r="K341" s="32"/>
      <c r="L341" s="32"/>
      <c r="M341" s="32"/>
      <c r="N341" s="19"/>
    </row>
    <row r="342" spans="1:54" ht="20.149999999999999" customHeight="1" thickTop="1" x14ac:dyDescent="0.3">
      <c r="A342" s="16"/>
      <c r="B342" s="33" t="s">
        <v>11</v>
      </c>
      <c r="C342" s="32"/>
      <c r="D342" s="32"/>
      <c r="E342" s="32"/>
      <c r="F342" s="179" t="str">
        <f>F301</f>
        <v/>
      </c>
      <c r="G342" s="180"/>
      <c r="H342" s="180"/>
      <c r="I342" s="181"/>
      <c r="J342" s="34"/>
      <c r="K342" s="35" t="s">
        <v>12</v>
      </c>
      <c r="L342" s="36"/>
      <c r="M342" s="37"/>
      <c r="N342" s="19"/>
    </row>
    <row r="343" spans="1:54" ht="20.149999999999999" customHeight="1" thickBot="1" x14ac:dyDescent="0.35">
      <c r="A343" s="16"/>
      <c r="B343" s="33" t="s">
        <v>13</v>
      </c>
      <c r="C343" s="32"/>
      <c r="D343" s="32"/>
      <c r="E343" s="32"/>
      <c r="F343" s="179" t="str">
        <f>F302</f>
        <v/>
      </c>
      <c r="G343" s="180"/>
      <c r="H343" s="180"/>
      <c r="I343" s="181"/>
      <c r="J343" s="34"/>
      <c r="K343" s="182"/>
      <c r="L343" s="183"/>
      <c r="M343" s="184"/>
      <c r="N343" s="19"/>
    </row>
    <row r="344" spans="1:54" ht="10" customHeight="1" thickTop="1" x14ac:dyDescent="0.3">
      <c r="A344" s="16"/>
      <c r="B344" s="17"/>
      <c r="C344" s="17"/>
      <c r="D344" s="17"/>
      <c r="E344" s="17"/>
      <c r="F344" s="17"/>
      <c r="G344" s="17"/>
      <c r="H344" s="18"/>
      <c r="I344" s="17"/>
      <c r="J344" s="17"/>
      <c r="K344" s="17"/>
      <c r="L344" s="17"/>
      <c r="M344" s="17"/>
      <c r="N344" s="19"/>
    </row>
    <row r="345" spans="1:54" ht="20.149999999999999" customHeight="1" x14ac:dyDescent="0.3">
      <c r="A345" s="16"/>
      <c r="B345" s="174" t="str">
        <f>F1397</f>
        <v>1. I felt fully seen and heard.</v>
      </c>
      <c r="C345" s="174"/>
      <c r="D345" s="174"/>
      <c r="E345" s="174"/>
      <c r="F345" s="174"/>
      <c r="G345" s="174"/>
      <c r="H345" s="174"/>
      <c r="I345" s="174"/>
      <c r="J345" s="174"/>
      <c r="K345" s="175"/>
      <c r="L345" s="176"/>
      <c r="M345" s="177"/>
      <c r="N345" s="19"/>
    </row>
    <row r="346" spans="1:54" ht="5.15" customHeight="1" x14ac:dyDescent="0.3">
      <c r="A346" s="16"/>
      <c r="B346" s="17"/>
      <c r="C346" s="17"/>
      <c r="D346" s="17"/>
      <c r="E346" s="17"/>
      <c r="F346" s="17"/>
      <c r="G346" s="17"/>
      <c r="H346" s="18"/>
      <c r="I346" s="17"/>
      <c r="J346" s="17"/>
      <c r="K346" s="17"/>
      <c r="L346" s="17"/>
      <c r="M346" s="17"/>
      <c r="N346" s="19"/>
      <c r="BB346" s="38"/>
    </row>
    <row r="347" spans="1:54" ht="20.149999999999999" customHeight="1" x14ac:dyDescent="0.3">
      <c r="A347" s="16"/>
      <c r="B347" s="174" t="str">
        <f>F1398</f>
        <v>2. They faithfully responded to all of my expressions of pain or discomfort.</v>
      </c>
      <c r="C347" s="174"/>
      <c r="D347" s="174"/>
      <c r="E347" s="174"/>
      <c r="F347" s="174"/>
      <c r="G347" s="174"/>
      <c r="H347" s="174"/>
      <c r="I347" s="174"/>
      <c r="J347" s="174"/>
      <c r="K347" s="175"/>
      <c r="L347" s="176"/>
      <c r="M347" s="177"/>
      <c r="N347" s="19"/>
      <c r="BB347" s="38"/>
    </row>
    <row r="348" spans="1:54" ht="5.15" customHeight="1" x14ac:dyDescent="0.3">
      <c r="A348" s="16"/>
      <c r="B348" s="17"/>
      <c r="C348" s="17"/>
      <c r="D348" s="17"/>
      <c r="E348" s="17"/>
      <c r="F348" s="17"/>
      <c r="G348" s="17"/>
      <c r="H348" s="18"/>
      <c r="I348" s="17"/>
      <c r="J348" s="17"/>
      <c r="K348" s="17"/>
      <c r="L348" s="17"/>
      <c r="M348" s="17"/>
      <c r="N348" s="19"/>
      <c r="BB348" s="38"/>
    </row>
    <row r="349" spans="1:54" ht="20.149999999999999" customHeight="1" x14ac:dyDescent="0.3">
      <c r="A349" s="16"/>
      <c r="B349" s="174" t="str">
        <f>F1399</f>
        <v>3. They put my personal wellbeing ahead of their institutional processes.</v>
      </c>
      <c r="C349" s="174"/>
      <c r="D349" s="174"/>
      <c r="E349" s="174"/>
      <c r="F349" s="174"/>
      <c r="G349" s="174"/>
      <c r="H349" s="174"/>
      <c r="I349" s="174"/>
      <c r="J349" s="174"/>
      <c r="K349" s="175"/>
      <c r="L349" s="176"/>
      <c r="M349" s="177"/>
      <c r="N349" s="19"/>
      <c r="BB349" s="38"/>
    </row>
    <row r="350" spans="1:54" ht="5.15" customHeight="1" x14ac:dyDescent="0.3">
      <c r="A350" s="16"/>
      <c r="B350" s="17"/>
      <c r="C350" s="17"/>
      <c r="D350" s="17"/>
      <c r="E350" s="17"/>
      <c r="F350" s="17"/>
      <c r="G350" s="17"/>
      <c r="H350" s="18"/>
      <c r="I350" s="17"/>
      <c r="J350" s="17"/>
      <c r="K350" s="17"/>
      <c r="L350" s="17"/>
      <c r="M350" s="17"/>
      <c r="N350" s="19"/>
      <c r="BB350" s="38"/>
    </row>
    <row r="351" spans="1:54" ht="20.149999999999999" customHeight="1" x14ac:dyDescent="0.3">
      <c r="A351" s="16"/>
      <c r="B351" s="174" t="str">
        <f>F1400</f>
        <v>4. Their actions and expressions were devoid of any microaggressions.</v>
      </c>
      <c r="C351" s="174"/>
      <c r="D351" s="174"/>
      <c r="E351" s="174"/>
      <c r="F351" s="174"/>
      <c r="G351" s="174"/>
      <c r="H351" s="174"/>
      <c r="I351" s="174"/>
      <c r="J351" s="174"/>
      <c r="K351" s="175"/>
      <c r="L351" s="176"/>
      <c r="M351" s="177"/>
      <c r="N351" s="19"/>
    </row>
    <row r="352" spans="1:54" ht="5.15" customHeight="1" x14ac:dyDescent="0.3">
      <c r="A352" s="16"/>
      <c r="B352" s="17"/>
      <c r="C352" s="17"/>
      <c r="D352" s="17"/>
      <c r="E352" s="17"/>
      <c r="F352" s="17"/>
      <c r="G352" s="17"/>
      <c r="H352" s="18"/>
      <c r="I352" s="17"/>
      <c r="J352" s="17"/>
      <c r="K352" s="17"/>
      <c r="L352" s="17"/>
      <c r="M352" s="17"/>
      <c r="N352" s="19"/>
    </row>
    <row r="353" spans="1:14" ht="20.149999999999999" customHeight="1" x14ac:dyDescent="0.3">
      <c r="A353" s="16"/>
      <c r="B353" s="174" t="str">
        <f>F1401</f>
        <v>5. They asked me how they could be more culturally sensitive.</v>
      </c>
      <c r="C353" s="174"/>
      <c r="D353" s="174"/>
      <c r="E353" s="174"/>
      <c r="F353" s="174"/>
      <c r="G353" s="174"/>
      <c r="H353" s="174"/>
      <c r="I353" s="174"/>
      <c r="J353" s="174"/>
      <c r="K353" s="175"/>
      <c r="L353" s="176"/>
      <c r="M353" s="177"/>
      <c r="N353" s="19"/>
    </row>
    <row r="354" spans="1:14" ht="5.15" customHeight="1" x14ac:dyDescent="0.3">
      <c r="A354" s="16"/>
      <c r="B354" s="17"/>
      <c r="C354" s="17"/>
      <c r="D354" s="17"/>
      <c r="E354" s="17"/>
      <c r="F354" s="17"/>
      <c r="G354" s="17"/>
      <c r="H354" s="18"/>
      <c r="I354" s="17"/>
      <c r="J354" s="17"/>
      <c r="K354" s="17"/>
      <c r="L354" s="17"/>
      <c r="M354" s="17"/>
      <c r="N354" s="19"/>
    </row>
    <row r="355" spans="1:14" ht="20.149999999999999" customHeight="1" x14ac:dyDescent="0.3">
      <c r="A355" s="16"/>
      <c r="B355" s="174" t="str">
        <f>F1402</f>
        <v>6. They did not exploit my vulnerability to their professional authority.</v>
      </c>
      <c r="C355" s="174"/>
      <c r="D355" s="174"/>
      <c r="E355" s="174"/>
      <c r="F355" s="174"/>
      <c r="G355" s="174"/>
      <c r="H355" s="174"/>
      <c r="I355" s="174"/>
      <c r="J355" s="174"/>
      <c r="K355" s="175"/>
      <c r="L355" s="176"/>
      <c r="M355" s="177"/>
      <c r="N355" s="19"/>
    </row>
    <row r="356" spans="1:14" ht="5.15" customHeight="1" x14ac:dyDescent="0.3">
      <c r="A356" s="16"/>
      <c r="B356" s="39"/>
      <c r="C356" s="39"/>
      <c r="D356" s="39"/>
      <c r="E356" s="39"/>
      <c r="F356" s="39"/>
      <c r="G356" s="39"/>
      <c r="H356" s="39"/>
      <c r="I356" s="39"/>
      <c r="J356" s="39"/>
      <c r="K356" s="39"/>
      <c r="L356" s="39"/>
      <c r="M356" s="39"/>
      <c r="N356" s="19"/>
    </row>
    <row r="357" spans="1:14" ht="20.149999999999999" customHeight="1" x14ac:dyDescent="0.3">
      <c r="A357" s="16"/>
      <c r="B357" s="174" t="str">
        <f>F1403</f>
        <v>7. I never had to give up my autonomy to fit their processes.</v>
      </c>
      <c r="C357" s="174"/>
      <c r="D357" s="174"/>
      <c r="E357" s="174"/>
      <c r="F357" s="174"/>
      <c r="G357" s="174"/>
      <c r="H357" s="174"/>
      <c r="I357" s="174"/>
      <c r="J357" s="174"/>
      <c r="K357" s="175"/>
      <c r="L357" s="176"/>
      <c r="M357" s="177"/>
      <c r="N357" s="19"/>
    </row>
    <row r="358" spans="1:14" ht="5.15" customHeight="1" x14ac:dyDescent="0.3">
      <c r="A358" s="16"/>
      <c r="B358" s="39"/>
      <c r="C358" s="39"/>
      <c r="D358" s="39"/>
      <c r="E358" s="39"/>
      <c r="F358" s="39"/>
      <c r="G358" s="39"/>
      <c r="H358" s="39"/>
      <c r="I358" s="39"/>
      <c r="J358" s="39"/>
      <c r="K358" s="39"/>
      <c r="L358" s="39"/>
      <c r="M358" s="39"/>
      <c r="N358" s="19"/>
    </row>
    <row r="359" spans="1:14" ht="20.149999999999999" customHeight="1" x14ac:dyDescent="0.3">
      <c r="A359" s="16"/>
      <c r="B359" s="174" t="str">
        <f>F1404</f>
        <v>8. Staff appeared to be culturally diverse.</v>
      </c>
      <c r="C359" s="174"/>
      <c r="D359" s="174"/>
      <c r="E359" s="174"/>
      <c r="F359" s="174"/>
      <c r="G359" s="174"/>
      <c r="H359" s="174"/>
      <c r="I359" s="174"/>
      <c r="J359" s="174"/>
      <c r="K359" s="175"/>
      <c r="L359" s="176"/>
      <c r="M359" s="177"/>
      <c r="N359" s="19"/>
    </row>
    <row r="360" spans="1:14" ht="5.15" customHeight="1" x14ac:dyDescent="0.3">
      <c r="A360" s="16"/>
      <c r="B360" s="39"/>
      <c r="C360" s="39"/>
      <c r="D360" s="39"/>
      <c r="E360" s="39"/>
      <c r="F360" s="39"/>
      <c r="G360" s="39"/>
      <c r="H360" s="39"/>
      <c r="I360" s="39"/>
      <c r="J360" s="39"/>
      <c r="K360" s="39"/>
      <c r="L360" s="39"/>
      <c r="M360" s="39"/>
      <c r="N360" s="19"/>
    </row>
    <row r="361" spans="1:14" ht="20.149999999999999" customHeight="1" x14ac:dyDescent="0.3">
      <c r="A361" s="16"/>
      <c r="B361" s="174" t="str">
        <f>F1405</f>
        <v>9. They effectively accommodated my linguistic barrier.</v>
      </c>
      <c r="C361" s="174"/>
      <c r="D361" s="174"/>
      <c r="E361" s="174"/>
      <c r="F361" s="174"/>
      <c r="G361" s="174"/>
      <c r="H361" s="174"/>
      <c r="I361" s="174"/>
      <c r="J361" s="174"/>
      <c r="K361" s="175"/>
      <c r="L361" s="176"/>
      <c r="M361" s="177"/>
      <c r="N361" s="19"/>
    </row>
    <row r="362" spans="1:14" ht="5.15" customHeight="1" x14ac:dyDescent="0.3">
      <c r="A362" s="16"/>
      <c r="B362" s="39"/>
      <c r="C362" s="39"/>
      <c r="D362" s="39"/>
      <c r="E362" s="39"/>
      <c r="F362" s="39"/>
      <c r="G362" s="39"/>
      <c r="H362" s="39"/>
      <c r="I362" s="39"/>
      <c r="J362" s="39"/>
      <c r="K362" s="39"/>
      <c r="L362" s="39"/>
      <c r="M362" s="39"/>
      <c r="N362" s="19"/>
    </row>
    <row r="363" spans="1:14" ht="20.149999999999999" customHeight="1" x14ac:dyDescent="0.3">
      <c r="A363" s="16"/>
      <c r="B363" s="174" t="str">
        <f>F1406</f>
        <v>10. I was offered billing options appropriate to my cultural values.</v>
      </c>
      <c r="C363" s="174"/>
      <c r="D363" s="174"/>
      <c r="E363" s="174"/>
      <c r="F363" s="174"/>
      <c r="G363" s="174"/>
      <c r="H363" s="174"/>
      <c r="I363" s="174"/>
      <c r="J363" s="174"/>
      <c r="K363" s="175"/>
      <c r="L363" s="176"/>
      <c r="M363" s="177"/>
      <c r="N363" s="19"/>
    </row>
    <row r="364" spans="1:14" ht="10" customHeight="1" x14ac:dyDescent="0.3">
      <c r="A364" s="16"/>
      <c r="B364" s="39"/>
      <c r="C364" s="39"/>
      <c r="D364" s="39"/>
      <c r="E364" s="39"/>
      <c r="F364" s="39"/>
      <c r="G364" s="39"/>
      <c r="H364" s="39"/>
      <c r="I364" s="39"/>
      <c r="J364" s="39"/>
      <c r="K364" s="39"/>
      <c r="L364" s="39"/>
      <c r="M364" s="39"/>
      <c r="N364" s="19"/>
    </row>
    <row r="365" spans="1:14" ht="15" customHeight="1" x14ac:dyDescent="0.3">
      <c r="A365" s="16"/>
      <c r="B365" s="178" t="str">
        <f>B1410</f>
        <v/>
      </c>
      <c r="C365" s="178"/>
      <c r="D365" s="178"/>
      <c r="E365" s="178"/>
      <c r="F365" s="178"/>
      <c r="G365" s="178"/>
      <c r="H365" s="178"/>
      <c r="I365" s="178"/>
      <c r="J365" s="178"/>
      <c r="K365" s="178"/>
      <c r="L365" s="178"/>
      <c r="M365" s="178"/>
      <c r="N365" s="19"/>
    </row>
    <row r="366" spans="1:14" ht="10" customHeight="1" x14ac:dyDescent="0.3">
      <c r="A366" s="16"/>
      <c r="B366" s="40"/>
      <c r="C366" s="41"/>
      <c r="D366" s="41"/>
      <c r="E366" s="41"/>
      <c r="F366" s="41"/>
      <c r="G366" s="41"/>
      <c r="H366" s="41"/>
      <c r="I366" s="41"/>
      <c r="J366" s="41"/>
      <c r="K366" s="41"/>
      <c r="L366" s="41"/>
      <c r="M366" s="42"/>
      <c r="N366" s="19"/>
    </row>
    <row r="367" spans="1:14" ht="20" customHeight="1" x14ac:dyDescent="0.3">
      <c r="A367" s="16"/>
      <c r="B367" s="52" t="str">
        <f>C1414</f>
        <v xml:space="preserve">We provide this helpful feedback to you, , to improve your cultural competency. </v>
      </c>
      <c r="C367" s="53"/>
      <c r="D367" s="53"/>
      <c r="E367" s="53"/>
      <c r="F367" s="53"/>
      <c r="G367" s="53"/>
      <c r="H367" s="53"/>
      <c r="I367" s="53"/>
      <c r="J367" s="53"/>
      <c r="K367" s="53"/>
      <c r="L367" s="53"/>
      <c r="M367" s="54"/>
      <c r="N367" s="19"/>
    </row>
    <row r="368" spans="1:14" ht="20" customHeight="1" x14ac:dyDescent="0.3">
      <c r="A368" s="16"/>
      <c r="B368" s="156" t="s">
        <v>15</v>
      </c>
      <c r="C368" s="157"/>
      <c r="D368" s="157"/>
      <c r="E368" s="157"/>
      <c r="F368" s="157"/>
      <c r="G368" s="157"/>
      <c r="H368" s="157"/>
      <c r="I368" s="157"/>
      <c r="J368" s="157"/>
      <c r="K368" s="157"/>
      <c r="L368" s="157"/>
      <c r="M368" s="158"/>
      <c r="N368" s="19"/>
    </row>
    <row r="369" spans="1:14" ht="20" customHeight="1" thickBot="1" x14ac:dyDescent="0.35">
      <c r="A369" s="16"/>
      <c r="B369" s="156" t="s">
        <v>16</v>
      </c>
      <c r="C369" s="157"/>
      <c r="D369" s="157"/>
      <c r="E369" s="157"/>
      <c r="F369" s="157"/>
      <c r="G369" s="157"/>
      <c r="H369" s="157"/>
      <c r="I369" s="157"/>
      <c r="J369" s="157"/>
      <c r="K369" s="157"/>
      <c r="L369" s="157"/>
      <c r="M369" s="158"/>
      <c r="N369" s="19"/>
    </row>
    <row r="370" spans="1:14" ht="30" customHeight="1" thickTop="1" x14ac:dyDescent="0.3">
      <c r="A370" s="16"/>
      <c r="B370" s="159" t="s">
        <v>17</v>
      </c>
      <c r="C370" s="160"/>
      <c r="D370" s="160"/>
      <c r="E370" s="162" t="s">
        <v>18</v>
      </c>
      <c r="F370" s="163"/>
      <c r="G370" s="163"/>
      <c r="H370" s="164"/>
      <c r="I370" s="165" t="s">
        <v>19</v>
      </c>
      <c r="J370" s="166"/>
      <c r="K370" s="166"/>
      <c r="L370" s="166"/>
      <c r="M370" s="167"/>
      <c r="N370" s="19"/>
    </row>
    <row r="371" spans="1:14" ht="55" customHeight="1" thickBot="1" x14ac:dyDescent="0.35">
      <c r="A371" s="16"/>
      <c r="B371" s="55"/>
      <c r="C371" s="17"/>
      <c r="D371" s="17"/>
      <c r="E371" s="168" t="s">
        <v>20</v>
      </c>
      <c r="F371" s="169"/>
      <c r="G371" s="169"/>
      <c r="H371" s="170"/>
      <c r="I371" s="171" t="s">
        <v>21</v>
      </c>
      <c r="J371" s="172"/>
      <c r="K371" s="172"/>
      <c r="L371" s="172"/>
      <c r="M371" s="173"/>
      <c r="N371" s="19"/>
    </row>
    <row r="372" spans="1:14" ht="10" customHeight="1" thickTop="1" x14ac:dyDescent="0.3">
      <c r="A372" s="16"/>
      <c r="B372" s="55"/>
      <c r="C372" s="17"/>
      <c r="D372" s="17"/>
      <c r="E372" s="17"/>
      <c r="F372" s="17"/>
      <c r="G372" s="17"/>
      <c r="H372" s="17"/>
      <c r="I372" s="17"/>
      <c r="J372" s="17"/>
      <c r="K372" s="17"/>
      <c r="L372" s="17"/>
      <c r="M372" s="56"/>
      <c r="N372" s="19"/>
    </row>
    <row r="373" spans="1:14" ht="20.149999999999999" customHeight="1" x14ac:dyDescent="0.3">
      <c r="A373" s="16"/>
      <c r="B373" s="46"/>
      <c r="C373" s="39"/>
      <c r="D373" s="39"/>
      <c r="E373" s="153"/>
      <c r="F373" s="154"/>
      <c r="G373" s="154"/>
      <c r="H373" s="154"/>
      <c r="I373" s="154"/>
      <c r="J373" s="154"/>
      <c r="K373" s="154"/>
      <c r="L373" s="155"/>
      <c r="M373" s="48"/>
      <c r="N373" s="19"/>
    </row>
    <row r="374" spans="1:14" ht="10" customHeight="1" x14ac:dyDescent="0.3">
      <c r="A374" s="16"/>
      <c r="B374" s="46"/>
      <c r="C374" s="39"/>
      <c r="D374" s="39"/>
      <c r="E374" s="39"/>
      <c r="F374" s="39"/>
      <c r="G374" s="39"/>
      <c r="H374" s="39"/>
      <c r="I374" s="39"/>
      <c r="J374" s="39"/>
      <c r="K374" s="39"/>
      <c r="L374" s="39"/>
      <c r="M374" s="48"/>
      <c r="N374" s="19"/>
    </row>
    <row r="375" spans="1:14" ht="65.150000000000006" customHeight="1" x14ac:dyDescent="0.3">
      <c r="A375" s="16"/>
      <c r="B375" s="156" t="str">
        <f>C1424</f>
        <v>Select one of these two services, Standard or Competitive Competence, to best improve your efficacy serving diverse patients. We can then offer a testimonial of your improved responsiveness to diverse clients.</v>
      </c>
      <c r="C375" s="157"/>
      <c r="D375" s="157"/>
      <c r="E375" s="157"/>
      <c r="F375" s="157"/>
      <c r="G375" s="157"/>
      <c r="H375" s="157"/>
      <c r="I375" s="157"/>
      <c r="J375" s="157"/>
      <c r="K375" s="157"/>
      <c r="L375" s="157"/>
      <c r="M375" s="158"/>
      <c r="N375" s="19"/>
    </row>
    <row r="376" spans="1:14" ht="45" customHeight="1" x14ac:dyDescent="0.3">
      <c r="A376" s="16"/>
      <c r="B376" s="150"/>
      <c r="C376" s="151"/>
      <c r="D376" s="151"/>
      <c r="E376" s="151"/>
      <c r="F376" s="151"/>
      <c r="G376" s="151"/>
      <c r="H376" s="151"/>
      <c r="I376" s="151"/>
      <c r="J376" s="151"/>
      <c r="K376" s="151"/>
      <c r="L376" s="151"/>
      <c r="M376" s="152"/>
      <c r="N376" s="19"/>
    </row>
    <row r="377" spans="1:14" ht="5.15" customHeight="1" x14ac:dyDescent="0.3">
      <c r="A377" s="16"/>
      <c r="B377" s="39"/>
      <c r="C377" s="39"/>
      <c r="D377" s="39"/>
      <c r="E377" s="39"/>
      <c r="F377" s="39"/>
      <c r="G377" s="39"/>
      <c r="H377" s="39"/>
      <c r="I377" s="39"/>
      <c r="J377" s="39"/>
      <c r="K377" s="39"/>
      <c r="L377" s="39"/>
      <c r="M377" s="39"/>
      <c r="N377" s="19"/>
    </row>
    <row r="378" spans="1:14" ht="5.15" customHeight="1" x14ac:dyDescent="0.3">
      <c r="A378" s="27"/>
      <c r="B378" s="28"/>
      <c r="C378" s="28"/>
      <c r="D378" s="28"/>
      <c r="E378" s="28"/>
      <c r="F378" s="28"/>
      <c r="G378" s="28"/>
      <c r="H378" s="28"/>
      <c r="I378" s="28"/>
      <c r="J378" s="28"/>
      <c r="K378" s="28"/>
      <c r="L378" s="28"/>
      <c r="M378" s="28"/>
      <c r="N378" s="29"/>
    </row>
    <row r="379" spans="1:14" ht="55" customHeight="1" x14ac:dyDescent="0.3">
      <c r="A379" s="30" t="s">
        <v>5</v>
      </c>
      <c r="B379" s="188" t="s">
        <v>31</v>
      </c>
      <c r="C379" s="188"/>
      <c r="D379" s="188"/>
      <c r="E379" s="188"/>
      <c r="F379" s="186"/>
      <c r="G379" s="186"/>
      <c r="H379" s="186"/>
      <c r="I379" s="186"/>
      <c r="J379" s="187"/>
      <c r="K379" s="187"/>
      <c r="L379" s="187"/>
      <c r="M379" s="187"/>
      <c r="N379" s="31" t="s">
        <v>7</v>
      </c>
    </row>
    <row r="380" spans="1:14" ht="5.15" customHeight="1" x14ac:dyDescent="0.3">
      <c r="A380" s="11"/>
      <c r="B380" s="12"/>
      <c r="C380" s="12"/>
      <c r="D380" s="12"/>
      <c r="E380" s="12"/>
      <c r="F380" s="12"/>
      <c r="G380" s="12"/>
      <c r="H380" s="13"/>
      <c r="I380" s="12"/>
      <c r="J380" s="12"/>
      <c r="K380" s="12"/>
      <c r="L380" s="12"/>
      <c r="M380" s="12"/>
      <c r="N380" s="14"/>
    </row>
    <row r="381" spans="1:14" ht="5.15" customHeight="1" x14ac:dyDescent="0.3">
      <c r="A381" s="16"/>
      <c r="B381" s="17"/>
      <c r="C381" s="17"/>
      <c r="D381" s="17"/>
      <c r="E381" s="17"/>
      <c r="F381" s="17"/>
      <c r="G381" s="17"/>
      <c r="H381" s="18"/>
      <c r="I381" s="17"/>
      <c r="J381" s="17"/>
      <c r="K381" s="17"/>
      <c r="L381" s="17"/>
      <c r="M381" s="17"/>
      <c r="N381" s="19"/>
    </row>
    <row r="382" spans="1:14" ht="5.15" customHeight="1" thickBot="1" x14ac:dyDescent="0.35">
      <c r="A382" s="16"/>
      <c r="B382" s="32"/>
      <c r="C382" s="32"/>
      <c r="D382" s="32"/>
      <c r="E382" s="32"/>
      <c r="F382" s="32"/>
      <c r="G382" s="32"/>
      <c r="H382" s="32"/>
      <c r="I382" s="32"/>
      <c r="J382" s="32"/>
      <c r="K382" s="32"/>
      <c r="L382" s="32"/>
      <c r="M382" s="32"/>
      <c r="N382" s="19"/>
    </row>
    <row r="383" spans="1:14" ht="20.149999999999999" customHeight="1" thickTop="1" x14ac:dyDescent="0.3">
      <c r="A383" s="16"/>
      <c r="B383" s="33" t="s">
        <v>11</v>
      </c>
      <c r="C383" s="32"/>
      <c r="D383" s="32"/>
      <c r="E383" s="32"/>
      <c r="F383" s="179" t="str">
        <f>F342</f>
        <v/>
      </c>
      <c r="G383" s="180"/>
      <c r="H383" s="180"/>
      <c r="I383" s="181"/>
      <c r="J383" s="34"/>
      <c r="K383" s="35" t="s">
        <v>12</v>
      </c>
      <c r="L383" s="36"/>
      <c r="M383" s="37"/>
      <c r="N383" s="19"/>
    </row>
    <row r="384" spans="1:14" ht="20.149999999999999" customHeight="1" thickBot="1" x14ac:dyDescent="0.35">
      <c r="A384" s="16"/>
      <c r="B384" s="33" t="s">
        <v>13</v>
      </c>
      <c r="C384" s="32"/>
      <c r="D384" s="32"/>
      <c r="E384" s="32"/>
      <c r="F384" s="179" t="str">
        <f>F343</f>
        <v/>
      </c>
      <c r="G384" s="180"/>
      <c r="H384" s="180"/>
      <c r="I384" s="181"/>
      <c r="J384" s="34"/>
      <c r="K384" s="182"/>
      <c r="L384" s="183"/>
      <c r="M384" s="184"/>
      <c r="N384" s="19"/>
    </row>
    <row r="385" spans="1:54" ht="10" customHeight="1" thickTop="1" x14ac:dyDescent="0.3">
      <c r="A385" s="16"/>
      <c r="B385" s="17"/>
      <c r="C385" s="17"/>
      <c r="D385" s="17"/>
      <c r="E385" s="17"/>
      <c r="F385" s="17"/>
      <c r="G385" s="17"/>
      <c r="H385" s="18"/>
      <c r="I385" s="17"/>
      <c r="J385" s="17"/>
      <c r="K385" s="17"/>
      <c r="L385" s="17"/>
      <c r="M385" s="17"/>
      <c r="N385" s="19"/>
    </row>
    <row r="386" spans="1:54" ht="20.149999999999999" customHeight="1" x14ac:dyDescent="0.3">
      <c r="A386" s="16"/>
      <c r="B386" s="174" t="str">
        <f>F1434</f>
        <v>1. I felt fully seen and heard.</v>
      </c>
      <c r="C386" s="174"/>
      <c r="D386" s="174"/>
      <c r="E386" s="174"/>
      <c r="F386" s="174"/>
      <c r="G386" s="174"/>
      <c r="H386" s="174"/>
      <c r="I386" s="174"/>
      <c r="J386" s="174"/>
      <c r="K386" s="175"/>
      <c r="L386" s="176"/>
      <c r="M386" s="177"/>
      <c r="N386" s="19"/>
    </row>
    <row r="387" spans="1:54" ht="5.15" customHeight="1" x14ac:dyDescent="0.3">
      <c r="A387" s="16"/>
      <c r="B387" s="17"/>
      <c r="C387" s="17"/>
      <c r="D387" s="17"/>
      <c r="E387" s="17"/>
      <c r="F387" s="17"/>
      <c r="G387" s="17"/>
      <c r="H387" s="18"/>
      <c r="I387" s="17"/>
      <c r="J387" s="17"/>
      <c r="K387" s="17"/>
      <c r="L387" s="17"/>
      <c r="M387" s="17"/>
      <c r="N387" s="19"/>
      <c r="BB387" s="38"/>
    </row>
    <row r="388" spans="1:54" ht="20.149999999999999" customHeight="1" x14ac:dyDescent="0.3">
      <c r="A388" s="16"/>
      <c r="B388" s="174" t="str">
        <f>F1435</f>
        <v>2. They faithfully responded to all of my expressions of pain or discomfort.</v>
      </c>
      <c r="C388" s="174"/>
      <c r="D388" s="174"/>
      <c r="E388" s="174"/>
      <c r="F388" s="174"/>
      <c r="G388" s="174"/>
      <c r="H388" s="174"/>
      <c r="I388" s="174"/>
      <c r="J388" s="174"/>
      <c r="K388" s="175"/>
      <c r="L388" s="176"/>
      <c r="M388" s="177"/>
      <c r="N388" s="19"/>
      <c r="BB388" s="38"/>
    </row>
    <row r="389" spans="1:54" ht="5.15" customHeight="1" x14ac:dyDescent="0.3">
      <c r="A389" s="16"/>
      <c r="B389" s="17"/>
      <c r="C389" s="17"/>
      <c r="D389" s="17"/>
      <c r="E389" s="17"/>
      <c r="F389" s="17"/>
      <c r="G389" s="17"/>
      <c r="H389" s="18"/>
      <c r="I389" s="17"/>
      <c r="J389" s="17"/>
      <c r="K389" s="17"/>
      <c r="L389" s="17"/>
      <c r="M389" s="17"/>
      <c r="N389" s="19"/>
      <c r="BB389" s="38"/>
    </row>
    <row r="390" spans="1:54" ht="20.149999999999999" customHeight="1" x14ac:dyDescent="0.3">
      <c r="A390" s="16"/>
      <c r="B390" s="174" t="str">
        <f>F1436</f>
        <v>3. They put my personal wellbeing ahead of their institutional processes.</v>
      </c>
      <c r="C390" s="174"/>
      <c r="D390" s="174"/>
      <c r="E390" s="174"/>
      <c r="F390" s="174"/>
      <c r="G390" s="174"/>
      <c r="H390" s="174"/>
      <c r="I390" s="174"/>
      <c r="J390" s="174"/>
      <c r="K390" s="175"/>
      <c r="L390" s="176"/>
      <c r="M390" s="177"/>
      <c r="N390" s="19"/>
      <c r="BB390" s="38"/>
    </row>
    <row r="391" spans="1:54" ht="5.15" customHeight="1" x14ac:dyDescent="0.3">
      <c r="A391" s="16"/>
      <c r="B391" s="17"/>
      <c r="C391" s="17"/>
      <c r="D391" s="17"/>
      <c r="E391" s="17"/>
      <c r="F391" s="17"/>
      <c r="G391" s="17"/>
      <c r="H391" s="18"/>
      <c r="I391" s="17"/>
      <c r="J391" s="17"/>
      <c r="K391" s="17"/>
      <c r="L391" s="17"/>
      <c r="M391" s="17"/>
      <c r="N391" s="19"/>
      <c r="BB391" s="38"/>
    </row>
    <row r="392" spans="1:54" ht="20.149999999999999" customHeight="1" x14ac:dyDescent="0.3">
      <c r="A392" s="16"/>
      <c r="B392" s="174" t="str">
        <f>F1437</f>
        <v>4. Their actions and expressions were devoid of any microaggressions.</v>
      </c>
      <c r="C392" s="174"/>
      <c r="D392" s="174"/>
      <c r="E392" s="174"/>
      <c r="F392" s="174"/>
      <c r="G392" s="174"/>
      <c r="H392" s="174"/>
      <c r="I392" s="174"/>
      <c r="J392" s="174"/>
      <c r="K392" s="175"/>
      <c r="L392" s="176"/>
      <c r="M392" s="177"/>
      <c r="N392" s="19"/>
    </row>
    <row r="393" spans="1:54" ht="5.15" customHeight="1" x14ac:dyDescent="0.3">
      <c r="A393" s="16"/>
      <c r="B393" s="17"/>
      <c r="C393" s="17"/>
      <c r="D393" s="17"/>
      <c r="E393" s="17"/>
      <c r="F393" s="17"/>
      <c r="G393" s="17"/>
      <c r="H393" s="18"/>
      <c r="I393" s="17"/>
      <c r="J393" s="17"/>
      <c r="K393" s="17"/>
      <c r="L393" s="17"/>
      <c r="M393" s="17"/>
      <c r="N393" s="19"/>
    </row>
    <row r="394" spans="1:54" ht="20.149999999999999" customHeight="1" x14ac:dyDescent="0.3">
      <c r="A394" s="16"/>
      <c r="B394" s="174" t="str">
        <f>F1438</f>
        <v>5. They asked me how they could be more culturally sensitive.</v>
      </c>
      <c r="C394" s="174"/>
      <c r="D394" s="174"/>
      <c r="E394" s="174"/>
      <c r="F394" s="174"/>
      <c r="G394" s="174"/>
      <c r="H394" s="174"/>
      <c r="I394" s="174"/>
      <c r="J394" s="174"/>
      <c r="K394" s="175"/>
      <c r="L394" s="176"/>
      <c r="M394" s="177"/>
      <c r="N394" s="19"/>
    </row>
    <row r="395" spans="1:54" ht="5.15" customHeight="1" x14ac:dyDescent="0.3">
      <c r="A395" s="16"/>
      <c r="B395" s="17"/>
      <c r="C395" s="17"/>
      <c r="D395" s="17"/>
      <c r="E395" s="17"/>
      <c r="F395" s="17"/>
      <c r="G395" s="17"/>
      <c r="H395" s="18"/>
      <c r="I395" s="17"/>
      <c r="J395" s="17"/>
      <c r="K395" s="17"/>
      <c r="L395" s="17"/>
      <c r="M395" s="17"/>
      <c r="N395" s="19"/>
    </row>
    <row r="396" spans="1:54" ht="20.149999999999999" customHeight="1" x14ac:dyDescent="0.3">
      <c r="A396" s="16"/>
      <c r="B396" s="174" t="str">
        <f>F1439</f>
        <v>6. They did not exploit my vulnerability to their professional authority.</v>
      </c>
      <c r="C396" s="174"/>
      <c r="D396" s="174"/>
      <c r="E396" s="174"/>
      <c r="F396" s="174"/>
      <c r="G396" s="174"/>
      <c r="H396" s="174"/>
      <c r="I396" s="174"/>
      <c r="J396" s="174"/>
      <c r="K396" s="175"/>
      <c r="L396" s="176"/>
      <c r="M396" s="177"/>
      <c r="N396" s="19"/>
    </row>
    <row r="397" spans="1:54" ht="5.15" customHeight="1" x14ac:dyDescent="0.3">
      <c r="A397" s="16"/>
      <c r="B397" s="39"/>
      <c r="C397" s="39"/>
      <c r="D397" s="39"/>
      <c r="E397" s="39"/>
      <c r="F397" s="39"/>
      <c r="G397" s="39"/>
      <c r="H397" s="39"/>
      <c r="I397" s="39"/>
      <c r="J397" s="39"/>
      <c r="K397" s="39"/>
      <c r="L397" s="39"/>
      <c r="M397" s="39"/>
      <c r="N397" s="19"/>
    </row>
    <row r="398" spans="1:54" ht="20.149999999999999" customHeight="1" x14ac:dyDescent="0.3">
      <c r="A398" s="16"/>
      <c r="B398" s="174" t="str">
        <f>F1440</f>
        <v>7. I never had to give up my autonomy to fit their processes.</v>
      </c>
      <c r="C398" s="174"/>
      <c r="D398" s="174"/>
      <c r="E398" s="174"/>
      <c r="F398" s="174"/>
      <c r="G398" s="174"/>
      <c r="H398" s="174"/>
      <c r="I398" s="174"/>
      <c r="J398" s="174"/>
      <c r="K398" s="175"/>
      <c r="L398" s="176"/>
      <c r="M398" s="177"/>
      <c r="N398" s="19"/>
    </row>
    <row r="399" spans="1:54" ht="5.15" customHeight="1" x14ac:dyDescent="0.3">
      <c r="A399" s="16"/>
      <c r="B399" s="39"/>
      <c r="C399" s="39"/>
      <c r="D399" s="39"/>
      <c r="E399" s="39"/>
      <c r="F399" s="39"/>
      <c r="G399" s="39"/>
      <c r="H399" s="39"/>
      <c r="I399" s="39"/>
      <c r="J399" s="39"/>
      <c r="K399" s="39"/>
      <c r="L399" s="39"/>
      <c r="M399" s="39"/>
      <c r="N399" s="19"/>
    </row>
    <row r="400" spans="1:54" ht="20.149999999999999" customHeight="1" x14ac:dyDescent="0.3">
      <c r="A400" s="16"/>
      <c r="B400" s="174" t="str">
        <f>F1441</f>
        <v>8. Staff appeared to be culturally diverse.</v>
      </c>
      <c r="C400" s="174"/>
      <c r="D400" s="174"/>
      <c r="E400" s="174"/>
      <c r="F400" s="174"/>
      <c r="G400" s="174"/>
      <c r="H400" s="174"/>
      <c r="I400" s="174"/>
      <c r="J400" s="174"/>
      <c r="K400" s="175"/>
      <c r="L400" s="176"/>
      <c r="M400" s="177"/>
      <c r="N400" s="19"/>
    </row>
    <row r="401" spans="1:14" ht="5.15" customHeight="1" x14ac:dyDescent="0.3">
      <c r="A401" s="16"/>
      <c r="B401" s="39"/>
      <c r="C401" s="39"/>
      <c r="D401" s="39"/>
      <c r="E401" s="39"/>
      <c r="F401" s="39"/>
      <c r="G401" s="39"/>
      <c r="H401" s="39"/>
      <c r="I401" s="39"/>
      <c r="J401" s="39"/>
      <c r="K401" s="39"/>
      <c r="L401" s="39"/>
      <c r="M401" s="39"/>
      <c r="N401" s="19"/>
    </row>
    <row r="402" spans="1:14" ht="20.149999999999999" customHeight="1" x14ac:dyDescent="0.3">
      <c r="A402" s="16"/>
      <c r="B402" s="174" t="str">
        <f>F1442</f>
        <v>9. They effectively accommodated my linguistic barrier.</v>
      </c>
      <c r="C402" s="174"/>
      <c r="D402" s="174"/>
      <c r="E402" s="174"/>
      <c r="F402" s="174"/>
      <c r="G402" s="174"/>
      <c r="H402" s="174"/>
      <c r="I402" s="174"/>
      <c r="J402" s="174"/>
      <c r="K402" s="175"/>
      <c r="L402" s="176"/>
      <c r="M402" s="177"/>
      <c r="N402" s="19"/>
    </row>
    <row r="403" spans="1:14" ht="5.15" customHeight="1" x14ac:dyDescent="0.3">
      <c r="A403" s="16"/>
      <c r="B403" s="39"/>
      <c r="C403" s="39"/>
      <c r="D403" s="39"/>
      <c r="E403" s="39"/>
      <c r="F403" s="39"/>
      <c r="G403" s="39"/>
      <c r="H403" s="39"/>
      <c r="I403" s="39"/>
      <c r="J403" s="39"/>
      <c r="K403" s="39"/>
      <c r="L403" s="39"/>
      <c r="M403" s="39"/>
      <c r="N403" s="19"/>
    </row>
    <row r="404" spans="1:14" ht="20.149999999999999" customHeight="1" x14ac:dyDescent="0.3">
      <c r="A404" s="16"/>
      <c r="B404" s="174" t="str">
        <f>F1443</f>
        <v>10. I was offered billing options appropriate to my cultural values.</v>
      </c>
      <c r="C404" s="174"/>
      <c r="D404" s="174"/>
      <c r="E404" s="174"/>
      <c r="F404" s="174"/>
      <c r="G404" s="174"/>
      <c r="H404" s="174"/>
      <c r="I404" s="174"/>
      <c r="J404" s="174"/>
      <c r="K404" s="175"/>
      <c r="L404" s="176"/>
      <c r="M404" s="177"/>
      <c r="N404" s="19"/>
    </row>
    <row r="405" spans="1:14" ht="10" customHeight="1" x14ac:dyDescent="0.3">
      <c r="A405" s="16"/>
      <c r="B405" s="39"/>
      <c r="C405" s="39"/>
      <c r="D405" s="39"/>
      <c r="E405" s="39"/>
      <c r="F405" s="39"/>
      <c r="G405" s="39"/>
      <c r="H405" s="39"/>
      <c r="I405" s="39"/>
      <c r="J405" s="39"/>
      <c r="K405" s="39"/>
      <c r="L405" s="39"/>
      <c r="M405" s="39"/>
      <c r="N405" s="19"/>
    </row>
    <row r="406" spans="1:14" ht="15" customHeight="1" x14ac:dyDescent="0.3">
      <c r="A406" s="16"/>
      <c r="B406" s="178" t="str">
        <f>B1447</f>
        <v/>
      </c>
      <c r="C406" s="178"/>
      <c r="D406" s="178"/>
      <c r="E406" s="178"/>
      <c r="F406" s="178"/>
      <c r="G406" s="178"/>
      <c r="H406" s="178"/>
      <c r="I406" s="178"/>
      <c r="J406" s="178"/>
      <c r="K406" s="178"/>
      <c r="L406" s="178"/>
      <c r="M406" s="178"/>
      <c r="N406" s="19"/>
    </row>
    <row r="407" spans="1:14" ht="10" customHeight="1" x14ac:dyDescent="0.3">
      <c r="A407" s="16"/>
      <c r="B407" s="40"/>
      <c r="C407" s="41"/>
      <c r="D407" s="41"/>
      <c r="E407" s="41"/>
      <c r="F407" s="41"/>
      <c r="G407" s="41"/>
      <c r="H407" s="41"/>
      <c r="I407" s="41"/>
      <c r="J407" s="41"/>
      <c r="K407" s="41"/>
      <c r="L407" s="41"/>
      <c r="M407" s="42"/>
      <c r="N407" s="19"/>
    </row>
    <row r="408" spans="1:14" ht="20" customHeight="1" x14ac:dyDescent="0.3">
      <c r="A408" s="16"/>
      <c r="B408" s="52" t="str">
        <f>C1451</f>
        <v xml:space="preserve">We provide this helpful feedback to you, , to improve your cultural competency. </v>
      </c>
      <c r="C408" s="53"/>
      <c r="D408" s="53"/>
      <c r="E408" s="53"/>
      <c r="F408" s="53"/>
      <c r="G408" s="53"/>
      <c r="H408" s="53"/>
      <c r="I408" s="53"/>
      <c r="J408" s="53"/>
      <c r="K408" s="53"/>
      <c r="L408" s="53"/>
      <c r="M408" s="54"/>
      <c r="N408" s="19"/>
    </row>
    <row r="409" spans="1:14" ht="20" customHeight="1" x14ac:dyDescent="0.3">
      <c r="A409" s="16"/>
      <c r="B409" s="156" t="s">
        <v>15</v>
      </c>
      <c r="C409" s="157"/>
      <c r="D409" s="157"/>
      <c r="E409" s="157"/>
      <c r="F409" s="157"/>
      <c r="G409" s="157"/>
      <c r="H409" s="157"/>
      <c r="I409" s="157"/>
      <c r="J409" s="157"/>
      <c r="K409" s="157"/>
      <c r="L409" s="157"/>
      <c r="M409" s="158"/>
      <c r="N409" s="19"/>
    </row>
    <row r="410" spans="1:14" ht="20" customHeight="1" thickBot="1" x14ac:dyDescent="0.35">
      <c r="A410" s="16"/>
      <c r="B410" s="156" t="s">
        <v>16</v>
      </c>
      <c r="C410" s="157"/>
      <c r="D410" s="157"/>
      <c r="E410" s="157"/>
      <c r="F410" s="157"/>
      <c r="G410" s="157"/>
      <c r="H410" s="157"/>
      <c r="I410" s="157"/>
      <c r="J410" s="157"/>
      <c r="K410" s="157"/>
      <c r="L410" s="157"/>
      <c r="M410" s="158"/>
      <c r="N410" s="19"/>
    </row>
    <row r="411" spans="1:14" ht="30" customHeight="1" thickTop="1" x14ac:dyDescent="0.3">
      <c r="A411" s="16"/>
      <c r="B411" s="159" t="s">
        <v>17</v>
      </c>
      <c r="C411" s="160"/>
      <c r="D411" s="160"/>
      <c r="E411" s="162" t="s">
        <v>18</v>
      </c>
      <c r="F411" s="163"/>
      <c r="G411" s="163"/>
      <c r="H411" s="164"/>
      <c r="I411" s="165" t="s">
        <v>19</v>
      </c>
      <c r="J411" s="166"/>
      <c r="K411" s="166"/>
      <c r="L411" s="166"/>
      <c r="M411" s="167"/>
      <c r="N411" s="19"/>
    </row>
    <row r="412" spans="1:14" ht="55" customHeight="1" thickBot="1" x14ac:dyDescent="0.35">
      <c r="A412" s="16"/>
      <c r="B412" s="55"/>
      <c r="C412" s="17"/>
      <c r="D412" s="17"/>
      <c r="E412" s="168" t="s">
        <v>20</v>
      </c>
      <c r="F412" s="169"/>
      <c r="G412" s="169"/>
      <c r="H412" s="170"/>
      <c r="I412" s="171" t="s">
        <v>21</v>
      </c>
      <c r="J412" s="172"/>
      <c r="K412" s="172"/>
      <c r="L412" s="172"/>
      <c r="M412" s="173"/>
      <c r="N412" s="19"/>
    </row>
    <row r="413" spans="1:14" ht="10" customHeight="1" thickTop="1" x14ac:dyDescent="0.3">
      <c r="A413" s="16"/>
      <c r="B413" s="55"/>
      <c r="C413" s="17"/>
      <c r="D413" s="17"/>
      <c r="E413" s="17"/>
      <c r="F413" s="17"/>
      <c r="G413" s="17"/>
      <c r="H413" s="17"/>
      <c r="I413" s="17"/>
      <c r="J413" s="17"/>
      <c r="K413" s="17"/>
      <c r="L413" s="17"/>
      <c r="M413" s="56"/>
      <c r="N413" s="19"/>
    </row>
    <row r="414" spans="1:14" ht="20.149999999999999" customHeight="1" x14ac:dyDescent="0.3">
      <c r="A414" s="16"/>
      <c r="B414" s="46"/>
      <c r="C414" s="39"/>
      <c r="D414" s="39"/>
      <c r="E414" s="153"/>
      <c r="F414" s="154"/>
      <c r="G414" s="154"/>
      <c r="H414" s="154"/>
      <c r="I414" s="154"/>
      <c r="J414" s="154"/>
      <c r="K414" s="154"/>
      <c r="L414" s="155"/>
      <c r="M414" s="48"/>
      <c r="N414" s="19"/>
    </row>
    <row r="415" spans="1:14" ht="10" customHeight="1" x14ac:dyDescent="0.3">
      <c r="A415" s="16"/>
      <c r="B415" s="46"/>
      <c r="C415" s="39"/>
      <c r="D415" s="39"/>
      <c r="E415" s="39"/>
      <c r="F415" s="39"/>
      <c r="G415" s="39"/>
      <c r="H415" s="39"/>
      <c r="I415" s="39"/>
      <c r="J415" s="39"/>
      <c r="K415" s="39"/>
      <c r="L415" s="39"/>
      <c r="M415" s="48"/>
      <c r="N415" s="19"/>
    </row>
    <row r="416" spans="1:14" ht="65.150000000000006" customHeight="1" x14ac:dyDescent="0.3">
      <c r="A416" s="16"/>
      <c r="B416" s="156" t="str">
        <f>C1461</f>
        <v>Select one of these two services, Standard or Competitive Competence, to best improve your efficacy serving diverse patients. We can then offer a testimonial of your improved responsiveness to diverse clients.</v>
      </c>
      <c r="C416" s="157"/>
      <c r="D416" s="157"/>
      <c r="E416" s="157"/>
      <c r="F416" s="157"/>
      <c r="G416" s="157"/>
      <c r="H416" s="157"/>
      <c r="I416" s="157"/>
      <c r="J416" s="157"/>
      <c r="K416" s="157"/>
      <c r="L416" s="157"/>
      <c r="M416" s="158"/>
      <c r="N416" s="19"/>
    </row>
    <row r="417" spans="1:54" ht="45" customHeight="1" x14ac:dyDescent="0.3">
      <c r="A417" s="16"/>
      <c r="B417" s="150"/>
      <c r="C417" s="151"/>
      <c r="D417" s="151"/>
      <c r="E417" s="151"/>
      <c r="F417" s="151"/>
      <c r="G417" s="151"/>
      <c r="H417" s="151"/>
      <c r="I417" s="151"/>
      <c r="J417" s="151"/>
      <c r="K417" s="151"/>
      <c r="L417" s="151"/>
      <c r="M417" s="152"/>
      <c r="N417" s="19"/>
    </row>
    <row r="418" spans="1:54" ht="5.15" customHeight="1" x14ac:dyDescent="0.3">
      <c r="A418" s="16"/>
      <c r="B418" s="39"/>
      <c r="C418" s="39"/>
      <c r="D418" s="39"/>
      <c r="E418" s="39"/>
      <c r="F418" s="39"/>
      <c r="G418" s="39"/>
      <c r="H418" s="39"/>
      <c r="I418" s="39"/>
      <c r="J418" s="39"/>
      <c r="K418" s="39"/>
      <c r="L418" s="39"/>
      <c r="M418" s="39"/>
      <c r="N418" s="19"/>
    </row>
    <row r="419" spans="1:54" ht="5.15" customHeight="1" x14ac:dyDescent="0.3">
      <c r="A419" s="27"/>
      <c r="B419" s="28"/>
      <c r="C419" s="28"/>
      <c r="D419" s="28"/>
      <c r="E419" s="28"/>
      <c r="F419" s="28"/>
      <c r="G419" s="28"/>
      <c r="H419" s="28"/>
      <c r="I419" s="28"/>
      <c r="J419" s="28"/>
      <c r="K419" s="28"/>
      <c r="L419" s="28"/>
      <c r="M419" s="28"/>
      <c r="N419" s="29"/>
    </row>
    <row r="420" spans="1:54" ht="55" customHeight="1" x14ac:dyDescent="0.3">
      <c r="A420" s="30" t="s">
        <v>5</v>
      </c>
      <c r="B420" s="185" t="s">
        <v>32</v>
      </c>
      <c r="C420" s="185"/>
      <c r="D420" s="185"/>
      <c r="E420" s="185"/>
      <c r="F420" s="186"/>
      <c r="G420" s="186"/>
      <c r="H420" s="186"/>
      <c r="I420" s="186"/>
      <c r="J420" s="187"/>
      <c r="K420" s="187"/>
      <c r="L420" s="187"/>
      <c r="M420" s="187"/>
      <c r="N420" s="31" t="s">
        <v>7</v>
      </c>
    </row>
    <row r="421" spans="1:54" ht="5.15" customHeight="1" x14ac:dyDescent="0.3">
      <c r="A421" s="11"/>
      <c r="B421" s="12"/>
      <c r="C421" s="12"/>
      <c r="D421" s="12"/>
      <c r="E421" s="12"/>
      <c r="F421" s="12"/>
      <c r="G421" s="12"/>
      <c r="H421" s="13"/>
      <c r="I421" s="12"/>
      <c r="J421" s="12"/>
      <c r="K421" s="12"/>
      <c r="L421" s="12"/>
      <c r="M421" s="12"/>
      <c r="N421" s="14"/>
    </row>
    <row r="422" spans="1:54" ht="5.15" customHeight="1" x14ac:dyDescent="0.3">
      <c r="A422" s="16"/>
      <c r="B422" s="17"/>
      <c r="C422" s="17"/>
      <c r="D422" s="17"/>
      <c r="E422" s="17"/>
      <c r="F422" s="17"/>
      <c r="G422" s="17"/>
      <c r="H422" s="18"/>
      <c r="I422" s="17"/>
      <c r="J422" s="17"/>
      <c r="K422" s="17"/>
      <c r="L422" s="17"/>
      <c r="M422" s="17"/>
      <c r="N422" s="19"/>
    </row>
    <row r="423" spans="1:54" ht="5.15" customHeight="1" thickBot="1" x14ac:dyDescent="0.35">
      <c r="A423" s="16"/>
      <c r="B423" s="32"/>
      <c r="C423" s="32"/>
      <c r="D423" s="32"/>
      <c r="E423" s="32"/>
      <c r="F423" s="32"/>
      <c r="G423" s="32"/>
      <c r="H423" s="32"/>
      <c r="I423" s="32"/>
      <c r="J423" s="32"/>
      <c r="K423" s="32"/>
      <c r="L423" s="32"/>
      <c r="M423" s="32"/>
      <c r="N423" s="19"/>
    </row>
    <row r="424" spans="1:54" ht="20.149999999999999" customHeight="1" thickTop="1" x14ac:dyDescent="0.3">
      <c r="A424" s="16"/>
      <c r="B424" s="33" t="s">
        <v>11</v>
      </c>
      <c r="C424" s="32"/>
      <c r="D424" s="32"/>
      <c r="E424" s="32"/>
      <c r="F424" s="179" t="str">
        <f>F383</f>
        <v/>
      </c>
      <c r="G424" s="180"/>
      <c r="H424" s="180"/>
      <c r="I424" s="181"/>
      <c r="J424" s="34"/>
      <c r="K424" s="35" t="s">
        <v>12</v>
      </c>
      <c r="L424" s="36"/>
      <c r="M424" s="37"/>
      <c r="N424" s="19"/>
    </row>
    <row r="425" spans="1:54" ht="20.149999999999999" customHeight="1" thickBot="1" x14ac:dyDescent="0.35">
      <c r="A425" s="16"/>
      <c r="B425" s="33" t="s">
        <v>13</v>
      </c>
      <c r="C425" s="32"/>
      <c r="D425" s="32"/>
      <c r="E425" s="32"/>
      <c r="F425" s="179" t="str">
        <f>F384</f>
        <v/>
      </c>
      <c r="G425" s="180"/>
      <c r="H425" s="180"/>
      <c r="I425" s="181"/>
      <c r="J425" s="34"/>
      <c r="K425" s="182"/>
      <c r="L425" s="183"/>
      <c r="M425" s="184"/>
      <c r="N425" s="19"/>
    </row>
    <row r="426" spans="1:54" ht="10" customHeight="1" thickTop="1" x14ac:dyDescent="0.3">
      <c r="A426" s="16"/>
      <c r="B426" s="17"/>
      <c r="C426" s="17"/>
      <c r="D426" s="17"/>
      <c r="E426" s="17"/>
      <c r="F426" s="17"/>
      <c r="G426" s="17"/>
      <c r="H426" s="18"/>
      <c r="I426" s="17"/>
      <c r="J426" s="17"/>
      <c r="K426" s="17"/>
      <c r="L426" s="17"/>
      <c r="M426" s="17"/>
      <c r="N426" s="19"/>
    </row>
    <row r="427" spans="1:54" ht="20.149999999999999" customHeight="1" x14ac:dyDescent="0.3">
      <c r="A427" s="16"/>
      <c r="B427" s="174" t="str">
        <f>F1471</f>
        <v>1. I felt fully seen and heard.</v>
      </c>
      <c r="C427" s="174"/>
      <c r="D427" s="174"/>
      <c r="E427" s="174"/>
      <c r="F427" s="174"/>
      <c r="G427" s="174"/>
      <c r="H427" s="174"/>
      <c r="I427" s="174"/>
      <c r="J427" s="174"/>
      <c r="K427" s="175"/>
      <c r="L427" s="176"/>
      <c r="M427" s="177"/>
      <c r="N427" s="19"/>
    </row>
    <row r="428" spans="1:54" ht="5.15" customHeight="1" x14ac:dyDescent="0.3">
      <c r="A428" s="16"/>
      <c r="B428" s="17"/>
      <c r="C428" s="17"/>
      <c r="D428" s="17"/>
      <c r="E428" s="17"/>
      <c r="F428" s="17"/>
      <c r="G428" s="17"/>
      <c r="H428" s="18"/>
      <c r="I428" s="17"/>
      <c r="J428" s="17"/>
      <c r="K428" s="17"/>
      <c r="L428" s="17"/>
      <c r="M428" s="17"/>
      <c r="N428" s="19"/>
      <c r="BB428" s="38"/>
    </row>
    <row r="429" spans="1:54" ht="20.149999999999999" customHeight="1" x14ac:dyDescent="0.3">
      <c r="A429" s="16"/>
      <c r="B429" s="174" t="str">
        <f>F1472</f>
        <v>2. They faithfully responded to all of my expressions of pain or discomfort.</v>
      </c>
      <c r="C429" s="174"/>
      <c r="D429" s="174"/>
      <c r="E429" s="174"/>
      <c r="F429" s="174"/>
      <c r="G429" s="174"/>
      <c r="H429" s="174"/>
      <c r="I429" s="174"/>
      <c r="J429" s="174"/>
      <c r="K429" s="175"/>
      <c r="L429" s="176"/>
      <c r="M429" s="177"/>
      <c r="N429" s="19"/>
      <c r="BB429" s="38"/>
    </row>
    <row r="430" spans="1:54" ht="5.15" customHeight="1" x14ac:dyDescent="0.3">
      <c r="A430" s="16"/>
      <c r="B430" s="17"/>
      <c r="C430" s="17"/>
      <c r="D430" s="17"/>
      <c r="E430" s="17"/>
      <c r="F430" s="17"/>
      <c r="G430" s="17"/>
      <c r="H430" s="18"/>
      <c r="I430" s="17"/>
      <c r="J430" s="17"/>
      <c r="K430" s="17"/>
      <c r="L430" s="17"/>
      <c r="M430" s="17"/>
      <c r="N430" s="19"/>
      <c r="BB430" s="38"/>
    </row>
    <row r="431" spans="1:54" ht="20.149999999999999" customHeight="1" x14ac:dyDescent="0.3">
      <c r="A431" s="16"/>
      <c r="B431" s="174" t="str">
        <f>F1473</f>
        <v>3. They put my personal wellbeing ahead of their institutional processes.</v>
      </c>
      <c r="C431" s="174"/>
      <c r="D431" s="174"/>
      <c r="E431" s="174"/>
      <c r="F431" s="174"/>
      <c r="G431" s="174"/>
      <c r="H431" s="174"/>
      <c r="I431" s="174"/>
      <c r="J431" s="174"/>
      <c r="K431" s="175"/>
      <c r="L431" s="176"/>
      <c r="M431" s="177"/>
      <c r="N431" s="19"/>
      <c r="BB431" s="38"/>
    </row>
    <row r="432" spans="1:54" ht="5.15" customHeight="1" x14ac:dyDescent="0.3">
      <c r="A432" s="16"/>
      <c r="B432" s="17"/>
      <c r="C432" s="17"/>
      <c r="D432" s="17"/>
      <c r="E432" s="17"/>
      <c r="F432" s="17"/>
      <c r="G432" s="17"/>
      <c r="H432" s="18"/>
      <c r="I432" s="17"/>
      <c r="J432" s="17"/>
      <c r="K432" s="17"/>
      <c r="L432" s="17"/>
      <c r="M432" s="17"/>
      <c r="N432" s="19"/>
      <c r="BB432" s="38"/>
    </row>
    <row r="433" spans="1:14" ht="20.149999999999999" customHeight="1" x14ac:dyDescent="0.3">
      <c r="A433" s="16"/>
      <c r="B433" s="174" t="str">
        <f>F1474</f>
        <v>4. Their actions and expressions were devoid of any microaggressions.</v>
      </c>
      <c r="C433" s="174"/>
      <c r="D433" s="174"/>
      <c r="E433" s="174"/>
      <c r="F433" s="174"/>
      <c r="G433" s="174"/>
      <c r="H433" s="174"/>
      <c r="I433" s="174"/>
      <c r="J433" s="174"/>
      <c r="K433" s="175"/>
      <c r="L433" s="176"/>
      <c r="M433" s="177"/>
      <c r="N433" s="19"/>
    </row>
    <row r="434" spans="1:14" ht="5.15" customHeight="1" x14ac:dyDescent="0.3">
      <c r="A434" s="16"/>
      <c r="B434" s="17"/>
      <c r="C434" s="17"/>
      <c r="D434" s="17"/>
      <c r="E434" s="17"/>
      <c r="F434" s="17"/>
      <c r="G434" s="17"/>
      <c r="H434" s="18"/>
      <c r="I434" s="17"/>
      <c r="J434" s="17"/>
      <c r="K434" s="17"/>
      <c r="L434" s="17"/>
      <c r="M434" s="17"/>
      <c r="N434" s="19"/>
    </row>
    <row r="435" spans="1:14" ht="20.149999999999999" customHeight="1" x14ac:dyDescent="0.3">
      <c r="A435" s="16"/>
      <c r="B435" s="174" t="str">
        <f>F1475</f>
        <v>5. They asked me how they could be more culturally sensitive.</v>
      </c>
      <c r="C435" s="174"/>
      <c r="D435" s="174"/>
      <c r="E435" s="174"/>
      <c r="F435" s="174"/>
      <c r="G435" s="174"/>
      <c r="H435" s="174"/>
      <c r="I435" s="174"/>
      <c r="J435" s="174"/>
      <c r="K435" s="175"/>
      <c r="L435" s="176"/>
      <c r="M435" s="177"/>
      <c r="N435" s="19"/>
    </row>
    <row r="436" spans="1:14" ht="5.15" customHeight="1" x14ac:dyDescent="0.3">
      <c r="A436" s="16"/>
      <c r="B436" s="17"/>
      <c r="C436" s="17"/>
      <c r="D436" s="17"/>
      <c r="E436" s="17"/>
      <c r="F436" s="17"/>
      <c r="G436" s="17"/>
      <c r="H436" s="18"/>
      <c r="I436" s="17"/>
      <c r="J436" s="17"/>
      <c r="K436" s="17"/>
      <c r="L436" s="17"/>
      <c r="M436" s="17"/>
      <c r="N436" s="19"/>
    </row>
    <row r="437" spans="1:14" ht="20.149999999999999" customHeight="1" x14ac:dyDescent="0.3">
      <c r="A437" s="16"/>
      <c r="B437" s="174" t="str">
        <f>F1476</f>
        <v>6. They did not exploit my vulnerability to their professional authority.</v>
      </c>
      <c r="C437" s="174"/>
      <c r="D437" s="174"/>
      <c r="E437" s="174"/>
      <c r="F437" s="174"/>
      <c r="G437" s="174"/>
      <c r="H437" s="174"/>
      <c r="I437" s="174"/>
      <c r="J437" s="174"/>
      <c r="K437" s="175"/>
      <c r="L437" s="176"/>
      <c r="M437" s="177"/>
      <c r="N437" s="19"/>
    </row>
    <row r="438" spans="1:14" ht="5.15" customHeight="1" x14ac:dyDescent="0.3">
      <c r="A438" s="16"/>
      <c r="B438" s="39"/>
      <c r="C438" s="39"/>
      <c r="D438" s="39"/>
      <c r="E438" s="39"/>
      <c r="F438" s="39"/>
      <c r="G438" s="39"/>
      <c r="H438" s="39"/>
      <c r="I438" s="39"/>
      <c r="J438" s="39"/>
      <c r="K438" s="39"/>
      <c r="L438" s="39"/>
      <c r="M438" s="39"/>
      <c r="N438" s="19"/>
    </row>
    <row r="439" spans="1:14" ht="20.149999999999999" customHeight="1" x14ac:dyDescent="0.3">
      <c r="A439" s="16"/>
      <c r="B439" s="174" t="str">
        <f>F1477</f>
        <v>7. I never had to give up my autonomy to fit their processes.</v>
      </c>
      <c r="C439" s="174"/>
      <c r="D439" s="174"/>
      <c r="E439" s="174"/>
      <c r="F439" s="174"/>
      <c r="G439" s="174"/>
      <c r="H439" s="174"/>
      <c r="I439" s="174"/>
      <c r="J439" s="174"/>
      <c r="K439" s="175"/>
      <c r="L439" s="176"/>
      <c r="M439" s="177"/>
      <c r="N439" s="19"/>
    </row>
    <row r="440" spans="1:14" ht="5.15" customHeight="1" x14ac:dyDescent="0.3">
      <c r="A440" s="16"/>
      <c r="B440" s="39"/>
      <c r="C440" s="39"/>
      <c r="D440" s="39"/>
      <c r="E440" s="39"/>
      <c r="F440" s="39"/>
      <c r="G440" s="39"/>
      <c r="H440" s="39"/>
      <c r="I440" s="39"/>
      <c r="J440" s="39"/>
      <c r="K440" s="39"/>
      <c r="L440" s="39"/>
      <c r="M440" s="39"/>
      <c r="N440" s="19"/>
    </row>
    <row r="441" spans="1:14" ht="20.149999999999999" customHeight="1" x14ac:dyDescent="0.3">
      <c r="A441" s="16"/>
      <c r="B441" s="174" t="str">
        <f>F1478</f>
        <v>8. Staff appeared to be culturally diverse.</v>
      </c>
      <c r="C441" s="174"/>
      <c r="D441" s="174"/>
      <c r="E441" s="174"/>
      <c r="F441" s="174"/>
      <c r="G441" s="174"/>
      <c r="H441" s="174"/>
      <c r="I441" s="174"/>
      <c r="J441" s="174"/>
      <c r="K441" s="175"/>
      <c r="L441" s="176"/>
      <c r="M441" s="177"/>
      <c r="N441" s="19"/>
    </row>
    <row r="442" spans="1:14" ht="5.15" customHeight="1" x14ac:dyDescent="0.3">
      <c r="A442" s="16"/>
      <c r="B442" s="39"/>
      <c r="C442" s="39"/>
      <c r="D442" s="39"/>
      <c r="E442" s="39"/>
      <c r="F442" s="39"/>
      <c r="G442" s="39"/>
      <c r="H442" s="39"/>
      <c r="I442" s="39"/>
      <c r="J442" s="39"/>
      <c r="K442" s="39"/>
      <c r="L442" s="39"/>
      <c r="M442" s="39"/>
      <c r="N442" s="19"/>
    </row>
    <row r="443" spans="1:14" ht="20.149999999999999" customHeight="1" x14ac:dyDescent="0.3">
      <c r="A443" s="16"/>
      <c r="B443" s="174" t="str">
        <f>F1479</f>
        <v>9. They effectively accommodated my linguistic barrier.</v>
      </c>
      <c r="C443" s="174"/>
      <c r="D443" s="174"/>
      <c r="E443" s="174"/>
      <c r="F443" s="174"/>
      <c r="G443" s="174"/>
      <c r="H443" s="174"/>
      <c r="I443" s="174"/>
      <c r="J443" s="174"/>
      <c r="K443" s="175"/>
      <c r="L443" s="176"/>
      <c r="M443" s="177"/>
      <c r="N443" s="19"/>
    </row>
    <row r="444" spans="1:14" ht="5.15" customHeight="1" x14ac:dyDescent="0.3">
      <c r="A444" s="16"/>
      <c r="B444" s="39"/>
      <c r="C444" s="39"/>
      <c r="D444" s="39"/>
      <c r="E444" s="39"/>
      <c r="F444" s="39"/>
      <c r="G444" s="39"/>
      <c r="H444" s="39"/>
      <c r="I444" s="39"/>
      <c r="J444" s="39"/>
      <c r="K444" s="39"/>
      <c r="L444" s="39"/>
      <c r="M444" s="39"/>
      <c r="N444" s="19"/>
    </row>
    <row r="445" spans="1:14" ht="20.149999999999999" customHeight="1" x14ac:dyDescent="0.3">
      <c r="A445" s="16"/>
      <c r="B445" s="174" t="str">
        <f>F1480</f>
        <v>10. I was offered billing options appropriate to my cultural values.</v>
      </c>
      <c r="C445" s="174"/>
      <c r="D445" s="174"/>
      <c r="E445" s="174"/>
      <c r="F445" s="174"/>
      <c r="G445" s="174"/>
      <c r="H445" s="174"/>
      <c r="I445" s="174"/>
      <c r="J445" s="174"/>
      <c r="K445" s="175"/>
      <c r="L445" s="176"/>
      <c r="M445" s="177"/>
      <c r="N445" s="19"/>
    </row>
    <row r="446" spans="1:14" ht="10" customHeight="1" x14ac:dyDescent="0.3">
      <c r="A446" s="16"/>
      <c r="B446" s="39"/>
      <c r="C446" s="39"/>
      <c r="D446" s="39"/>
      <c r="E446" s="39"/>
      <c r="F446" s="39"/>
      <c r="G446" s="39"/>
      <c r="H446" s="39"/>
      <c r="I446" s="39"/>
      <c r="J446" s="39"/>
      <c r="K446" s="39"/>
      <c r="L446" s="39"/>
      <c r="M446" s="39"/>
      <c r="N446" s="19"/>
    </row>
    <row r="447" spans="1:14" ht="15" customHeight="1" x14ac:dyDescent="0.3">
      <c r="A447" s="16"/>
      <c r="B447" s="178" t="str">
        <f>B1484</f>
        <v/>
      </c>
      <c r="C447" s="178"/>
      <c r="D447" s="178"/>
      <c r="E447" s="178"/>
      <c r="F447" s="178"/>
      <c r="G447" s="178"/>
      <c r="H447" s="178"/>
      <c r="I447" s="178"/>
      <c r="J447" s="178"/>
      <c r="K447" s="178"/>
      <c r="L447" s="178"/>
      <c r="M447" s="178"/>
      <c r="N447" s="19"/>
    </row>
    <row r="448" spans="1:14" ht="10" customHeight="1" x14ac:dyDescent="0.3">
      <c r="A448" s="16"/>
      <c r="B448" s="40"/>
      <c r="C448" s="41"/>
      <c r="D448" s="41"/>
      <c r="E448" s="41"/>
      <c r="F448" s="41"/>
      <c r="G448" s="41"/>
      <c r="H448" s="41"/>
      <c r="I448" s="41"/>
      <c r="J448" s="41"/>
      <c r="K448" s="41"/>
      <c r="L448" s="41"/>
      <c r="M448" s="42"/>
      <c r="N448" s="19"/>
    </row>
    <row r="449" spans="1:14" ht="20" customHeight="1" x14ac:dyDescent="0.3">
      <c r="A449" s="16"/>
      <c r="B449" s="52" t="str">
        <f>C1488</f>
        <v xml:space="preserve">We provide this helpful feedback to you, , to improve your cultural competency. </v>
      </c>
      <c r="C449" s="53"/>
      <c r="D449" s="53"/>
      <c r="E449" s="53"/>
      <c r="F449" s="53"/>
      <c r="G449" s="53"/>
      <c r="H449" s="53"/>
      <c r="I449" s="53"/>
      <c r="J449" s="53"/>
      <c r="K449" s="53"/>
      <c r="L449" s="53"/>
      <c r="M449" s="54"/>
      <c r="N449" s="19"/>
    </row>
    <row r="450" spans="1:14" ht="20" customHeight="1" x14ac:dyDescent="0.3">
      <c r="A450" s="16"/>
      <c r="B450" s="156" t="s">
        <v>15</v>
      </c>
      <c r="C450" s="157"/>
      <c r="D450" s="157"/>
      <c r="E450" s="157"/>
      <c r="F450" s="157"/>
      <c r="G450" s="157"/>
      <c r="H450" s="157"/>
      <c r="I450" s="157"/>
      <c r="J450" s="157"/>
      <c r="K450" s="157"/>
      <c r="L450" s="157"/>
      <c r="M450" s="158"/>
      <c r="N450" s="19"/>
    </row>
    <row r="451" spans="1:14" ht="20" customHeight="1" thickBot="1" x14ac:dyDescent="0.35">
      <c r="A451" s="16"/>
      <c r="B451" s="156" t="s">
        <v>16</v>
      </c>
      <c r="C451" s="157"/>
      <c r="D451" s="157"/>
      <c r="E451" s="157"/>
      <c r="F451" s="157"/>
      <c r="G451" s="157"/>
      <c r="H451" s="157"/>
      <c r="I451" s="157"/>
      <c r="J451" s="157"/>
      <c r="K451" s="157"/>
      <c r="L451" s="157"/>
      <c r="M451" s="158"/>
      <c r="N451" s="19"/>
    </row>
    <row r="452" spans="1:14" ht="30" customHeight="1" thickTop="1" x14ac:dyDescent="0.3">
      <c r="A452" s="16"/>
      <c r="B452" s="159" t="s">
        <v>17</v>
      </c>
      <c r="C452" s="160"/>
      <c r="D452" s="160"/>
      <c r="E452" s="162" t="s">
        <v>18</v>
      </c>
      <c r="F452" s="163"/>
      <c r="G452" s="163"/>
      <c r="H452" s="164"/>
      <c r="I452" s="165" t="s">
        <v>19</v>
      </c>
      <c r="J452" s="166"/>
      <c r="K452" s="166"/>
      <c r="L452" s="166"/>
      <c r="M452" s="167"/>
      <c r="N452" s="19"/>
    </row>
    <row r="453" spans="1:14" ht="55" customHeight="1" thickBot="1" x14ac:dyDescent="0.35">
      <c r="A453" s="16"/>
      <c r="B453" s="55"/>
      <c r="C453" s="17"/>
      <c r="D453" s="17"/>
      <c r="E453" s="168" t="s">
        <v>20</v>
      </c>
      <c r="F453" s="169"/>
      <c r="G453" s="169"/>
      <c r="H453" s="170"/>
      <c r="I453" s="171" t="s">
        <v>21</v>
      </c>
      <c r="J453" s="172"/>
      <c r="K453" s="172"/>
      <c r="L453" s="172"/>
      <c r="M453" s="173"/>
      <c r="N453" s="19"/>
    </row>
    <row r="454" spans="1:14" ht="10" customHeight="1" thickTop="1" x14ac:dyDescent="0.3">
      <c r="A454" s="16"/>
      <c r="B454" s="55"/>
      <c r="C454" s="17"/>
      <c r="D454" s="17"/>
      <c r="E454" s="17"/>
      <c r="F454" s="17"/>
      <c r="G454" s="17"/>
      <c r="H454" s="17"/>
      <c r="I454" s="17"/>
      <c r="J454" s="17"/>
      <c r="K454" s="17"/>
      <c r="L454" s="17"/>
      <c r="M454" s="56"/>
      <c r="N454" s="19"/>
    </row>
    <row r="455" spans="1:14" ht="20.149999999999999" customHeight="1" x14ac:dyDescent="0.3">
      <c r="A455" s="16"/>
      <c r="B455" s="46"/>
      <c r="C455" s="39"/>
      <c r="D455" s="39"/>
      <c r="E455" s="153"/>
      <c r="F455" s="154"/>
      <c r="G455" s="154"/>
      <c r="H455" s="154"/>
      <c r="I455" s="154"/>
      <c r="J455" s="154"/>
      <c r="K455" s="154"/>
      <c r="L455" s="155"/>
      <c r="M455" s="48"/>
      <c r="N455" s="19"/>
    </row>
    <row r="456" spans="1:14" ht="10" customHeight="1" x14ac:dyDescent="0.3">
      <c r="A456" s="16"/>
      <c r="B456" s="46"/>
      <c r="C456" s="39"/>
      <c r="D456" s="39"/>
      <c r="E456" s="39"/>
      <c r="F456" s="39"/>
      <c r="G456" s="39"/>
      <c r="H456" s="39"/>
      <c r="I456" s="39"/>
      <c r="J456" s="39"/>
      <c r="K456" s="39"/>
      <c r="L456" s="39"/>
      <c r="M456" s="48"/>
      <c r="N456" s="19"/>
    </row>
    <row r="457" spans="1:14" ht="65.150000000000006" customHeight="1" x14ac:dyDescent="0.3">
      <c r="A457" s="16"/>
      <c r="B457" s="156" t="str">
        <f>C1498</f>
        <v>Select one of these two services, Standard or Competitive Competence, to best improve your efficacy serving diverse patients. We can then offer a testimonial of your improved responsiveness to diverse clients.</v>
      </c>
      <c r="C457" s="157"/>
      <c r="D457" s="157"/>
      <c r="E457" s="157"/>
      <c r="F457" s="157"/>
      <c r="G457" s="157"/>
      <c r="H457" s="157"/>
      <c r="I457" s="157"/>
      <c r="J457" s="157"/>
      <c r="K457" s="157"/>
      <c r="L457" s="157"/>
      <c r="M457" s="158"/>
      <c r="N457" s="19"/>
    </row>
    <row r="458" spans="1:14" ht="45" customHeight="1" x14ac:dyDescent="0.3">
      <c r="A458" s="16"/>
      <c r="B458" s="150"/>
      <c r="C458" s="151"/>
      <c r="D458" s="151"/>
      <c r="E458" s="151"/>
      <c r="F458" s="151"/>
      <c r="G458" s="151"/>
      <c r="H458" s="151"/>
      <c r="I458" s="151"/>
      <c r="J458" s="151"/>
      <c r="K458" s="151"/>
      <c r="L458" s="151"/>
      <c r="M458" s="152"/>
      <c r="N458" s="19"/>
    </row>
    <row r="459" spans="1:14" ht="5.15" customHeight="1" x14ac:dyDescent="0.3">
      <c r="A459" s="16"/>
      <c r="B459" s="39"/>
      <c r="C459" s="39"/>
      <c r="D459" s="39"/>
      <c r="E459" s="39"/>
      <c r="F459" s="39"/>
      <c r="G459" s="39"/>
      <c r="H459" s="39"/>
      <c r="I459" s="39"/>
      <c r="J459" s="39"/>
      <c r="K459" s="39"/>
      <c r="L459" s="39"/>
      <c r="M459" s="39"/>
      <c r="N459" s="19"/>
    </row>
    <row r="460" spans="1:14" ht="5.15" customHeight="1" x14ac:dyDescent="0.3">
      <c r="A460" s="27"/>
      <c r="B460" s="28"/>
      <c r="C460" s="28"/>
      <c r="D460" s="28"/>
      <c r="E460" s="28"/>
      <c r="F460" s="28"/>
      <c r="G460" s="28"/>
      <c r="H460" s="28"/>
      <c r="I460" s="28"/>
      <c r="J460" s="28"/>
      <c r="K460" s="28"/>
      <c r="L460" s="28"/>
      <c r="M460" s="28"/>
      <c r="N460" s="29"/>
    </row>
    <row r="461" spans="1:14" ht="55" customHeight="1" x14ac:dyDescent="0.3">
      <c r="A461" s="30" t="s">
        <v>5</v>
      </c>
      <c r="B461" s="185" t="s">
        <v>33</v>
      </c>
      <c r="C461" s="185"/>
      <c r="D461" s="185"/>
      <c r="E461" s="185"/>
      <c r="F461" s="186"/>
      <c r="G461" s="186"/>
      <c r="H461" s="186"/>
      <c r="I461" s="186"/>
      <c r="J461" s="187"/>
      <c r="K461" s="187"/>
      <c r="L461" s="187"/>
      <c r="M461" s="187"/>
      <c r="N461" s="31" t="s">
        <v>7</v>
      </c>
    </row>
    <row r="462" spans="1:14" ht="5.15" customHeight="1" x14ac:dyDescent="0.3">
      <c r="A462" s="11"/>
      <c r="B462" s="12"/>
      <c r="C462" s="12"/>
      <c r="D462" s="12"/>
      <c r="E462" s="12"/>
      <c r="F462" s="12"/>
      <c r="G462" s="12"/>
      <c r="H462" s="13"/>
      <c r="I462" s="12"/>
      <c r="J462" s="12"/>
      <c r="K462" s="12"/>
      <c r="L462" s="12"/>
      <c r="M462" s="12"/>
      <c r="N462" s="14"/>
    </row>
    <row r="463" spans="1:14" ht="5.15" customHeight="1" x14ac:dyDescent="0.3">
      <c r="A463" s="16"/>
      <c r="B463" s="17"/>
      <c r="C463" s="17"/>
      <c r="D463" s="17"/>
      <c r="E463" s="17"/>
      <c r="F463" s="17"/>
      <c r="G463" s="17"/>
      <c r="H463" s="18"/>
      <c r="I463" s="17"/>
      <c r="J463" s="17"/>
      <c r="K463" s="17"/>
      <c r="L463" s="17"/>
      <c r="M463" s="17"/>
      <c r="N463" s="19"/>
    </row>
    <row r="464" spans="1:14" ht="5.15" customHeight="1" thickBot="1" x14ac:dyDescent="0.35">
      <c r="A464" s="16"/>
      <c r="B464" s="32"/>
      <c r="C464" s="32"/>
      <c r="D464" s="32"/>
      <c r="E464" s="32"/>
      <c r="F464" s="32"/>
      <c r="G464" s="32"/>
      <c r="H464" s="32"/>
      <c r="I464" s="32"/>
      <c r="J464" s="32"/>
      <c r="K464" s="32"/>
      <c r="L464" s="32"/>
      <c r="M464" s="32"/>
      <c r="N464" s="19"/>
    </row>
    <row r="465" spans="1:54" ht="20.149999999999999" customHeight="1" thickTop="1" x14ac:dyDescent="0.3">
      <c r="A465" s="16"/>
      <c r="B465" s="33" t="s">
        <v>11</v>
      </c>
      <c r="C465" s="32"/>
      <c r="D465" s="32"/>
      <c r="E465" s="32"/>
      <c r="F465" s="179" t="str">
        <f>F424</f>
        <v/>
      </c>
      <c r="G465" s="180"/>
      <c r="H465" s="180"/>
      <c r="I465" s="181"/>
      <c r="J465" s="34"/>
      <c r="K465" s="35" t="s">
        <v>12</v>
      </c>
      <c r="L465" s="36"/>
      <c r="M465" s="37"/>
      <c r="N465" s="19"/>
    </row>
    <row r="466" spans="1:54" ht="20.149999999999999" customHeight="1" thickBot="1" x14ac:dyDescent="0.35">
      <c r="A466" s="16"/>
      <c r="B466" s="33" t="s">
        <v>13</v>
      </c>
      <c r="C466" s="32"/>
      <c r="D466" s="32"/>
      <c r="E466" s="32"/>
      <c r="F466" s="179" t="str">
        <f>F425</f>
        <v/>
      </c>
      <c r="G466" s="180"/>
      <c r="H466" s="180"/>
      <c r="I466" s="181"/>
      <c r="J466" s="34"/>
      <c r="K466" s="182"/>
      <c r="L466" s="183"/>
      <c r="M466" s="184"/>
      <c r="N466" s="19"/>
    </row>
    <row r="467" spans="1:54" ht="10" customHeight="1" thickTop="1" x14ac:dyDescent="0.3">
      <c r="A467" s="16"/>
      <c r="B467" s="17"/>
      <c r="C467" s="17"/>
      <c r="D467" s="17"/>
      <c r="E467" s="17"/>
      <c r="F467" s="17"/>
      <c r="G467" s="17"/>
      <c r="H467" s="18"/>
      <c r="I467" s="17"/>
      <c r="J467" s="17"/>
      <c r="K467" s="17"/>
      <c r="L467" s="17"/>
      <c r="M467" s="17"/>
      <c r="N467" s="19"/>
    </row>
    <row r="468" spans="1:54" ht="20.149999999999999" customHeight="1" x14ac:dyDescent="0.3">
      <c r="A468" s="16"/>
      <c r="B468" s="174" t="str">
        <f>F1508</f>
        <v>1. I felt fully seen and heard.</v>
      </c>
      <c r="C468" s="174"/>
      <c r="D468" s="174"/>
      <c r="E468" s="174"/>
      <c r="F468" s="174"/>
      <c r="G468" s="174"/>
      <c r="H468" s="174"/>
      <c r="I468" s="174"/>
      <c r="J468" s="174"/>
      <c r="K468" s="175"/>
      <c r="L468" s="176"/>
      <c r="M468" s="177"/>
      <c r="N468" s="19"/>
    </row>
    <row r="469" spans="1:54" ht="5.15" customHeight="1" x14ac:dyDescent="0.3">
      <c r="A469" s="16"/>
      <c r="B469" s="17"/>
      <c r="C469" s="17"/>
      <c r="D469" s="17"/>
      <c r="E469" s="17"/>
      <c r="F469" s="17"/>
      <c r="G469" s="17"/>
      <c r="H469" s="18"/>
      <c r="I469" s="17"/>
      <c r="J469" s="17"/>
      <c r="K469" s="17"/>
      <c r="L469" s="17"/>
      <c r="M469" s="17"/>
      <c r="N469" s="19"/>
      <c r="BB469" s="38"/>
    </row>
    <row r="470" spans="1:54" ht="20.149999999999999" customHeight="1" x14ac:dyDescent="0.3">
      <c r="A470" s="16"/>
      <c r="B470" s="174" t="str">
        <f>F1509</f>
        <v>2. They faithfully responded to all of my expressions of pain or discomfort.</v>
      </c>
      <c r="C470" s="174"/>
      <c r="D470" s="174"/>
      <c r="E470" s="174"/>
      <c r="F470" s="174"/>
      <c r="G470" s="174"/>
      <c r="H470" s="174"/>
      <c r="I470" s="174"/>
      <c r="J470" s="174"/>
      <c r="K470" s="175"/>
      <c r="L470" s="176"/>
      <c r="M470" s="177"/>
      <c r="N470" s="19"/>
      <c r="BB470" s="38"/>
    </row>
    <row r="471" spans="1:54" ht="5.15" customHeight="1" x14ac:dyDescent="0.3">
      <c r="A471" s="16"/>
      <c r="B471" s="17"/>
      <c r="C471" s="17"/>
      <c r="D471" s="17"/>
      <c r="E471" s="17"/>
      <c r="F471" s="17"/>
      <c r="G471" s="17"/>
      <c r="H471" s="18"/>
      <c r="I471" s="17"/>
      <c r="J471" s="17"/>
      <c r="K471" s="17"/>
      <c r="L471" s="17"/>
      <c r="M471" s="17"/>
      <c r="N471" s="19"/>
      <c r="BB471" s="38"/>
    </row>
    <row r="472" spans="1:54" ht="20.149999999999999" customHeight="1" x14ac:dyDescent="0.3">
      <c r="A472" s="16"/>
      <c r="B472" s="174" t="str">
        <f>F1510</f>
        <v>3. They put my personal wellbeing ahead of their institutional processes.</v>
      </c>
      <c r="C472" s="174"/>
      <c r="D472" s="174"/>
      <c r="E472" s="174"/>
      <c r="F472" s="174"/>
      <c r="G472" s="174"/>
      <c r="H472" s="174"/>
      <c r="I472" s="174"/>
      <c r="J472" s="174"/>
      <c r="K472" s="175"/>
      <c r="L472" s="176"/>
      <c r="M472" s="177"/>
      <c r="N472" s="19"/>
      <c r="BB472" s="38"/>
    </row>
    <row r="473" spans="1:54" ht="5.15" customHeight="1" x14ac:dyDescent="0.3">
      <c r="A473" s="16"/>
      <c r="B473" s="17"/>
      <c r="C473" s="17"/>
      <c r="D473" s="17"/>
      <c r="E473" s="17"/>
      <c r="F473" s="17"/>
      <c r="G473" s="17"/>
      <c r="H473" s="18"/>
      <c r="I473" s="17"/>
      <c r="J473" s="17"/>
      <c r="K473" s="17"/>
      <c r="L473" s="17"/>
      <c r="M473" s="17"/>
      <c r="N473" s="19"/>
      <c r="BB473" s="38"/>
    </row>
    <row r="474" spans="1:54" ht="20.149999999999999" customHeight="1" x14ac:dyDescent="0.3">
      <c r="A474" s="16"/>
      <c r="B474" s="174" t="str">
        <f>F1511</f>
        <v>4. Their actions and expressions were devoid of any microaggressions.</v>
      </c>
      <c r="C474" s="174"/>
      <c r="D474" s="174"/>
      <c r="E474" s="174"/>
      <c r="F474" s="174"/>
      <c r="G474" s="174"/>
      <c r="H474" s="174"/>
      <c r="I474" s="174"/>
      <c r="J474" s="174"/>
      <c r="K474" s="175"/>
      <c r="L474" s="176"/>
      <c r="M474" s="177"/>
      <c r="N474" s="19"/>
    </row>
    <row r="475" spans="1:54" ht="5.15" customHeight="1" x14ac:dyDescent="0.3">
      <c r="A475" s="16"/>
      <c r="B475" s="17"/>
      <c r="C475" s="17"/>
      <c r="D475" s="17"/>
      <c r="E475" s="17"/>
      <c r="F475" s="17"/>
      <c r="G475" s="17"/>
      <c r="H475" s="18"/>
      <c r="I475" s="17"/>
      <c r="J475" s="17"/>
      <c r="K475" s="17"/>
      <c r="L475" s="17"/>
      <c r="M475" s="17"/>
      <c r="N475" s="19"/>
    </row>
    <row r="476" spans="1:54" ht="20.149999999999999" customHeight="1" x14ac:dyDescent="0.3">
      <c r="A476" s="16"/>
      <c r="B476" s="174" t="str">
        <f>F1512</f>
        <v>5. They asked me how they could be more culturally sensitive.</v>
      </c>
      <c r="C476" s="174"/>
      <c r="D476" s="174"/>
      <c r="E476" s="174"/>
      <c r="F476" s="174"/>
      <c r="G476" s="174"/>
      <c r="H476" s="174"/>
      <c r="I476" s="174"/>
      <c r="J476" s="174"/>
      <c r="K476" s="175"/>
      <c r="L476" s="176"/>
      <c r="M476" s="177"/>
      <c r="N476" s="19"/>
    </row>
    <row r="477" spans="1:54" ht="5.15" customHeight="1" x14ac:dyDescent="0.3">
      <c r="A477" s="16"/>
      <c r="B477" s="17"/>
      <c r="C477" s="17"/>
      <c r="D477" s="17"/>
      <c r="E477" s="17"/>
      <c r="F477" s="17"/>
      <c r="G477" s="17"/>
      <c r="H477" s="18"/>
      <c r="I477" s="17"/>
      <c r="J477" s="17"/>
      <c r="K477" s="17"/>
      <c r="L477" s="17"/>
      <c r="M477" s="17"/>
      <c r="N477" s="19"/>
    </row>
    <row r="478" spans="1:54" ht="20.149999999999999" customHeight="1" x14ac:dyDescent="0.3">
      <c r="A478" s="16"/>
      <c r="B478" s="174" t="str">
        <f>F1513</f>
        <v>6. They did not exploit my vulnerability to their professional authority.</v>
      </c>
      <c r="C478" s="174"/>
      <c r="D478" s="174"/>
      <c r="E478" s="174"/>
      <c r="F478" s="174"/>
      <c r="G478" s="174"/>
      <c r="H478" s="174"/>
      <c r="I478" s="174"/>
      <c r="J478" s="174"/>
      <c r="K478" s="175"/>
      <c r="L478" s="176"/>
      <c r="M478" s="177"/>
      <c r="N478" s="19"/>
    </row>
    <row r="479" spans="1:54" ht="5.15" customHeight="1" x14ac:dyDescent="0.3">
      <c r="A479" s="16"/>
      <c r="B479" s="39"/>
      <c r="C479" s="39"/>
      <c r="D479" s="39"/>
      <c r="E479" s="39"/>
      <c r="F479" s="39"/>
      <c r="G479" s="39"/>
      <c r="H479" s="39"/>
      <c r="I479" s="39"/>
      <c r="J479" s="39"/>
      <c r="K479" s="39"/>
      <c r="L479" s="39"/>
      <c r="M479" s="39"/>
      <c r="N479" s="19"/>
    </row>
    <row r="480" spans="1:54" ht="20.149999999999999" customHeight="1" x14ac:dyDescent="0.3">
      <c r="A480" s="16"/>
      <c r="B480" s="174" t="str">
        <f>F1514</f>
        <v>7. I never had to give up my autonomy to fit their processes.</v>
      </c>
      <c r="C480" s="174"/>
      <c r="D480" s="174"/>
      <c r="E480" s="174"/>
      <c r="F480" s="174"/>
      <c r="G480" s="174"/>
      <c r="H480" s="174"/>
      <c r="I480" s="174"/>
      <c r="J480" s="174"/>
      <c r="K480" s="175"/>
      <c r="L480" s="176"/>
      <c r="M480" s="177"/>
      <c r="N480" s="19"/>
    </row>
    <row r="481" spans="1:14" ht="5.15" customHeight="1" x14ac:dyDescent="0.3">
      <c r="A481" s="16"/>
      <c r="B481" s="39"/>
      <c r="C481" s="39"/>
      <c r="D481" s="39"/>
      <c r="E481" s="39"/>
      <c r="F481" s="39"/>
      <c r="G481" s="39"/>
      <c r="H481" s="39"/>
      <c r="I481" s="39"/>
      <c r="J481" s="39"/>
      <c r="K481" s="39"/>
      <c r="L481" s="39"/>
      <c r="M481" s="39"/>
      <c r="N481" s="19"/>
    </row>
    <row r="482" spans="1:14" ht="20.149999999999999" customHeight="1" x14ac:dyDescent="0.3">
      <c r="A482" s="16"/>
      <c r="B482" s="174" t="str">
        <f>F1515</f>
        <v>8. Staff appeared to be culturally diverse.</v>
      </c>
      <c r="C482" s="174"/>
      <c r="D482" s="174"/>
      <c r="E482" s="174"/>
      <c r="F482" s="174"/>
      <c r="G482" s="174"/>
      <c r="H482" s="174"/>
      <c r="I482" s="174"/>
      <c r="J482" s="174"/>
      <c r="K482" s="175"/>
      <c r="L482" s="176"/>
      <c r="M482" s="177"/>
      <c r="N482" s="19"/>
    </row>
    <row r="483" spans="1:14" ht="5.15" customHeight="1" x14ac:dyDescent="0.3">
      <c r="A483" s="16"/>
      <c r="B483" s="39"/>
      <c r="C483" s="39"/>
      <c r="D483" s="39"/>
      <c r="E483" s="39"/>
      <c r="F483" s="39"/>
      <c r="G483" s="39"/>
      <c r="H483" s="39"/>
      <c r="I483" s="39"/>
      <c r="J483" s="39"/>
      <c r="K483" s="39"/>
      <c r="L483" s="39"/>
      <c r="M483" s="39"/>
      <c r="N483" s="19"/>
    </row>
    <row r="484" spans="1:14" ht="20.149999999999999" customHeight="1" x14ac:dyDescent="0.3">
      <c r="A484" s="16"/>
      <c r="B484" s="174" t="str">
        <f>F1516</f>
        <v>9. They effectively accommodated my linguistic barrier.</v>
      </c>
      <c r="C484" s="174"/>
      <c r="D484" s="174"/>
      <c r="E484" s="174"/>
      <c r="F484" s="174"/>
      <c r="G484" s="174"/>
      <c r="H484" s="174"/>
      <c r="I484" s="174"/>
      <c r="J484" s="174"/>
      <c r="K484" s="175"/>
      <c r="L484" s="176"/>
      <c r="M484" s="177"/>
      <c r="N484" s="19"/>
    </row>
    <row r="485" spans="1:14" ht="5.15" customHeight="1" x14ac:dyDescent="0.3">
      <c r="A485" s="16"/>
      <c r="B485" s="39"/>
      <c r="C485" s="39"/>
      <c r="D485" s="39"/>
      <c r="E485" s="39"/>
      <c r="F485" s="39"/>
      <c r="G485" s="39"/>
      <c r="H485" s="39"/>
      <c r="I485" s="39"/>
      <c r="J485" s="39"/>
      <c r="K485" s="39"/>
      <c r="L485" s="39"/>
      <c r="M485" s="39"/>
      <c r="N485" s="19"/>
    </row>
    <row r="486" spans="1:14" ht="20.149999999999999" customHeight="1" x14ac:dyDescent="0.3">
      <c r="A486" s="16"/>
      <c r="B486" s="174" t="str">
        <f>F1517</f>
        <v>10. I was offered billing options appropriate to my cultural values.</v>
      </c>
      <c r="C486" s="174"/>
      <c r="D486" s="174"/>
      <c r="E486" s="174"/>
      <c r="F486" s="174"/>
      <c r="G486" s="174"/>
      <c r="H486" s="174"/>
      <c r="I486" s="174"/>
      <c r="J486" s="174"/>
      <c r="K486" s="175"/>
      <c r="L486" s="176"/>
      <c r="M486" s="177"/>
      <c r="N486" s="19"/>
    </row>
    <row r="487" spans="1:14" ht="10" customHeight="1" x14ac:dyDescent="0.3">
      <c r="A487" s="16"/>
      <c r="B487" s="39"/>
      <c r="C487" s="39"/>
      <c r="D487" s="39"/>
      <c r="E487" s="39"/>
      <c r="F487" s="39"/>
      <c r="G487" s="39"/>
      <c r="H487" s="39"/>
      <c r="I487" s="39"/>
      <c r="J487" s="39"/>
      <c r="K487" s="39"/>
      <c r="L487" s="39"/>
      <c r="M487" s="39"/>
      <c r="N487" s="19"/>
    </row>
    <row r="488" spans="1:14" ht="15" customHeight="1" x14ac:dyDescent="0.3">
      <c r="A488" s="16"/>
      <c r="B488" s="178" t="str">
        <f>B1521</f>
        <v/>
      </c>
      <c r="C488" s="178"/>
      <c r="D488" s="178"/>
      <c r="E488" s="178"/>
      <c r="F488" s="178"/>
      <c r="G488" s="178"/>
      <c r="H488" s="178"/>
      <c r="I488" s="178"/>
      <c r="J488" s="178"/>
      <c r="K488" s="178"/>
      <c r="L488" s="178"/>
      <c r="M488" s="178"/>
      <c r="N488" s="19"/>
    </row>
    <row r="489" spans="1:14" ht="10" customHeight="1" x14ac:dyDescent="0.3">
      <c r="A489" s="16"/>
      <c r="B489" s="40"/>
      <c r="C489" s="41"/>
      <c r="D489" s="41"/>
      <c r="E489" s="41"/>
      <c r="F489" s="41"/>
      <c r="G489" s="41"/>
      <c r="H489" s="41"/>
      <c r="I489" s="41"/>
      <c r="J489" s="41"/>
      <c r="K489" s="41"/>
      <c r="L489" s="41"/>
      <c r="M489" s="42"/>
      <c r="N489" s="19"/>
    </row>
    <row r="490" spans="1:14" ht="20" customHeight="1" x14ac:dyDescent="0.3">
      <c r="A490" s="16"/>
      <c r="B490" s="52" t="str">
        <f>C1525</f>
        <v xml:space="preserve">We provide this helpful feedback to you, , to improve your cultural competency. </v>
      </c>
      <c r="C490" s="53"/>
      <c r="D490" s="53"/>
      <c r="E490" s="53"/>
      <c r="F490" s="53"/>
      <c r="G490" s="53"/>
      <c r="H490" s="53"/>
      <c r="I490" s="53"/>
      <c r="J490" s="53"/>
      <c r="K490" s="53"/>
      <c r="L490" s="53"/>
      <c r="M490" s="54"/>
      <c r="N490" s="19"/>
    </row>
    <row r="491" spans="1:14" ht="20" customHeight="1" x14ac:dyDescent="0.3">
      <c r="A491" s="16"/>
      <c r="B491" s="156" t="s">
        <v>15</v>
      </c>
      <c r="C491" s="157"/>
      <c r="D491" s="157"/>
      <c r="E491" s="157"/>
      <c r="F491" s="157"/>
      <c r="G491" s="157"/>
      <c r="H491" s="157"/>
      <c r="I491" s="157"/>
      <c r="J491" s="157"/>
      <c r="K491" s="157"/>
      <c r="L491" s="157"/>
      <c r="M491" s="158"/>
      <c r="N491" s="19"/>
    </row>
    <row r="492" spans="1:14" ht="20" customHeight="1" thickBot="1" x14ac:dyDescent="0.35">
      <c r="A492" s="16"/>
      <c r="B492" s="156" t="s">
        <v>16</v>
      </c>
      <c r="C492" s="157"/>
      <c r="D492" s="157"/>
      <c r="E492" s="157"/>
      <c r="F492" s="157"/>
      <c r="G492" s="157"/>
      <c r="H492" s="157"/>
      <c r="I492" s="157"/>
      <c r="J492" s="157"/>
      <c r="K492" s="157"/>
      <c r="L492" s="157"/>
      <c r="M492" s="158"/>
      <c r="N492" s="19"/>
    </row>
    <row r="493" spans="1:14" ht="30" customHeight="1" thickTop="1" x14ac:dyDescent="0.3">
      <c r="A493" s="16"/>
      <c r="B493" s="159" t="s">
        <v>17</v>
      </c>
      <c r="C493" s="160"/>
      <c r="D493" s="160"/>
      <c r="E493" s="162" t="s">
        <v>18</v>
      </c>
      <c r="F493" s="163"/>
      <c r="G493" s="163"/>
      <c r="H493" s="164"/>
      <c r="I493" s="165" t="s">
        <v>19</v>
      </c>
      <c r="J493" s="166"/>
      <c r="K493" s="166"/>
      <c r="L493" s="166"/>
      <c r="M493" s="167"/>
      <c r="N493" s="19"/>
    </row>
    <row r="494" spans="1:14" ht="55" customHeight="1" thickBot="1" x14ac:dyDescent="0.35">
      <c r="A494" s="16"/>
      <c r="B494" s="55"/>
      <c r="C494" s="17"/>
      <c r="D494" s="17"/>
      <c r="E494" s="168" t="s">
        <v>20</v>
      </c>
      <c r="F494" s="169"/>
      <c r="G494" s="169"/>
      <c r="H494" s="170"/>
      <c r="I494" s="171" t="s">
        <v>21</v>
      </c>
      <c r="J494" s="172"/>
      <c r="K494" s="172"/>
      <c r="L494" s="172"/>
      <c r="M494" s="173"/>
      <c r="N494" s="19"/>
    </row>
    <row r="495" spans="1:14" ht="10" customHeight="1" thickTop="1" x14ac:dyDescent="0.3">
      <c r="A495" s="16"/>
      <c r="B495" s="55"/>
      <c r="C495" s="17"/>
      <c r="D495" s="17"/>
      <c r="E495" s="17"/>
      <c r="F495" s="17"/>
      <c r="G495" s="17"/>
      <c r="H495" s="17"/>
      <c r="I495" s="17"/>
      <c r="J495" s="17"/>
      <c r="K495" s="17"/>
      <c r="L495" s="17"/>
      <c r="M495" s="56"/>
      <c r="N495" s="19"/>
    </row>
    <row r="496" spans="1:14" ht="20.149999999999999" customHeight="1" x14ac:dyDescent="0.3">
      <c r="A496" s="16"/>
      <c r="B496" s="46"/>
      <c r="C496" s="39"/>
      <c r="D496" s="39"/>
      <c r="E496" s="153"/>
      <c r="F496" s="154"/>
      <c r="G496" s="154"/>
      <c r="H496" s="154"/>
      <c r="I496" s="154"/>
      <c r="J496" s="154"/>
      <c r="K496" s="154"/>
      <c r="L496" s="155"/>
      <c r="M496" s="48"/>
      <c r="N496" s="19"/>
    </row>
    <row r="497" spans="1:54" ht="10" customHeight="1" x14ac:dyDescent="0.3">
      <c r="A497" s="16"/>
      <c r="B497" s="46"/>
      <c r="C497" s="39"/>
      <c r="D497" s="39"/>
      <c r="E497" s="39"/>
      <c r="F497" s="39"/>
      <c r="G497" s="39"/>
      <c r="H497" s="39"/>
      <c r="I497" s="39"/>
      <c r="J497" s="39"/>
      <c r="K497" s="39"/>
      <c r="L497" s="39"/>
      <c r="M497" s="48"/>
      <c r="N497" s="19"/>
    </row>
    <row r="498" spans="1:54" ht="65.150000000000006" customHeight="1" x14ac:dyDescent="0.3">
      <c r="A498" s="16"/>
      <c r="B498" s="156" t="str">
        <f>C1535</f>
        <v>Select one of these two services, Standard or Competitive Competence, to best improve your efficacy serving diverse patients. We can then offer a testimonial of your improved responsiveness to diverse clients.</v>
      </c>
      <c r="C498" s="157"/>
      <c r="D498" s="157"/>
      <c r="E498" s="157"/>
      <c r="F498" s="157"/>
      <c r="G498" s="157"/>
      <c r="H498" s="157"/>
      <c r="I498" s="157"/>
      <c r="J498" s="157"/>
      <c r="K498" s="157"/>
      <c r="L498" s="157"/>
      <c r="M498" s="158"/>
      <c r="N498" s="19"/>
    </row>
    <row r="499" spans="1:54" ht="45" customHeight="1" x14ac:dyDescent="0.3">
      <c r="A499" s="16"/>
      <c r="B499" s="150"/>
      <c r="C499" s="151"/>
      <c r="D499" s="151"/>
      <c r="E499" s="151"/>
      <c r="F499" s="151"/>
      <c r="G499" s="151"/>
      <c r="H499" s="151"/>
      <c r="I499" s="151"/>
      <c r="J499" s="151"/>
      <c r="K499" s="151"/>
      <c r="L499" s="151"/>
      <c r="M499" s="152"/>
      <c r="N499" s="19"/>
    </row>
    <row r="500" spans="1:54" ht="5.15" customHeight="1" x14ac:dyDescent="0.3">
      <c r="A500" s="16"/>
      <c r="B500" s="39"/>
      <c r="C500" s="39"/>
      <c r="D500" s="39"/>
      <c r="E500" s="39"/>
      <c r="F500" s="39"/>
      <c r="G500" s="39"/>
      <c r="H500" s="39"/>
      <c r="I500" s="39"/>
      <c r="J500" s="39"/>
      <c r="K500" s="39"/>
      <c r="L500" s="39"/>
      <c r="M500" s="39"/>
      <c r="N500" s="19"/>
    </row>
    <row r="501" spans="1:54" ht="5.15" customHeight="1" x14ac:dyDescent="0.3">
      <c r="A501" s="27"/>
      <c r="B501" s="28"/>
      <c r="C501" s="28"/>
      <c r="D501" s="28"/>
      <c r="E501" s="28"/>
      <c r="F501" s="28"/>
      <c r="G501" s="28"/>
      <c r="H501" s="28"/>
      <c r="I501" s="28"/>
      <c r="J501" s="28"/>
      <c r="K501" s="28"/>
      <c r="L501" s="28"/>
      <c r="M501" s="28"/>
      <c r="N501" s="29"/>
    </row>
    <row r="502" spans="1:54" ht="55" customHeight="1" x14ac:dyDescent="0.3">
      <c r="A502" s="30" t="s">
        <v>5</v>
      </c>
      <c r="B502" s="185" t="s">
        <v>34</v>
      </c>
      <c r="C502" s="185"/>
      <c r="D502" s="185"/>
      <c r="E502" s="185"/>
      <c r="F502" s="186"/>
      <c r="G502" s="186"/>
      <c r="H502" s="186"/>
      <c r="I502" s="186"/>
      <c r="J502" s="187"/>
      <c r="K502" s="187"/>
      <c r="L502" s="187"/>
      <c r="M502" s="187"/>
      <c r="N502" s="31" t="s">
        <v>7</v>
      </c>
    </row>
    <row r="503" spans="1:54" ht="5.15" customHeight="1" x14ac:dyDescent="0.3">
      <c r="A503" s="11"/>
      <c r="B503" s="12"/>
      <c r="C503" s="12"/>
      <c r="D503" s="12"/>
      <c r="E503" s="12"/>
      <c r="F503" s="12"/>
      <c r="G503" s="12"/>
      <c r="H503" s="13"/>
      <c r="I503" s="12"/>
      <c r="J503" s="12"/>
      <c r="K503" s="12"/>
      <c r="L503" s="12"/>
      <c r="M503" s="12"/>
      <c r="N503" s="14"/>
    </row>
    <row r="504" spans="1:54" ht="5.15" customHeight="1" x14ac:dyDescent="0.3">
      <c r="A504" s="16"/>
      <c r="B504" s="17"/>
      <c r="C504" s="17"/>
      <c r="D504" s="17"/>
      <c r="E504" s="17"/>
      <c r="F504" s="17"/>
      <c r="G504" s="17"/>
      <c r="H504" s="18"/>
      <c r="I504" s="17"/>
      <c r="J504" s="17"/>
      <c r="K504" s="17"/>
      <c r="L504" s="17"/>
      <c r="M504" s="17"/>
      <c r="N504" s="19"/>
    </row>
    <row r="505" spans="1:54" ht="5.15" customHeight="1" thickBot="1" x14ac:dyDescent="0.35">
      <c r="A505" s="16"/>
      <c r="B505" s="32"/>
      <c r="C505" s="32"/>
      <c r="D505" s="32"/>
      <c r="E505" s="32"/>
      <c r="F505" s="32"/>
      <c r="G505" s="32"/>
      <c r="H505" s="32"/>
      <c r="I505" s="32"/>
      <c r="J505" s="32"/>
      <c r="K505" s="32"/>
      <c r="L505" s="32"/>
      <c r="M505" s="32"/>
      <c r="N505" s="19"/>
    </row>
    <row r="506" spans="1:54" ht="20.149999999999999" customHeight="1" thickTop="1" x14ac:dyDescent="0.3">
      <c r="A506" s="16"/>
      <c r="B506" s="33" t="s">
        <v>11</v>
      </c>
      <c r="C506" s="32"/>
      <c r="D506" s="32"/>
      <c r="E506" s="32"/>
      <c r="F506" s="179" t="str">
        <f>F465</f>
        <v/>
      </c>
      <c r="G506" s="180"/>
      <c r="H506" s="180"/>
      <c r="I506" s="181"/>
      <c r="J506" s="34"/>
      <c r="K506" s="35" t="s">
        <v>12</v>
      </c>
      <c r="L506" s="36"/>
      <c r="M506" s="37"/>
      <c r="N506" s="19"/>
    </row>
    <row r="507" spans="1:54" ht="20.149999999999999" customHeight="1" thickBot="1" x14ac:dyDescent="0.35">
      <c r="A507" s="16"/>
      <c r="B507" s="33" t="s">
        <v>13</v>
      </c>
      <c r="C507" s="32"/>
      <c r="D507" s="32"/>
      <c r="E507" s="32"/>
      <c r="F507" s="179" t="str">
        <f>F466</f>
        <v/>
      </c>
      <c r="G507" s="180"/>
      <c r="H507" s="180"/>
      <c r="I507" s="181"/>
      <c r="J507" s="34"/>
      <c r="K507" s="182"/>
      <c r="L507" s="183"/>
      <c r="M507" s="184"/>
      <c r="N507" s="19"/>
    </row>
    <row r="508" spans="1:54" ht="10" customHeight="1" thickTop="1" x14ac:dyDescent="0.3">
      <c r="A508" s="16"/>
      <c r="B508" s="17"/>
      <c r="C508" s="17"/>
      <c r="D508" s="17"/>
      <c r="E508" s="17"/>
      <c r="F508" s="17"/>
      <c r="G508" s="17"/>
      <c r="H508" s="18"/>
      <c r="I508" s="17"/>
      <c r="J508" s="17"/>
      <c r="K508" s="17"/>
      <c r="L508" s="17"/>
      <c r="M508" s="17"/>
      <c r="N508" s="19"/>
    </row>
    <row r="509" spans="1:54" ht="20.149999999999999" customHeight="1" x14ac:dyDescent="0.3">
      <c r="A509" s="16"/>
      <c r="B509" s="174" t="str">
        <f>F1545</f>
        <v>1. I felt fully seen and heard.</v>
      </c>
      <c r="C509" s="174"/>
      <c r="D509" s="174"/>
      <c r="E509" s="174"/>
      <c r="F509" s="174"/>
      <c r="G509" s="174"/>
      <c r="H509" s="174"/>
      <c r="I509" s="174"/>
      <c r="J509" s="174"/>
      <c r="K509" s="175"/>
      <c r="L509" s="176"/>
      <c r="M509" s="177"/>
      <c r="N509" s="19"/>
    </row>
    <row r="510" spans="1:54" ht="5.15" customHeight="1" x14ac:dyDescent="0.3">
      <c r="A510" s="16"/>
      <c r="B510" s="17"/>
      <c r="C510" s="17"/>
      <c r="D510" s="17"/>
      <c r="E510" s="17"/>
      <c r="F510" s="17"/>
      <c r="G510" s="17"/>
      <c r="H510" s="18"/>
      <c r="I510" s="17"/>
      <c r="J510" s="17"/>
      <c r="K510" s="17"/>
      <c r="L510" s="17"/>
      <c r="M510" s="17"/>
      <c r="N510" s="19"/>
      <c r="BB510" s="38"/>
    </row>
    <row r="511" spans="1:54" ht="20.149999999999999" customHeight="1" x14ac:dyDescent="0.3">
      <c r="A511" s="16"/>
      <c r="B511" s="174" t="str">
        <f>F1546</f>
        <v>2. They faithfully responded to all of my expressions of pain or discomfort.</v>
      </c>
      <c r="C511" s="174"/>
      <c r="D511" s="174"/>
      <c r="E511" s="174"/>
      <c r="F511" s="174"/>
      <c r="G511" s="174"/>
      <c r="H511" s="174"/>
      <c r="I511" s="174"/>
      <c r="J511" s="174"/>
      <c r="K511" s="175"/>
      <c r="L511" s="176"/>
      <c r="M511" s="177"/>
      <c r="N511" s="19"/>
      <c r="BB511" s="38"/>
    </row>
    <row r="512" spans="1:54" ht="5.15" customHeight="1" x14ac:dyDescent="0.3">
      <c r="A512" s="16"/>
      <c r="B512" s="17"/>
      <c r="C512" s="17"/>
      <c r="D512" s="17"/>
      <c r="E512" s="17"/>
      <c r="F512" s="17"/>
      <c r="G512" s="17"/>
      <c r="H512" s="18"/>
      <c r="I512" s="17"/>
      <c r="J512" s="17"/>
      <c r="K512" s="17"/>
      <c r="L512" s="17"/>
      <c r="M512" s="17"/>
      <c r="N512" s="19"/>
      <c r="BB512" s="38"/>
    </row>
    <row r="513" spans="1:54" ht="20.149999999999999" customHeight="1" x14ac:dyDescent="0.3">
      <c r="A513" s="16"/>
      <c r="B513" s="174" t="str">
        <f>F1547</f>
        <v>3. They put my personal wellbeing ahead of their institutional processes.</v>
      </c>
      <c r="C513" s="174"/>
      <c r="D513" s="174"/>
      <c r="E513" s="174"/>
      <c r="F513" s="174"/>
      <c r="G513" s="174"/>
      <c r="H513" s="174"/>
      <c r="I513" s="174"/>
      <c r="J513" s="174"/>
      <c r="K513" s="175"/>
      <c r="L513" s="176"/>
      <c r="M513" s="177"/>
      <c r="N513" s="19"/>
      <c r="BB513" s="38"/>
    </row>
    <row r="514" spans="1:54" ht="5.15" customHeight="1" x14ac:dyDescent="0.3">
      <c r="A514" s="16"/>
      <c r="B514" s="17"/>
      <c r="C514" s="17"/>
      <c r="D514" s="17"/>
      <c r="E514" s="17"/>
      <c r="F514" s="17"/>
      <c r="G514" s="17"/>
      <c r="H514" s="18"/>
      <c r="I514" s="17"/>
      <c r="J514" s="17"/>
      <c r="K514" s="17"/>
      <c r="L514" s="17"/>
      <c r="M514" s="17"/>
      <c r="N514" s="19"/>
      <c r="BB514" s="38"/>
    </row>
    <row r="515" spans="1:54" ht="20.149999999999999" customHeight="1" x14ac:dyDescent="0.3">
      <c r="A515" s="16"/>
      <c r="B515" s="174" t="str">
        <f>F1548</f>
        <v>4. Their actions and expressions were devoid of any microaggressions.</v>
      </c>
      <c r="C515" s="174"/>
      <c r="D515" s="174"/>
      <c r="E515" s="174"/>
      <c r="F515" s="174"/>
      <c r="G515" s="174"/>
      <c r="H515" s="174"/>
      <c r="I515" s="174"/>
      <c r="J515" s="174"/>
      <c r="K515" s="175"/>
      <c r="L515" s="176"/>
      <c r="M515" s="177"/>
      <c r="N515" s="19"/>
    </row>
    <row r="516" spans="1:54" ht="5.15" customHeight="1" x14ac:dyDescent="0.3">
      <c r="A516" s="16"/>
      <c r="B516" s="17"/>
      <c r="C516" s="17"/>
      <c r="D516" s="17"/>
      <c r="E516" s="17"/>
      <c r="F516" s="17"/>
      <c r="G516" s="17"/>
      <c r="H516" s="18"/>
      <c r="I516" s="17"/>
      <c r="J516" s="17"/>
      <c r="K516" s="17"/>
      <c r="L516" s="17"/>
      <c r="M516" s="17"/>
      <c r="N516" s="19"/>
    </row>
    <row r="517" spans="1:54" ht="20.149999999999999" customHeight="1" x14ac:dyDescent="0.3">
      <c r="A517" s="16"/>
      <c r="B517" s="174" t="str">
        <f>F1549</f>
        <v>5. They asked me how they could be more culturally sensitive.</v>
      </c>
      <c r="C517" s="174"/>
      <c r="D517" s="174"/>
      <c r="E517" s="174"/>
      <c r="F517" s="174"/>
      <c r="G517" s="174"/>
      <c r="H517" s="174"/>
      <c r="I517" s="174"/>
      <c r="J517" s="174"/>
      <c r="K517" s="175"/>
      <c r="L517" s="176"/>
      <c r="M517" s="177"/>
      <c r="N517" s="19"/>
    </row>
    <row r="518" spans="1:54" ht="5.15" customHeight="1" x14ac:dyDescent="0.3">
      <c r="A518" s="16"/>
      <c r="B518" s="17"/>
      <c r="C518" s="17"/>
      <c r="D518" s="17"/>
      <c r="E518" s="17"/>
      <c r="F518" s="17"/>
      <c r="G518" s="17"/>
      <c r="H518" s="18"/>
      <c r="I518" s="17"/>
      <c r="J518" s="17"/>
      <c r="K518" s="17"/>
      <c r="L518" s="17"/>
      <c r="M518" s="17"/>
      <c r="N518" s="19"/>
    </row>
    <row r="519" spans="1:54" ht="20.149999999999999" customHeight="1" x14ac:dyDescent="0.3">
      <c r="A519" s="16"/>
      <c r="B519" s="174" t="str">
        <f>F1550</f>
        <v>6. They did not exploit my vulnerability to their professional authority.</v>
      </c>
      <c r="C519" s="174"/>
      <c r="D519" s="174"/>
      <c r="E519" s="174"/>
      <c r="F519" s="174"/>
      <c r="G519" s="174"/>
      <c r="H519" s="174"/>
      <c r="I519" s="174"/>
      <c r="J519" s="174"/>
      <c r="K519" s="175"/>
      <c r="L519" s="176"/>
      <c r="M519" s="177"/>
      <c r="N519" s="19"/>
    </row>
    <row r="520" spans="1:54" ht="5.15" customHeight="1" x14ac:dyDescent="0.3">
      <c r="A520" s="16"/>
      <c r="B520" s="39"/>
      <c r="C520" s="39"/>
      <c r="D520" s="39"/>
      <c r="E520" s="39"/>
      <c r="F520" s="39"/>
      <c r="G520" s="39"/>
      <c r="H520" s="39"/>
      <c r="I520" s="39"/>
      <c r="J520" s="39"/>
      <c r="K520" s="39"/>
      <c r="L520" s="39"/>
      <c r="M520" s="39"/>
      <c r="N520" s="19"/>
    </row>
    <row r="521" spans="1:54" ht="20.149999999999999" customHeight="1" x14ac:dyDescent="0.3">
      <c r="A521" s="16"/>
      <c r="B521" s="174" t="str">
        <f>F1551</f>
        <v>7. I never had to give up my autonomy to fit their processes.</v>
      </c>
      <c r="C521" s="174"/>
      <c r="D521" s="174"/>
      <c r="E521" s="174"/>
      <c r="F521" s="174"/>
      <c r="G521" s="174"/>
      <c r="H521" s="174"/>
      <c r="I521" s="174"/>
      <c r="J521" s="174"/>
      <c r="K521" s="175"/>
      <c r="L521" s="176"/>
      <c r="M521" s="177"/>
      <c r="N521" s="19"/>
    </row>
    <row r="522" spans="1:54" ht="5.15" customHeight="1" x14ac:dyDescent="0.3">
      <c r="A522" s="16"/>
      <c r="B522" s="39"/>
      <c r="C522" s="39"/>
      <c r="D522" s="39"/>
      <c r="E522" s="39"/>
      <c r="F522" s="39"/>
      <c r="G522" s="39"/>
      <c r="H522" s="39"/>
      <c r="I522" s="39"/>
      <c r="J522" s="39"/>
      <c r="K522" s="39"/>
      <c r="L522" s="39"/>
      <c r="M522" s="39"/>
      <c r="N522" s="19"/>
    </row>
    <row r="523" spans="1:54" ht="20.149999999999999" customHeight="1" x14ac:dyDescent="0.3">
      <c r="A523" s="16"/>
      <c r="B523" s="174" t="str">
        <f>F1552</f>
        <v>8. Staff appeared to be culturally diverse.</v>
      </c>
      <c r="C523" s="174"/>
      <c r="D523" s="174"/>
      <c r="E523" s="174"/>
      <c r="F523" s="174"/>
      <c r="G523" s="174"/>
      <c r="H523" s="174"/>
      <c r="I523" s="174"/>
      <c r="J523" s="174"/>
      <c r="K523" s="175"/>
      <c r="L523" s="176"/>
      <c r="M523" s="177"/>
      <c r="N523" s="19"/>
    </row>
    <row r="524" spans="1:54" ht="5.15" customHeight="1" x14ac:dyDescent="0.3">
      <c r="A524" s="16"/>
      <c r="B524" s="39"/>
      <c r="C524" s="39"/>
      <c r="D524" s="39"/>
      <c r="E524" s="39"/>
      <c r="F524" s="39"/>
      <c r="G524" s="39"/>
      <c r="H524" s="39"/>
      <c r="I524" s="39"/>
      <c r="J524" s="39"/>
      <c r="K524" s="39"/>
      <c r="L524" s="39"/>
      <c r="M524" s="39"/>
      <c r="N524" s="19"/>
    </row>
    <row r="525" spans="1:54" ht="20.149999999999999" customHeight="1" x14ac:dyDescent="0.3">
      <c r="A525" s="16"/>
      <c r="B525" s="174" t="str">
        <f>F1553</f>
        <v>9. They effectively accommodated my linguistic barrier.</v>
      </c>
      <c r="C525" s="174"/>
      <c r="D525" s="174"/>
      <c r="E525" s="174"/>
      <c r="F525" s="174"/>
      <c r="G525" s="174"/>
      <c r="H525" s="174"/>
      <c r="I525" s="174"/>
      <c r="J525" s="174"/>
      <c r="K525" s="175"/>
      <c r="L525" s="176"/>
      <c r="M525" s="177"/>
      <c r="N525" s="19"/>
    </row>
    <row r="526" spans="1:54" ht="5.15" customHeight="1" x14ac:dyDescent="0.3">
      <c r="A526" s="16"/>
      <c r="B526" s="39"/>
      <c r="C526" s="39"/>
      <c r="D526" s="39"/>
      <c r="E526" s="39"/>
      <c r="F526" s="39"/>
      <c r="G526" s="39"/>
      <c r="H526" s="39"/>
      <c r="I526" s="39"/>
      <c r="J526" s="39"/>
      <c r="K526" s="39"/>
      <c r="L526" s="39"/>
      <c r="M526" s="39"/>
      <c r="N526" s="19"/>
    </row>
    <row r="527" spans="1:54" ht="20.149999999999999" customHeight="1" x14ac:dyDescent="0.3">
      <c r="A527" s="16"/>
      <c r="B527" s="174" t="str">
        <f>F1554</f>
        <v>10. I was offered billing options appropriate to my cultural values.</v>
      </c>
      <c r="C527" s="174"/>
      <c r="D527" s="174"/>
      <c r="E527" s="174"/>
      <c r="F527" s="174"/>
      <c r="G527" s="174"/>
      <c r="H527" s="174"/>
      <c r="I527" s="174"/>
      <c r="J527" s="174"/>
      <c r="K527" s="175"/>
      <c r="L527" s="176"/>
      <c r="M527" s="177"/>
      <c r="N527" s="19"/>
    </row>
    <row r="528" spans="1:54" ht="10" customHeight="1" x14ac:dyDescent="0.3">
      <c r="A528" s="16"/>
      <c r="B528" s="39"/>
      <c r="C528" s="39"/>
      <c r="D528" s="39"/>
      <c r="E528" s="39"/>
      <c r="F528" s="39"/>
      <c r="G528" s="39"/>
      <c r="H528" s="39"/>
      <c r="I528" s="39"/>
      <c r="J528" s="39"/>
      <c r="K528" s="39"/>
      <c r="L528" s="39"/>
      <c r="M528" s="39"/>
      <c r="N528" s="19"/>
    </row>
    <row r="529" spans="1:14" ht="15" customHeight="1" x14ac:dyDescent="0.3">
      <c r="A529" s="16"/>
      <c r="B529" s="178" t="str">
        <f>B1558</f>
        <v/>
      </c>
      <c r="C529" s="178"/>
      <c r="D529" s="178"/>
      <c r="E529" s="178"/>
      <c r="F529" s="178"/>
      <c r="G529" s="178"/>
      <c r="H529" s="178"/>
      <c r="I529" s="178"/>
      <c r="J529" s="178"/>
      <c r="K529" s="178"/>
      <c r="L529" s="178"/>
      <c r="M529" s="178"/>
      <c r="N529" s="19"/>
    </row>
    <row r="530" spans="1:14" ht="10" customHeight="1" x14ac:dyDescent="0.3">
      <c r="A530" s="16"/>
      <c r="B530" s="40"/>
      <c r="C530" s="41"/>
      <c r="D530" s="41"/>
      <c r="E530" s="41"/>
      <c r="F530" s="41"/>
      <c r="G530" s="41"/>
      <c r="H530" s="41"/>
      <c r="I530" s="41"/>
      <c r="J530" s="41"/>
      <c r="K530" s="41"/>
      <c r="L530" s="41"/>
      <c r="M530" s="42"/>
      <c r="N530" s="19"/>
    </row>
    <row r="531" spans="1:14" ht="20" customHeight="1" x14ac:dyDescent="0.3">
      <c r="A531" s="16"/>
      <c r="B531" s="52" t="str">
        <f>C1562</f>
        <v xml:space="preserve">We provide this helpful feedback to you, , to improve your cultural competency. </v>
      </c>
      <c r="C531" s="53"/>
      <c r="D531" s="53"/>
      <c r="E531" s="53"/>
      <c r="F531" s="53"/>
      <c r="G531" s="53"/>
      <c r="H531" s="53"/>
      <c r="I531" s="53"/>
      <c r="J531" s="53"/>
      <c r="K531" s="53"/>
      <c r="L531" s="53"/>
      <c r="M531" s="54"/>
      <c r="N531" s="19"/>
    </row>
    <row r="532" spans="1:14" ht="20" customHeight="1" x14ac:dyDescent="0.3">
      <c r="A532" s="16"/>
      <c r="B532" s="156" t="s">
        <v>15</v>
      </c>
      <c r="C532" s="157"/>
      <c r="D532" s="157"/>
      <c r="E532" s="157"/>
      <c r="F532" s="157"/>
      <c r="G532" s="157"/>
      <c r="H532" s="157"/>
      <c r="I532" s="157"/>
      <c r="J532" s="157"/>
      <c r="K532" s="157"/>
      <c r="L532" s="157"/>
      <c r="M532" s="158"/>
      <c r="N532" s="19"/>
    </row>
    <row r="533" spans="1:14" ht="20" customHeight="1" thickBot="1" x14ac:dyDescent="0.35">
      <c r="A533" s="16"/>
      <c r="B533" s="156" t="s">
        <v>16</v>
      </c>
      <c r="C533" s="157"/>
      <c r="D533" s="157"/>
      <c r="E533" s="157"/>
      <c r="F533" s="157"/>
      <c r="G533" s="157"/>
      <c r="H533" s="157"/>
      <c r="I533" s="157"/>
      <c r="J533" s="157"/>
      <c r="K533" s="157"/>
      <c r="L533" s="157"/>
      <c r="M533" s="158"/>
      <c r="N533" s="19"/>
    </row>
    <row r="534" spans="1:14" ht="30" customHeight="1" thickTop="1" x14ac:dyDescent="0.3">
      <c r="A534" s="16"/>
      <c r="B534" s="159" t="s">
        <v>17</v>
      </c>
      <c r="C534" s="160"/>
      <c r="D534" s="160"/>
      <c r="E534" s="162" t="s">
        <v>18</v>
      </c>
      <c r="F534" s="163"/>
      <c r="G534" s="163"/>
      <c r="H534" s="164"/>
      <c r="I534" s="165" t="s">
        <v>19</v>
      </c>
      <c r="J534" s="166"/>
      <c r="K534" s="166"/>
      <c r="L534" s="166"/>
      <c r="M534" s="167"/>
      <c r="N534" s="19"/>
    </row>
    <row r="535" spans="1:14" ht="55" customHeight="1" thickBot="1" x14ac:dyDescent="0.35">
      <c r="A535" s="16"/>
      <c r="B535" s="55"/>
      <c r="C535" s="17"/>
      <c r="D535" s="17"/>
      <c r="E535" s="168" t="s">
        <v>20</v>
      </c>
      <c r="F535" s="169"/>
      <c r="G535" s="169"/>
      <c r="H535" s="170"/>
      <c r="I535" s="171" t="s">
        <v>21</v>
      </c>
      <c r="J535" s="172"/>
      <c r="K535" s="172"/>
      <c r="L535" s="172"/>
      <c r="M535" s="173"/>
      <c r="N535" s="19"/>
    </row>
    <row r="536" spans="1:14" ht="10" customHeight="1" thickTop="1" x14ac:dyDescent="0.3">
      <c r="A536" s="16"/>
      <c r="B536" s="55"/>
      <c r="C536" s="17"/>
      <c r="D536" s="17"/>
      <c r="E536" s="17"/>
      <c r="F536" s="17"/>
      <c r="G536" s="17"/>
      <c r="H536" s="17"/>
      <c r="I536" s="17"/>
      <c r="J536" s="17"/>
      <c r="K536" s="17"/>
      <c r="L536" s="17"/>
      <c r="M536" s="56"/>
      <c r="N536" s="19"/>
    </row>
    <row r="537" spans="1:14" ht="20.149999999999999" customHeight="1" x14ac:dyDescent="0.3">
      <c r="A537" s="16"/>
      <c r="B537" s="46"/>
      <c r="C537" s="39"/>
      <c r="D537" s="39"/>
      <c r="E537" s="153"/>
      <c r="F537" s="154"/>
      <c r="G537" s="154"/>
      <c r="H537" s="154"/>
      <c r="I537" s="154"/>
      <c r="J537" s="154"/>
      <c r="K537" s="154"/>
      <c r="L537" s="155"/>
      <c r="M537" s="48"/>
      <c r="N537" s="19"/>
    </row>
    <row r="538" spans="1:14" ht="10" customHeight="1" x14ac:dyDescent="0.3">
      <c r="A538" s="16"/>
      <c r="B538" s="46"/>
      <c r="C538" s="39"/>
      <c r="D538" s="39"/>
      <c r="E538" s="39"/>
      <c r="F538" s="39"/>
      <c r="G538" s="39"/>
      <c r="H538" s="39"/>
      <c r="I538" s="39"/>
      <c r="J538" s="39"/>
      <c r="K538" s="39"/>
      <c r="L538" s="39"/>
      <c r="M538" s="48"/>
      <c r="N538" s="19"/>
    </row>
    <row r="539" spans="1:14" ht="65.150000000000006" customHeight="1" x14ac:dyDescent="0.3">
      <c r="A539" s="16"/>
      <c r="B539" s="156" t="str">
        <f>C1572</f>
        <v>Select one of these two services, Standard or Competitive Competence, to best improve your efficacy serving diverse patients. We can then offer a testimonial of your improved responsiveness to diverse clients.</v>
      </c>
      <c r="C539" s="157"/>
      <c r="D539" s="157"/>
      <c r="E539" s="157"/>
      <c r="F539" s="157"/>
      <c r="G539" s="157"/>
      <c r="H539" s="157"/>
      <c r="I539" s="157"/>
      <c r="J539" s="157"/>
      <c r="K539" s="157"/>
      <c r="L539" s="157"/>
      <c r="M539" s="158"/>
      <c r="N539" s="19"/>
    </row>
    <row r="540" spans="1:14" ht="45" customHeight="1" x14ac:dyDescent="0.3">
      <c r="A540" s="16"/>
      <c r="B540" s="150"/>
      <c r="C540" s="151"/>
      <c r="D540" s="151"/>
      <c r="E540" s="151"/>
      <c r="F540" s="151"/>
      <c r="G540" s="151"/>
      <c r="H540" s="151"/>
      <c r="I540" s="151"/>
      <c r="J540" s="151"/>
      <c r="K540" s="151"/>
      <c r="L540" s="151"/>
      <c r="M540" s="152"/>
      <c r="N540" s="19"/>
    </row>
    <row r="541" spans="1:14" ht="5.15" customHeight="1" x14ac:dyDescent="0.3">
      <c r="A541" s="16"/>
      <c r="B541" s="39"/>
      <c r="C541" s="39"/>
      <c r="D541" s="39"/>
      <c r="E541" s="39"/>
      <c r="F541" s="39"/>
      <c r="G541" s="39"/>
      <c r="H541" s="39"/>
      <c r="I541" s="39"/>
      <c r="J541" s="39"/>
      <c r="K541" s="39"/>
      <c r="L541" s="39"/>
      <c r="M541" s="39"/>
      <c r="N541" s="19"/>
    </row>
    <row r="542" spans="1:14" ht="5.15" customHeight="1" x14ac:dyDescent="0.3">
      <c r="A542" s="27"/>
      <c r="B542" s="28"/>
      <c r="C542" s="28"/>
      <c r="D542" s="28"/>
      <c r="E542" s="28"/>
      <c r="F542" s="28"/>
      <c r="G542" s="28"/>
      <c r="H542" s="28"/>
      <c r="I542" s="28"/>
      <c r="J542" s="28"/>
      <c r="K542" s="28"/>
      <c r="L542" s="28"/>
      <c r="M542" s="28"/>
      <c r="N542" s="29"/>
    </row>
    <row r="543" spans="1:14" ht="55" customHeight="1" x14ac:dyDescent="0.3">
      <c r="A543" s="30" t="s">
        <v>5</v>
      </c>
      <c r="B543" s="185" t="s">
        <v>35</v>
      </c>
      <c r="C543" s="185"/>
      <c r="D543" s="185"/>
      <c r="E543" s="185"/>
      <c r="F543" s="186"/>
      <c r="G543" s="186"/>
      <c r="H543" s="186"/>
      <c r="I543" s="186"/>
      <c r="J543" s="187"/>
      <c r="K543" s="187"/>
      <c r="L543" s="187"/>
      <c r="M543" s="187"/>
      <c r="N543" s="31" t="s">
        <v>7</v>
      </c>
    </row>
    <row r="544" spans="1:14" ht="5.15" customHeight="1" x14ac:dyDescent="0.3">
      <c r="A544" s="11"/>
      <c r="B544" s="12"/>
      <c r="C544" s="12"/>
      <c r="D544" s="12"/>
      <c r="E544" s="12"/>
      <c r="F544" s="12"/>
      <c r="G544" s="12"/>
      <c r="H544" s="13"/>
      <c r="I544" s="12"/>
      <c r="J544" s="12"/>
      <c r="K544" s="12"/>
      <c r="L544" s="12"/>
      <c r="M544" s="12"/>
      <c r="N544" s="14"/>
    </row>
    <row r="545" spans="1:54" ht="5.15" customHeight="1" x14ac:dyDescent="0.3">
      <c r="A545" s="16"/>
      <c r="B545" s="17"/>
      <c r="C545" s="17"/>
      <c r="D545" s="17"/>
      <c r="E545" s="17"/>
      <c r="F545" s="17"/>
      <c r="G545" s="17"/>
      <c r="H545" s="18"/>
      <c r="I545" s="17"/>
      <c r="J545" s="17"/>
      <c r="K545" s="17"/>
      <c r="L545" s="17"/>
      <c r="M545" s="17"/>
      <c r="N545" s="19"/>
    </row>
    <row r="546" spans="1:54" ht="5.15" customHeight="1" thickBot="1" x14ac:dyDescent="0.35">
      <c r="A546" s="16"/>
      <c r="B546" s="32"/>
      <c r="C546" s="32"/>
      <c r="D546" s="32"/>
      <c r="E546" s="32"/>
      <c r="F546" s="32"/>
      <c r="G546" s="32"/>
      <c r="H546" s="32"/>
      <c r="I546" s="32"/>
      <c r="J546" s="32"/>
      <c r="K546" s="32"/>
      <c r="L546" s="32"/>
      <c r="M546" s="32"/>
      <c r="N546" s="19"/>
    </row>
    <row r="547" spans="1:54" ht="20.149999999999999" customHeight="1" thickTop="1" x14ac:dyDescent="0.3">
      <c r="A547" s="16"/>
      <c r="B547" s="33" t="s">
        <v>11</v>
      </c>
      <c r="C547" s="32"/>
      <c r="D547" s="32"/>
      <c r="E547" s="32"/>
      <c r="F547" s="179" t="str">
        <f>F506</f>
        <v/>
      </c>
      <c r="G547" s="180"/>
      <c r="H547" s="180"/>
      <c r="I547" s="181"/>
      <c r="J547" s="34"/>
      <c r="K547" s="35" t="s">
        <v>12</v>
      </c>
      <c r="L547" s="36"/>
      <c r="M547" s="37"/>
      <c r="N547" s="19"/>
    </row>
    <row r="548" spans="1:54" ht="20.149999999999999" customHeight="1" thickBot="1" x14ac:dyDescent="0.35">
      <c r="A548" s="16"/>
      <c r="B548" s="33" t="s">
        <v>13</v>
      </c>
      <c r="C548" s="32"/>
      <c r="D548" s="32"/>
      <c r="E548" s="32"/>
      <c r="F548" s="179" t="str">
        <f>F507</f>
        <v/>
      </c>
      <c r="G548" s="180"/>
      <c r="H548" s="180"/>
      <c r="I548" s="181"/>
      <c r="J548" s="34"/>
      <c r="K548" s="182"/>
      <c r="L548" s="183"/>
      <c r="M548" s="184"/>
      <c r="N548" s="19"/>
    </row>
    <row r="549" spans="1:54" ht="10" customHeight="1" thickTop="1" x14ac:dyDescent="0.3">
      <c r="A549" s="16"/>
      <c r="B549" s="17"/>
      <c r="C549" s="17"/>
      <c r="D549" s="17"/>
      <c r="E549" s="17"/>
      <c r="F549" s="17"/>
      <c r="G549" s="17"/>
      <c r="H549" s="18"/>
      <c r="I549" s="17"/>
      <c r="J549" s="17"/>
      <c r="K549" s="17"/>
      <c r="L549" s="17"/>
      <c r="M549" s="17"/>
      <c r="N549" s="19"/>
    </row>
    <row r="550" spans="1:54" ht="20.149999999999999" customHeight="1" x14ac:dyDescent="0.3">
      <c r="A550" s="16"/>
      <c r="B550" s="174" t="str">
        <f>F1582</f>
        <v>1. I felt fully seen and heard.</v>
      </c>
      <c r="C550" s="174"/>
      <c r="D550" s="174"/>
      <c r="E550" s="174"/>
      <c r="F550" s="174"/>
      <c r="G550" s="174"/>
      <c r="H550" s="174"/>
      <c r="I550" s="174"/>
      <c r="J550" s="174"/>
      <c r="K550" s="175"/>
      <c r="L550" s="176"/>
      <c r="M550" s="177"/>
      <c r="N550" s="19"/>
    </row>
    <row r="551" spans="1:54" ht="5.15" customHeight="1" x14ac:dyDescent="0.3">
      <c r="A551" s="16"/>
      <c r="B551" s="17"/>
      <c r="C551" s="17"/>
      <c r="D551" s="17"/>
      <c r="E551" s="17"/>
      <c r="F551" s="17"/>
      <c r="G551" s="17"/>
      <c r="H551" s="18"/>
      <c r="I551" s="17"/>
      <c r="J551" s="17"/>
      <c r="K551" s="17"/>
      <c r="L551" s="17"/>
      <c r="M551" s="17"/>
      <c r="N551" s="19"/>
      <c r="BB551" s="38"/>
    </row>
    <row r="552" spans="1:54" ht="20.149999999999999" customHeight="1" x14ac:dyDescent="0.3">
      <c r="A552" s="16"/>
      <c r="B552" s="174" t="str">
        <f>F1583</f>
        <v>2. They faithfully responded to all of my expressions of pain or discomfort.</v>
      </c>
      <c r="C552" s="174"/>
      <c r="D552" s="174"/>
      <c r="E552" s="174"/>
      <c r="F552" s="174"/>
      <c r="G552" s="174"/>
      <c r="H552" s="174"/>
      <c r="I552" s="174"/>
      <c r="J552" s="174"/>
      <c r="K552" s="175"/>
      <c r="L552" s="176"/>
      <c r="M552" s="177"/>
      <c r="N552" s="19"/>
      <c r="BB552" s="38"/>
    </row>
    <row r="553" spans="1:54" ht="5.15" customHeight="1" x14ac:dyDescent="0.3">
      <c r="A553" s="16"/>
      <c r="B553" s="17"/>
      <c r="C553" s="17"/>
      <c r="D553" s="17"/>
      <c r="E553" s="17"/>
      <c r="F553" s="17"/>
      <c r="G553" s="17"/>
      <c r="H553" s="18"/>
      <c r="I553" s="17"/>
      <c r="J553" s="17"/>
      <c r="K553" s="17"/>
      <c r="L553" s="17"/>
      <c r="M553" s="17"/>
      <c r="N553" s="19"/>
      <c r="BB553" s="38"/>
    </row>
    <row r="554" spans="1:54" ht="20.149999999999999" customHeight="1" x14ac:dyDescent="0.3">
      <c r="A554" s="16"/>
      <c r="B554" s="174" t="str">
        <f>F1584</f>
        <v>3. They put my personal wellbeing ahead of their institutional processes.</v>
      </c>
      <c r="C554" s="174"/>
      <c r="D554" s="174"/>
      <c r="E554" s="174"/>
      <c r="F554" s="174"/>
      <c r="G554" s="174"/>
      <c r="H554" s="174"/>
      <c r="I554" s="174"/>
      <c r="J554" s="174"/>
      <c r="K554" s="175"/>
      <c r="L554" s="176"/>
      <c r="M554" s="177"/>
      <c r="N554" s="19"/>
      <c r="BB554" s="38"/>
    </row>
    <row r="555" spans="1:54" ht="5.15" customHeight="1" x14ac:dyDescent="0.3">
      <c r="A555" s="16"/>
      <c r="B555" s="17"/>
      <c r="C555" s="17"/>
      <c r="D555" s="17"/>
      <c r="E555" s="17"/>
      <c r="F555" s="17"/>
      <c r="G555" s="17"/>
      <c r="H555" s="18"/>
      <c r="I555" s="17"/>
      <c r="J555" s="17"/>
      <c r="K555" s="17"/>
      <c r="L555" s="17"/>
      <c r="M555" s="17"/>
      <c r="N555" s="19"/>
      <c r="BB555" s="38"/>
    </row>
    <row r="556" spans="1:54" ht="20.149999999999999" customHeight="1" x14ac:dyDescent="0.3">
      <c r="A556" s="16"/>
      <c r="B556" s="174" t="str">
        <f>F1585</f>
        <v>4. Their actions and expressions were devoid of any microaggressions.</v>
      </c>
      <c r="C556" s="174"/>
      <c r="D556" s="174"/>
      <c r="E556" s="174"/>
      <c r="F556" s="174"/>
      <c r="G556" s="174"/>
      <c r="H556" s="174"/>
      <c r="I556" s="174"/>
      <c r="J556" s="174"/>
      <c r="K556" s="175"/>
      <c r="L556" s="176"/>
      <c r="M556" s="177"/>
      <c r="N556" s="19"/>
    </row>
    <row r="557" spans="1:54" ht="5.15" customHeight="1" x14ac:dyDescent="0.3">
      <c r="A557" s="16"/>
      <c r="B557" s="17"/>
      <c r="C557" s="17"/>
      <c r="D557" s="17"/>
      <c r="E557" s="17"/>
      <c r="F557" s="17"/>
      <c r="G557" s="17"/>
      <c r="H557" s="18"/>
      <c r="I557" s="17"/>
      <c r="J557" s="17"/>
      <c r="K557" s="17"/>
      <c r="L557" s="17"/>
      <c r="M557" s="17"/>
      <c r="N557" s="19"/>
    </row>
    <row r="558" spans="1:54" ht="20.149999999999999" customHeight="1" x14ac:dyDescent="0.3">
      <c r="A558" s="16"/>
      <c r="B558" s="174" t="str">
        <f>F1586</f>
        <v>5. They asked me how they could be more culturally sensitive.</v>
      </c>
      <c r="C558" s="174"/>
      <c r="D558" s="174"/>
      <c r="E558" s="174"/>
      <c r="F558" s="174"/>
      <c r="G558" s="174"/>
      <c r="H558" s="174"/>
      <c r="I558" s="174"/>
      <c r="J558" s="174"/>
      <c r="K558" s="175"/>
      <c r="L558" s="176"/>
      <c r="M558" s="177"/>
      <c r="N558" s="19"/>
    </row>
    <row r="559" spans="1:54" ht="5.15" customHeight="1" x14ac:dyDescent="0.3">
      <c r="A559" s="16"/>
      <c r="B559" s="17"/>
      <c r="C559" s="17"/>
      <c r="D559" s="17"/>
      <c r="E559" s="17"/>
      <c r="F559" s="17"/>
      <c r="G559" s="17"/>
      <c r="H559" s="18"/>
      <c r="I559" s="17"/>
      <c r="J559" s="17"/>
      <c r="K559" s="17"/>
      <c r="L559" s="17"/>
      <c r="M559" s="17"/>
      <c r="N559" s="19"/>
    </row>
    <row r="560" spans="1:54" ht="20.149999999999999" customHeight="1" x14ac:dyDescent="0.3">
      <c r="A560" s="16"/>
      <c r="B560" s="174" t="str">
        <f>F1587</f>
        <v>6. They did not exploit my vulnerability to their professional authority.</v>
      </c>
      <c r="C560" s="174"/>
      <c r="D560" s="174"/>
      <c r="E560" s="174"/>
      <c r="F560" s="174"/>
      <c r="G560" s="174"/>
      <c r="H560" s="174"/>
      <c r="I560" s="174"/>
      <c r="J560" s="174"/>
      <c r="K560" s="175"/>
      <c r="L560" s="176"/>
      <c r="M560" s="177"/>
      <c r="N560" s="19"/>
    </row>
    <row r="561" spans="1:14" ht="5.15" customHeight="1" x14ac:dyDescent="0.3">
      <c r="A561" s="16"/>
      <c r="B561" s="39"/>
      <c r="C561" s="39"/>
      <c r="D561" s="39"/>
      <c r="E561" s="39"/>
      <c r="F561" s="39"/>
      <c r="G561" s="39"/>
      <c r="H561" s="39"/>
      <c r="I561" s="39"/>
      <c r="J561" s="39"/>
      <c r="K561" s="39"/>
      <c r="L561" s="39"/>
      <c r="M561" s="39"/>
      <c r="N561" s="19"/>
    </row>
    <row r="562" spans="1:14" ht="20.149999999999999" customHeight="1" x14ac:dyDescent="0.3">
      <c r="A562" s="16"/>
      <c r="B562" s="174" t="str">
        <f>F1588</f>
        <v>7. I never had to give up my autonomy to fit their processes.</v>
      </c>
      <c r="C562" s="174"/>
      <c r="D562" s="174"/>
      <c r="E562" s="174"/>
      <c r="F562" s="174"/>
      <c r="G562" s="174"/>
      <c r="H562" s="174"/>
      <c r="I562" s="174"/>
      <c r="J562" s="174"/>
      <c r="K562" s="175"/>
      <c r="L562" s="176"/>
      <c r="M562" s="177"/>
      <c r="N562" s="19"/>
    </row>
    <row r="563" spans="1:14" ht="5.15" customHeight="1" x14ac:dyDescent="0.3">
      <c r="A563" s="16"/>
      <c r="B563" s="39"/>
      <c r="C563" s="39"/>
      <c r="D563" s="39"/>
      <c r="E563" s="39"/>
      <c r="F563" s="39"/>
      <c r="G563" s="39"/>
      <c r="H563" s="39"/>
      <c r="I563" s="39"/>
      <c r="J563" s="39"/>
      <c r="K563" s="39"/>
      <c r="L563" s="39"/>
      <c r="M563" s="39"/>
      <c r="N563" s="19"/>
    </row>
    <row r="564" spans="1:14" ht="20.149999999999999" customHeight="1" x14ac:dyDescent="0.3">
      <c r="A564" s="16"/>
      <c r="B564" s="174" t="str">
        <f>F1589</f>
        <v>8. Staff appeared to be culturally diverse.</v>
      </c>
      <c r="C564" s="174"/>
      <c r="D564" s="174"/>
      <c r="E564" s="174"/>
      <c r="F564" s="174"/>
      <c r="G564" s="174"/>
      <c r="H564" s="174"/>
      <c r="I564" s="174"/>
      <c r="J564" s="174"/>
      <c r="K564" s="175"/>
      <c r="L564" s="176"/>
      <c r="M564" s="177"/>
      <c r="N564" s="19"/>
    </row>
    <row r="565" spans="1:14" ht="5.15" customHeight="1" x14ac:dyDescent="0.3">
      <c r="A565" s="16"/>
      <c r="B565" s="39"/>
      <c r="C565" s="39"/>
      <c r="D565" s="39"/>
      <c r="E565" s="39"/>
      <c r="F565" s="39"/>
      <c r="G565" s="39"/>
      <c r="H565" s="39"/>
      <c r="I565" s="39"/>
      <c r="J565" s="39"/>
      <c r="K565" s="39"/>
      <c r="L565" s="39"/>
      <c r="M565" s="39"/>
      <c r="N565" s="19"/>
    </row>
    <row r="566" spans="1:14" ht="20.149999999999999" customHeight="1" x14ac:dyDescent="0.3">
      <c r="A566" s="16"/>
      <c r="B566" s="174" t="str">
        <f>F1590</f>
        <v>9. They effectively accommodated my linguistic barrier.</v>
      </c>
      <c r="C566" s="174"/>
      <c r="D566" s="174"/>
      <c r="E566" s="174"/>
      <c r="F566" s="174"/>
      <c r="G566" s="174"/>
      <c r="H566" s="174"/>
      <c r="I566" s="174"/>
      <c r="J566" s="174"/>
      <c r="K566" s="175"/>
      <c r="L566" s="176"/>
      <c r="M566" s="177"/>
      <c r="N566" s="19"/>
    </row>
    <row r="567" spans="1:14" ht="5.15" customHeight="1" x14ac:dyDescent="0.3">
      <c r="A567" s="16"/>
      <c r="B567" s="39"/>
      <c r="C567" s="39"/>
      <c r="D567" s="39"/>
      <c r="E567" s="39"/>
      <c r="F567" s="39"/>
      <c r="G567" s="39"/>
      <c r="H567" s="39"/>
      <c r="I567" s="39"/>
      <c r="J567" s="39"/>
      <c r="K567" s="39"/>
      <c r="L567" s="39"/>
      <c r="M567" s="39"/>
      <c r="N567" s="19"/>
    </row>
    <row r="568" spans="1:14" ht="20.149999999999999" customHeight="1" x14ac:dyDescent="0.3">
      <c r="A568" s="16"/>
      <c r="B568" s="174" t="str">
        <f>F1591</f>
        <v>10. I was offered billing options appropriate to my cultural values.</v>
      </c>
      <c r="C568" s="174"/>
      <c r="D568" s="174"/>
      <c r="E568" s="174"/>
      <c r="F568" s="174"/>
      <c r="G568" s="174"/>
      <c r="H568" s="174"/>
      <c r="I568" s="174"/>
      <c r="J568" s="174"/>
      <c r="K568" s="175"/>
      <c r="L568" s="176"/>
      <c r="M568" s="177"/>
      <c r="N568" s="19"/>
    </row>
    <row r="569" spans="1:14" ht="10" customHeight="1" x14ac:dyDescent="0.3">
      <c r="A569" s="16"/>
      <c r="B569" s="39"/>
      <c r="C569" s="39"/>
      <c r="D569" s="39"/>
      <c r="E569" s="39"/>
      <c r="F569" s="39"/>
      <c r="G569" s="39"/>
      <c r="H569" s="39"/>
      <c r="I569" s="39"/>
      <c r="J569" s="39"/>
      <c r="K569" s="39"/>
      <c r="L569" s="39"/>
      <c r="M569" s="39"/>
      <c r="N569" s="19"/>
    </row>
    <row r="570" spans="1:14" ht="15" customHeight="1" x14ac:dyDescent="0.3">
      <c r="A570" s="16"/>
      <c r="B570" s="178" t="str">
        <f>B1595</f>
        <v/>
      </c>
      <c r="C570" s="178"/>
      <c r="D570" s="178"/>
      <c r="E570" s="178"/>
      <c r="F570" s="178"/>
      <c r="G570" s="178"/>
      <c r="H570" s="178"/>
      <c r="I570" s="178"/>
      <c r="J570" s="178"/>
      <c r="K570" s="178"/>
      <c r="L570" s="178"/>
      <c r="M570" s="178"/>
      <c r="N570" s="19"/>
    </row>
    <row r="571" spans="1:14" ht="10" customHeight="1" x14ac:dyDescent="0.3">
      <c r="A571" s="16"/>
      <c r="B571" s="40"/>
      <c r="C571" s="41"/>
      <c r="D571" s="41"/>
      <c r="E571" s="41"/>
      <c r="F571" s="41"/>
      <c r="G571" s="41"/>
      <c r="H571" s="41"/>
      <c r="I571" s="41"/>
      <c r="J571" s="41"/>
      <c r="K571" s="41"/>
      <c r="L571" s="41"/>
      <c r="M571" s="42"/>
      <c r="N571" s="19"/>
    </row>
    <row r="572" spans="1:14" ht="20" customHeight="1" x14ac:dyDescent="0.3">
      <c r="A572" s="16"/>
      <c r="B572" s="52" t="str">
        <f>C1599</f>
        <v xml:space="preserve">We provide this helpful feedback to you, , to improve your cultural competency. </v>
      </c>
      <c r="C572" s="53"/>
      <c r="D572" s="53"/>
      <c r="E572" s="53"/>
      <c r="F572" s="53"/>
      <c r="G572" s="53"/>
      <c r="H572" s="53"/>
      <c r="I572" s="53"/>
      <c r="J572" s="53"/>
      <c r="K572" s="53"/>
      <c r="L572" s="53"/>
      <c r="M572" s="54"/>
      <c r="N572" s="19"/>
    </row>
    <row r="573" spans="1:14" ht="20" customHeight="1" x14ac:dyDescent="0.3">
      <c r="A573" s="16"/>
      <c r="B573" s="156" t="s">
        <v>15</v>
      </c>
      <c r="C573" s="157"/>
      <c r="D573" s="157"/>
      <c r="E573" s="157"/>
      <c r="F573" s="157"/>
      <c r="G573" s="157"/>
      <c r="H573" s="157"/>
      <c r="I573" s="157"/>
      <c r="J573" s="157"/>
      <c r="K573" s="157"/>
      <c r="L573" s="157"/>
      <c r="M573" s="158"/>
      <c r="N573" s="19"/>
    </row>
    <row r="574" spans="1:14" ht="20" customHeight="1" thickBot="1" x14ac:dyDescent="0.35">
      <c r="A574" s="16"/>
      <c r="B574" s="156" t="s">
        <v>16</v>
      </c>
      <c r="C574" s="157"/>
      <c r="D574" s="157"/>
      <c r="E574" s="157"/>
      <c r="F574" s="157"/>
      <c r="G574" s="157"/>
      <c r="H574" s="157"/>
      <c r="I574" s="157"/>
      <c r="J574" s="157"/>
      <c r="K574" s="157"/>
      <c r="L574" s="157"/>
      <c r="M574" s="158"/>
      <c r="N574" s="19"/>
    </row>
    <row r="575" spans="1:14" ht="30" customHeight="1" thickTop="1" x14ac:dyDescent="0.3">
      <c r="A575" s="16"/>
      <c r="B575" s="159" t="s">
        <v>17</v>
      </c>
      <c r="C575" s="160"/>
      <c r="D575" s="160"/>
      <c r="E575" s="162" t="s">
        <v>18</v>
      </c>
      <c r="F575" s="163"/>
      <c r="G575" s="163"/>
      <c r="H575" s="164"/>
      <c r="I575" s="165" t="s">
        <v>19</v>
      </c>
      <c r="J575" s="166"/>
      <c r="K575" s="166"/>
      <c r="L575" s="166"/>
      <c r="M575" s="167"/>
      <c r="N575" s="19"/>
    </row>
    <row r="576" spans="1:14" ht="55" customHeight="1" thickBot="1" x14ac:dyDescent="0.35">
      <c r="A576" s="16"/>
      <c r="B576" s="55"/>
      <c r="C576" s="17"/>
      <c r="D576" s="17"/>
      <c r="E576" s="168" t="s">
        <v>20</v>
      </c>
      <c r="F576" s="169"/>
      <c r="G576" s="169"/>
      <c r="H576" s="170"/>
      <c r="I576" s="171" t="s">
        <v>21</v>
      </c>
      <c r="J576" s="172"/>
      <c r="K576" s="172"/>
      <c r="L576" s="172"/>
      <c r="M576" s="173"/>
      <c r="N576" s="19"/>
    </row>
    <row r="577" spans="1:54" ht="10" customHeight="1" thickTop="1" x14ac:dyDescent="0.3">
      <c r="A577" s="16"/>
      <c r="B577" s="55"/>
      <c r="C577" s="17"/>
      <c r="D577" s="17"/>
      <c r="E577" s="17"/>
      <c r="F577" s="17"/>
      <c r="G577" s="17"/>
      <c r="H577" s="17"/>
      <c r="I577" s="17"/>
      <c r="J577" s="17"/>
      <c r="K577" s="17"/>
      <c r="L577" s="17"/>
      <c r="M577" s="56"/>
      <c r="N577" s="19"/>
    </row>
    <row r="578" spans="1:54" ht="20.149999999999999" customHeight="1" x14ac:dyDescent="0.3">
      <c r="A578" s="16"/>
      <c r="B578" s="46"/>
      <c r="C578" s="39"/>
      <c r="D578" s="39"/>
      <c r="E578" s="153"/>
      <c r="F578" s="154"/>
      <c r="G578" s="154"/>
      <c r="H578" s="154"/>
      <c r="I578" s="154"/>
      <c r="J578" s="154"/>
      <c r="K578" s="154"/>
      <c r="L578" s="155"/>
      <c r="M578" s="48"/>
      <c r="N578" s="19"/>
    </row>
    <row r="579" spans="1:54" ht="10" customHeight="1" x14ac:dyDescent="0.3">
      <c r="A579" s="16"/>
      <c r="B579" s="46"/>
      <c r="C579" s="39"/>
      <c r="D579" s="39"/>
      <c r="E579" s="39"/>
      <c r="F579" s="39"/>
      <c r="G579" s="39"/>
      <c r="H579" s="39"/>
      <c r="I579" s="39"/>
      <c r="J579" s="39"/>
      <c r="K579" s="39"/>
      <c r="L579" s="39"/>
      <c r="M579" s="48"/>
      <c r="N579" s="19"/>
    </row>
    <row r="580" spans="1:54" ht="65.150000000000006" customHeight="1" x14ac:dyDescent="0.3">
      <c r="A580" s="16"/>
      <c r="B580" s="156" t="str">
        <f>C1609</f>
        <v>Select one of these two services, Standard or Competitive Competence, to best improve your efficacy serving diverse patients. We can then offer a testimonial of your improved responsiveness to diverse clients.</v>
      </c>
      <c r="C580" s="157"/>
      <c r="D580" s="157"/>
      <c r="E580" s="157"/>
      <c r="F580" s="157"/>
      <c r="G580" s="157"/>
      <c r="H580" s="157"/>
      <c r="I580" s="157"/>
      <c r="J580" s="157"/>
      <c r="K580" s="157"/>
      <c r="L580" s="157"/>
      <c r="M580" s="158"/>
      <c r="N580" s="19"/>
    </row>
    <row r="581" spans="1:54" ht="45" customHeight="1" x14ac:dyDescent="0.3">
      <c r="A581" s="16"/>
      <c r="B581" s="150"/>
      <c r="C581" s="151"/>
      <c r="D581" s="151"/>
      <c r="E581" s="151"/>
      <c r="F581" s="151"/>
      <c r="G581" s="151"/>
      <c r="H581" s="151"/>
      <c r="I581" s="151"/>
      <c r="J581" s="151"/>
      <c r="K581" s="151"/>
      <c r="L581" s="151"/>
      <c r="M581" s="152"/>
      <c r="N581" s="19"/>
    </row>
    <row r="582" spans="1:54" ht="5.15" customHeight="1" x14ac:dyDescent="0.3">
      <c r="A582" s="16"/>
      <c r="B582" s="39"/>
      <c r="C582" s="39"/>
      <c r="D582" s="39"/>
      <c r="E582" s="39"/>
      <c r="F582" s="39"/>
      <c r="G582" s="39"/>
      <c r="H582" s="39"/>
      <c r="I582" s="39"/>
      <c r="J582" s="39"/>
      <c r="K582" s="39"/>
      <c r="L582" s="39"/>
      <c r="M582" s="39"/>
      <c r="N582" s="19"/>
    </row>
    <row r="583" spans="1:54" ht="5.15" customHeight="1" x14ac:dyDescent="0.3">
      <c r="A583" s="27"/>
      <c r="B583" s="28"/>
      <c r="C583" s="28"/>
      <c r="D583" s="28"/>
      <c r="E583" s="28"/>
      <c r="F583" s="28"/>
      <c r="G583" s="28"/>
      <c r="H583" s="28"/>
      <c r="I583" s="28"/>
      <c r="J583" s="28"/>
      <c r="K583" s="28"/>
      <c r="L583" s="28"/>
      <c r="M583" s="28"/>
      <c r="N583" s="29"/>
    </row>
    <row r="584" spans="1:54" ht="55" customHeight="1" x14ac:dyDescent="0.3">
      <c r="A584" s="30" t="s">
        <v>5</v>
      </c>
      <c r="B584" s="185" t="s">
        <v>36</v>
      </c>
      <c r="C584" s="185"/>
      <c r="D584" s="185"/>
      <c r="E584" s="185"/>
      <c r="F584" s="186"/>
      <c r="G584" s="186"/>
      <c r="H584" s="186"/>
      <c r="I584" s="186"/>
      <c r="J584" s="187"/>
      <c r="K584" s="187"/>
      <c r="L584" s="187"/>
      <c r="M584" s="187"/>
      <c r="N584" s="31" t="s">
        <v>7</v>
      </c>
    </row>
    <row r="585" spans="1:54" ht="5.15" customHeight="1" x14ac:dyDescent="0.3">
      <c r="A585" s="11"/>
      <c r="B585" s="12"/>
      <c r="C585" s="12"/>
      <c r="D585" s="12"/>
      <c r="E585" s="12"/>
      <c r="F585" s="12"/>
      <c r="G585" s="12"/>
      <c r="H585" s="13"/>
      <c r="I585" s="12"/>
      <c r="J585" s="12"/>
      <c r="K585" s="12"/>
      <c r="L585" s="12"/>
      <c r="M585" s="12"/>
      <c r="N585" s="14"/>
    </row>
    <row r="586" spans="1:54" ht="5.15" customHeight="1" x14ac:dyDescent="0.3">
      <c r="A586" s="16"/>
      <c r="B586" s="17"/>
      <c r="C586" s="17"/>
      <c r="D586" s="17"/>
      <c r="E586" s="17"/>
      <c r="F586" s="17"/>
      <c r="G586" s="17"/>
      <c r="H586" s="18"/>
      <c r="I586" s="17"/>
      <c r="J586" s="17"/>
      <c r="K586" s="17"/>
      <c r="L586" s="17"/>
      <c r="M586" s="17"/>
      <c r="N586" s="19"/>
    </row>
    <row r="587" spans="1:54" ht="5.15" customHeight="1" thickBot="1" x14ac:dyDescent="0.35">
      <c r="A587" s="16"/>
      <c r="B587" s="32"/>
      <c r="C587" s="32"/>
      <c r="D587" s="32"/>
      <c r="E587" s="32"/>
      <c r="F587" s="32"/>
      <c r="G587" s="32"/>
      <c r="H587" s="32"/>
      <c r="I587" s="32"/>
      <c r="J587" s="32"/>
      <c r="K587" s="32"/>
      <c r="L587" s="32"/>
      <c r="M587" s="32"/>
      <c r="N587" s="19"/>
    </row>
    <row r="588" spans="1:54" ht="20.149999999999999" customHeight="1" thickTop="1" x14ac:dyDescent="0.3">
      <c r="A588" s="16"/>
      <c r="B588" s="33" t="s">
        <v>11</v>
      </c>
      <c r="C588" s="32"/>
      <c r="D588" s="32"/>
      <c r="E588" s="32"/>
      <c r="F588" s="179" t="str">
        <f>F547</f>
        <v/>
      </c>
      <c r="G588" s="180"/>
      <c r="H588" s="180"/>
      <c r="I588" s="181"/>
      <c r="J588" s="34"/>
      <c r="K588" s="35" t="s">
        <v>12</v>
      </c>
      <c r="L588" s="36"/>
      <c r="M588" s="37"/>
      <c r="N588" s="19"/>
    </row>
    <row r="589" spans="1:54" ht="20.149999999999999" customHeight="1" thickBot="1" x14ac:dyDescent="0.35">
      <c r="A589" s="16"/>
      <c r="B589" s="33" t="s">
        <v>13</v>
      </c>
      <c r="C589" s="32"/>
      <c r="D589" s="32"/>
      <c r="E589" s="32"/>
      <c r="F589" s="179" t="str">
        <f>F548</f>
        <v/>
      </c>
      <c r="G589" s="180"/>
      <c r="H589" s="180"/>
      <c r="I589" s="181"/>
      <c r="J589" s="34"/>
      <c r="K589" s="182"/>
      <c r="L589" s="183"/>
      <c r="M589" s="184"/>
      <c r="N589" s="19"/>
    </row>
    <row r="590" spans="1:54" ht="10" customHeight="1" thickTop="1" x14ac:dyDescent="0.3">
      <c r="A590" s="16"/>
      <c r="B590" s="17"/>
      <c r="C590" s="17"/>
      <c r="D590" s="17"/>
      <c r="E590" s="17"/>
      <c r="F590" s="17"/>
      <c r="G590" s="17"/>
      <c r="H590" s="18"/>
      <c r="I590" s="17"/>
      <c r="J590" s="17"/>
      <c r="K590" s="17"/>
      <c r="L590" s="17"/>
      <c r="M590" s="17"/>
      <c r="N590" s="19"/>
    </row>
    <row r="591" spans="1:54" ht="20.149999999999999" customHeight="1" x14ac:dyDescent="0.3">
      <c r="A591" s="16"/>
      <c r="B591" s="174" t="str">
        <f>F1619</f>
        <v>1. I felt fully seen and heard.</v>
      </c>
      <c r="C591" s="174"/>
      <c r="D591" s="174"/>
      <c r="E591" s="174"/>
      <c r="F591" s="174"/>
      <c r="G591" s="174"/>
      <c r="H591" s="174"/>
      <c r="I591" s="174"/>
      <c r="J591" s="174"/>
      <c r="K591" s="175"/>
      <c r="L591" s="176"/>
      <c r="M591" s="177"/>
      <c r="N591" s="19"/>
    </row>
    <row r="592" spans="1:54" ht="5.15" customHeight="1" x14ac:dyDescent="0.3">
      <c r="A592" s="16"/>
      <c r="B592" s="17"/>
      <c r="C592" s="17"/>
      <c r="D592" s="17"/>
      <c r="E592" s="17"/>
      <c r="F592" s="17"/>
      <c r="G592" s="17"/>
      <c r="H592" s="18"/>
      <c r="I592" s="17"/>
      <c r="J592" s="17"/>
      <c r="K592" s="17"/>
      <c r="L592" s="17"/>
      <c r="M592" s="17"/>
      <c r="N592" s="19"/>
      <c r="BB592" s="38"/>
    </row>
    <row r="593" spans="1:54" ht="20.149999999999999" customHeight="1" x14ac:dyDescent="0.3">
      <c r="A593" s="16"/>
      <c r="B593" s="174" t="str">
        <f>F1620</f>
        <v>2. They faithfully responded to all of my expressions of pain or discomfort.</v>
      </c>
      <c r="C593" s="174"/>
      <c r="D593" s="174"/>
      <c r="E593" s="174"/>
      <c r="F593" s="174"/>
      <c r="G593" s="174"/>
      <c r="H593" s="174"/>
      <c r="I593" s="174"/>
      <c r="J593" s="174"/>
      <c r="K593" s="175"/>
      <c r="L593" s="176"/>
      <c r="M593" s="177"/>
      <c r="N593" s="19"/>
      <c r="BB593" s="38"/>
    </row>
    <row r="594" spans="1:54" ht="5.15" customHeight="1" x14ac:dyDescent="0.3">
      <c r="A594" s="16"/>
      <c r="B594" s="17"/>
      <c r="C594" s="17"/>
      <c r="D594" s="17"/>
      <c r="E594" s="17"/>
      <c r="F594" s="17"/>
      <c r="G594" s="17"/>
      <c r="H594" s="18"/>
      <c r="I594" s="17"/>
      <c r="J594" s="17"/>
      <c r="K594" s="17"/>
      <c r="L594" s="17"/>
      <c r="M594" s="17"/>
      <c r="N594" s="19"/>
      <c r="BB594" s="38"/>
    </row>
    <row r="595" spans="1:54" ht="20.149999999999999" customHeight="1" x14ac:dyDescent="0.3">
      <c r="A595" s="16"/>
      <c r="B595" s="174" t="str">
        <f>F1621</f>
        <v>3. They put my personal wellbeing ahead of their institutional processes.</v>
      </c>
      <c r="C595" s="174"/>
      <c r="D595" s="174"/>
      <c r="E595" s="174"/>
      <c r="F595" s="174"/>
      <c r="G595" s="174"/>
      <c r="H595" s="174"/>
      <c r="I595" s="174"/>
      <c r="J595" s="174"/>
      <c r="K595" s="175"/>
      <c r="L595" s="176"/>
      <c r="M595" s="177"/>
      <c r="N595" s="19"/>
      <c r="BB595" s="38"/>
    </row>
    <row r="596" spans="1:54" ht="5.15" customHeight="1" x14ac:dyDescent="0.3">
      <c r="A596" s="16"/>
      <c r="B596" s="17"/>
      <c r="C596" s="17"/>
      <c r="D596" s="17"/>
      <c r="E596" s="17"/>
      <c r="F596" s="17"/>
      <c r="G596" s="17"/>
      <c r="H596" s="18"/>
      <c r="I596" s="17"/>
      <c r="J596" s="17"/>
      <c r="K596" s="17"/>
      <c r="L596" s="17"/>
      <c r="M596" s="17"/>
      <c r="N596" s="19"/>
      <c r="BB596" s="38"/>
    </row>
    <row r="597" spans="1:54" ht="20.149999999999999" customHeight="1" x14ac:dyDescent="0.3">
      <c r="A597" s="16"/>
      <c r="B597" s="174" t="str">
        <f>F1622</f>
        <v>4. Their actions and expressions were devoid of any microaggressions.</v>
      </c>
      <c r="C597" s="174"/>
      <c r="D597" s="174"/>
      <c r="E597" s="174"/>
      <c r="F597" s="174"/>
      <c r="G597" s="174"/>
      <c r="H597" s="174"/>
      <c r="I597" s="174"/>
      <c r="J597" s="174"/>
      <c r="K597" s="175"/>
      <c r="L597" s="176"/>
      <c r="M597" s="177"/>
      <c r="N597" s="19"/>
    </row>
    <row r="598" spans="1:54" ht="5.15" customHeight="1" x14ac:dyDescent="0.3">
      <c r="A598" s="16"/>
      <c r="B598" s="17"/>
      <c r="C598" s="17"/>
      <c r="D598" s="17"/>
      <c r="E598" s="17"/>
      <c r="F598" s="17"/>
      <c r="G598" s="17"/>
      <c r="H598" s="18"/>
      <c r="I598" s="17"/>
      <c r="J598" s="17"/>
      <c r="K598" s="17"/>
      <c r="L598" s="17"/>
      <c r="M598" s="17"/>
      <c r="N598" s="19"/>
    </row>
    <row r="599" spans="1:54" ht="20.149999999999999" customHeight="1" x14ac:dyDescent="0.3">
      <c r="A599" s="16"/>
      <c r="B599" s="174" t="str">
        <f>F1623</f>
        <v>5. They asked me how they could be more culturally sensitive.</v>
      </c>
      <c r="C599" s="174"/>
      <c r="D599" s="174"/>
      <c r="E599" s="174"/>
      <c r="F599" s="174"/>
      <c r="G599" s="174"/>
      <c r="H599" s="174"/>
      <c r="I599" s="174"/>
      <c r="J599" s="174"/>
      <c r="K599" s="175"/>
      <c r="L599" s="176"/>
      <c r="M599" s="177"/>
      <c r="N599" s="19"/>
    </row>
    <row r="600" spans="1:54" ht="5.15" customHeight="1" x14ac:dyDescent="0.3">
      <c r="A600" s="16"/>
      <c r="B600" s="17"/>
      <c r="C600" s="17"/>
      <c r="D600" s="17"/>
      <c r="E600" s="17"/>
      <c r="F600" s="17"/>
      <c r="G600" s="17"/>
      <c r="H600" s="18"/>
      <c r="I600" s="17"/>
      <c r="J600" s="17"/>
      <c r="K600" s="17"/>
      <c r="L600" s="17"/>
      <c r="M600" s="17"/>
      <c r="N600" s="19"/>
    </row>
    <row r="601" spans="1:54" ht="20.149999999999999" customHeight="1" x14ac:dyDescent="0.3">
      <c r="A601" s="16"/>
      <c r="B601" s="174" t="str">
        <f>F1624</f>
        <v>6. They did not exploit my vulnerability to their professional authority.</v>
      </c>
      <c r="C601" s="174"/>
      <c r="D601" s="174"/>
      <c r="E601" s="174"/>
      <c r="F601" s="174"/>
      <c r="G601" s="174"/>
      <c r="H601" s="174"/>
      <c r="I601" s="174"/>
      <c r="J601" s="174"/>
      <c r="K601" s="175"/>
      <c r="L601" s="176"/>
      <c r="M601" s="177"/>
      <c r="N601" s="19"/>
    </row>
    <row r="602" spans="1:54" ht="5.15" customHeight="1" x14ac:dyDescent="0.3">
      <c r="A602" s="16"/>
      <c r="B602" s="39"/>
      <c r="C602" s="39"/>
      <c r="D602" s="39"/>
      <c r="E602" s="39"/>
      <c r="F602" s="39"/>
      <c r="G602" s="39"/>
      <c r="H602" s="39"/>
      <c r="I602" s="39"/>
      <c r="J602" s="39"/>
      <c r="K602" s="39"/>
      <c r="L602" s="39"/>
      <c r="M602" s="39"/>
      <c r="N602" s="19"/>
    </row>
    <row r="603" spans="1:54" ht="20.149999999999999" customHeight="1" x14ac:dyDescent="0.3">
      <c r="A603" s="16"/>
      <c r="B603" s="174" t="str">
        <f>F1625</f>
        <v>7. I never had to give up my autonomy to fit their processes.</v>
      </c>
      <c r="C603" s="174"/>
      <c r="D603" s="174"/>
      <c r="E603" s="174"/>
      <c r="F603" s="174"/>
      <c r="G603" s="174"/>
      <c r="H603" s="174"/>
      <c r="I603" s="174"/>
      <c r="J603" s="174"/>
      <c r="K603" s="175"/>
      <c r="L603" s="176"/>
      <c r="M603" s="177"/>
      <c r="N603" s="19"/>
    </row>
    <row r="604" spans="1:54" ht="5.15" customHeight="1" x14ac:dyDescent="0.3">
      <c r="A604" s="16"/>
      <c r="B604" s="39"/>
      <c r="C604" s="39"/>
      <c r="D604" s="39"/>
      <c r="E604" s="39"/>
      <c r="F604" s="39"/>
      <c r="G604" s="39"/>
      <c r="H604" s="39"/>
      <c r="I604" s="39"/>
      <c r="J604" s="39"/>
      <c r="K604" s="39"/>
      <c r="L604" s="39"/>
      <c r="M604" s="39"/>
      <c r="N604" s="19"/>
    </row>
    <row r="605" spans="1:54" ht="20.149999999999999" customHeight="1" x14ac:dyDescent="0.3">
      <c r="A605" s="16"/>
      <c r="B605" s="174" t="str">
        <f>F1626</f>
        <v>8. Staff appeared to be culturally diverse.</v>
      </c>
      <c r="C605" s="174"/>
      <c r="D605" s="174"/>
      <c r="E605" s="174"/>
      <c r="F605" s="174"/>
      <c r="G605" s="174"/>
      <c r="H605" s="174"/>
      <c r="I605" s="174"/>
      <c r="J605" s="174"/>
      <c r="K605" s="175"/>
      <c r="L605" s="176"/>
      <c r="M605" s="177"/>
      <c r="N605" s="19"/>
    </row>
    <row r="606" spans="1:54" ht="5.15" customHeight="1" x14ac:dyDescent="0.3">
      <c r="A606" s="16"/>
      <c r="B606" s="39"/>
      <c r="C606" s="39"/>
      <c r="D606" s="39"/>
      <c r="E606" s="39"/>
      <c r="F606" s="39"/>
      <c r="G606" s="39"/>
      <c r="H606" s="39"/>
      <c r="I606" s="39"/>
      <c r="J606" s="39"/>
      <c r="K606" s="39"/>
      <c r="L606" s="39"/>
      <c r="M606" s="39"/>
      <c r="N606" s="19"/>
    </row>
    <row r="607" spans="1:54" ht="20.149999999999999" customHeight="1" x14ac:dyDescent="0.3">
      <c r="A607" s="16"/>
      <c r="B607" s="174" t="str">
        <f>F1627</f>
        <v>9. They effectively accommodated my linguistic barrier.</v>
      </c>
      <c r="C607" s="174"/>
      <c r="D607" s="174"/>
      <c r="E607" s="174"/>
      <c r="F607" s="174"/>
      <c r="G607" s="174"/>
      <c r="H607" s="174"/>
      <c r="I607" s="174"/>
      <c r="J607" s="174"/>
      <c r="K607" s="175"/>
      <c r="L607" s="176"/>
      <c r="M607" s="177"/>
      <c r="N607" s="19"/>
    </row>
    <row r="608" spans="1:54" ht="5.15" customHeight="1" x14ac:dyDescent="0.3">
      <c r="A608" s="16"/>
      <c r="B608" s="39"/>
      <c r="C608" s="39"/>
      <c r="D608" s="39"/>
      <c r="E608" s="39"/>
      <c r="F608" s="39"/>
      <c r="G608" s="39"/>
      <c r="H608" s="39"/>
      <c r="I608" s="39"/>
      <c r="J608" s="39"/>
      <c r="K608" s="39"/>
      <c r="L608" s="39"/>
      <c r="M608" s="39"/>
      <c r="N608" s="19"/>
    </row>
    <row r="609" spans="1:14" ht="20.149999999999999" customHeight="1" x14ac:dyDescent="0.3">
      <c r="A609" s="16"/>
      <c r="B609" s="174" t="str">
        <f>F1628</f>
        <v>10. I was offered billing options appropriate to my cultural values.</v>
      </c>
      <c r="C609" s="174"/>
      <c r="D609" s="174"/>
      <c r="E609" s="174"/>
      <c r="F609" s="174"/>
      <c r="G609" s="174"/>
      <c r="H609" s="174"/>
      <c r="I609" s="174"/>
      <c r="J609" s="174"/>
      <c r="K609" s="175"/>
      <c r="L609" s="176"/>
      <c r="M609" s="177"/>
      <c r="N609" s="19"/>
    </row>
    <row r="610" spans="1:14" ht="10" customHeight="1" x14ac:dyDescent="0.3">
      <c r="A610" s="16"/>
      <c r="B610" s="39"/>
      <c r="C610" s="39"/>
      <c r="D610" s="39"/>
      <c r="E610" s="39"/>
      <c r="F610" s="39"/>
      <c r="G610" s="39"/>
      <c r="H610" s="39"/>
      <c r="I610" s="39"/>
      <c r="J610" s="39"/>
      <c r="K610" s="39"/>
      <c r="L610" s="39"/>
      <c r="M610" s="39"/>
      <c r="N610" s="19"/>
    </row>
    <row r="611" spans="1:14" ht="15" customHeight="1" x14ac:dyDescent="0.3">
      <c r="A611" s="16"/>
      <c r="B611" s="178" t="str">
        <f>B1632</f>
        <v/>
      </c>
      <c r="C611" s="178"/>
      <c r="D611" s="178"/>
      <c r="E611" s="178"/>
      <c r="F611" s="178"/>
      <c r="G611" s="178"/>
      <c r="H611" s="178"/>
      <c r="I611" s="178"/>
      <c r="J611" s="178"/>
      <c r="K611" s="178"/>
      <c r="L611" s="178"/>
      <c r="M611" s="178"/>
      <c r="N611" s="19"/>
    </row>
    <row r="612" spans="1:14" ht="10" customHeight="1" x14ac:dyDescent="0.3">
      <c r="A612" s="16"/>
      <c r="B612" s="40"/>
      <c r="C612" s="41"/>
      <c r="D612" s="41"/>
      <c r="E612" s="41"/>
      <c r="F612" s="41"/>
      <c r="G612" s="41"/>
      <c r="H612" s="41"/>
      <c r="I612" s="41"/>
      <c r="J612" s="41"/>
      <c r="K612" s="41"/>
      <c r="L612" s="41"/>
      <c r="M612" s="42"/>
      <c r="N612" s="19"/>
    </row>
    <row r="613" spans="1:14" ht="20" customHeight="1" x14ac:dyDescent="0.3">
      <c r="A613" s="16"/>
      <c r="B613" s="52" t="str">
        <f>C1636</f>
        <v xml:space="preserve">We provide this helpful feedback to you, , to improve your cultural competency. </v>
      </c>
      <c r="C613" s="53"/>
      <c r="D613" s="53"/>
      <c r="E613" s="53"/>
      <c r="F613" s="53"/>
      <c r="G613" s="53"/>
      <c r="H613" s="53"/>
      <c r="I613" s="53"/>
      <c r="J613" s="53"/>
      <c r="K613" s="53"/>
      <c r="L613" s="53"/>
      <c r="M613" s="54"/>
      <c r="N613" s="19"/>
    </row>
    <row r="614" spans="1:14" ht="20" customHeight="1" x14ac:dyDescent="0.3">
      <c r="A614" s="16"/>
      <c r="B614" s="156" t="s">
        <v>15</v>
      </c>
      <c r="C614" s="157"/>
      <c r="D614" s="157"/>
      <c r="E614" s="157"/>
      <c r="F614" s="157"/>
      <c r="G614" s="157"/>
      <c r="H614" s="157"/>
      <c r="I614" s="157"/>
      <c r="J614" s="157"/>
      <c r="K614" s="157"/>
      <c r="L614" s="157"/>
      <c r="M614" s="158"/>
      <c r="N614" s="19"/>
    </row>
    <row r="615" spans="1:14" ht="20" customHeight="1" thickBot="1" x14ac:dyDescent="0.35">
      <c r="A615" s="16"/>
      <c r="B615" s="156" t="s">
        <v>16</v>
      </c>
      <c r="C615" s="157"/>
      <c r="D615" s="157"/>
      <c r="E615" s="157"/>
      <c r="F615" s="157"/>
      <c r="G615" s="157"/>
      <c r="H615" s="157"/>
      <c r="I615" s="157"/>
      <c r="J615" s="157"/>
      <c r="K615" s="157"/>
      <c r="L615" s="157"/>
      <c r="M615" s="158"/>
      <c r="N615" s="19"/>
    </row>
    <row r="616" spans="1:14" ht="30" customHeight="1" thickTop="1" x14ac:dyDescent="0.3">
      <c r="A616" s="16"/>
      <c r="B616" s="159" t="s">
        <v>17</v>
      </c>
      <c r="C616" s="160"/>
      <c r="D616" s="160"/>
      <c r="E616" s="162" t="s">
        <v>18</v>
      </c>
      <c r="F616" s="163"/>
      <c r="G616" s="163"/>
      <c r="H616" s="164"/>
      <c r="I616" s="165" t="s">
        <v>19</v>
      </c>
      <c r="J616" s="166"/>
      <c r="K616" s="166"/>
      <c r="L616" s="166"/>
      <c r="M616" s="167"/>
      <c r="N616" s="19"/>
    </row>
    <row r="617" spans="1:14" ht="55" customHeight="1" thickBot="1" x14ac:dyDescent="0.35">
      <c r="A617" s="16"/>
      <c r="B617" s="55"/>
      <c r="C617" s="17"/>
      <c r="D617" s="17"/>
      <c r="E617" s="168" t="s">
        <v>20</v>
      </c>
      <c r="F617" s="169"/>
      <c r="G617" s="169"/>
      <c r="H617" s="170"/>
      <c r="I617" s="171" t="s">
        <v>21</v>
      </c>
      <c r="J617" s="172"/>
      <c r="K617" s="172"/>
      <c r="L617" s="172"/>
      <c r="M617" s="173"/>
      <c r="N617" s="19"/>
    </row>
    <row r="618" spans="1:14" ht="10" customHeight="1" thickTop="1" x14ac:dyDescent="0.3">
      <c r="A618" s="16"/>
      <c r="B618" s="55"/>
      <c r="C618" s="17"/>
      <c r="D618" s="17"/>
      <c r="E618" s="17"/>
      <c r="F618" s="17"/>
      <c r="G618" s="17"/>
      <c r="H618" s="17"/>
      <c r="I618" s="17"/>
      <c r="J618" s="17"/>
      <c r="K618" s="17"/>
      <c r="L618" s="17"/>
      <c r="M618" s="56"/>
      <c r="N618" s="19"/>
    </row>
    <row r="619" spans="1:14" ht="20.149999999999999" customHeight="1" x14ac:dyDescent="0.3">
      <c r="A619" s="16"/>
      <c r="B619" s="46"/>
      <c r="C619" s="39"/>
      <c r="D619" s="39"/>
      <c r="E619" s="153"/>
      <c r="F619" s="154"/>
      <c r="G619" s="154"/>
      <c r="H619" s="154"/>
      <c r="I619" s="154"/>
      <c r="J619" s="154"/>
      <c r="K619" s="154"/>
      <c r="L619" s="155"/>
      <c r="M619" s="48"/>
      <c r="N619" s="19"/>
    </row>
    <row r="620" spans="1:14" ht="10" customHeight="1" x14ac:dyDescent="0.3">
      <c r="A620" s="16"/>
      <c r="B620" s="46"/>
      <c r="C620" s="39"/>
      <c r="D620" s="39"/>
      <c r="E620" s="39"/>
      <c r="F620" s="39"/>
      <c r="G620" s="39"/>
      <c r="H620" s="39"/>
      <c r="I620" s="39"/>
      <c r="J620" s="39"/>
      <c r="K620" s="39"/>
      <c r="L620" s="39"/>
      <c r="M620" s="48"/>
      <c r="N620" s="19"/>
    </row>
    <row r="621" spans="1:14" ht="65.150000000000006" customHeight="1" x14ac:dyDescent="0.3">
      <c r="A621" s="16"/>
      <c r="B621" s="156" t="str">
        <f>C1646</f>
        <v>Select one of these two services, Standard or Competitive Competence, to best improve your efficacy serving diverse patients. We can then offer a testimonial of your improved responsiveness to diverse clients.</v>
      </c>
      <c r="C621" s="157"/>
      <c r="D621" s="157"/>
      <c r="E621" s="157"/>
      <c r="F621" s="157"/>
      <c r="G621" s="157"/>
      <c r="H621" s="157"/>
      <c r="I621" s="157"/>
      <c r="J621" s="157"/>
      <c r="K621" s="157"/>
      <c r="L621" s="157"/>
      <c r="M621" s="158"/>
      <c r="N621" s="19"/>
    </row>
    <row r="622" spans="1:14" ht="45" customHeight="1" x14ac:dyDescent="0.3">
      <c r="A622" s="16"/>
      <c r="B622" s="150"/>
      <c r="C622" s="151"/>
      <c r="D622" s="151"/>
      <c r="E622" s="151"/>
      <c r="F622" s="151"/>
      <c r="G622" s="151"/>
      <c r="H622" s="151"/>
      <c r="I622" s="151"/>
      <c r="J622" s="151"/>
      <c r="K622" s="151"/>
      <c r="L622" s="151"/>
      <c r="M622" s="152"/>
      <c r="N622" s="19"/>
    </row>
    <row r="623" spans="1:14" ht="5.15" customHeight="1" x14ac:dyDescent="0.3">
      <c r="A623" s="16"/>
      <c r="B623" s="39"/>
      <c r="C623" s="39"/>
      <c r="D623" s="39"/>
      <c r="E623" s="39"/>
      <c r="F623" s="39"/>
      <c r="G623" s="39"/>
      <c r="H623" s="39"/>
      <c r="I623" s="39"/>
      <c r="J623" s="39"/>
      <c r="K623" s="39"/>
      <c r="L623" s="39"/>
      <c r="M623" s="39"/>
      <c r="N623" s="19"/>
    </row>
    <row r="624" spans="1:14" ht="5.15" customHeight="1" x14ac:dyDescent="0.3">
      <c r="A624" s="27"/>
      <c r="B624" s="28"/>
      <c r="C624" s="28"/>
      <c r="D624" s="28"/>
      <c r="E624" s="28"/>
      <c r="F624" s="28"/>
      <c r="G624" s="28"/>
      <c r="H624" s="28"/>
      <c r="I624" s="28"/>
      <c r="J624" s="28"/>
      <c r="K624" s="28"/>
      <c r="L624" s="28"/>
      <c r="M624" s="28"/>
      <c r="N624" s="29"/>
    </row>
    <row r="625" spans="1:54" ht="55" customHeight="1" x14ac:dyDescent="0.3">
      <c r="A625" s="30" t="s">
        <v>5</v>
      </c>
      <c r="B625" s="185" t="s">
        <v>37</v>
      </c>
      <c r="C625" s="185"/>
      <c r="D625" s="185"/>
      <c r="E625" s="185"/>
      <c r="F625" s="186"/>
      <c r="G625" s="186"/>
      <c r="H625" s="186"/>
      <c r="I625" s="186"/>
      <c r="J625" s="187"/>
      <c r="K625" s="187"/>
      <c r="L625" s="187"/>
      <c r="M625" s="187"/>
      <c r="N625" s="31" t="s">
        <v>7</v>
      </c>
    </row>
    <row r="626" spans="1:54" ht="5.15" customHeight="1" x14ac:dyDescent="0.3">
      <c r="A626" s="11"/>
      <c r="B626" s="12"/>
      <c r="C626" s="12"/>
      <c r="D626" s="12"/>
      <c r="E626" s="12"/>
      <c r="F626" s="12"/>
      <c r="G626" s="12"/>
      <c r="H626" s="13"/>
      <c r="I626" s="12"/>
      <c r="J626" s="12"/>
      <c r="K626" s="12"/>
      <c r="L626" s="12"/>
      <c r="M626" s="12"/>
      <c r="N626" s="14"/>
    </row>
    <row r="627" spans="1:54" ht="5.15" customHeight="1" x14ac:dyDescent="0.3">
      <c r="A627" s="16"/>
      <c r="B627" s="17"/>
      <c r="C627" s="17"/>
      <c r="D627" s="17"/>
      <c r="E627" s="17"/>
      <c r="F627" s="17"/>
      <c r="G627" s="17"/>
      <c r="H627" s="18"/>
      <c r="I627" s="17"/>
      <c r="J627" s="17"/>
      <c r="K627" s="17"/>
      <c r="L627" s="17"/>
      <c r="M627" s="17"/>
      <c r="N627" s="19"/>
    </row>
    <row r="628" spans="1:54" ht="5.15" customHeight="1" thickBot="1" x14ac:dyDescent="0.35">
      <c r="A628" s="16"/>
      <c r="B628" s="32"/>
      <c r="C628" s="32"/>
      <c r="D628" s="32"/>
      <c r="E628" s="32"/>
      <c r="F628" s="32"/>
      <c r="G628" s="32"/>
      <c r="H628" s="32"/>
      <c r="I628" s="32"/>
      <c r="J628" s="32"/>
      <c r="K628" s="32"/>
      <c r="L628" s="32"/>
      <c r="M628" s="32"/>
      <c r="N628" s="19"/>
    </row>
    <row r="629" spans="1:54" ht="20.149999999999999" customHeight="1" thickTop="1" x14ac:dyDescent="0.3">
      <c r="A629" s="16"/>
      <c r="B629" s="33" t="s">
        <v>11</v>
      </c>
      <c r="C629" s="32"/>
      <c r="D629" s="32"/>
      <c r="E629" s="32"/>
      <c r="F629" s="179" t="str">
        <f>F588</f>
        <v/>
      </c>
      <c r="G629" s="180"/>
      <c r="H629" s="180"/>
      <c r="I629" s="181"/>
      <c r="J629" s="34"/>
      <c r="K629" s="35" t="s">
        <v>12</v>
      </c>
      <c r="L629" s="36"/>
      <c r="M629" s="37"/>
      <c r="N629" s="19"/>
    </row>
    <row r="630" spans="1:54" ht="20.149999999999999" customHeight="1" thickBot="1" x14ac:dyDescent="0.35">
      <c r="A630" s="16"/>
      <c r="B630" s="33" t="s">
        <v>13</v>
      </c>
      <c r="C630" s="32"/>
      <c r="D630" s="32"/>
      <c r="E630" s="32"/>
      <c r="F630" s="179" t="str">
        <f>F589</f>
        <v/>
      </c>
      <c r="G630" s="180"/>
      <c r="H630" s="180"/>
      <c r="I630" s="181"/>
      <c r="J630" s="34"/>
      <c r="K630" s="182"/>
      <c r="L630" s="183"/>
      <c r="M630" s="184"/>
      <c r="N630" s="19"/>
    </row>
    <row r="631" spans="1:54" ht="10" customHeight="1" thickTop="1" x14ac:dyDescent="0.3">
      <c r="A631" s="16"/>
      <c r="B631" s="17"/>
      <c r="C631" s="17"/>
      <c r="D631" s="17"/>
      <c r="E631" s="17"/>
      <c r="F631" s="17"/>
      <c r="G631" s="17"/>
      <c r="H631" s="18"/>
      <c r="I631" s="17"/>
      <c r="J631" s="17"/>
      <c r="K631" s="17"/>
      <c r="L631" s="17"/>
      <c r="M631" s="17"/>
      <c r="N631" s="19"/>
    </row>
    <row r="632" spans="1:54" ht="20.149999999999999" customHeight="1" x14ac:dyDescent="0.3">
      <c r="A632" s="16"/>
      <c r="B632" s="174" t="str">
        <f>F1656</f>
        <v>1. I felt fully seen and heard.</v>
      </c>
      <c r="C632" s="174"/>
      <c r="D632" s="174"/>
      <c r="E632" s="174"/>
      <c r="F632" s="174"/>
      <c r="G632" s="174"/>
      <c r="H632" s="174"/>
      <c r="I632" s="174"/>
      <c r="J632" s="174"/>
      <c r="K632" s="175"/>
      <c r="L632" s="176"/>
      <c r="M632" s="177"/>
      <c r="N632" s="19"/>
    </row>
    <row r="633" spans="1:54" ht="5.15" customHeight="1" x14ac:dyDescent="0.3">
      <c r="A633" s="16"/>
      <c r="B633" s="17"/>
      <c r="C633" s="17"/>
      <c r="D633" s="17"/>
      <c r="E633" s="17"/>
      <c r="F633" s="17"/>
      <c r="G633" s="17"/>
      <c r="H633" s="18"/>
      <c r="I633" s="17"/>
      <c r="J633" s="17"/>
      <c r="K633" s="17"/>
      <c r="L633" s="17"/>
      <c r="M633" s="17"/>
      <c r="N633" s="19"/>
      <c r="BB633" s="38"/>
    </row>
    <row r="634" spans="1:54" ht="20.149999999999999" customHeight="1" x14ac:dyDescent="0.3">
      <c r="A634" s="16"/>
      <c r="B634" s="174" t="str">
        <f>F1657</f>
        <v>2. They faithfully responded to all of my expressions of pain or discomfort.</v>
      </c>
      <c r="C634" s="174"/>
      <c r="D634" s="174"/>
      <c r="E634" s="174"/>
      <c r="F634" s="174"/>
      <c r="G634" s="174"/>
      <c r="H634" s="174"/>
      <c r="I634" s="174"/>
      <c r="J634" s="174"/>
      <c r="K634" s="175"/>
      <c r="L634" s="176"/>
      <c r="M634" s="177"/>
      <c r="N634" s="19"/>
      <c r="BB634" s="38"/>
    </row>
    <row r="635" spans="1:54" ht="5.15" customHeight="1" x14ac:dyDescent="0.3">
      <c r="A635" s="16"/>
      <c r="B635" s="17"/>
      <c r="C635" s="17"/>
      <c r="D635" s="17"/>
      <c r="E635" s="17"/>
      <c r="F635" s="17"/>
      <c r="G635" s="17"/>
      <c r="H635" s="18"/>
      <c r="I635" s="17"/>
      <c r="J635" s="17"/>
      <c r="K635" s="17"/>
      <c r="L635" s="17"/>
      <c r="M635" s="17"/>
      <c r="N635" s="19"/>
      <c r="BB635" s="38"/>
    </row>
    <row r="636" spans="1:54" ht="20.149999999999999" customHeight="1" x14ac:dyDescent="0.3">
      <c r="A636" s="16"/>
      <c r="B636" s="174" t="str">
        <f>F1658</f>
        <v>3. They put my personal wellbeing ahead of their institutional processes.</v>
      </c>
      <c r="C636" s="174"/>
      <c r="D636" s="174"/>
      <c r="E636" s="174"/>
      <c r="F636" s="174"/>
      <c r="G636" s="174"/>
      <c r="H636" s="174"/>
      <c r="I636" s="174"/>
      <c r="J636" s="174"/>
      <c r="K636" s="175"/>
      <c r="L636" s="176"/>
      <c r="M636" s="177"/>
      <c r="N636" s="19"/>
      <c r="BB636" s="38"/>
    </row>
    <row r="637" spans="1:54" ht="5.15" customHeight="1" x14ac:dyDescent="0.3">
      <c r="A637" s="16"/>
      <c r="B637" s="17"/>
      <c r="C637" s="17"/>
      <c r="D637" s="17"/>
      <c r="E637" s="17"/>
      <c r="F637" s="17"/>
      <c r="G637" s="17"/>
      <c r="H637" s="18"/>
      <c r="I637" s="17"/>
      <c r="J637" s="17"/>
      <c r="K637" s="17"/>
      <c r="L637" s="17"/>
      <c r="M637" s="17"/>
      <c r="N637" s="19"/>
      <c r="BB637" s="38"/>
    </row>
    <row r="638" spans="1:54" ht="20.149999999999999" customHeight="1" x14ac:dyDescent="0.3">
      <c r="A638" s="16"/>
      <c r="B638" s="174" t="str">
        <f>F1659</f>
        <v>4. Their actions and expressions were devoid of any microaggressions.</v>
      </c>
      <c r="C638" s="174"/>
      <c r="D638" s="174"/>
      <c r="E638" s="174"/>
      <c r="F638" s="174"/>
      <c r="G638" s="174"/>
      <c r="H638" s="174"/>
      <c r="I638" s="174"/>
      <c r="J638" s="174"/>
      <c r="K638" s="175"/>
      <c r="L638" s="176"/>
      <c r="M638" s="177"/>
      <c r="N638" s="19"/>
    </row>
    <row r="639" spans="1:54" ht="5.15" customHeight="1" x14ac:dyDescent="0.3">
      <c r="A639" s="16"/>
      <c r="B639" s="17"/>
      <c r="C639" s="17"/>
      <c r="D639" s="17"/>
      <c r="E639" s="17"/>
      <c r="F639" s="17"/>
      <c r="G639" s="17"/>
      <c r="H639" s="18"/>
      <c r="I639" s="17"/>
      <c r="J639" s="17"/>
      <c r="K639" s="17"/>
      <c r="L639" s="17"/>
      <c r="M639" s="17"/>
      <c r="N639" s="19"/>
    </row>
    <row r="640" spans="1:54" ht="20.149999999999999" customHeight="1" x14ac:dyDescent="0.3">
      <c r="A640" s="16"/>
      <c r="B640" s="174" t="str">
        <f>F1660</f>
        <v>5. They asked me how they could be more culturally sensitive.</v>
      </c>
      <c r="C640" s="174"/>
      <c r="D640" s="174"/>
      <c r="E640" s="174"/>
      <c r="F640" s="174"/>
      <c r="G640" s="174"/>
      <c r="H640" s="174"/>
      <c r="I640" s="174"/>
      <c r="J640" s="174"/>
      <c r="K640" s="175"/>
      <c r="L640" s="176"/>
      <c r="M640" s="177"/>
      <c r="N640" s="19"/>
    </row>
    <row r="641" spans="1:14" ht="5.15" customHeight="1" x14ac:dyDescent="0.3">
      <c r="A641" s="16"/>
      <c r="B641" s="17"/>
      <c r="C641" s="17"/>
      <c r="D641" s="17"/>
      <c r="E641" s="17"/>
      <c r="F641" s="17"/>
      <c r="G641" s="17"/>
      <c r="H641" s="18"/>
      <c r="I641" s="17"/>
      <c r="J641" s="17"/>
      <c r="K641" s="17"/>
      <c r="L641" s="17"/>
      <c r="M641" s="17"/>
      <c r="N641" s="19"/>
    </row>
    <row r="642" spans="1:14" ht="20.149999999999999" customHeight="1" x14ac:dyDescent="0.3">
      <c r="A642" s="16"/>
      <c r="B642" s="174" t="str">
        <f>F1661</f>
        <v>6. They did not exploit my vulnerability to their professional authority.</v>
      </c>
      <c r="C642" s="174"/>
      <c r="D642" s="174"/>
      <c r="E642" s="174"/>
      <c r="F642" s="174"/>
      <c r="G642" s="174"/>
      <c r="H642" s="174"/>
      <c r="I642" s="174"/>
      <c r="J642" s="174"/>
      <c r="K642" s="175"/>
      <c r="L642" s="176"/>
      <c r="M642" s="177"/>
      <c r="N642" s="19"/>
    </row>
    <row r="643" spans="1:14" ht="5.15" customHeight="1" x14ac:dyDescent="0.3">
      <c r="A643" s="16"/>
      <c r="B643" s="39"/>
      <c r="C643" s="39"/>
      <c r="D643" s="39"/>
      <c r="E643" s="39"/>
      <c r="F643" s="39"/>
      <c r="G643" s="39"/>
      <c r="H643" s="39"/>
      <c r="I643" s="39"/>
      <c r="J643" s="39"/>
      <c r="K643" s="39"/>
      <c r="L643" s="39"/>
      <c r="M643" s="39"/>
      <c r="N643" s="19"/>
    </row>
    <row r="644" spans="1:14" ht="20.149999999999999" customHeight="1" x14ac:dyDescent="0.3">
      <c r="A644" s="16"/>
      <c r="B644" s="174" t="str">
        <f>F1662</f>
        <v>7. I never had to give up my autonomy to fit their processes.</v>
      </c>
      <c r="C644" s="174"/>
      <c r="D644" s="174"/>
      <c r="E644" s="174"/>
      <c r="F644" s="174"/>
      <c r="G644" s="174"/>
      <c r="H644" s="174"/>
      <c r="I644" s="174"/>
      <c r="J644" s="174"/>
      <c r="K644" s="175"/>
      <c r="L644" s="176"/>
      <c r="M644" s="177"/>
      <c r="N644" s="19"/>
    </row>
    <row r="645" spans="1:14" ht="5.15" customHeight="1" x14ac:dyDescent="0.3">
      <c r="A645" s="16"/>
      <c r="B645" s="39"/>
      <c r="C645" s="39"/>
      <c r="D645" s="39"/>
      <c r="E645" s="39"/>
      <c r="F645" s="39"/>
      <c r="G645" s="39"/>
      <c r="H645" s="39"/>
      <c r="I645" s="39"/>
      <c r="J645" s="39"/>
      <c r="K645" s="39"/>
      <c r="L645" s="39"/>
      <c r="M645" s="39"/>
      <c r="N645" s="19"/>
    </row>
    <row r="646" spans="1:14" ht="20.149999999999999" customHeight="1" x14ac:dyDescent="0.3">
      <c r="A646" s="16"/>
      <c r="B646" s="174" t="str">
        <f>F1663</f>
        <v>8. Staff appeared to be culturally diverse.</v>
      </c>
      <c r="C646" s="174"/>
      <c r="D646" s="174"/>
      <c r="E646" s="174"/>
      <c r="F646" s="174"/>
      <c r="G646" s="174"/>
      <c r="H646" s="174"/>
      <c r="I646" s="174"/>
      <c r="J646" s="174"/>
      <c r="K646" s="175"/>
      <c r="L646" s="176"/>
      <c r="M646" s="177"/>
      <c r="N646" s="19"/>
    </row>
    <row r="647" spans="1:14" ht="5.15" customHeight="1" x14ac:dyDescent="0.3">
      <c r="A647" s="16"/>
      <c r="B647" s="39"/>
      <c r="C647" s="39"/>
      <c r="D647" s="39"/>
      <c r="E647" s="39"/>
      <c r="F647" s="39"/>
      <c r="G647" s="39"/>
      <c r="H647" s="39"/>
      <c r="I647" s="39"/>
      <c r="J647" s="39"/>
      <c r="K647" s="39"/>
      <c r="L647" s="39"/>
      <c r="M647" s="39"/>
      <c r="N647" s="19"/>
    </row>
    <row r="648" spans="1:14" ht="20.149999999999999" customHeight="1" x14ac:dyDescent="0.3">
      <c r="A648" s="16"/>
      <c r="B648" s="174" t="str">
        <f>F1664</f>
        <v>9. They effectively accommodated my linguistic barrier.</v>
      </c>
      <c r="C648" s="174"/>
      <c r="D648" s="174"/>
      <c r="E648" s="174"/>
      <c r="F648" s="174"/>
      <c r="G648" s="174"/>
      <c r="H648" s="174"/>
      <c r="I648" s="174"/>
      <c r="J648" s="174"/>
      <c r="K648" s="175"/>
      <c r="L648" s="176"/>
      <c r="M648" s="177"/>
      <c r="N648" s="19"/>
    </row>
    <row r="649" spans="1:14" ht="5.15" customHeight="1" x14ac:dyDescent="0.3">
      <c r="A649" s="16"/>
      <c r="B649" s="39"/>
      <c r="C649" s="39"/>
      <c r="D649" s="39"/>
      <c r="E649" s="39"/>
      <c r="F649" s="39"/>
      <c r="G649" s="39"/>
      <c r="H649" s="39"/>
      <c r="I649" s="39"/>
      <c r="J649" s="39"/>
      <c r="K649" s="39"/>
      <c r="L649" s="39"/>
      <c r="M649" s="39"/>
      <c r="N649" s="19"/>
    </row>
    <row r="650" spans="1:14" ht="20.149999999999999" customHeight="1" x14ac:dyDescent="0.3">
      <c r="A650" s="16"/>
      <c r="B650" s="174" t="str">
        <f>F1665</f>
        <v>10. I was offered billing options appropriate to my cultural values.</v>
      </c>
      <c r="C650" s="174"/>
      <c r="D650" s="174"/>
      <c r="E650" s="174"/>
      <c r="F650" s="174"/>
      <c r="G650" s="174"/>
      <c r="H650" s="174"/>
      <c r="I650" s="174"/>
      <c r="J650" s="174"/>
      <c r="K650" s="175"/>
      <c r="L650" s="176"/>
      <c r="M650" s="177"/>
      <c r="N650" s="19"/>
    </row>
    <row r="651" spans="1:14" ht="10" customHeight="1" x14ac:dyDescent="0.3">
      <c r="A651" s="16"/>
      <c r="B651" s="39"/>
      <c r="C651" s="39"/>
      <c r="D651" s="39"/>
      <c r="E651" s="39"/>
      <c r="F651" s="39"/>
      <c r="G651" s="39"/>
      <c r="H651" s="39"/>
      <c r="I651" s="39"/>
      <c r="J651" s="39"/>
      <c r="K651" s="39"/>
      <c r="L651" s="39"/>
      <c r="M651" s="39"/>
      <c r="N651" s="19"/>
    </row>
    <row r="652" spans="1:14" ht="15" customHeight="1" x14ac:dyDescent="0.3">
      <c r="A652" s="16"/>
      <c r="B652" s="178" t="str">
        <f>B1669</f>
        <v/>
      </c>
      <c r="C652" s="178"/>
      <c r="D652" s="178"/>
      <c r="E652" s="178"/>
      <c r="F652" s="178"/>
      <c r="G652" s="178"/>
      <c r="H652" s="178"/>
      <c r="I652" s="178"/>
      <c r="J652" s="178"/>
      <c r="K652" s="178"/>
      <c r="L652" s="178"/>
      <c r="M652" s="178"/>
      <c r="N652" s="19"/>
    </row>
    <row r="653" spans="1:14" ht="10" customHeight="1" x14ac:dyDescent="0.3">
      <c r="A653" s="16"/>
      <c r="B653" s="40"/>
      <c r="C653" s="41"/>
      <c r="D653" s="41"/>
      <c r="E653" s="41"/>
      <c r="F653" s="41"/>
      <c r="G653" s="41"/>
      <c r="H653" s="41"/>
      <c r="I653" s="41"/>
      <c r="J653" s="41"/>
      <c r="K653" s="41"/>
      <c r="L653" s="41"/>
      <c r="M653" s="42"/>
      <c r="N653" s="19"/>
    </row>
    <row r="654" spans="1:14" ht="20" customHeight="1" x14ac:dyDescent="0.3">
      <c r="A654" s="16"/>
      <c r="B654" s="52" t="str">
        <f>C1673</f>
        <v xml:space="preserve">We provide this helpful feedback to you, , to improve your cultural competency. </v>
      </c>
      <c r="C654" s="53"/>
      <c r="D654" s="53"/>
      <c r="E654" s="53"/>
      <c r="F654" s="53"/>
      <c r="G654" s="53"/>
      <c r="H654" s="53"/>
      <c r="I654" s="53"/>
      <c r="J654" s="53"/>
      <c r="K654" s="53"/>
      <c r="L654" s="53"/>
      <c r="M654" s="54"/>
      <c r="N654" s="19"/>
    </row>
    <row r="655" spans="1:14" ht="20" customHeight="1" x14ac:dyDescent="0.3">
      <c r="A655" s="16"/>
      <c r="B655" s="156" t="s">
        <v>15</v>
      </c>
      <c r="C655" s="157"/>
      <c r="D655" s="157"/>
      <c r="E655" s="157"/>
      <c r="F655" s="157"/>
      <c r="G655" s="157"/>
      <c r="H655" s="157"/>
      <c r="I655" s="157"/>
      <c r="J655" s="157"/>
      <c r="K655" s="157"/>
      <c r="L655" s="157"/>
      <c r="M655" s="158"/>
      <c r="N655" s="19"/>
    </row>
    <row r="656" spans="1:14" ht="20" customHeight="1" thickBot="1" x14ac:dyDescent="0.35">
      <c r="A656" s="16"/>
      <c r="B656" s="156" t="s">
        <v>16</v>
      </c>
      <c r="C656" s="157"/>
      <c r="D656" s="157"/>
      <c r="E656" s="157"/>
      <c r="F656" s="157"/>
      <c r="G656" s="157"/>
      <c r="H656" s="157"/>
      <c r="I656" s="157"/>
      <c r="J656" s="157"/>
      <c r="K656" s="157"/>
      <c r="L656" s="157"/>
      <c r="M656" s="158"/>
      <c r="N656" s="19"/>
    </row>
    <row r="657" spans="1:14" ht="30" customHeight="1" thickTop="1" x14ac:dyDescent="0.3">
      <c r="A657" s="16"/>
      <c r="B657" s="159" t="s">
        <v>17</v>
      </c>
      <c r="C657" s="160"/>
      <c r="D657" s="160"/>
      <c r="E657" s="162" t="s">
        <v>18</v>
      </c>
      <c r="F657" s="163"/>
      <c r="G657" s="163"/>
      <c r="H657" s="164"/>
      <c r="I657" s="165" t="s">
        <v>19</v>
      </c>
      <c r="J657" s="166"/>
      <c r="K657" s="166"/>
      <c r="L657" s="166"/>
      <c r="M657" s="167"/>
      <c r="N657" s="19"/>
    </row>
    <row r="658" spans="1:14" ht="55" customHeight="1" thickBot="1" x14ac:dyDescent="0.35">
      <c r="A658" s="16"/>
      <c r="B658" s="55"/>
      <c r="C658" s="17"/>
      <c r="D658" s="17"/>
      <c r="E658" s="168" t="s">
        <v>20</v>
      </c>
      <c r="F658" s="169"/>
      <c r="G658" s="169"/>
      <c r="H658" s="170"/>
      <c r="I658" s="171" t="s">
        <v>21</v>
      </c>
      <c r="J658" s="172"/>
      <c r="K658" s="172"/>
      <c r="L658" s="172"/>
      <c r="M658" s="173"/>
      <c r="N658" s="19"/>
    </row>
    <row r="659" spans="1:14" ht="10" customHeight="1" thickTop="1" x14ac:dyDescent="0.3">
      <c r="A659" s="16"/>
      <c r="B659" s="55"/>
      <c r="C659" s="17"/>
      <c r="D659" s="17"/>
      <c r="E659" s="17"/>
      <c r="F659" s="17"/>
      <c r="G659" s="17"/>
      <c r="H659" s="17"/>
      <c r="I659" s="17"/>
      <c r="J659" s="17"/>
      <c r="K659" s="17"/>
      <c r="L659" s="17"/>
      <c r="M659" s="56"/>
      <c r="N659" s="19"/>
    </row>
    <row r="660" spans="1:14" ht="20.149999999999999" customHeight="1" x14ac:dyDescent="0.3">
      <c r="A660" s="16"/>
      <c r="B660" s="46"/>
      <c r="C660" s="39"/>
      <c r="D660" s="39"/>
      <c r="E660" s="153"/>
      <c r="F660" s="154"/>
      <c r="G660" s="154"/>
      <c r="H660" s="154"/>
      <c r="I660" s="154"/>
      <c r="J660" s="154"/>
      <c r="K660" s="154"/>
      <c r="L660" s="155"/>
      <c r="M660" s="48"/>
      <c r="N660" s="19"/>
    </row>
    <row r="661" spans="1:14" ht="10" customHeight="1" x14ac:dyDescent="0.3">
      <c r="A661" s="16"/>
      <c r="B661" s="46"/>
      <c r="C661" s="39"/>
      <c r="D661" s="39"/>
      <c r="E661" s="39"/>
      <c r="F661" s="39"/>
      <c r="G661" s="39"/>
      <c r="H661" s="39"/>
      <c r="I661" s="39"/>
      <c r="J661" s="39"/>
      <c r="K661" s="39"/>
      <c r="L661" s="39"/>
      <c r="M661" s="48"/>
      <c r="N661" s="19"/>
    </row>
    <row r="662" spans="1:14" ht="65.150000000000006" customHeight="1" x14ac:dyDescent="0.3">
      <c r="A662" s="16"/>
      <c r="B662" s="156" t="str">
        <f>C1683</f>
        <v>Select one of these two services, Standard or Competitive Competence, to best improve your efficacy serving diverse patients. We can then offer a testimonial of your improved responsiveness to diverse clients.</v>
      </c>
      <c r="C662" s="157"/>
      <c r="D662" s="157"/>
      <c r="E662" s="157"/>
      <c r="F662" s="157"/>
      <c r="G662" s="157"/>
      <c r="H662" s="157"/>
      <c r="I662" s="157"/>
      <c r="J662" s="157"/>
      <c r="K662" s="157"/>
      <c r="L662" s="157"/>
      <c r="M662" s="158"/>
      <c r="N662" s="19"/>
    </row>
    <row r="663" spans="1:14" ht="45" customHeight="1" x14ac:dyDescent="0.3">
      <c r="A663" s="16"/>
      <c r="B663" s="150"/>
      <c r="C663" s="151"/>
      <c r="D663" s="151"/>
      <c r="E663" s="151"/>
      <c r="F663" s="151"/>
      <c r="G663" s="151"/>
      <c r="H663" s="151"/>
      <c r="I663" s="151"/>
      <c r="J663" s="151"/>
      <c r="K663" s="151"/>
      <c r="L663" s="151"/>
      <c r="M663" s="152"/>
      <c r="N663" s="19"/>
    </row>
    <row r="664" spans="1:14" ht="5.15" customHeight="1" x14ac:dyDescent="0.3">
      <c r="A664" s="16"/>
      <c r="B664" s="39"/>
      <c r="C664" s="39"/>
      <c r="D664" s="39"/>
      <c r="E664" s="39"/>
      <c r="F664" s="39"/>
      <c r="G664" s="39"/>
      <c r="H664" s="39"/>
      <c r="I664" s="39"/>
      <c r="J664" s="39"/>
      <c r="K664" s="39"/>
      <c r="L664" s="39"/>
      <c r="M664" s="39"/>
      <c r="N664" s="19"/>
    </row>
    <row r="665" spans="1:14" ht="5.15" customHeight="1" x14ac:dyDescent="0.3">
      <c r="A665" s="27"/>
      <c r="B665" s="28"/>
      <c r="C665" s="28"/>
      <c r="D665" s="28"/>
      <c r="E665" s="28"/>
      <c r="F665" s="28"/>
      <c r="G665" s="28"/>
      <c r="H665" s="28"/>
      <c r="I665" s="28"/>
      <c r="J665" s="28"/>
      <c r="K665" s="28"/>
      <c r="L665" s="28"/>
      <c r="M665" s="28"/>
      <c r="N665" s="29"/>
    </row>
    <row r="666" spans="1:14" ht="55" customHeight="1" x14ac:dyDescent="0.3">
      <c r="A666" s="30" t="s">
        <v>5</v>
      </c>
      <c r="B666" s="185" t="s">
        <v>38</v>
      </c>
      <c r="C666" s="185"/>
      <c r="D666" s="185"/>
      <c r="E666" s="185"/>
      <c r="F666" s="186"/>
      <c r="G666" s="186"/>
      <c r="H666" s="186"/>
      <c r="I666" s="186"/>
      <c r="J666" s="187"/>
      <c r="K666" s="187"/>
      <c r="L666" s="187"/>
      <c r="M666" s="187"/>
      <c r="N666" s="31" t="s">
        <v>7</v>
      </c>
    </row>
    <row r="667" spans="1:14" ht="5.15" customHeight="1" x14ac:dyDescent="0.3">
      <c r="A667" s="11"/>
      <c r="B667" s="12"/>
      <c r="C667" s="12"/>
      <c r="D667" s="12"/>
      <c r="E667" s="12"/>
      <c r="F667" s="12"/>
      <c r="G667" s="12"/>
      <c r="H667" s="13"/>
      <c r="I667" s="12"/>
      <c r="J667" s="12"/>
      <c r="K667" s="12"/>
      <c r="L667" s="12"/>
      <c r="M667" s="12"/>
      <c r="N667" s="14"/>
    </row>
    <row r="668" spans="1:14" ht="5.15" customHeight="1" x14ac:dyDescent="0.3">
      <c r="A668" s="16"/>
      <c r="B668" s="17"/>
      <c r="C668" s="17"/>
      <c r="D668" s="17"/>
      <c r="E668" s="17"/>
      <c r="F668" s="17"/>
      <c r="G668" s="17"/>
      <c r="H668" s="18"/>
      <c r="I668" s="17"/>
      <c r="J668" s="17"/>
      <c r="K668" s="17"/>
      <c r="L668" s="17"/>
      <c r="M668" s="17"/>
      <c r="N668" s="19"/>
    </row>
    <row r="669" spans="1:14" ht="5.15" customHeight="1" thickBot="1" x14ac:dyDescent="0.35">
      <c r="A669" s="16"/>
      <c r="B669" s="32"/>
      <c r="C669" s="32"/>
      <c r="D669" s="32"/>
      <c r="E669" s="32"/>
      <c r="F669" s="32"/>
      <c r="G669" s="32"/>
      <c r="H669" s="32"/>
      <c r="I669" s="32"/>
      <c r="J669" s="32"/>
      <c r="K669" s="32"/>
      <c r="L669" s="32"/>
      <c r="M669" s="32"/>
      <c r="N669" s="19"/>
    </row>
    <row r="670" spans="1:14" ht="20.149999999999999" customHeight="1" thickTop="1" x14ac:dyDescent="0.3">
      <c r="A670" s="16"/>
      <c r="B670" s="33" t="s">
        <v>11</v>
      </c>
      <c r="C670" s="32"/>
      <c r="D670" s="32"/>
      <c r="E670" s="32"/>
      <c r="F670" s="179" t="str">
        <f>F629</f>
        <v/>
      </c>
      <c r="G670" s="180"/>
      <c r="H670" s="180"/>
      <c r="I670" s="181"/>
      <c r="J670" s="34"/>
      <c r="K670" s="35" t="s">
        <v>12</v>
      </c>
      <c r="L670" s="36"/>
      <c r="M670" s="37"/>
      <c r="N670" s="19"/>
    </row>
    <row r="671" spans="1:14" ht="20.149999999999999" customHeight="1" thickBot="1" x14ac:dyDescent="0.35">
      <c r="A671" s="16"/>
      <c r="B671" s="33" t="s">
        <v>13</v>
      </c>
      <c r="C671" s="32"/>
      <c r="D671" s="32"/>
      <c r="E671" s="32"/>
      <c r="F671" s="179" t="str">
        <f>F630</f>
        <v/>
      </c>
      <c r="G671" s="180"/>
      <c r="H671" s="180"/>
      <c r="I671" s="181"/>
      <c r="J671" s="34"/>
      <c r="K671" s="182"/>
      <c r="L671" s="183"/>
      <c r="M671" s="184"/>
      <c r="N671" s="19"/>
    </row>
    <row r="672" spans="1:14" ht="10" customHeight="1" thickTop="1" x14ac:dyDescent="0.3">
      <c r="A672" s="16"/>
      <c r="B672" s="17"/>
      <c r="C672" s="17"/>
      <c r="D672" s="17"/>
      <c r="E672" s="17"/>
      <c r="F672" s="17"/>
      <c r="G672" s="17"/>
      <c r="H672" s="18"/>
      <c r="I672" s="17"/>
      <c r="J672" s="17"/>
      <c r="K672" s="17"/>
      <c r="L672" s="17"/>
      <c r="M672" s="17"/>
      <c r="N672" s="19"/>
    </row>
    <row r="673" spans="1:54" ht="20.149999999999999" customHeight="1" x14ac:dyDescent="0.3">
      <c r="A673" s="16"/>
      <c r="B673" s="174" t="str">
        <f>F1693</f>
        <v>1. I felt fully seen and heard.</v>
      </c>
      <c r="C673" s="174"/>
      <c r="D673" s="174"/>
      <c r="E673" s="174"/>
      <c r="F673" s="174"/>
      <c r="G673" s="174"/>
      <c r="H673" s="174"/>
      <c r="I673" s="174"/>
      <c r="J673" s="174"/>
      <c r="K673" s="175"/>
      <c r="L673" s="176"/>
      <c r="M673" s="177"/>
      <c r="N673" s="19"/>
    </row>
    <row r="674" spans="1:54" ht="5.15" customHeight="1" x14ac:dyDescent="0.3">
      <c r="A674" s="16"/>
      <c r="B674" s="17"/>
      <c r="C674" s="17"/>
      <c r="D674" s="17"/>
      <c r="E674" s="17"/>
      <c r="F674" s="17"/>
      <c r="G674" s="17"/>
      <c r="H674" s="18"/>
      <c r="I674" s="17"/>
      <c r="J674" s="17"/>
      <c r="K674" s="17"/>
      <c r="L674" s="17"/>
      <c r="M674" s="17"/>
      <c r="N674" s="19"/>
      <c r="BB674" s="38"/>
    </row>
    <row r="675" spans="1:54" ht="20.149999999999999" customHeight="1" x14ac:dyDescent="0.3">
      <c r="A675" s="16"/>
      <c r="B675" s="174" t="str">
        <f>F1694</f>
        <v>2. They faithfully responded to all of my expressions of pain or discomfort.</v>
      </c>
      <c r="C675" s="174"/>
      <c r="D675" s="174"/>
      <c r="E675" s="174"/>
      <c r="F675" s="174"/>
      <c r="G675" s="174"/>
      <c r="H675" s="174"/>
      <c r="I675" s="174"/>
      <c r="J675" s="174"/>
      <c r="K675" s="175"/>
      <c r="L675" s="176"/>
      <c r="M675" s="177"/>
      <c r="N675" s="19"/>
      <c r="BB675" s="38"/>
    </row>
    <row r="676" spans="1:54" ht="5.15" customHeight="1" x14ac:dyDescent="0.3">
      <c r="A676" s="16"/>
      <c r="B676" s="17"/>
      <c r="C676" s="17"/>
      <c r="D676" s="17"/>
      <c r="E676" s="17"/>
      <c r="F676" s="17"/>
      <c r="G676" s="17"/>
      <c r="H676" s="18"/>
      <c r="I676" s="17"/>
      <c r="J676" s="17"/>
      <c r="K676" s="17"/>
      <c r="L676" s="17"/>
      <c r="M676" s="17"/>
      <c r="N676" s="19"/>
      <c r="BB676" s="38"/>
    </row>
    <row r="677" spans="1:54" ht="20.149999999999999" customHeight="1" x14ac:dyDescent="0.3">
      <c r="A677" s="16"/>
      <c r="B677" s="174" t="str">
        <f>F1695</f>
        <v>3. They put my personal wellbeing ahead of their institutional processes.</v>
      </c>
      <c r="C677" s="174"/>
      <c r="D677" s="174"/>
      <c r="E677" s="174"/>
      <c r="F677" s="174"/>
      <c r="G677" s="174"/>
      <c r="H677" s="174"/>
      <c r="I677" s="174"/>
      <c r="J677" s="174"/>
      <c r="K677" s="175"/>
      <c r="L677" s="176"/>
      <c r="M677" s="177"/>
      <c r="N677" s="19"/>
      <c r="BB677" s="38"/>
    </row>
    <row r="678" spans="1:54" ht="5.15" customHeight="1" x14ac:dyDescent="0.3">
      <c r="A678" s="16"/>
      <c r="B678" s="17"/>
      <c r="C678" s="17"/>
      <c r="D678" s="17"/>
      <c r="E678" s="17"/>
      <c r="F678" s="17"/>
      <c r="G678" s="17"/>
      <c r="H678" s="18"/>
      <c r="I678" s="17"/>
      <c r="J678" s="17"/>
      <c r="K678" s="17"/>
      <c r="L678" s="17"/>
      <c r="M678" s="17"/>
      <c r="N678" s="19"/>
      <c r="BB678" s="38"/>
    </row>
    <row r="679" spans="1:54" ht="20.149999999999999" customHeight="1" x14ac:dyDescent="0.3">
      <c r="A679" s="16"/>
      <c r="B679" s="174" t="str">
        <f>F1696</f>
        <v>4. Their actions and expressions were devoid of any microaggressions.</v>
      </c>
      <c r="C679" s="174"/>
      <c r="D679" s="174"/>
      <c r="E679" s="174"/>
      <c r="F679" s="174"/>
      <c r="G679" s="174"/>
      <c r="H679" s="174"/>
      <c r="I679" s="174"/>
      <c r="J679" s="174"/>
      <c r="K679" s="175"/>
      <c r="L679" s="176"/>
      <c r="M679" s="177"/>
      <c r="N679" s="19"/>
    </row>
    <row r="680" spans="1:54" ht="5.15" customHeight="1" x14ac:dyDescent="0.3">
      <c r="A680" s="16"/>
      <c r="B680" s="17"/>
      <c r="C680" s="17"/>
      <c r="D680" s="17"/>
      <c r="E680" s="17"/>
      <c r="F680" s="17"/>
      <c r="G680" s="17"/>
      <c r="H680" s="18"/>
      <c r="I680" s="17"/>
      <c r="J680" s="17"/>
      <c r="K680" s="17"/>
      <c r="L680" s="17"/>
      <c r="M680" s="17"/>
      <c r="N680" s="19"/>
    </row>
    <row r="681" spans="1:54" ht="20.149999999999999" customHeight="1" x14ac:dyDescent="0.3">
      <c r="A681" s="16"/>
      <c r="B681" s="174" t="str">
        <f>F1697</f>
        <v>5. They asked me how they could be more culturally sensitive.</v>
      </c>
      <c r="C681" s="174"/>
      <c r="D681" s="174"/>
      <c r="E681" s="174"/>
      <c r="F681" s="174"/>
      <c r="G681" s="174"/>
      <c r="H681" s="174"/>
      <c r="I681" s="174"/>
      <c r="J681" s="174"/>
      <c r="K681" s="175"/>
      <c r="L681" s="176"/>
      <c r="M681" s="177"/>
      <c r="N681" s="19"/>
    </row>
    <row r="682" spans="1:54" ht="5.15" customHeight="1" x14ac:dyDescent="0.3">
      <c r="A682" s="16"/>
      <c r="B682" s="17"/>
      <c r="C682" s="17"/>
      <c r="D682" s="17"/>
      <c r="E682" s="17"/>
      <c r="F682" s="17"/>
      <c r="G682" s="17"/>
      <c r="H682" s="18"/>
      <c r="I682" s="17"/>
      <c r="J682" s="17"/>
      <c r="K682" s="17"/>
      <c r="L682" s="17"/>
      <c r="M682" s="17"/>
      <c r="N682" s="19"/>
    </row>
    <row r="683" spans="1:54" ht="20.149999999999999" customHeight="1" x14ac:dyDescent="0.3">
      <c r="A683" s="16"/>
      <c r="B683" s="174" t="str">
        <f>F1698</f>
        <v>6. They did not exploit my vulnerability to their professional authority.</v>
      </c>
      <c r="C683" s="174"/>
      <c r="D683" s="174"/>
      <c r="E683" s="174"/>
      <c r="F683" s="174"/>
      <c r="G683" s="174"/>
      <c r="H683" s="174"/>
      <c r="I683" s="174"/>
      <c r="J683" s="174"/>
      <c r="K683" s="175"/>
      <c r="L683" s="176"/>
      <c r="M683" s="177"/>
      <c r="N683" s="19"/>
    </row>
    <row r="684" spans="1:54" ht="5.15" customHeight="1" x14ac:dyDescent="0.3">
      <c r="A684" s="16"/>
      <c r="B684" s="39"/>
      <c r="C684" s="39"/>
      <c r="D684" s="39"/>
      <c r="E684" s="39"/>
      <c r="F684" s="39"/>
      <c r="G684" s="39"/>
      <c r="H684" s="39"/>
      <c r="I684" s="39"/>
      <c r="J684" s="39"/>
      <c r="K684" s="39"/>
      <c r="L684" s="39"/>
      <c r="M684" s="39"/>
      <c r="N684" s="19"/>
    </row>
    <row r="685" spans="1:54" ht="20.149999999999999" customHeight="1" x14ac:dyDescent="0.3">
      <c r="A685" s="16"/>
      <c r="B685" s="174" t="str">
        <f>F1699</f>
        <v>7. I never had to give up my autonomy to fit their processes.</v>
      </c>
      <c r="C685" s="174"/>
      <c r="D685" s="174"/>
      <c r="E685" s="174"/>
      <c r="F685" s="174"/>
      <c r="G685" s="174"/>
      <c r="H685" s="174"/>
      <c r="I685" s="174"/>
      <c r="J685" s="174"/>
      <c r="K685" s="175"/>
      <c r="L685" s="176"/>
      <c r="M685" s="177"/>
      <c r="N685" s="19"/>
    </row>
    <row r="686" spans="1:54" ht="5.15" customHeight="1" x14ac:dyDescent="0.3">
      <c r="A686" s="16"/>
      <c r="B686" s="39"/>
      <c r="C686" s="39"/>
      <c r="D686" s="39"/>
      <c r="E686" s="39"/>
      <c r="F686" s="39"/>
      <c r="G686" s="39"/>
      <c r="H686" s="39"/>
      <c r="I686" s="39"/>
      <c r="J686" s="39"/>
      <c r="K686" s="39"/>
      <c r="L686" s="39"/>
      <c r="M686" s="39"/>
      <c r="N686" s="19"/>
    </row>
    <row r="687" spans="1:54" ht="20.149999999999999" customHeight="1" x14ac:dyDescent="0.3">
      <c r="A687" s="16"/>
      <c r="B687" s="174" t="str">
        <f>F1700</f>
        <v>8. Staff appeared to be culturally diverse.</v>
      </c>
      <c r="C687" s="174"/>
      <c r="D687" s="174"/>
      <c r="E687" s="174"/>
      <c r="F687" s="174"/>
      <c r="G687" s="174"/>
      <c r="H687" s="174"/>
      <c r="I687" s="174"/>
      <c r="J687" s="174"/>
      <c r="K687" s="175"/>
      <c r="L687" s="176"/>
      <c r="M687" s="177"/>
      <c r="N687" s="19"/>
    </row>
    <row r="688" spans="1:54" ht="5.15" customHeight="1" x14ac:dyDescent="0.3">
      <c r="A688" s="16"/>
      <c r="B688" s="39"/>
      <c r="C688" s="39"/>
      <c r="D688" s="39"/>
      <c r="E688" s="39"/>
      <c r="F688" s="39"/>
      <c r="G688" s="39"/>
      <c r="H688" s="39"/>
      <c r="I688" s="39"/>
      <c r="J688" s="39"/>
      <c r="K688" s="39"/>
      <c r="L688" s="39"/>
      <c r="M688" s="39"/>
      <c r="N688" s="19"/>
    </row>
    <row r="689" spans="1:14" ht="20.149999999999999" customHeight="1" x14ac:dyDescent="0.3">
      <c r="A689" s="16"/>
      <c r="B689" s="174" t="str">
        <f>F1701</f>
        <v>9. They effectively accommodated my linguistic barrier.</v>
      </c>
      <c r="C689" s="174"/>
      <c r="D689" s="174"/>
      <c r="E689" s="174"/>
      <c r="F689" s="174"/>
      <c r="G689" s="174"/>
      <c r="H689" s="174"/>
      <c r="I689" s="174"/>
      <c r="J689" s="174"/>
      <c r="K689" s="175"/>
      <c r="L689" s="176"/>
      <c r="M689" s="177"/>
      <c r="N689" s="19"/>
    </row>
    <row r="690" spans="1:14" ht="5.15" customHeight="1" x14ac:dyDescent="0.3">
      <c r="A690" s="16"/>
      <c r="B690" s="39"/>
      <c r="C690" s="39"/>
      <c r="D690" s="39"/>
      <c r="E690" s="39"/>
      <c r="F690" s="39"/>
      <c r="G690" s="39"/>
      <c r="H690" s="39"/>
      <c r="I690" s="39"/>
      <c r="J690" s="39"/>
      <c r="K690" s="39"/>
      <c r="L690" s="39"/>
      <c r="M690" s="39"/>
      <c r="N690" s="19"/>
    </row>
    <row r="691" spans="1:14" ht="20.149999999999999" customHeight="1" x14ac:dyDescent="0.3">
      <c r="A691" s="16"/>
      <c r="B691" s="174" t="str">
        <f>F1702</f>
        <v>10. I was offered billing options appropriate to my cultural values.</v>
      </c>
      <c r="C691" s="174"/>
      <c r="D691" s="174"/>
      <c r="E691" s="174"/>
      <c r="F691" s="174"/>
      <c r="G691" s="174"/>
      <c r="H691" s="174"/>
      <c r="I691" s="174"/>
      <c r="J691" s="174"/>
      <c r="K691" s="175"/>
      <c r="L691" s="176"/>
      <c r="M691" s="177"/>
      <c r="N691" s="19"/>
    </row>
    <row r="692" spans="1:14" ht="10" customHeight="1" x14ac:dyDescent="0.3">
      <c r="A692" s="16"/>
      <c r="B692" s="39"/>
      <c r="C692" s="39"/>
      <c r="D692" s="39"/>
      <c r="E692" s="39"/>
      <c r="F692" s="39"/>
      <c r="G692" s="39"/>
      <c r="H692" s="39"/>
      <c r="I692" s="39"/>
      <c r="J692" s="39"/>
      <c r="K692" s="39"/>
      <c r="L692" s="39"/>
      <c r="M692" s="39"/>
      <c r="N692" s="19"/>
    </row>
    <row r="693" spans="1:14" ht="15" customHeight="1" x14ac:dyDescent="0.3">
      <c r="A693" s="16"/>
      <c r="B693" s="178" t="str">
        <f>B1706</f>
        <v/>
      </c>
      <c r="C693" s="178"/>
      <c r="D693" s="178"/>
      <c r="E693" s="178"/>
      <c r="F693" s="178"/>
      <c r="G693" s="178"/>
      <c r="H693" s="178"/>
      <c r="I693" s="178"/>
      <c r="J693" s="178"/>
      <c r="K693" s="178"/>
      <c r="L693" s="178"/>
      <c r="M693" s="178"/>
      <c r="N693" s="19"/>
    </row>
    <row r="694" spans="1:14" ht="10" customHeight="1" x14ac:dyDescent="0.3">
      <c r="A694" s="16"/>
      <c r="B694" s="40"/>
      <c r="C694" s="41"/>
      <c r="D694" s="41"/>
      <c r="E694" s="41"/>
      <c r="F694" s="41"/>
      <c r="G694" s="41"/>
      <c r="H694" s="41"/>
      <c r="I694" s="41"/>
      <c r="J694" s="41"/>
      <c r="K694" s="41"/>
      <c r="L694" s="41"/>
      <c r="M694" s="42"/>
      <c r="N694" s="19"/>
    </row>
    <row r="695" spans="1:14" ht="20" customHeight="1" x14ac:dyDescent="0.3">
      <c r="A695" s="16"/>
      <c r="B695" s="52" t="str">
        <f>C1710</f>
        <v xml:space="preserve">We provide this helpful feedback to you, , to improve your cultural competency. </v>
      </c>
      <c r="C695" s="53"/>
      <c r="D695" s="53"/>
      <c r="E695" s="53"/>
      <c r="F695" s="53"/>
      <c r="G695" s="53"/>
      <c r="H695" s="53"/>
      <c r="I695" s="53"/>
      <c r="J695" s="53"/>
      <c r="K695" s="53"/>
      <c r="L695" s="53"/>
      <c r="M695" s="54"/>
      <c r="N695" s="19"/>
    </row>
    <row r="696" spans="1:14" ht="20" customHeight="1" x14ac:dyDescent="0.3">
      <c r="A696" s="16"/>
      <c r="B696" s="156" t="s">
        <v>15</v>
      </c>
      <c r="C696" s="157"/>
      <c r="D696" s="157"/>
      <c r="E696" s="157"/>
      <c r="F696" s="157"/>
      <c r="G696" s="157"/>
      <c r="H696" s="157"/>
      <c r="I696" s="157"/>
      <c r="J696" s="157"/>
      <c r="K696" s="157"/>
      <c r="L696" s="157"/>
      <c r="M696" s="158"/>
      <c r="N696" s="19"/>
    </row>
    <row r="697" spans="1:14" ht="20" customHeight="1" thickBot="1" x14ac:dyDescent="0.35">
      <c r="A697" s="16"/>
      <c r="B697" s="156" t="s">
        <v>16</v>
      </c>
      <c r="C697" s="157"/>
      <c r="D697" s="157"/>
      <c r="E697" s="157"/>
      <c r="F697" s="157"/>
      <c r="G697" s="157"/>
      <c r="H697" s="157"/>
      <c r="I697" s="157"/>
      <c r="J697" s="157"/>
      <c r="K697" s="157"/>
      <c r="L697" s="157"/>
      <c r="M697" s="158"/>
      <c r="N697" s="19"/>
    </row>
    <row r="698" spans="1:14" ht="30" customHeight="1" thickTop="1" x14ac:dyDescent="0.3">
      <c r="A698" s="16"/>
      <c r="B698" s="159" t="s">
        <v>17</v>
      </c>
      <c r="C698" s="160"/>
      <c r="D698" s="161"/>
      <c r="E698" s="162" t="s">
        <v>18</v>
      </c>
      <c r="F698" s="163"/>
      <c r="G698" s="163"/>
      <c r="H698" s="164"/>
      <c r="I698" s="165" t="s">
        <v>19</v>
      </c>
      <c r="J698" s="166"/>
      <c r="K698" s="166"/>
      <c r="L698" s="166"/>
      <c r="M698" s="167"/>
      <c r="N698" s="19"/>
    </row>
    <row r="699" spans="1:14" ht="55" customHeight="1" thickBot="1" x14ac:dyDescent="0.35">
      <c r="A699" s="16"/>
      <c r="B699" s="55"/>
      <c r="C699" s="17"/>
      <c r="D699" s="17"/>
      <c r="E699" s="168" t="s">
        <v>20</v>
      </c>
      <c r="F699" s="169"/>
      <c r="G699" s="169"/>
      <c r="H699" s="170"/>
      <c r="I699" s="171" t="s">
        <v>21</v>
      </c>
      <c r="J699" s="172"/>
      <c r="K699" s="172"/>
      <c r="L699" s="172"/>
      <c r="M699" s="173"/>
      <c r="N699" s="19"/>
    </row>
    <row r="700" spans="1:14" ht="10" customHeight="1" thickTop="1" x14ac:dyDescent="0.3">
      <c r="A700" s="16"/>
      <c r="B700" s="55"/>
      <c r="C700" s="17"/>
      <c r="D700" s="17"/>
      <c r="E700" s="17"/>
      <c r="F700" s="17"/>
      <c r="G700" s="17"/>
      <c r="H700" s="17"/>
      <c r="I700" s="17"/>
      <c r="J700" s="17"/>
      <c r="K700" s="17"/>
      <c r="L700" s="17"/>
      <c r="M700" s="56"/>
      <c r="N700" s="19"/>
    </row>
    <row r="701" spans="1:14" ht="20.149999999999999" customHeight="1" x14ac:dyDescent="0.3">
      <c r="A701" s="16"/>
      <c r="B701" s="46"/>
      <c r="C701" s="39"/>
      <c r="D701" s="39"/>
      <c r="E701" s="153"/>
      <c r="F701" s="154"/>
      <c r="G701" s="154"/>
      <c r="H701" s="154"/>
      <c r="I701" s="154"/>
      <c r="J701" s="154"/>
      <c r="K701" s="154"/>
      <c r="L701" s="155"/>
      <c r="M701" s="48"/>
      <c r="N701" s="19"/>
    </row>
    <row r="702" spans="1:14" ht="10" customHeight="1" x14ac:dyDescent="0.3">
      <c r="A702" s="16"/>
      <c r="B702" s="46"/>
      <c r="C702" s="39"/>
      <c r="D702" s="39"/>
      <c r="E702" s="39"/>
      <c r="F702" s="39"/>
      <c r="G702" s="39"/>
      <c r="H702" s="39"/>
      <c r="I702" s="39"/>
      <c r="J702" s="39"/>
      <c r="K702" s="39"/>
      <c r="L702" s="39"/>
      <c r="M702" s="48"/>
      <c r="N702" s="19"/>
    </row>
    <row r="703" spans="1:14" ht="65.150000000000006" customHeight="1" x14ac:dyDescent="0.3">
      <c r="A703" s="16"/>
      <c r="B703" s="156" t="str">
        <f>C1720</f>
        <v>Select one of these two services, Standard or Competitive Competence, to best improve your efficacy serving diverse patients. We can then offer a testimonial of your improved responsiveness to diverse clients.</v>
      </c>
      <c r="C703" s="157"/>
      <c r="D703" s="157"/>
      <c r="E703" s="157"/>
      <c r="F703" s="157"/>
      <c r="G703" s="157"/>
      <c r="H703" s="157"/>
      <c r="I703" s="157"/>
      <c r="J703" s="157"/>
      <c r="K703" s="157"/>
      <c r="L703" s="157"/>
      <c r="M703" s="158"/>
      <c r="N703" s="19"/>
    </row>
    <row r="704" spans="1:14" ht="45" customHeight="1" x14ac:dyDescent="0.3">
      <c r="A704" s="16"/>
      <c r="B704" s="49"/>
      <c r="C704" s="50"/>
      <c r="D704" s="50"/>
      <c r="E704" s="50"/>
      <c r="F704" s="50"/>
      <c r="G704" s="50"/>
      <c r="H704" s="50"/>
      <c r="I704" s="50"/>
      <c r="J704" s="50"/>
      <c r="K704" s="50"/>
      <c r="L704" s="50"/>
      <c r="M704" s="51"/>
      <c r="N704" s="19"/>
    </row>
    <row r="705" spans="1:14" ht="5.15" customHeight="1" x14ac:dyDescent="0.3">
      <c r="A705" s="16"/>
      <c r="B705" s="39"/>
      <c r="C705" s="39"/>
      <c r="D705" s="39"/>
      <c r="E705" s="39"/>
      <c r="F705" s="39"/>
      <c r="G705" s="39"/>
      <c r="H705" s="39"/>
      <c r="I705" s="39"/>
      <c r="J705" s="39"/>
      <c r="K705" s="39"/>
      <c r="L705" s="39"/>
      <c r="M705" s="39"/>
      <c r="N705" s="19"/>
    </row>
    <row r="1100" spans="2:54" ht="16" hidden="1" thickTop="1" x14ac:dyDescent="0.45">
      <c r="B1100" s="57" t="s">
        <v>39</v>
      </c>
      <c r="C1100" s="58"/>
      <c r="D1100" s="58"/>
      <c r="E1100" s="58"/>
      <c r="F1100" s="58"/>
      <c r="G1100" s="58"/>
      <c r="H1100" s="59"/>
      <c r="I1100" s="58"/>
      <c r="J1100" s="58"/>
      <c r="K1100" s="58"/>
      <c r="L1100" s="58"/>
      <c r="M1100" s="58"/>
    </row>
    <row r="1101" spans="2:54" s="60" customFormat="1" hidden="1" x14ac:dyDescent="0.3">
      <c r="B1101" s="4"/>
      <c r="C1101" s="4"/>
      <c r="D1101" s="4"/>
      <c r="E1101" s="4"/>
      <c r="F1101" s="4"/>
      <c r="G1101" s="4"/>
      <c r="H1101" s="61"/>
      <c r="I1101" s="4"/>
      <c r="J1101" s="4"/>
      <c r="K1101" s="4"/>
      <c r="L1101" s="4"/>
      <c r="M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2:54" s="60" customFormat="1" hidden="1" x14ac:dyDescent="0.3">
      <c r="C1102" s="4" t="s">
        <v>40</v>
      </c>
      <c r="D1102" s="4"/>
      <c r="I1102" s="4" t="s">
        <v>41</v>
      </c>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2:54" hidden="1" x14ac:dyDescent="0.3">
      <c r="C1103" s="62" t="s">
        <v>42</v>
      </c>
      <c r="I1103" s="62" t="s">
        <v>43</v>
      </c>
      <c r="L1103" s="132">
        <f>M1103/M1109</f>
        <v>0</v>
      </c>
      <c r="M1103" s="83">
        <v>0</v>
      </c>
    </row>
    <row r="1104" spans="2:54" hidden="1" x14ac:dyDescent="0.3">
      <c r="C1104" s="62" t="s">
        <v>44</v>
      </c>
      <c r="I1104" s="62" t="s">
        <v>45</v>
      </c>
      <c r="L1104" s="132">
        <f>M1104/M1109</f>
        <v>0.16666666666666666</v>
      </c>
      <c r="M1104" s="83">
        <v>1</v>
      </c>
    </row>
    <row r="1105" spans="2:15" hidden="1" x14ac:dyDescent="0.3">
      <c r="C1105" s="62" t="s">
        <v>46</v>
      </c>
      <c r="I1105" s="62" t="s">
        <v>47</v>
      </c>
      <c r="L1105" s="132">
        <f>M1105/M1109</f>
        <v>0.33333333333333331</v>
      </c>
      <c r="M1105" s="83">
        <v>2</v>
      </c>
    </row>
    <row r="1106" spans="2:15" hidden="1" x14ac:dyDescent="0.3">
      <c r="I1106" s="62" t="s">
        <v>48</v>
      </c>
      <c r="L1106" s="132">
        <f>M1106/M1109</f>
        <v>0.5</v>
      </c>
      <c r="M1106" s="83">
        <v>3</v>
      </c>
    </row>
    <row r="1107" spans="2:15" hidden="1" x14ac:dyDescent="0.3">
      <c r="E1107" s="4">
        <v>10</v>
      </c>
      <c r="F1107" s="63" t="s">
        <v>49</v>
      </c>
      <c r="I1107" s="62" t="s">
        <v>50</v>
      </c>
      <c r="L1107" s="132">
        <f>M1107/M1109</f>
        <v>0.66666666666666663</v>
      </c>
      <c r="M1107" s="83">
        <v>4</v>
      </c>
    </row>
    <row r="1108" spans="2:15" hidden="1" x14ac:dyDescent="0.3">
      <c r="E1108" s="4">
        <v>7.5</v>
      </c>
      <c r="F1108" s="63" t="s">
        <v>51</v>
      </c>
      <c r="I1108" s="62" t="s">
        <v>52</v>
      </c>
      <c r="L1108" s="132">
        <f>M1108/M1109</f>
        <v>0.83333333333333337</v>
      </c>
      <c r="M1108" s="83">
        <v>5</v>
      </c>
    </row>
    <row r="1109" spans="2:15" hidden="1" x14ac:dyDescent="0.3">
      <c r="E1109" s="4">
        <v>5</v>
      </c>
      <c r="F1109" s="63" t="s">
        <v>53</v>
      </c>
      <c r="I1109" s="62" t="s">
        <v>54</v>
      </c>
      <c r="L1109" s="132">
        <f>M1109/M1109</f>
        <v>1</v>
      </c>
      <c r="M1109" s="83">
        <v>6</v>
      </c>
    </row>
    <row r="1110" spans="2:15" hidden="1" x14ac:dyDescent="0.3">
      <c r="E1110" s="4">
        <v>2.5</v>
      </c>
      <c r="F1110" s="63" t="s">
        <v>55</v>
      </c>
    </row>
    <row r="1111" spans="2:15" hidden="1" x14ac:dyDescent="0.3">
      <c r="E1111" s="4">
        <v>0</v>
      </c>
      <c r="F1111" s="63" t="s">
        <v>56</v>
      </c>
    </row>
    <row r="1112" spans="2:15" hidden="1" x14ac:dyDescent="0.3">
      <c r="F1112" s="63"/>
    </row>
    <row r="1113" spans="2:15" hidden="1" x14ac:dyDescent="0.3">
      <c r="F1113" s="63"/>
    </row>
    <row r="1114" spans="2:15" hidden="1" x14ac:dyDescent="0.3">
      <c r="B1114" s="4">
        <v>0</v>
      </c>
      <c r="C1114" s="4">
        <v>20</v>
      </c>
      <c r="D1114" s="64" t="s">
        <v>57</v>
      </c>
      <c r="E1114" s="4" t="s">
        <v>58</v>
      </c>
      <c r="H1114" s="4" t="s">
        <v>59</v>
      </c>
      <c r="K1114" s="4" t="str">
        <f>CONCATENATE(M1114,N1114,O1114)</f>
        <v>dangerous risk to Janelle's wellbeing</v>
      </c>
      <c r="L1114" s="65" t="s">
        <v>60</v>
      </c>
      <c r="M1114" s="4" t="s">
        <v>61</v>
      </c>
      <c r="N1114" s="4" t="str">
        <f>IF(F$55="","the birthing person",F$55)</f>
        <v>Janelle</v>
      </c>
      <c r="O1114" s="65" t="s">
        <v>62</v>
      </c>
    </row>
    <row r="1115" spans="2:15" hidden="1" x14ac:dyDescent="0.3">
      <c r="B1115" s="4">
        <f>C1114</f>
        <v>20</v>
      </c>
      <c r="C1115" s="4">
        <v>40</v>
      </c>
      <c r="D1115" s="64" t="s">
        <v>63</v>
      </c>
      <c r="E1115" s="4" t="s">
        <v>64</v>
      </c>
      <c r="H1115" s="4" t="s">
        <v>65</v>
      </c>
      <c r="K1115" s="4" t="str">
        <f>CONCATENATE(M1115,N1115,O1115)</f>
        <v>significant risk to Janelle's wellbeing</v>
      </c>
      <c r="L1115" s="65" t="s">
        <v>60</v>
      </c>
      <c r="M1115" s="4" t="s">
        <v>66</v>
      </c>
      <c r="N1115" s="4" t="str">
        <f t="shared" ref="N1115:N1118" si="2">IF(F$55="","the birthing person",F$55)</f>
        <v>Janelle</v>
      </c>
      <c r="O1115" s="65" t="s">
        <v>62</v>
      </c>
    </row>
    <row r="1116" spans="2:15" hidden="1" x14ac:dyDescent="0.3">
      <c r="B1116" s="4">
        <f t="shared" ref="B1116:B1118" si="3">C1115</f>
        <v>40</v>
      </c>
      <c r="C1116" s="4">
        <v>60</v>
      </c>
      <c r="D1116" s="64" t="s">
        <v>67</v>
      </c>
      <c r="E1116" s="4" t="s">
        <v>68</v>
      </c>
      <c r="H1116" s="4" t="s">
        <v>69</v>
      </c>
      <c r="K1116" s="4" t="str">
        <f t="shared" ref="K1116:K1118" si="4">CONCATENATE(M1116,N1116,O1116)</f>
        <v>moderate risk to Janelle's wellbeing</v>
      </c>
      <c r="L1116" s="65" t="s">
        <v>60</v>
      </c>
      <c r="M1116" s="4" t="s">
        <v>70</v>
      </c>
      <c r="N1116" s="4" t="str">
        <f t="shared" si="2"/>
        <v>Janelle</v>
      </c>
      <c r="O1116" s="65" t="s">
        <v>62</v>
      </c>
    </row>
    <row r="1117" spans="2:15" hidden="1" x14ac:dyDescent="0.3">
      <c r="B1117" s="4">
        <f t="shared" si="3"/>
        <v>60</v>
      </c>
      <c r="C1117" s="4">
        <v>80</v>
      </c>
      <c r="D1117" s="64" t="s">
        <v>71</v>
      </c>
      <c r="E1117" s="4" t="s">
        <v>72</v>
      </c>
      <c r="H1117" s="4" t="s">
        <v>73</v>
      </c>
      <c r="K1117" s="4" t="str">
        <f t="shared" si="4"/>
        <v>tolerable risk to Janelle's wellbeing</v>
      </c>
      <c r="L1117" s="65" t="s">
        <v>60</v>
      </c>
      <c r="M1117" s="4" t="s">
        <v>74</v>
      </c>
      <c r="N1117" s="4" t="str">
        <f t="shared" si="2"/>
        <v>Janelle</v>
      </c>
      <c r="O1117" s="65" t="s">
        <v>62</v>
      </c>
    </row>
    <row r="1118" spans="2:15" hidden="1" x14ac:dyDescent="0.3">
      <c r="B1118" s="4">
        <f t="shared" si="3"/>
        <v>80</v>
      </c>
      <c r="C1118" s="4">
        <v>100</v>
      </c>
      <c r="D1118" s="64" t="s">
        <v>75</v>
      </c>
      <c r="E1118" s="4" t="s">
        <v>76</v>
      </c>
      <c r="H1118" s="4" t="s">
        <v>77</v>
      </c>
      <c r="K1118" s="4" t="str">
        <f t="shared" si="4"/>
        <v>ideal for Janelle's wellbeing</v>
      </c>
      <c r="L1118" s="65" t="s">
        <v>60</v>
      </c>
      <c r="M1118" s="4" t="s">
        <v>78</v>
      </c>
      <c r="N1118" s="4" t="str">
        <f t="shared" si="2"/>
        <v>Janelle</v>
      </c>
      <c r="O1118" s="65" t="s">
        <v>62</v>
      </c>
    </row>
    <row r="1119" spans="2:15" hidden="1" x14ac:dyDescent="0.3"/>
    <row r="1120" spans="2:15" hidden="1" x14ac:dyDescent="0.3"/>
    <row r="1121" spans="2:16" hidden="1" x14ac:dyDescent="0.3"/>
    <row r="1122" spans="2:16" hidden="1" x14ac:dyDescent="0.3">
      <c r="F1122" s="63"/>
    </row>
    <row r="1123" spans="2:16" hidden="1" x14ac:dyDescent="0.3">
      <c r="F1123" s="63"/>
    </row>
    <row r="1124" spans="2:16" hidden="1" x14ac:dyDescent="0.3">
      <c r="F1124" s="63"/>
    </row>
    <row r="1125" spans="2:16" hidden="1" x14ac:dyDescent="0.3">
      <c r="F1125" s="63"/>
    </row>
    <row r="1126" spans="2:16" hidden="1" x14ac:dyDescent="0.3">
      <c r="F1126" s="63"/>
    </row>
    <row r="1127" spans="2:16" hidden="1" x14ac:dyDescent="0.3">
      <c r="F1127" s="63"/>
    </row>
    <row r="1128" spans="2:16" hidden="1" x14ac:dyDescent="0.3">
      <c r="F1128" s="63"/>
    </row>
    <row r="1129" spans="2:16" hidden="1" x14ac:dyDescent="0.3">
      <c r="F1129" s="63"/>
    </row>
    <row r="1130" spans="2:16" hidden="1" x14ac:dyDescent="0.3">
      <c r="F1130" s="63"/>
    </row>
    <row r="1131" spans="2:16" ht="16" hidden="1" x14ac:dyDescent="0.4">
      <c r="B1131" s="66" t="str">
        <f>IF(OR(F51="",J51=""),B51,CONCATENATE(B51,": ",F51,", ",J51))</f>
        <v>1st visit: prenatal, provider pre-enrollment</v>
      </c>
      <c r="C1131" s="67"/>
      <c r="D1131" s="67"/>
      <c r="E1131" s="67"/>
      <c r="F1131" s="68"/>
      <c r="G1131" s="67"/>
      <c r="H1131" s="69"/>
      <c r="I1131" s="67"/>
      <c r="J1131" s="67"/>
      <c r="K1131" s="67"/>
      <c r="L1131" s="67"/>
      <c r="M1131" s="111">
        <f>IF(J51=I$1103,L$1103,IF(J51=I$1104,L$1104,IF(J51=I$1105,L$1105,IF(J51=I$1106,L$1106,IF(J51=I$1107,L$1107,IF(J51=I$1108,L$1108,IF(J51=I$1109,L$1109,IF(J51="",0))))))))</f>
        <v>0</v>
      </c>
    </row>
    <row r="1132" spans="2:16" hidden="1" x14ac:dyDescent="0.3">
      <c r="F1132" s="63"/>
    </row>
    <row r="1133" spans="2:16" hidden="1" x14ac:dyDescent="0.3">
      <c r="F1133" s="70" t="str">
        <f>F55</f>
        <v>Janelle</v>
      </c>
      <c r="J1133" s="70" t="str">
        <f>F56</f>
        <v>Marion</v>
      </c>
    </row>
    <row r="1134" spans="2:16" hidden="1" x14ac:dyDescent="0.3"/>
    <row r="1135" spans="2:16" hidden="1" x14ac:dyDescent="0.3">
      <c r="B1135" s="64">
        <f>IF(C1135=F$1107,E$1107,IF(C1135=F$1108,E$1108,IF(C1135=F$1109,E$1109,IF(C1135=F$1110,E$1110,IF(C1135=F$1111,E$1111,IF(C1135=0,0))))))</f>
        <v>2.5</v>
      </c>
      <c r="C1135" s="4" t="str">
        <f>K58</f>
        <v>I somewhat disagree</v>
      </c>
      <c r="F1135" s="4" t="s">
        <v>79</v>
      </c>
      <c r="M1135" s="4">
        <f>IF(K58="",0,1)</f>
        <v>1</v>
      </c>
    </row>
    <row r="1136" spans="2:16" hidden="1" x14ac:dyDescent="0.3">
      <c r="B1136" s="64">
        <f t="shared" ref="B1136:B1144" si="5">IF(C1136=F$1107,E$1107,IF(C1136=F$1108,E$1108,IF(C1136=F$1109,E$1109,IF(C1136=F$1110,E$1110,IF(C1136=F$1111,E$1111,IF(C1136=0,0))))))</f>
        <v>0</v>
      </c>
      <c r="C1136" s="4" t="str">
        <f>K60</f>
        <v>I strongly disagree</v>
      </c>
      <c r="F1136" s="4" t="s">
        <v>80</v>
      </c>
      <c r="M1136" s="4">
        <f>IF(K60="",0,1)</f>
        <v>1</v>
      </c>
      <c r="P1136" s="4" t="s">
        <v>81</v>
      </c>
    </row>
    <row r="1137" spans="2:16" hidden="1" x14ac:dyDescent="0.3">
      <c r="B1137" s="64">
        <f t="shared" si="5"/>
        <v>2.5</v>
      </c>
      <c r="C1137" s="4" t="str">
        <f>K62</f>
        <v>I somewhat disagree</v>
      </c>
      <c r="F1137" s="4" t="s">
        <v>82</v>
      </c>
      <c r="M1137" s="4">
        <f>IF(K62="",0,1)</f>
        <v>1</v>
      </c>
    </row>
    <row r="1138" spans="2:16" hidden="1" x14ac:dyDescent="0.3">
      <c r="B1138" s="64">
        <f t="shared" si="5"/>
        <v>0</v>
      </c>
      <c r="C1138" s="4" t="str">
        <f>K64</f>
        <v>I strongly disagree</v>
      </c>
      <c r="F1138" s="4" t="s">
        <v>83</v>
      </c>
      <c r="M1138" s="4">
        <f>IF(K64="",0,1)</f>
        <v>1</v>
      </c>
    </row>
    <row r="1139" spans="2:16" hidden="1" x14ac:dyDescent="0.3">
      <c r="B1139" s="64">
        <f t="shared" si="5"/>
        <v>0</v>
      </c>
      <c r="C1139" s="4" t="str">
        <f>K66</f>
        <v>I strongly disagree</v>
      </c>
      <c r="F1139" s="4" t="s">
        <v>84</v>
      </c>
      <c r="M1139" s="4">
        <f>IF(K66="",0,1)</f>
        <v>1</v>
      </c>
    </row>
    <row r="1140" spans="2:16" hidden="1" x14ac:dyDescent="0.3">
      <c r="B1140" s="64">
        <f t="shared" si="5"/>
        <v>2.5</v>
      </c>
      <c r="C1140" s="4" t="str">
        <f>K68</f>
        <v>I somewhat disagree</v>
      </c>
      <c r="F1140" s="4" t="s">
        <v>85</v>
      </c>
      <c r="M1140" s="4">
        <f>IF(K68="",0,1)</f>
        <v>1</v>
      </c>
    </row>
    <row r="1141" spans="2:16" hidden="1" x14ac:dyDescent="0.3">
      <c r="B1141" s="64">
        <f t="shared" si="5"/>
        <v>0</v>
      </c>
      <c r="C1141" s="4" t="str">
        <f>K70</f>
        <v>I strongly disagree</v>
      </c>
      <c r="F1141" s="4" t="s">
        <v>86</v>
      </c>
      <c r="M1141" s="4">
        <f>IF(K70="",0,1)</f>
        <v>1</v>
      </c>
    </row>
    <row r="1142" spans="2:16" hidden="1" x14ac:dyDescent="0.3">
      <c r="B1142" s="64">
        <f t="shared" si="5"/>
        <v>10</v>
      </c>
      <c r="C1142" s="4" t="str">
        <f>K72</f>
        <v>I strongly agree</v>
      </c>
      <c r="F1142" s="4" t="s">
        <v>87</v>
      </c>
      <c r="M1142" s="4">
        <f>IF(K72="",0,1)</f>
        <v>1</v>
      </c>
    </row>
    <row r="1143" spans="2:16" hidden="1" x14ac:dyDescent="0.3">
      <c r="B1143" s="64">
        <f t="shared" si="5"/>
        <v>7.5</v>
      </c>
      <c r="C1143" s="4" t="str">
        <f>K74</f>
        <v>I somewhat agree</v>
      </c>
      <c r="F1143" s="4" t="s">
        <v>88</v>
      </c>
      <c r="M1143" s="4">
        <f>IF(K74="",0,1)</f>
        <v>1</v>
      </c>
      <c r="P1143" s="4" t="s">
        <v>89</v>
      </c>
    </row>
    <row r="1144" spans="2:16" hidden="1" x14ac:dyDescent="0.3">
      <c r="B1144" s="64">
        <f t="shared" si="5"/>
        <v>2.5</v>
      </c>
      <c r="C1144" s="4" t="str">
        <f>K76</f>
        <v>I somewhat disagree</v>
      </c>
      <c r="F1144" s="4" t="s">
        <v>90</v>
      </c>
      <c r="M1144" s="4">
        <f>IF(K76="",0,1)</f>
        <v>1</v>
      </c>
      <c r="P1144" s="4" t="s">
        <v>91</v>
      </c>
    </row>
    <row r="1145" spans="2:16" hidden="1" x14ac:dyDescent="0.3">
      <c r="M1145" s="71">
        <f>SUM(M1135:M1144)</f>
        <v>10</v>
      </c>
    </row>
    <row r="1146" spans="2:16" ht="15.5" hidden="1" x14ac:dyDescent="0.45">
      <c r="B1146" s="72">
        <f>ROUND(SUM(B1135:B1144),0)</f>
        <v>28</v>
      </c>
      <c r="C1146" s="73" t="str">
        <f>IF(AND($B1146&gt;=$B$1114,$B1146&lt;$C$1114),E$1114,IF(AND($B1146&gt;=$B$1115,$B1146&lt;$C$1115),E$1115,IF(AND($B1146&gt;=$B$1116,$B1146&lt;$C$1116),E$1116,IF(AND($B1146&gt;=$B$1117,$B1146&lt;$C$1117),E$1117,IF(AND($B1146&gt;=$B$1118,$B1146&lt;=$C$1118),E$1118)))))</f>
        <v>Significantly incompetent</v>
      </c>
      <c r="F1146" s="73" t="str">
        <f>IF(AND($B1146&gt;=$B$1114,$B1146&lt;$C$1114),H$1114,IF(AND($B1146&gt;=$B$1115,$B1146&lt;$C$1115),H$1115,IF(AND($B1146&gt;=$B$1116,$B1146&lt;$C$1116),H$1116,IF(AND($B1146&gt;=$B$1117,$B1146&lt;$C$1117),H$1117,IF(AND($B1146&gt;=$B$1118,$B1146&lt;=$C$1118),H$1118)))))</f>
        <v>significant incompetence</v>
      </c>
      <c r="I1146" s="73" t="str">
        <f>IF(AND($B1146&gt;=$B$1114,$B1146&lt;$C$1114),K$1114,IF(AND($B1146&gt;=$B$1115,$B1146&lt;$C$1115),K$1115,IF(AND($B1146&gt;=$B$1116,$B1146&lt;$C$1116),K$1116,IF(AND($B1146&gt;=$B$1117,$B1146&lt;$C$1117),K$1117,IF(AND($B1146&gt;=$B$1118,$B1146&lt;=$C$1118),K$1118)))))</f>
        <v>significant risk to Janelle's wellbeing</v>
      </c>
      <c r="M1146" s="74">
        <f>IF(M1145=10,B1146,"")</f>
        <v>28</v>
      </c>
      <c r="P1146" s="127">
        <f>IF(M1146="","",M1146*0.01)</f>
        <v>0.28000000000000003</v>
      </c>
    </row>
    <row r="1147" spans="2:16" ht="15.5" hidden="1" x14ac:dyDescent="0.45">
      <c r="L1147" s="75" t="s">
        <v>92</v>
      </c>
      <c r="M1147" s="76">
        <f>IF(K56="","",K56)</f>
        <v>4.7</v>
      </c>
      <c r="P1147" s="127">
        <f>IF(M1147="","",1-(M1147/12))</f>
        <v>0.60833333333333339</v>
      </c>
    </row>
    <row r="1148" spans="2:16" hidden="1" x14ac:dyDescent="0.3">
      <c r="B1148" s="73" t="str">
        <f>IF(M1145=10,CONCATENATE(E1148,F1148,G1148,H1148,I1148,J1148,K1148,L1148,M1148),"")</f>
        <v>The resulting score for cultural competence is 28 out of 100. This indicates a level of significant incompetence.</v>
      </c>
      <c r="D1148" s="65" t="s">
        <v>60</v>
      </c>
      <c r="E1148" s="4" t="s">
        <v>93</v>
      </c>
      <c r="F1148" s="4">
        <f>B1146</f>
        <v>28</v>
      </c>
      <c r="G1148" s="4" t="s">
        <v>94</v>
      </c>
      <c r="H1148" s="4" t="str">
        <f>F1146</f>
        <v>significant incompetence</v>
      </c>
      <c r="I1148" s="4" t="s">
        <v>95</v>
      </c>
    </row>
    <row r="1149" spans="2:16" hidden="1" x14ac:dyDescent="0.3">
      <c r="H1149" s="4"/>
    </row>
    <row r="1150" spans="2:16" hidden="1" x14ac:dyDescent="0.3"/>
    <row r="1151" spans="2:16" hidden="1" x14ac:dyDescent="0.3">
      <c r="B1151" s="4" t="s">
        <v>96</v>
      </c>
    </row>
    <row r="1152" spans="2:16" hidden="1" x14ac:dyDescent="0.3">
      <c r="B1152" s="77" t="s">
        <v>97</v>
      </c>
      <c r="C1152" s="73" t="str">
        <f>IF(M$1145=10,CONCATENATE(E1152,F1152,G1152,H1152,I1152,J1152,K1152,L1152,M1152),"")</f>
        <v xml:space="preserve">Thank you, Marion, for your medical service to Janelle. </v>
      </c>
      <c r="D1152" s="65" t="s">
        <v>60</v>
      </c>
      <c r="E1152" s="4" t="s">
        <v>98</v>
      </c>
      <c r="F1152" s="4" t="str">
        <f>$F$56</f>
        <v>Marion</v>
      </c>
      <c r="G1152" s="4" t="s">
        <v>99</v>
      </c>
      <c r="I1152" s="4" t="str">
        <f>IF(F55="","this culturally diverse patient",F55)</f>
        <v>Janelle</v>
      </c>
      <c r="J1152" s="4" t="s">
        <v>100</v>
      </c>
    </row>
    <row r="1153" spans="2:11" hidden="1" x14ac:dyDescent="0.3">
      <c r="B1153" s="78" t="s">
        <v>101</v>
      </c>
      <c r="C1153" s="73" t="str">
        <f t="shared" ref="C1153:C1154" si="6">IF(M$1145=10,CONCATENATE(E1153,F1153,G1153,H1153,I1153,J1153,K1153,L1153,M1153),"")</f>
        <v>You have been assessed by Janelle, one of your patients, as measurably presenting significant incompetence. This suggests that you present a significant risk to Janelle's wellbeing, and to other culturally diverse patients. Of course, it doesn't have to stay that way.</v>
      </c>
      <c r="D1153" s="65" t="s">
        <v>60</v>
      </c>
      <c r="E1153" s="4" t="s">
        <v>102</v>
      </c>
      <c r="F1153" s="4" t="str">
        <f>IF(F55=""," one of your patients,",CONCATENATE(F55,", one of your patients, "))</f>
        <v xml:space="preserve">Janelle, one of your patients, </v>
      </c>
      <c r="G1153" s="4" t="s">
        <v>103</v>
      </c>
      <c r="H1153" s="61" t="str">
        <f>F1146</f>
        <v>significant incompetence</v>
      </c>
      <c r="I1153" s="4" t="s">
        <v>104</v>
      </c>
      <c r="J1153" s="4" t="str">
        <f>I1146</f>
        <v>significant risk to Janelle's wellbeing</v>
      </c>
      <c r="K1153" s="4" t="s">
        <v>105</v>
      </c>
    </row>
    <row r="1154" spans="2:11" hidden="1" x14ac:dyDescent="0.3">
      <c r="B1154" s="77" t="s">
        <v>97</v>
      </c>
      <c r="C1154" s="73" t="str">
        <f t="shared" si="6"/>
        <v>We offer two programs to boost your cultural competence to reliably serve culturally diverse patients. The first one is free.</v>
      </c>
      <c r="D1154" s="65" t="s">
        <v>60</v>
      </c>
      <c r="E1154" s="4" t="s">
        <v>106</v>
      </c>
    </row>
    <row r="1155" spans="2:11" hidden="1" x14ac:dyDescent="0.3">
      <c r="C1155" s="73" t="str">
        <f>IF(M1145=10,B1159,"")</f>
        <v>Standard Competence</v>
      </c>
      <c r="D1155" s="4" t="str">
        <f>IF(M1145=10," for legitimacy","")</f>
        <v xml:space="preserve"> for legitimacy</v>
      </c>
      <c r="F1155" s="79" t="str">
        <f>IF(M1145=10,E1159,"")</f>
        <v>We offer you, Marion,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row>
    <row r="1156" spans="2:11" hidden="1" x14ac:dyDescent="0.3">
      <c r="C1156" s="73" t="str">
        <f>IF(M1145=10,B1160,"")</f>
        <v>Competitive Competence</v>
      </c>
      <c r="D1156" s="4" t="str">
        <f>IF(M1145=10," for referrals","")</f>
        <v xml:space="preserve"> for referrals</v>
      </c>
      <c r="F1156" s="79" t="str">
        <f>IF(M1145=10,E1160,"")</f>
        <v>We offer you, Marion,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row>
    <row r="1157" spans="2:11" hidden="1" x14ac:dyDescent="0.3">
      <c r="C1157" s="73" t="str">
        <f>IF(M1145=10,F1157,"")</f>
        <v>Let's work together to improve healthcare outcomes for all of your patients. Thank you.</v>
      </c>
      <c r="E1157" s="65" t="s">
        <v>60</v>
      </c>
      <c r="F1157" s="4" t="s">
        <v>107</v>
      </c>
    </row>
    <row r="1158" spans="2:11" hidden="1" x14ac:dyDescent="0.3"/>
    <row r="1159" spans="2:11" hidden="1" x14ac:dyDescent="0.3">
      <c r="B1159" s="4" t="s">
        <v>108</v>
      </c>
      <c r="E1159" s="73" t="str">
        <f>CONCATENATE(G1159,H1159,I1159)</f>
        <v>We offer you, Marion,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F1159" s="65" t="s">
        <v>60</v>
      </c>
      <c r="G1159" s="4" t="s">
        <v>109</v>
      </c>
      <c r="H1159" s="4" t="str">
        <f>IF(F$56="","the medical provider",F$56)</f>
        <v>Marion</v>
      </c>
      <c r="I1159" s="61" t="s">
        <v>110</v>
      </c>
    </row>
    <row r="1160" spans="2:11" hidden="1" x14ac:dyDescent="0.3">
      <c r="B1160" s="4" t="s">
        <v>111</v>
      </c>
      <c r="E1160" s="73" t="str">
        <f>CONCATENATE(G1160,H1160,I1160)</f>
        <v>We offer you, Marion,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F1160" s="65" t="s">
        <v>60</v>
      </c>
      <c r="G1160" s="4" t="s">
        <v>109</v>
      </c>
      <c r="H1160" s="4" t="str">
        <f>IF(F$56="","the medical provider",F$56)</f>
        <v>Marion</v>
      </c>
      <c r="I1160" s="61" t="s">
        <v>112</v>
      </c>
    </row>
    <row r="1161" spans="2:11" hidden="1" x14ac:dyDescent="0.3"/>
    <row r="1162" spans="2:11" hidden="1" x14ac:dyDescent="0.3"/>
    <row r="1163" spans="2:11" hidden="1" x14ac:dyDescent="0.3">
      <c r="B1163" s="80"/>
    </row>
    <row r="1164" spans="2:11" hidden="1" x14ac:dyDescent="0.3">
      <c r="B1164" s="81"/>
      <c r="C1164" s="4" t="s">
        <v>22</v>
      </c>
      <c r="H1164" s="4" t="s">
        <v>113</v>
      </c>
    </row>
    <row r="1165" spans="2:11" hidden="1" x14ac:dyDescent="0.3">
      <c r="B1165" s="81"/>
      <c r="C1165" s="4" t="s">
        <v>114</v>
      </c>
      <c r="H1165" s="4" t="s">
        <v>115</v>
      </c>
    </row>
    <row r="1166" spans="2:11" hidden="1" x14ac:dyDescent="0.3">
      <c r="B1166" s="82"/>
      <c r="C1166" s="4" t="s">
        <v>116</v>
      </c>
      <c r="H1166" s="4" t="s">
        <v>117</v>
      </c>
    </row>
    <row r="1167" spans="2:11" hidden="1" x14ac:dyDescent="0.3">
      <c r="B1167" s="82"/>
      <c r="C1167" s="4" t="s">
        <v>26</v>
      </c>
      <c r="H1167" s="4" t="s">
        <v>118</v>
      </c>
    </row>
    <row r="1168" spans="2:11" hidden="1" x14ac:dyDescent="0.3">
      <c r="B1168" s="83"/>
      <c r="C1168" s="4" t="s">
        <v>119</v>
      </c>
      <c r="H1168" s="4" t="s">
        <v>120</v>
      </c>
    </row>
    <row r="1169" spans="2:16" hidden="1" x14ac:dyDescent="0.3">
      <c r="B1169" s="83"/>
      <c r="C1169" s="4" t="s">
        <v>24</v>
      </c>
      <c r="H1169" s="4" t="s">
        <v>121</v>
      </c>
    </row>
    <row r="1170" spans="2:16" hidden="1" x14ac:dyDescent="0.3"/>
    <row r="1171" spans="2:16" ht="16" hidden="1" x14ac:dyDescent="0.4">
      <c r="B1171" s="66" t="str">
        <f>IF(OR(F91="",J91=""),B91,CONCATENATE(B91,": ",F91,", ",J91))</f>
        <v>2nd visit: prenatal, provider enrolling in SC</v>
      </c>
      <c r="C1171" s="67"/>
      <c r="D1171" s="67"/>
      <c r="E1171" s="67"/>
      <c r="F1171" s="68"/>
      <c r="G1171" s="67"/>
      <c r="H1171" s="69"/>
      <c r="I1171" s="67"/>
      <c r="J1171" s="67"/>
      <c r="K1171" s="67"/>
      <c r="L1171" s="67"/>
      <c r="M1171" s="111">
        <f>IF(J91=I$1103,L$1103,IF(J91=I$1104,L$1104,IF(J91=I$1105,L$1105,IF(J91=I$1106,L$1106,IF(J91=I$1107,L$1107,IF(J91=I$1108,L$1108,IF(J91=I$1109,L$1109,IF(J91="",0))))))))</f>
        <v>0.16666666666666666</v>
      </c>
    </row>
    <row r="1172" spans="2:16" hidden="1" x14ac:dyDescent="0.3">
      <c r="F1172" s="63"/>
    </row>
    <row r="1173" spans="2:16" hidden="1" x14ac:dyDescent="0.3">
      <c r="F1173" s="70" t="str">
        <f>F95</f>
        <v>Janelle</v>
      </c>
      <c r="J1173" s="70" t="str">
        <f>F96</f>
        <v>Marion</v>
      </c>
    </row>
    <row r="1174" spans="2:16" hidden="1" x14ac:dyDescent="0.3"/>
    <row r="1175" spans="2:16" hidden="1" x14ac:dyDescent="0.3">
      <c r="B1175" s="64">
        <f>IF(C1175=F$1107,E$1107,IF(C1175=F$1108,E$1108,IF(C1175=F$1109,E$1109,IF(C1175=F$1110,E$1110,IF(C1175=F$1111,E$1111,IF(C1175=0,0))))))</f>
        <v>10</v>
      </c>
      <c r="C1175" s="4" t="str">
        <f>K98</f>
        <v>I strongly agree</v>
      </c>
      <c r="F1175" s="4" t="str">
        <f t="shared" ref="F1175:F1184" si="7">F1135</f>
        <v>1. I felt fully seen and heard.</v>
      </c>
      <c r="M1175" s="4">
        <f>IF(K98="",0,1)</f>
        <v>1</v>
      </c>
    </row>
    <row r="1176" spans="2:16" hidden="1" x14ac:dyDescent="0.3">
      <c r="B1176" s="64">
        <f t="shared" ref="B1176:B1184" si="8">IF(C1176=F$1107,E$1107,IF(C1176=F$1108,E$1108,IF(C1176=F$1109,E$1109,IF(C1176=F$1110,E$1110,IF(C1176=F$1111,E$1111,IF(C1176=0,0))))))</f>
        <v>7.5</v>
      </c>
      <c r="C1176" s="4" t="str">
        <f>K100</f>
        <v>I somewhat agree</v>
      </c>
      <c r="F1176" s="4" t="str">
        <f t="shared" si="7"/>
        <v>2. They faithfully responded to all of my expressions of pain or discomfort.</v>
      </c>
      <c r="M1176" s="4">
        <f>IF(K100="",0,1)</f>
        <v>1</v>
      </c>
      <c r="P1176" s="4" t="s">
        <v>81</v>
      </c>
    </row>
    <row r="1177" spans="2:16" hidden="1" x14ac:dyDescent="0.3">
      <c r="B1177" s="64">
        <f t="shared" si="8"/>
        <v>7.5</v>
      </c>
      <c r="C1177" s="4" t="str">
        <f>K102</f>
        <v>I somewhat agree</v>
      </c>
      <c r="F1177" s="4" t="str">
        <f t="shared" si="7"/>
        <v>3. They put my personal wellbeing ahead of their institutional processes.</v>
      </c>
      <c r="M1177" s="4">
        <f>IF(K102="",0,1)</f>
        <v>1</v>
      </c>
    </row>
    <row r="1178" spans="2:16" hidden="1" x14ac:dyDescent="0.3">
      <c r="B1178" s="64">
        <f t="shared" si="8"/>
        <v>0</v>
      </c>
      <c r="C1178" s="4" t="str">
        <f>K104</f>
        <v>I strongly disagree</v>
      </c>
      <c r="F1178" s="4" t="str">
        <f t="shared" si="7"/>
        <v>4. Their actions and expressions were devoid of any microaggressions.</v>
      </c>
      <c r="M1178" s="4">
        <f>IF(K104="",0,1)</f>
        <v>1</v>
      </c>
    </row>
    <row r="1179" spans="2:16" hidden="1" x14ac:dyDescent="0.3">
      <c r="B1179" s="64">
        <f t="shared" si="8"/>
        <v>0</v>
      </c>
      <c r="C1179" s="4" t="str">
        <f>K106</f>
        <v>I strongly disagree</v>
      </c>
      <c r="F1179" s="4" t="str">
        <f t="shared" si="7"/>
        <v>5. They asked me how they could be more culturally sensitive.</v>
      </c>
      <c r="M1179" s="4">
        <f>IF(K106="",0,1)</f>
        <v>1</v>
      </c>
    </row>
    <row r="1180" spans="2:16" hidden="1" x14ac:dyDescent="0.3">
      <c r="B1180" s="64">
        <f t="shared" si="8"/>
        <v>2.5</v>
      </c>
      <c r="C1180" s="4" t="str">
        <f>K108</f>
        <v>I somewhat disagree</v>
      </c>
      <c r="F1180" s="4" t="str">
        <f t="shared" si="7"/>
        <v>6. They did not exploit my vulnerability to their professional authority.</v>
      </c>
      <c r="M1180" s="4">
        <f>IF(K108="",0,1)</f>
        <v>1</v>
      </c>
    </row>
    <row r="1181" spans="2:16" hidden="1" x14ac:dyDescent="0.3">
      <c r="B1181" s="64">
        <f t="shared" si="8"/>
        <v>2.5</v>
      </c>
      <c r="C1181" s="4" t="str">
        <f>K110</f>
        <v>I somewhat disagree</v>
      </c>
      <c r="F1181" s="4" t="str">
        <f t="shared" si="7"/>
        <v>7. I never had to give up my autonomy to fit their processes.</v>
      </c>
      <c r="M1181" s="4">
        <f>IF(K110="",0,1)</f>
        <v>1</v>
      </c>
    </row>
    <row r="1182" spans="2:16" hidden="1" x14ac:dyDescent="0.3">
      <c r="B1182" s="64">
        <f t="shared" si="8"/>
        <v>0</v>
      </c>
      <c r="C1182" s="4" t="str">
        <f>K112</f>
        <v>I strongly disagree</v>
      </c>
      <c r="F1182" s="4" t="str">
        <f t="shared" si="7"/>
        <v>8. Staff appeared to be culturally diverse.</v>
      </c>
      <c r="M1182" s="4">
        <f>IF(K112="",0,1)</f>
        <v>1</v>
      </c>
    </row>
    <row r="1183" spans="2:16" hidden="1" x14ac:dyDescent="0.3">
      <c r="B1183" s="64">
        <f t="shared" si="8"/>
        <v>7.5</v>
      </c>
      <c r="C1183" s="4" t="str">
        <f>K114</f>
        <v>I somewhat agree</v>
      </c>
      <c r="F1183" s="4" t="str">
        <f t="shared" si="7"/>
        <v>9. They effectively accommodated my linguistic barrier.</v>
      </c>
      <c r="M1183" s="4">
        <f>IF(K114="",0,1)</f>
        <v>1</v>
      </c>
      <c r="P1183" s="4" t="s">
        <v>89</v>
      </c>
    </row>
    <row r="1184" spans="2:16" hidden="1" x14ac:dyDescent="0.3">
      <c r="B1184" s="64">
        <f t="shared" si="8"/>
        <v>2.5</v>
      </c>
      <c r="C1184" s="4" t="str">
        <f>K116</f>
        <v>I somewhat disagree</v>
      </c>
      <c r="F1184" s="4" t="str">
        <f t="shared" si="7"/>
        <v>10. I was offered billing options appropriate to my cultural values.</v>
      </c>
      <c r="M1184" s="4">
        <f>IF(K116="",0,1)</f>
        <v>1</v>
      </c>
      <c r="P1184" s="4" t="s">
        <v>91</v>
      </c>
    </row>
    <row r="1185" spans="2:22" hidden="1" x14ac:dyDescent="0.3">
      <c r="M1185" s="71">
        <f>SUM(M1175:M1184)</f>
        <v>10</v>
      </c>
    </row>
    <row r="1186" spans="2:22" ht="15.5" hidden="1" x14ac:dyDescent="0.45">
      <c r="B1186" s="72">
        <f>ROUND(SUM(B1175:B1184),0)</f>
        <v>40</v>
      </c>
      <c r="C1186" s="73" t="str">
        <f>IF(AND($B1186&gt;=$B$1114,$B1186&lt;$C$1114),E$1114,IF(AND($B1186&gt;=$B$1115,$B1186&lt;$C$1115),E$1115,IF(AND($B1186&gt;=$B$1116,$B1186&lt;$C$1116),E$1116,IF(AND($B1186&gt;=$B$1117,$B1186&lt;$C$1117),E$1117,IF(AND($B1186&gt;=$B$1118,$B1186&lt;=$C$1118),E$1118)))))</f>
        <v>Mildly incompetent</v>
      </c>
      <c r="F1186" s="73" t="str">
        <f>IF(AND($B1186&gt;=$B$1114,$B1186&lt;$C$1114),H$1114,IF(AND($B1186&gt;=$B$1115,$B1186&lt;$C$1115),H$1115,IF(AND($B1186&gt;=$B$1116,$B1186&lt;$C$1116),H$1116,IF(AND($B1186&gt;=$B$1117,$B1186&lt;$C$1117),H$1117,IF(AND($B1186&gt;=$B$1118,$B1186&lt;=$C$1118),H$1118)))))</f>
        <v>mild incompetence</v>
      </c>
      <c r="I1186" s="73" t="str">
        <f>IF(AND($B1186&gt;=$B$1114,$B1186&lt;$C$1114),K$1114,IF(AND($B1186&gt;=$B$1115,$B1186&lt;$C$1115),K$1115,IF(AND($B1186&gt;=$B$1116,$B1186&lt;$C$1116),K$1116,IF(AND($B1186&gt;=$B$1117,$B1186&lt;$C$1117),K$1117,IF(AND($B1186&gt;=$B$1118,$B1186&lt;=$C$1118),K$1118)))))</f>
        <v>moderate risk to Janelle's wellbeing</v>
      </c>
      <c r="M1186" s="74">
        <f>IF(M1185=10,B1186,"")</f>
        <v>40</v>
      </c>
      <c r="P1186" s="127">
        <f>IF(M1186="","",M1186*0.01)</f>
        <v>0.4</v>
      </c>
    </row>
    <row r="1187" spans="2:22" ht="15.5" hidden="1" x14ac:dyDescent="0.45">
      <c r="L1187" s="75" t="s">
        <v>92</v>
      </c>
      <c r="M1187" s="76">
        <f>IF(K96="","",K96)</f>
        <v>4.9000000000000004</v>
      </c>
      <c r="P1187" s="127">
        <f>IF(M1187="","",1-(M1187/12))</f>
        <v>0.59166666666666656</v>
      </c>
    </row>
    <row r="1188" spans="2:22" hidden="1" x14ac:dyDescent="0.3">
      <c r="B1188" s="73" t="str">
        <f>IF(M1185=10,CONCATENATE(E1188,F1188,G1188,H1188,I1188,J1188,K1188,L1188,M1188),"")</f>
        <v>The resulting score for cultural competence is 40 out of 100. This indicates a level of mild incompetence.</v>
      </c>
      <c r="D1188" s="65" t="s">
        <v>60</v>
      </c>
      <c r="E1188" s="4" t="s">
        <v>93</v>
      </c>
      <c r="F1188" s="4">
        <f>B1186</f>
        <v>40</v>
      </c>
      <c r="G1188" s="4" t="s">
        <v>94</v>
      </c>
      <c r="H1188" s="4" t="str">
        <f>F1186</f>
        <v>mild incompetence</v>
      </c>
      <c r="I1188" s="4" t="s">
        <v>95</v>
      </c>
    </row>
    <row r="1189" spans="2:22" hidden="1" x14ac:dyDescent="0.3"/>
    <row r="1190" spans="2:22" ht="15.5" hidden="1" x14ac:dyDescent="0.45">
      <c r="C1190" s="147" t="str">
        <f>E126</f>
        <v>Standard Cultural Competence - begin</v>
      </c>
      <c r="D1190" s="148"/>
      <c r="E1190" s="148"/>
      <c r="F1190" s="148"/>
      <c r="G1190" s="148"/>
      <c r="H1190" s="149"/>
      <c r="V1190" s="84" t="s">
        <v>122</v>
      </c>
    </row>
    <row r="1191" spans="2:22" hidden="1" x14ac:dyDescent="0.3"/>
    <row r="1192" spans="2:22" hidden="1" x14ac:dyDescent="0.3">
      <c r="C1192" s="73" t="str">
        <f>CONCATENATE(E1192,F1192,G1192,H1192,I1192,J1192,K1192,,L1192,M1192)</f>
        <v xml:space="preserve">We provide this helpful feedback to you, Marion, to improve your cultural competency. </v>
      </c>
      <c r="D1192" s="65" t="s">
        <v>60</v>
      </c>
      <c r="E1192" s="4" t="s">
        <v>123</v>
      </c>
      <c r="F1192" s="4" t="str">
        <f>IF($J1173=0,"the recipient",$J1173)</f>
        <v>Marion</v>
      </c>
      <c r="G1192" s="4" t="s">
        <v>124</v>
      </c>
      <c r="H1192" s="4"/>
      <c r="U1192" s="4" t="s">
        <v>125</v>
      </c>
    </row>
    <row r="1193" spans="2:22" hidden="1" x14ac:dyDescent="0.3">
      <c r="C1193" s="73" t="str">
        <f>CONCATENATE(E1193,F1193,G1193,H1193,I1193,J1193,K1193,,L1193,M1193)</f>
        <v xml:space="preserve">We know medical providers like you rely upon referrals. Often from those you serve. </v>
      </c>
      <c r="D1193" s="65" t="s">
        <v>60</v>
      </c>
      <c r="E1193" s="4" t="s">
        <v>126</v>
      </c>
      <c r="G1193" s="4" t="s">
        <v>127</v>
      </c>
    </row>
    <row r="1194" spans="2:22" hidden="1" x14ac:dyDescent="0.3">
      <c r="C1194" s="73" t="str">
        <f>CONCATENATE(E1194,F1194,G1194,H1194,I1194,J1194,K1194,,L1194,M1194)</f>
        <v>Select a service that best fits your needs.</v>
      </c>
      <c r="D1194" s="65" t="s">
        <v>60</v>
      </c>
      <c r="E1194" s="4" t="s">
        <v>17</v>
      </c>
    </row>
    <row r="1195" spans="2:22" hidden="1" x14ac:dyDescent="0.3">
      <c r="C1195" s="62" t="str">
        <f>$C$1164</f>
        <v>Standard Cultural Competence - begin</v>
      </c>
      <c r="E1195" s="65" t="s">
        <v>60</v>
      </c>
      <c r="F1195" s="62" t="str">
        <f>$H$1164</f>
        <v>beginning the Standard Cultural Competence program</v>
      </c>
      <c r="G1195" s="65" t="s">
        <v>60</v>
      </c>
      <c r="H1195" s="73" t="str">
        <f>CONCATENATE($I1195,$J1195,$K1195,$L1195,$M1195,$N1195,$O1195,$P1195)</f>
        <v>Now that Marion is beginning the Standard Cultural Competence program, we expect improved outcomes.And can provide a testimonial of their responsiveness to the needs of diverse clients.</v>
      </c>
      <c r="I1195" s="4" t="s">
        <v>128</v>
      </c>
      <c r="J1195" s="65" t="str">
        <f>F1192</f>
        <v>Marion</v>
      </c>
      <c r="K1195" s="61" t="s">
        <v>129</v>
      </c>
      <c r="L1195" s="4" t="str">
        <f>F1195</f>
        <v>beginning the Standard Cultural Competence program</v>
      </c>
      <c r="M1195" s="4" t="s">
        <v>130</v>
      </c>
      <c r="N1195" s="60" t="s">
        <v>131</v>
      </c>
    </row>
    <row r="1196" spans="2:22" hidden="1" x14ac:dyDescent="0.3">
      <c r="C1196" s="62" t="str">
        <f>$C$1165</f>
        <v>Competitive Cultural Competence - begin</v>
      </c>
      <c r="E1196" s="65" t="s">
        <v>60</v>
      </c>
      <c r="F1196" s="62" t="str">
        <f>$H$1165</f>
        <v>beginning the Competetive Cultural Competence program</v>
      </c>
      <c r="G1196" s="65" t="s">
        <v>60</v>
      </c>
      <c r="H1196" s="73" t="str">
        <f t="shared" ref="H1196:H1201" si="9">CONCATENATE($I1196,$J1196,$K1196,$L1196,$M1196,$N1196,$O1196,$P1196)</f>
        <v>Now that Marion is beginning the Competetive Cultural Competence program, we anticipate modestly improved wellness outcomes.And can provide a testimonial of their responsiveness to the needs of diverse clients.</v>
      </c>
      <c r="I1196" s="4" t="s">
        <v>128</v>
      </c>
      <c r="J1196" s="4" t="str">
        <f>J1195</f>
        <v>Marion</v>
      </c>
      <c r="K1196" s="61" t="str">
        <f>K$1195</f>
        <v xml:space="preserve"> is </v>
      </c>
      <c r="L1196" s="4" t="str">
        <f t="shared" ref="L1196:L1200" si="10">F1196</f>
        <v>beginning the Competetive Cultural Competence program</v>
      </c>
      <c r="M1196" s="4" t="s">
        <v>132</v>
      </c>
      <c r="N1196" s="60" t="s">
        <v>131</v>
      </c>
      <c r="O1196" s="61"/>
    </row>
    <row r="1197" spans="2:22" hidden="1" x14ac:dyDescent="0.3">
      <c r="C1197" s="62" t="str">
        <f>$C$1166</f>
        <v>Standard Cultural Competence - enrolled</v>
      </c>
      <c r="E1197" s="65" t="s">
        <v>60</v>
      </c>
      <c r="F1197" s="62" t="str">
        <f>$H$1166</f>
        <v>participating in the Standard Cultural Competence program</v>
      </c>
      <c r="G1197" s="65" t="s">
        <v>60</v>
      </c>
      <c r="H1197" s="73" t="str">
        <f t="shared" si="9"/>
        <v>Now that Marion is participating in the Standard Cultural Competence program, we expect better outcomes.And can provide a testimonial of their responsiveness to the needs of diverse clients.</v>
      </c>
      <c r="I1197" s="4" t="s">
        <v>128</v>
      </c>
      <c r="J1197" s="4" t="str">
        <f t="shared" ref="J1197:J1200" si="11">J1196</f>
        <v>Marion</v>
      </c>
      <c r="K1197" s="61" t="str">
        <f>K$1195</f>
        <v xml:space="preserve"> is </v>
      </c>
      <c r="L1197" s="4" t="str">
        <f t="shared" si="10"/>
        <v>participating in the Standard Cultural Competence program</v>
      </c>
      <c r="M1197" s="4" t="s">
        <v>133</v>
      </c>
      <c r="N1197" s="60" t="s">
        <v>131</v>
      </c>
    </row>
    <row r="1198" spans="2:22" hidden="1" x14ac:dyDescent="0.3">
      <c r="C1198" s="62" t="str">
        <f>$C$1167</f>
        <v>Competitive Cultural Competence - enrolled</v>
      </c>
      <c r="E1198" s="65" t="s">
        <v>60</v>
      </c>
      <c r="F1198" s="62" t="str">
        <f>$H$1167</f>
        <v>participating in the Competetive Cultural Competence program</v>
      </c>
      <c r="G1198" s="65" t="s">
        <v>60</v>
      </c>
      <c r="H1198" s="73" t="str">
        <f t="shared" si="9"/>
        <v>Now that Marion is participating in the Competetive Cultural Competence program, we anticipate significantly improved wellness outcomes.And can provide a testimonial of their responsiveness to the needs of diverse clients.</v>
      </c>
      <c r="I1198" s="4" t="s">
        <v>128</v>
      </c>
      <c r="J1198" s="4" t="str">
        <f t="shared" si="11"/>
        <v>Marion</v>
      </c>
      <c r="K1198" s="61" t="str">
        <f>K$1195</f>
        <v xml:space="preserve"> is </v>
      </c>
      <c r="L1198" s="4" t="str">
        <f t="shared" si="10"/>
        <v>participating in the Competetive Cultural Competence program</v>
      </c>
      <c r="M1198" s="4" t="s">
        <v>134</v>
      </c>
      <c r="N1198" s="60" t="s">
        <v>131</v>
      </c>
    </row>
    <row r="1199" spans="2:22" hidden="1" x14ac:dyDescent="0.3">
      <c r="C1199" s="62" t="str">
        <f>$C$1168</f>
        <v>Standard Cultural Competence - completed</v>
      </c>
      <c r="E1199" s="65" t="s">
        <v>60</v>
      </c>
      <c r="F1199" s="62" t="str">
        <f>$H$1168</f>
        <v>completing the Standard Cultural Competence program</v>
      </c>
      <c r="G1199" s="65" t="s">
        <v>60</v>
      </c>
      <c r="H1199" s="73" t="str">
        <f t="shared" si="9"/>
        <v>Now that Marion is completing the Standard Cultural Competence program, we expect stellar outcomes.And will soon provide a testimonial of their responsiveness to the needs of diverse clients.</v>
      </c>
      <c r="I1199" s="4" t="s">
        <v>128</v>
      </c>
      <c r="J1199" s="4" t="str">
        <f t="shared" si="11"/>
        <v>Marion</v>
      </c>
      <c r="K1199" s="61" t="str">
        <f>K$1195</f>
        <v xml:space="preserve"> is </v>
      </c>
      <c r="L1199" s="4" t="str">
        <f t="shared" si="10"/>
        <v>completing the Standard Cultural Competence program</v>
      </c>
      <c r="M1199" s="4" t="s">
        <v>135</v>
      </c>
      <c r="N1199" s="60" t="s">
        <v>136</v>
      </c>
    </row>
    <row r="1200" spans="2:22" hidden="1" x14ac:dyDescent="0.3">
      <c r="C1200" s="62" t="str">
        <f>$C$1169</f>
        <v>Competitive Cultural Competence - completed</v>
      </c>
      <c r="E1200" s="65" t="s">
        <v>60</v>
      </c>
      <c r="F1200" s="62" t="str">
        <f>$H$1169</f>
        <v>completing the Competetive Cultural Competence program</v>
      </c>
      <c r="G1200" s="65" t="s">
        <v>60</v>
      </c>
      <c r="H1200" s="73" t="str">
        <f t="shared" si="9"/>
        <v>Now that Marion is completing the Competetive Cultural Competence program, we anticipate greatly improved wellness outcomes.And will soon provide a testimonial of their responsiveness to the needs of diverse clients.</v>
      </c>
      <c r="I1200" s="4" t="s">
        <v>128</v>
      </c>
      <c r="J1200" s="4" t="str">
        <f t="shared" si="11"/>
        <v>Marion</v>
      </c>
      <c r="K1200" s="61" t="str">
        <f>K$1195</f>
        <v xml:space="preserve"> is </v>
      </c>
      <c r="L1200" s="4" t="str">
        <f t="shared" si="10"/>
        <v>completing the Competetive Cultural Competence program</v>
      </c>
      <c r="M1200" s="4" t="s">
        <v>137</v>
      </c>
      <c r="N1200" s="60" t="s">
        <v>136</v>
      </c>
    </row>
    <row r="1201" spans="2:14" hidden="1" x14ac:dyDescent="0.3">
      <c r="G1201" s="65" t="s">
        <v>60</v>
      </c>
      <c r="H1201" s="73" t="str">
        <f t="shared" si="9"/>
        <v>Select one of these two services, Standard or Competitive Competence, to best improve your efficacy serving diverse patients.We can then offer a testimonial of your improved responsiveness to diverse clients.</v>
      </c>
      <c r="K1201" s="61" t="s">
        <v>138</v>
      </c>
      <c r="L1201" s="61" t="s">
        <v>139</v>
      </c>
      <c r="M1201" s="61" t="s">
        <v>140</v>
      </c>
      <c r="N1201" s="60" t="s">
        <v>141</v>
      </c>
    </row>
    <row r="1202" spans="2:14" hidden="1" x14ac:dyDescent="0.3">
      <c r="C1202" s="73" t="str">
        <f>IF($C1190=$C1195,H1195,IF($C1190=$C1196,H1196,IF($C1190=C1197,H1197,IF($C1190=C1198,H1198,IF($C1190=C1199,H1199,IF($C1190=C1200,H1200,IF($C1190=0,H1201)))))))</f>
        <v>Now that Marion is beginning the Standard Cultural Competence program, we expect improved outcomes.And can provide a testimonial of their responsiveness to the needs of diverse clients.</v>
      </c>
      <c r="E1202" s="65" t="s">
        <v>60</v>
      </c>
      <c r="F1202" s="73" t="str">
        <f>IF($C1190=$C1195,F1195,IF($C1190=$C1196,F1196,IF($C1190=C1197,F1197,IF($C1190=C1198,F1198,IF($C1190=C1199,F1199,IF($C1190=C1200,F1200,IF($C1190=0,"")))))))</f>
        <v>beginning the Standard Cultural Competence program</v>
      </c>
      <c r="G1202" s="65" t="s">
        <v>60</v>
      </c>
    </row>
    <row r="1203" spans="2:14" hidden="1" x14ac:dyDescent="0.3"/>
    <row r="1204" spans="2:14" hidden="1" x14ac:dyDescent="0.3">
      <c r="C1204" s="4" t="s">
        <v>142</v>
      </c>
    </row>
    <row r="1205" spans="2:14" hidden="1" x14ac:dyDescent="0.3"/>
    <row r="1206" spans="2:14" hidden="1" x14ac:dyDescent="0.3"/>
    <row r="1207" spans="2:14" hidden="1" x14ac:dyDescent="0.3"/>
    <row r="1208" spans="2:14" ht="16" hidden="1" x14ac:dyDescent="0.4">
      <c r="B1208" s="66" t="str">
        <f>IF(OR(F133="",J133=""),B133,CONCATENATE(B133,": ",F133,", ",J133))</f>
        <v>3rd visit</v>
      </c>
      <c r="C1208" s="67"/>
      <c r="D1208" s="67"/>
      <c r="E1208" s="67"/>
      <c r="F1208" s="68"/>
      <c r="G1208" s="67"/>
      <c r="H1208" s="69"/>
      <c r="I1208" s="67"/>
      <c r="J1208" s="67"/>
      <c r="K1208" s="67"/>
      <c r="L1208" s="67"/>
      <c r="M1208" s="111">
        <f>IF(J133=I$1103,L$1103,IF(J133=I$1104,L$1104,IF(J133=I$1105,L$1105,IF(J133=I$1106,L$1106,IF(J133=I$1107,L$1107,IF(J133=I$1108,L$1108,IF(J133=I$1109,L$1109,IF(J133="",0))))))))</f>
        <v>0</v>
      </c>
    </row>
    <row r="1209" spans="2:14" hidden="1" x14ac:dyDescent="0.3">
      <c r="F1209" s="63"/>
    </row>
    <row r="1210" spans="2:14" hidden="1" x14ac:dyDescent="0.3">
      <c r="F1210" s="70" t="str">
        <f>F137</f>
        <v/>
      </c>
      <c r="J1210" s="70" t="str">
        <f>F138</f>
        <v/>
      </c>
    </row>
    <row r="1211" spans="2:14" hidden="1" x14ac:dyDescent="0.3"/>
    <row r="1212" spans="2:14" hidden="1" x14ac:dyDescent="0.3">
      <c r="B1212" s="64">
        <f>IF(C1212=F$1107,E$1107,IF(C1212=F$1108,E$1108,IF(C1212=F$1109,E$1109,IF(C1212=F$1110,E$1110,IF(C1212=F$1111,E$1111,IF(C1212=0,0))))))</f>
        <v>0</v>
      </c>
      <c r="C1212" s="4">
        <f>K140</f>
        <v>0</v>
      </c>
      <c r="F1212" s="4" t="str">
        <f>F1175</f>
        <v>1. I felt fully seen and heard.</v>
      </c>
      <c r="M1212" s="4">
        <f>IF(K140="",0,1)</f>
        <v>0</v>
      </c>
    </row>
    <row r="1213" spans="2:14" hidden="1" x14ac:dyDescent="0.3">
      <c r="B1213" s="64">
        <f t="shared" ref="B1213:B1221" si="12">IF(C1213=F$1107,E$1107,IF(C1213=F$1108,E$1108,IF(C1213=F$1109,E$1109,IF(C1213=F$1110,E$1110,IF(C1213=F$1111,E$1111,IF(C1213=0,0))))))</f>
        <v>0</v>
      </c>
      <c r="C1213" s="4">
        <f>K142</f>
        <v>0</v>
      </c>
      <c r="F1213" s="4" t="str">
        <f t="shared" ref="F1213:F1221" si="13">F1176</f>
        <v>2. They faithfully responded to all of my expressions of pain or discomfort.</v>
      </c>
      <c r="M1213" s="4">
        <f>IF(K142="",0,1)</f>
        <v>0</v>
      </c>
    </row>
    <row r="1214" spans="2:14" hidden="1" x14ac:dyDescent="0.3">
      <c r="B1214" s="64">
        <f t="shared" si="12"/>
        <v>0</v>
      </c>
      <c r="C1214" s="4">
        <f>K144</f>
        <v>0</v>
      </c>
      <c r="F1214" s="4" t="str">
        <f t="shared" si="13"/>
        <v>3. They put my personal wellbeing ahead of their institutional processes.</v>
      </c>
      <c r="M1214" s="4">
        <f>IF(K144="",0,1)</f>
        <v>0</v>
      </c>
    </row>
    <row r="1215" spans="2:14" hidden="1" x14ac:dyDescent="0.3">
      <c r="B1215" s="64">
        <f t="shared" si="12"/>
        <v>0</v>
      </c>
      <c r="C1215" s="4">
        <f>K146</f>
        <v>0</v>
      </c>
      <c r="F1215" s="4" t="str">
        <f t="shared" si="13"/>
        <v>4. Their actions and expressions were devoid of any microaggressions.</v>
      </c>
      <c r="M1215" s="4">
        <f>IF(K146="",0,1)</f>
        <v>0</v>
      </c>
    </row>
    <row r="1216" spans="2:14" hidden="1" x14ac:dyDescent="0.3">
      <c r="B1216" s="64">
        <f t="shared" si="12"/>
        <v>0</v>
      </c>
      <c r="C1216" s="4">
        <f>K148</f>
        <v>0</v>
      </c>
      <c r="F1216" s="4" t="str">
        <f t="shared" si="13"/>
        <v>5. They asked me how they could be more culturally sensitive.</v>
      </c>
      <c r="M1216" s="4">
        <f>IF(K148="",0,1)</f>
        <v>0</v>
      </c>
    </row>
    <row r="1217" spans="2:16" hidden="1" x14ac:dyDescent="0.3">
      <c r="B1217" s="64">
        <f t="shared" si="12"/>
        <v>0</v>
      </c>
      <c r="C1217" s="4">
        <f>K150</f>
        <v>0</v>
      </c>
      <c r="F1217" s="4" t="str">
        <f t="shared" si="13"/>
        <v>6. They did not exploit my vulnerability to their professional authority.</v>
      </c>
      <c r="M1217" s="4">
        <f>IF(K150="",0,1)</f>
        <v>0</v>
      </c>
    </row>
    <row r="1218" spans="2:16" hidden="1" x14ac:dyDescent="0.3">
      <c r="B1218" s="64">
        <f t="shared" si="12"/>
        <v>0</v>
      </c>
      <c r="C1218" s="4">
        <f>K152</f>
        <v>0</v>
      </c>
      <c r="F1218" s="4" t="str">
        <f t="shared" si="13"/>
        <v>7. I never had to give up my autonomy to fit their processes.</v>
      </c>
      <c r="M1218" s="4">
        <f>IF(K152="",0,1)</f>
        <v>0</v>
      </c>
    </row>
    <row r="1219" spans="2:16" hidden="1" x14ac:dyDescent="0.3">
      <c r="B1219" s="64">
        <f t="shared" si="12"/>
        <v>0</v>
      </c>
      <c r="C1219" s="4">
        <f>K154</f>
        <v>0</v>
      </c>
      <c r="F1219" s="4" t="str">
        <f t="shared" si="13"/>
        <v>8. Staff appeared to be culturally diverse.</v>
      </c>
      <c r="M1219" s="4">
        <f>IF(K154="",0,1)</f>
        <v>0</v>
      </c>
    </row>
    <row r="1220" spans="2:16" hidden="1" x14ac:dyDescent="0.3">
      <c r="B1220" s="64">
        <f t="shared" si="12"/>
        <v>0</v>
      </c>
      <c r="C1220" s="4">
        <f>K156</f>
        <v>0</v>
      </c>
      <c r="F1220" s="4" t="str">
        <f t="shared" si="13"/>
        <v>9. They effectively accommodated my linguistic barrier.</v>
      </c>
      <c r="M1220" s="4">
        <f>IF(K156="",0,1)</f>
        <v>0</v>
      </c>
    </row>
    <row r="1221" spans="2:16" hidden="1" x14ac:dyDescent="0.3">
      <c r="B1221" s="64">
        <f t="shared" si="12"/>
        <v>0</v>
      </c>
      <c r="C1221" s="4">
        <f>K158</f>
        <v>0</v>
      </c>
      <c r="F1221" s="4" t="str">
        <f t="shared" si="13"/>
        <v>10. I was offered billing options appropriate to my cultural values.</v>
      </c>
      <c r="M1221" s="4">
        <f>IF(K158="",0,1)</f>
        <v>0</v>
      </c>
    </row>
    <row r="1222" spans="2:16" hidden="1" x14ac:dyDescent="0.3">
      <c r="M1222" s="71">
        <f t="shared" ref="M1222" si="14">SUM(M1212:M1221)</f>
        <v>0</v>
      </c>
    </row>
    <row r="1223" spans="2:16" ht="15.5" hidden="1" x14ac:dyDescent="0.45">
      <c r="B1223" s="72">
        <f t="shared" ref="B1223" si="15">ROUND(SUM(B1212:B1221),0)</f>
        <v>0</v>
      </c>
      <c r="C1223" s="73" t="str">
        <f>IF(AND($B1223&gt;=$B$1114,$B1223&lt;$C$1114),E$1114,IF(AND($B1223&gt;=$B$1115,$B1223&lt;$C$1115),E$1115,IF(AND($B1223&gt;=$B$1116,$B1223&lt;$C$1116),E$1116,IF(AND($B1223&gt;=$B$1117,$B1223&lt;$C$1117),E$1117,IF(AND($B1223&gt;=$B$1118,$B1223&lt;=$C$1118),E$1118)))))</f>
        <v>Dangerously incompetent</v>
      </c>
      <c r="F1223" s="73" t="str">
        <f>IF(AND($B1223&gt;=$B$1114,$B1223&lt;$C$1114),H$1114,IF(AND($B1223&gt;=$B$1115,$B1223&lt;$C$1115),H$1115,IF(AND($B1223&gt;=$B$1116,$B1223&lt;$C$1116),H$1116,IF(AND($B1223&gt;=$B$1117,$B1223&lt;$C$1117),H$1117,IF(AND($B1223&gt;=$B$1118,$B1223&lt;=$C$1118),H$1118)))))</f>
        <v>dangerous incompetence</v>
      </c>
      <c r="I1223" s="73" t="str">
        <f>IF(AND($B1223&gt;=$B$1114,$B1223&lt;$C$1114),K$1114,IF(AND($B1223&gt;=$B$1115,$B1223&lt;$C$1115),K$1115,IF(AND($B1223&gt;=$B$1116,$B1223&lt;$C$1116),K$1116,IF(AND($B1223&gt;=$B$1117,$B1223&lt;$C$1117),K$1117,IF(AND($B1223&gt;=$B$1118,$B1223&lt;=$C$1118),K$1118)))))</f>
        <v>dangerous risk to Janelle's wellbeing</v>
      </c>
      <c r="M1223" s="74" t="str">
        <f>IF(M1222=10,B1223,"")</f>
        <v/>
      </c>
      <c r="P1223" s="127" t="str">
        <f>IF(M1223="","",M1223*0.01)</f>
        <v/>
      </c>
    </row>
    <row r="1224" spans="2:16" ht="15.5" hidden="1" x14ac:dyDescent="0.45">
      <c r="L1224" s="75" t="s">
        <v>92</v>
      </c>
      <c r="M1224" s="76" t="str">
        <f>IF(K138="","",K138)</f>
        <v/>
      </c>
      <c r="P1224" s="127" t="str">
        <f>IF(M1224="","",1-(M1224/12))</f>
        <v/>
      </c>
    </row>
    <row r="1225" spans="2:16" hidden="1" x14ac:dyDescent="0.3">
      <c r="B1225" s="73" t="str">
        <f t="shared" ref="B1225" si="16">IF(M1222=10,CONCATENATE(E1225,F1225,G1225,H1225,I1225,J1225,K1225,L1225,M1225),"")</f>
        <v/>
      </c>
      <c r="D1225" s="65" t="s">
        <v>60</v>
      </c>
      <c r="E1225" s="4" t="s">
        <v>93</v>
      </c>
      <c r="F1225" s="4">
        <f t="shared" ref="F1225" si="17">B1223</f>
        <v>0</v>
      </c>
      <c r="G1225" s="4" t="s">
        <v>94</v>
      </c>
      <c r="H1225" s="4" t="str">
        <f t="shared" ref="H1225" si="18">F1223</f>
        <v>dangerous incompetence</v>
      </c>
      <c r="I1225" s="4" t="s">
        <v>95</v>
      </c>
    </row>
    <row r="1226" spans="2:16" hidden="1" x14ac:dyDescent="0.3"/>
    <row r="1227" spans="2:16" ht="14.5" hidden="1" x14ac:dyDescent="0.45">
      <c r="C1227" s="147">
        <f>E168</f>
        <v>0</v>
      </c>
      <c r="D1227" s="148"/>
      <c r="E1227" s="148"/>
      <c r="F1227" s="148"/>
      <c r="G1227" s="148"/>
      <c r="H1227" s="149"/>
    </row>
    <row r="1228" spans="2:16" hidden="1" x14ac:dyDescent="0.3"/>
    <row r="1229" spans="2:16" hidden="1" x14ac:dyDescent="0.3">
      <c r="C1229" s="73" t="str">
        <f>CONCATENATE(E1229,F1229,G1229,H1229,I1229,J1229,K1229,,L1229,M1229)</f>
        <v xml:space="preserve">We provide this helpful feedback to you, , to improve your cultural competency. </v>
      </c>
      <c r="D1229" s="65" t="s">
        <v>60</v>
      </c>
      <c r="E1229" s="4" t="s">
        <v>123</v>
      </c>
      <c r="F1229" s="4" t="str">
        <f>IF($J1210=0,"the recipient",$J1210)</f>
        <v/>
      </c>
      <c r="G1229" s="4" t="s">
        <v>124</v>
      </c>
      <c r="H1229" s="4"/>
    </row>
    <row r="1230" spans="2:16" hidden="1" x14ac:dyDescent="0.3">
      <c r="C1230" s="73" t="str">
        <f>CONCATENATE(E1230,F1230,G1230,H1230,I1230,J1230,K1230,,L1230,M1230)</f>
        <v xml:space="preserve">We know medical providers like you rely upon referrals. Often from those you serve. </v>
      </c>
      <c r="D1230" s="65" t="s">
        <v>60</v>
      </c>
      <c r="E1230" s="4" t="s">
        <v>126</v>
      </c>
      <c r="G1230" s="4" t="s">
        <v>127</v>
      </c>
    </row>
    <row r="1231" spans="2:16" hidden="1" x14ac:dyDescent="0.3">
      <c r="C1231" s="73" t="str">
        <f>CONCATENATE(E1231,F1231,G1231,H1231,I1231,J1231,K1231,,L1231,M1231)</f>
        <v>Select a service that best fits your needs.</v>
      </c>
      <c r="D1231" s="65" t="s">
        <v>60</v>
      </c>
      <c r="E1231" s="4" t="s">
        <v>17</v>
      </c>
    </row>
    <row r="1232" spans="2:16" hidden="1" x14ac:dyDescent="0.3">
      <c r="C1232" s="62" t="str">
        <f>$C$1164</f>
        <v>Standard Cultural Competence - begin</v>
      </c>
      <c r="E1232" s="65" t="s">
        <v>60</v>
      </c>
      <c r="F1232" s="62" t="str">
        <f>$H$1164</f>
        <v>beginning the Standard Cultural Competence program</v>
      </c>
      <c r="G1232" s="65" t="s">
        <v>60</v>
      </c>
      <c r="H1232" s="73" t="str">
        <f>CONCATENATE($I1232,$J1232,$K1232,$L1232,$M1232,$N1232,$O1232,$P1232)</f>
        <v>Now that  is beginning the Standard Cultural Competence program, we expect improved outcomes.And can provide a testimonial of their responsiveness to the needs of diverse clients.</v>
      </c>
      <c r="I1232" s="4" t="s">
        <v>128</v>
      </c>
      <c r="J1232" s="65" t="str">
        <f>F1229</f>
        <v/>
      </c>
      <c r="K1232" s="61" t="s">
        <v>129</v>
      </c>
      <c r="L1232" s="4" t="str">
        <f>F1232</f>
        <v>beginning the Standard Cultural Competence program</v>
      </c>
      <c r="M1232" s="4" t="s">
        <v>130</v>
      </c>
      <c r="N1232" s="60" t="s">
        <v>131</v>
      </c>
    </row>
    <row r="1233" spans="2:14" hidden="1" x14ac:dyDescent="0.3">
      <c r="C1233" s="62" t="str">
        <f>$C$1165</f>
        <v>Competitive Cultural Competence - begin</v>
      </c>
      <c r="E1233" s="65" t="s">
        <v>60</v>
      </c>
      <c r="F1233" s="62" t="str">
        <f>$H$1165</f>
        <v>beginning the Competetive Cultural Competence program</v>
      </c>
      <c r="G1233" s="65" t="s">
        <v>60</v>
      </c>
      <c r="H1233" s="73" t="str">
        <f t="shared" ref="H1233:H1238" si="19">CONCATENATE($I1233,$J1233,$K1233,$L1233,$M1233,$N1233,$O1233,$P1233)</f>
        <v>Now that  is beginning the Competetive Cultural Competence program, we anticipate modestly improved wellness outcomes.And can provide a testimonial of their responsiveness to the needs of diverse clients.</v>
      </c>
      <c r="I1233" s="4" t="s">
        <v>128</v>
      </c>
      <c r="J1233" s="4" t="str">
        <f>J1232</f>
        <v/>
      </c>
      <c r="K1233" s="61" t="str">
        <f>K$1195</f>
        <v xml:space="preserve"> is </v>
      </c>
      <c r="L1233" s="4" t="str">
        <f t="shared" ref="L1233:L1237" si="20">F1233</f>
        <v>beginning the Competetive Cultural Competence program</v>
      </c>
      <c r="M1233" s="4" t="s">
        <v>132</v>
      </c>
      <c r="N1233" s="60" t="s">
        <v>131</v>
      </c>
    </row>
    <row r="1234" spans="2:14" hidden="1" x14ac:dyDescent="0.3">
      <c r="C1234" s="62" t="str">
        <f>$C$1166</f>
        <v>Standard Cultural Competence - enrolled</v>
      </c>
      <c r="E1234" s="65" t="s">
        <v>60</v>
      </c>
      <c r="F1234" s="62" t="str">
        <f>$H$1166</f>
        <v>participating in the Standard Cultural Competence program</v>
      </c>
      <c r="G1234" s="65" t="s">
        <v>60</v>
      </c>
      <c r="H1234" s="73" t="str">
        <f t="shared" si="19"/>
        <v>Now that  is participating in the Standard Cultural Competence program, we expect better outcomes.And can provide a testimonial of their responsiveness to the needs of diverse clients.</v>
      </c>
      <c r="I1234" s="4" t="s">
        <v>128</v>
      </c>
      <c r="J1234" s="4" t="str">
        <f t="shared" ref="J1234:J1237" si="21">J1233</f>
        <v/>
      </c>
      <c r="K1234" s="61" t="str">
        <f>K$1195</f>
        <v xml:space="preserve"> is </v>
      </c>
      <c r="L1234" s="4" t="str">
        <f t="shared" si="20"/>
        <v>participating in the Standard Cultural Competence program</v>
      </c>
      <c r="M1234" s="4" t="s">
        <v>133</v>
      </c>
      <c r="N1234" s="60" t="s">
        <v>131</v>
      </c>
    </row>
    <row r="1235" spans="2:14" hidden="1" x14ac:dyDescent="0.3">
      <c r="C1235" s="62" t="str">
        <f>$C$1167</f>
        <v>Competitive Cultural Competence - enrolled</v>
      </c>
      <c r="E1235" s="65" t="s">
        <v>60</v>
      </c>
      <c r="F1235" s="62" t="str">
        <f>$H$1167</f>
        <v>participating in the Competetive Cultural Competence program</v>
      </c>
      <c r="G1235" s="65" t="s">
        <v>60</v>
      </c>
      <c r="H1235" s="73" t="str">
        <f t="shared" si="19"/>
        <v>Now that  is participating in the Competetive Cultural Competence program, we anticipate significantly improved wellness outcomes.And can provide a testimonial of their responsiveness to the needs of diverse clients.</v>
      </c>
      <c r="I1235" s="4" t="s">
        <v>128</v>
      </c>
      <c r="J1235" s="4" t="str">
        <f t="shared" si="21"/>
        <v/>
      </c>
      <c r="K1235" s="61" t="str">
        <f>K$1195</f>
        <v xml:space="preserve"> is </v>
      </c>
      <c r="L1235" s="4" t="str">
        <f t="shared" si="20"/>
        <v>participating in the Competetive Cultural Competence program</v>
      </c>
      <c r="M1235" s="4" t="s">
        <v>134</v>
      </c>
      <c r="N1235" s="60" t="s">
        <v>131</v>
      </c>
    </row>
    <row r="1236" spans="2:14" hidden="1" x14ac:dyDescent="0.3">
      <c r="C1236" s="62" t="str">
        <f>$C$1168</f>
        <v>Standard Cultural Competence - completed</v>
      </c>
      <c r="E1236" s="65" t="s">
        <v>60</v>
      </c>
      <c r="F1236" s="62" t="str">
        <f>$H$1168</f>
        <v>completing the Standard Cultural Competence program</v>
      </c>
      <c r="G1236" s="65" t="s">
        <v>60</v>
      </c>
      <c r="H1236" s="73" t="str">
        <f t="shared" si="19"/>
        <v>Now that  is completing the Standard Cultural Competence program, we expect stellar outcomes.And will soon provide a testimonial of their responsiveness to the needs of diverse clients.</v>
      </c>
      <c r="I1236" s="4" t="s">
        <v>128</v>
      </c>
      <c r="J1236" s="4" t="str">
        <f t="shared" si="21"/>
        <v/>
      </c>
      <c r="K1236" s="61" t="str">
        <f>K$1195</f>
        <v xml:space="preserve"> is </v>
      </c>
      <c r="L1236" s="4" t="str">
        <f t="shared" si="20"/>
        <v>completing the Standard Cultural Competence program</v>
      </c>
      <c r="M1236" s="4" t="s">
        <v>135</v>
      </c>
      <c r="N1236" s="60" t="s">
        <v>136</v>
      </c>
    </row>
    <row r="1237" spans="2:14" hidden="1" x14ac:dyDescent="0.3">
      <c r="C1237" s="62" t="str">
        <f>$C$1169</f>
        <v>Competitive Cultural Competence - completed</v>
      </c>
      <c r="E1237" s="65" t="s">
        <v>60</v>
      </c>
      <c r="F1237" s="62" t="str">
        <f>$H$1169</f>
        <v>completing the Competetive Cultural Competence program</v>
      </c>
      <c r="G1237" s="65" t="s">
        <v>60</v>
      </c>
      <c r="H1237" s="73" t="str">
        <f t="shared" si="19"/>
        <v>Now that  is completing the Competetive Cultural Competence program, we anticipate greatly improved wellness outcomes.And will soon provide a testimonial of their responsiveness to the needs of diverse clients.</v>
      </c>
      <c r="I1237" s="4" t="s">
        <v>128</v>
      </c>
      <c r="J1237" s="4" t="str">
        <f t="shared" si="21"/>
        <v/>
      </c>
      <c r="K1237" s="61" t="str">
        <f>K$1195</f>
        <v xml:space="preserve"> is </v>
      </c>
      <c r="L1237" s="4" t="str">
        <f t="shared" si="20"/>
        <v>completing the Competetive Cultural Competence program</v>
      </c>
      <c r="M1237" s="4" t="s">
        <v>137</v>
      </c>
      <c r="N1237" s="60" t="s">
        <v>136</v>
      </c>
    </row>
    <row r="1238" spans="2:14" hidden="1" x14ac:dyDescent="0.3">
      <c r="G1238" s="65" t="s">
        <v>60</v>
      </c>
      <c r="H1238" s="73" t="str">
        <f t="shared" si="19"/>
        <v>Select one of these two services, Standard or Competitive Competence, to best improve your efficacy serving diverse patients.We can then offer a testimonial of your improved responsiveness to diverse clients.</v>
      </c>
      <c r="K1238" s="61" t="s">
        <v>138</v>
      </c>
      <c r="L1238" s="61" t="s">
        <v>139</v>
      </c>
      <c r="M1238" s="61" t="s">
        <v>140</v>
      </c>
      <c r="N1238" s="60" t="s">
        <v>141</v>
      </c>
    </row>
    <row r="1239" spans="2:14" hidden="1" x14ac:dyDescent="0.3">
      <c r="C1239" s="73" t="str">
        <f>IF($C1227=$C1232,H1232,IF($C1227=$C1233,H1233,IF($C1227=C1234,H1234,IF($C1227=C1235,H1235,IF($C1227=C1236,H1236,IF($C1227=C1237,H1237,IF($C1227=0,H1238)))))))</f>
        <v>Select one of these two services, Standard or Competitive Competence, to best improve your efficacy serving diverse patients.We can then offer a testimonial of your improved responsiveness to diverse clients.</v>
      </c>
      <c r="E1239" s="65" t="s">
        <v>60</v>
      </c>
      <c r="F1239" s="73" t="str">
        <f>IF($C1227=$C1232,F1232,IF($C1227=$C1233,F1233,IF($C1227=C1234,F1234,IF($C1227=C1235,F1235,IF($C1227=C1236,F1236,IF($C1227=C1237,F1237,IF($C1227=0,"")))))))</f>
        <v/>
      </c>
      <c r="G1239" s="65"/>
    </row>
    <row r="1240" spans="2:14" hidden="1" x14ac:dyDescent="0.3"/>
    <row r="1241" spans="2:14" hidden="1" x14ac:dyDescent="0.3">
      <c r="C1241" s="4" t="s">
        <v>142</v>
      </c>
    </row>
    <row r="1242" spans="2:14" hidden="1" x14ac:dyDescent="0.3"/>
    <row r="1243" spans="2:14" hidden="1" x14ac:dyDescent="0.3"/>
    <row r="1244" spans="2:14" hidden="1" x14ac:dyDescent="0.3"/>
    <row r="1245" spans="2:14" ht="16" hidden="1" x14ac:dyDescent="0.4">
      <c r="B1245" s="66" t="str">
        <f>IF(OR(F174="",J174=""),B174,CONCATENATE(B174,": ",F174,", ",J174))</f>
        <v>4th visit</v>
      </c>
      <c r="C1245" s="67"/>
      <c r="D1245" s="67"/>
      <c r="E1245" s="67"/>
      <c r="F1245" s="68"/>
      <c r="G1245" s="67"/>
      <c r="H1245" s="69"/>
      <c r="I1245" s="67"/>
      <c r="J1245" s="67"/>
      <c r="K1245" s="67"/>
      <c r="L1245" s="67"/>
      <c r="M1245" s="111">
        <f>IF(J174=I$1103,L$1103,IF(J174=I$1104,L$1104,IF(J174=I$1105,L$1105,IF(J174=I$1106,L$1106,IF(J174=I$1107,L$1107,IF(J174=I$1108,L$1108,IF(J174=I$1109,L$1109,IF(J174="",0))))))))</f>
        <v>0</v>
      </c>
    </row>
    <row r="1246" spans="2:14" hidden="1" x14ac:dyDescent="0.3">
      <c r="F1246" s="63"/>
    </row>
    <row r="1247" spans="2:14" hidden="1" x14ac:dyDescent="0.3">
      <c r="F1247" s="70" t="str">
        <f>F178</f>
        <v/>
      </c>
      <c r="J1247" s="70" t="str">
        <f>F179</f>
        <v/>
      </c>
    </row>
    <row r="1248" spans="2:14" hidden="1" x14ac:dyDescent="0.3"/>
    <row r="1249" spans="2:16" hidden="1" x14ac:dyDescent="0.3">
      <c r="B1249" s="64">
        <f>IF(C1249=F$1107,E$1107,IF(C1249=F$1108,E$1108,IF(C1249=F$1109,E$1109,IF(C1249=F$1110,E$1110,IF(C1249=F$1111,E$1111,IF(C1249=0,0))))))</f>
        <v>0</v>
      </c>
      <c r="C1249" s="4">
        <f>K181</f>
        <v>0</v>
      </c>
      <c r="F1249" s="4" t="str">
        <f>F1212</f>
        <v>1. I felt fully seen and heard.</v>
      </c>
      <c r="M1249" s="4">
        <f>IF(K181="",0,1)</f>
        <v>0</v>
      </c>
    </row>
    <row r="1250" spans="2:16" hidden="1" x14ac:dyDescent="0.3">
      <c r="B1250" s="64">
        <f t="shared" ref="B1250:B1258" si="22">IF(C1250=F$1107,E$1107,IF(C1250=F$1108,E$1108,IF(C1250=F$1109,E$1109,IF(C1250=F$1110,E$1110,IF(C1250=F$1111,E$1111,IF(C1250=0,0))))))</f>
        <v>0</v>
      </c>
      <c r="C1250" s="4">
        <f>K183</f>
        <v>0</v>
      </c>
      <c r="F1250" s="4" t="str">
        <f t="shared" ref="F1250:F1258" si="23">F1213</f>
        <v>2. They faithfully responded to all of my expressions of pain or discomfort.</v>
      </c>
      <c r="M1250" s="4">
        <f>IF(K183="",0,1)</f>
        <v>0</v>
      </c>
    </row>
    <row r="1251" spans="2:16" hidden="1" x14ac:dyDescent="0.3">
      <c r="B1251" s="64">
        <f t="shared" si="22"/>
        <v>0</v>
      </c>
      <c r="C1251" s="4">
        <f>K185</f>
        <v>0</v>
      </c>
      <c r="F1251" s="4" t="str">
        <f t="shared" si="23"/>
        <v>3. They put my personal wellbeing ahead of their institutional processes.</v>
      </c>
      <c r="M1251" s="4">
        <f>IF(K185="",0,1)</f>
        <v>0</v>
      </c>
    </row>
    <row r="1252" spans="2:16" hidden="1" x14ac:dyDescent="0.3">
      <c r="B1252" s="64">
        <f t="shared" si="22"/>
        <v>0</v>
      </c>
      <c r="C1252" s="4">
        <f>K187</f>
        <v>0</v>
      </c>
      <c r="F1252" s="4" t="str">
        <f t="shared" si="23"/>
        <v>4. Their actions and expressions were devoid of any microaggressions.</v>
      </c>
      <c r="M1252" s="4">
        <f>IF(K187="",0,1)</f>
        <v>0</v>
      </c>
    </row>
    <row r="1253" spans="2:16" hidden="1" x14ac:dyDescent="0.3">
      <c r="B1253" s="64">
        <f t="shared" si="22"/>
        <v>0</v>
      </c>
      <c r="C1253" s="4">
        <f>K189</f>
        <v>0</v>
      </c>
      <c r="F1253" s="4" t="str">
        <f t="shared" si="23"/>
        <v>5. They asked me how they could be more culturally sensitive.</v>
      </c>
      <c r="M1253" s="4">
        <f>IF(K189="",0,1)</f>
        <v>0</v>
      </c>
    </row>
    <row r="1254" spans="2:16" hidden="1" x14ac:dyDescent="0.3">
      <c r="B1254" s="64">
        <f t="shared" si="22"/>
        <v>0</v>
      </c>
      <c r="C1254" s="4">
        <f>K191</f>
        <v>0</v>
      </c>
      <c r="F1254" s="4" t="str">
        <f t="shared" si="23"/>
        <v>6. They did not exploit my vulnerability to their professional authority.</v>
      </c>
      <c r="M1254" s="4">
        <f>IF(K191="",0,1)</f>
        <v>0</v>
      </c>
    </row>
    <row r="1255" spans="2:16" hidden="1" x14ac:dyDescent="0.3">
      <c r="B1255" s="64">
        <f t="shared" si="22"/>
        <v>0</v>
      </c>
      <c r="C1255" s="4">
        <f>K193</f>
        <v>0</v>
      </c>
      <c r="F1255" s="4" t="str">
        <f t="shared" si="23"/>
        <v>7. I never had to give up my autonomy to fit their processes.</v>
      </c>
      <c r="M1255" s="4">
        <f>IF(K193="",0,1)</f>
        <v>0</v>
      </c>
    </row>
    <row r="1256" spans="2:16" hidden="1" x14ac:dyDescent="0.3">
      <c r="B1256" s="64">
        <f t="shared" si="22"/>
        <v>0</v>
      </c>
      <c r="C1256" s="4">
        <f>K195</f>
        <v>0</v>
      </c>
      <c r="F1256" s="4" t="str">
        <f t="shared" si="23"/>
        <v>8. Staff appeared to be culturally diverse.</v>
      </c>
      <c r="M1256" s="4">
        <f>IF(K195="",0,1)</f>
        <v>0</v>
      </c>
    </row>
    <row r="1257" spans="2:16" hidden="1" x14ac:dyDescent="0.3">
      <c r="B1257" s="64">
        <f t="shared" si="22"/>
        <v>0</v>
      </c>
      <c r="C1257" s="4">
        <f>K197</f>
        <v>0</v>
      </c>
      <c r="F1257" s="4" t="str">
        <f t="shared" si="23"/>
        <v>9. They effectively accommodated my linguistic barrier.</v>
      </c>
      <c r="M1257" s="4">
        <f>IF(K197="",0,1)</f>
        <v>0</v>
      </c>
    </row>
    <row r="1258" spans="2:16" hidden="1" x14ac:dyDescent="0.3">
      <c r="B1258" s="64">
        <f t="shared" si="22"/>
        <v>0</v>
      </c>
      <c r="C1258" s="4">
        <f>K199</f>
        <v>0</v>
      </c>
      <c r="F1258" s="4" t="str">
        <f t="shared" si="23"/>
        <v>10. I was offered billing options appropriate to my cultural values.</v>
      </c>
      <c r="M1258" s="4">
        <f>IF(K199="",0,1)</f>
        <v>0</v>
      </c>
    </row>
    <row r="1259" spans="2:16" hidden="1" x14ac:dyDescent="0.3">
      <c r="M1259" s="71">
        <f t="shared" ref="M1259" si="24">SUM(M1249:M1258)</f>
        <v>0</v>
      </c>
    </row>
    <row r="1260" spans="2:16" ht="15.5" hidden="1" x14ac:dyDescent="0.45">
      <c r="B1260" s="72">
        <f t="shared" ref="B1260" si="25">ROUND(SUM(B1249:B1258),0)</f>
        <v>0</v>
      </c>
      <c r="C1260" s="73" t="str">
        <f>IF(AND($B1260&gt;=$B$1114,$B1260&lt;$C$1114),E$1114,IF(AND($B1260&gt;=$B$1115,$B1260&lt;$C$1115),E$1115,IF(AND($B1260&gt;=$B$1116,$B1260&lt;$C$1116),E$1116,IF(AND($B1260&gt;=$B$1117,$B1260&lt;$C$1117),E$1117,IF(AND($B1260&gt;=$B$1118,$B1260&lt;=$C$1118),E$1118)))))</f>
        <v>Dangerously incompetent</v>
      </c>
      <c r="F1260" s="73" t="str">
        <f>IF(AND($B1260&gt;=$B$1114,$B1260&lt;$C$1114),H$1114,IF(AND($B1260&gt;=$B$1115,$B1260&lt;$C$1115),H$1115,IF(AND($B1260&gt;=$B$1116,$B1260&lt;$C$1116),H$1116,IF(AND($B1260&gt;=$B$1117,$B1260&lt;$C$1117),H$1117,IF(AND($B1260&gt;=$B$1118,$B1260&lt;=$C$1118),H$1118)))))</f>
        <v>dangerous incompetence</v>
      </c>
      <c r="I1260" s="73" t="str">
        <f>IF(AND($B1260&gt;=$B$1114,$B1260&lt;$C$1114),K$1114,IF(AND($B1260&gt;=$B$1115,$B1260&lt;$C$1115),K$1115,IF(AND($B1260&gt;=$B$1116,$B1260&lt;$C$1116),K$1116,IF(AND($B1260&gt;=$B$1117,$B1260&lt;$C$1117),K$1117,IF(AND($B1260&gt;=$B$1118,$B1260&lt;=$C$1118),K$1118)))))</f>
        <v>dangerous risk to Janelle's wellbeing</v>
      </c>
      <c r="M1260" s="74" t="str">
        <f>IF(M1259=10,B1260,"")</f>
        <v/>
      </c>
      <c r="P1260" s="127" t="str">
        <f>IF(M1260="","",M1260*0.01)</f>
        <v/>
      </c>
    </row>
    <row r="1261" spans="2:16" ht="15.5" hidden="1" x14ac:dyDescent="0.45">
      <c r="L1261" s="75" t="s">
        <v>92</v>
      </c>
      <c r="M1261" s="76" t="str">
        <f>IF(K179="","",K179)</f>
        <v/>
      </c>
      <c r="P1261" s="127" t="str">
        <f>IF(M1261="","",1-(M1261/12))</f>
        <v/>
      </c>
    </row>
    <row r="1262" spans="2:16" hidden="1" x14ac:dyDescent="0.3">
      <c r="B1262" s="73" t="str">
        <f t="shared" ref="B1262" si="26">IF(M1259=10,CONCATENATE(E1262,F1262,G1262,H1262,I1262,J1262,K1262,L1262,M1262),"")</f>
        <v/>
      </c>
      <c r="D1262" s="65" t="s">
        <v>60</v>
      </c>
      <c r="E1262" s="4" t="s">
        <v>93</v>
      </c>
      <c r="F1262" s="4">
        <f t="shared" ref="F1262" si="27">B1260</f>
        <v>0</v>
      </c>
      <c r="G1262" s="4" t="s">
        <v>94</v>
      </c>
      <c r="H1262" s="4" t="str">
        <f t="shared" ref="H1262" si="28">F1260</f>
        <v>dangerous incompetence</v>
      </c>
      <c r="I1262" s="4" t="s">
        <v>95</v>
      </c>
    </row>
    <row r="1263" spans="2:16" hidden="1" x14ac:dyDescent="0.3"/>
    <row r="1264" spans="2:16" ht="14.5" hidden="1" x14ac:dyDescent="0.45">
      <c r="C1264" s="147">
        <f>E209</f>
        <v>0</v>
      </c>
      <c r="D1264" s="148"/>
      <c r="E1264" s="148"/>
      <c r="F1264" s="148"/>
      <c r="G1264" s="148"/>
      <c r="H1264" s="149"/>
    </row>
    <row r="1265" spans="3:14" hidden="1" x14ac:dyDescent="0.3"/>
    <row r="1266" spans="3:14" hidden="1" x14ac:dyDescent="0.3">
      <c r="C1266" s="73" t="str">
        <f>CONCATENATE(E1266,F1266,G1266,H1266,I1266,J1266,K1266,,L1266,M1266)</f>
        <v xml:space="preserve">We provide this helpful feedback to you, , to improve your cultural competency. </v>
      </c>
      <c r="D1266" s="65" t="s">
        <v>60</v>
      </c>
      <c r="E1266" s="4" t="s">
        <v>123</v>
      </c>
      <c r="F1266" s="4" t="str">
        <f>IF($J1247=0,"the recipient",$J1247)</f>
        <v/>
      </c>
      <c r="G1266" s="4" t="s">
        <v>124</v>
      </c>
      <c r="H1266" s="4"/>
    </row>
    <row r="1267" spans="3:14" hidden="1" x14ac:dyDescent="0.3">
      <c r="C1267" s="73" t="str">
        <f>CONCATENATE(E1267,F1267,G1267,H1267,I1267,J1267,K1267,,L1267,M1267)</f>
        <v xml:space="preserve">We know medical providers like you rely upon referrals. Often from those you serve. </v>
      </c>
      <c r="D1267" s="65" t="s">
        <v>60</v>
      </c>
      <c r="E1267" s="4" t="s">
        <v>126</v>
      </c>
      <c r="G1267" s="4" t="s">
        <v>127</v>
      </c>
    </row>
    <row r="1268" spans="3:14" hidden="1" x14ac:dyDescent="0.3">
      <c r="C1268" s="73" t="str">
        <f>CONCATENATE(E1268,F1268,G1268,H1268,I1268,J1268,K1268,,L1268,M1268)</f>
        <v>Select a service that best fits your needs.</v>
      </c>
      <c r="D1268" s="65" t="s">
        <v>60</v>
      </c>
      <c r="E1268" s="4" t="s">
        <v>17</v>
      </c>
    </row>
    <row r="1269" spans="3:14" hidden="1" x14ac:dyDescent="0.3">
      <c r="C1269" s="62" t="str">
        <f>$C$1164</f>
        <v>Standard Cultural Competence - begin</v>
      </c>
      <c r="E1269" s="65" t="s">
        <v>60</v>
      </c>
      <c r="F1269" s="62" t="str">
        <f>$H$1164</f>
        <v>beginning the Standard Cultural Competence program</v>
      </c>
      <c r="G1269" s="65" t="s">
        <v>60</v>
      </c>
      <c r="H1269" s="73" t="str">
        <f>CONCATENATE($I1269,$J1269,$K1269,$L1269,$M1269,$N1269,$O1269,$P1269)</f>
        <v>Now that  is beginning the Standard Cultural Competence program, we expect improved outcomes. And can provide a testimonial of their responsiveness to the needs of diverse clients.</v>
      </c>
      <c r="I1269" s="4" t="s">
        <v>128</v>
      </c>
      <c r="J1269" s="65" t="str">
        <f>F1266</f>
        <v/>
      </c>
      <c r="K1269" s="61" t="s">
        <v>129</v>
      </c>
      <c r="L1269" s="4" t="str">
        <f>F1269</f>
        <v>beginning the Standard Cultural Competence program</v>
      </c>
      <c r="M1269" s="4" t="s">
        <v>143</v>
      </c>
      <c r="N1269" s="60" t="s">
        <v>131</v>
      </c>
    </row>
    <row r="1270" spans="3:14" hidden="1" x14ac:dyDescent="0.3">
      <c r="C1270" s="62" t="str">
        <f>$C$1165</f>
        <v>Competitive Cultural Competence - begin</v>
      </c>
      <c r="E1270" s="65" t="s">
        <v>60</v>
      </c>
      <c r="F1270" s="62" t="str">
        <f>$H$1165</f>
        <v>beginning the Competetive Cultural Competence program</v>
      </c>
      <c r="G1270" s="65" t="s">
        <v>60</v>
      </c>
      <c r="H1270" s="73" t="str">
        <f t="shared" ref="H1270:H1275" si="29">CONCATENATE($I1270,$J1270,$K1270,$L1270,$M1270,$N1270,$O1270,$P1270)</f>
        <v>Now that  is beginning the Competetive Cultural Competence program, we anticipate modestly improved wellness outcomes. And can provide a testimonial of their responsiveness to the needs of diverse clients.</v>
      </c>
      <c r="I1270" s="4" t="s">
        <v>128</v>
      </c>
      <c r="J1270" s="4" t="str">
        <f>J1269</f>
        <v/>
      </c>
      <c r="K1270" s="61" t="str">
        <f>K$1195</f>
        <v xml:space="preserve"> is </v>
      </c>
      <c r="L1270" s="4" t="str">
        <f t="shared" ref="L1270:L1274" si="30">F1270</f>
        <v>beginning the Competetive Cultural Competence program</v>
      </c>
      <c r="M1270" s="4" t="s">
        <v>144</v>
      </c>
      <c r="N1270" s="60" t="s">
        <v>131</v>
      </c>
    </row>
    <row r="1271" spans="3:14" hidden="1" x14ac:dyDescent="0.3">
      <c r="C1271" s="62" t="str">
        <f>$C$1166</f>
        <v>Standard Cultural Competence - enrolled</v>
      </c>
      <c r="E1271" s="65" t="s">
        <v>60</v>
      </c>
      <c r="F1271" s="62" t="str">
        <f>$H$1166</f>
        <v>participating in the Standard Cultural Competence program</v>
      </c>
      <c r="G1271" s="65" t="s">
        <v>60</v>
      </c>
      <c r="H1271" s="73" t="str">
        <f t="shared" si="29"/>
        <v>Now that  is participating in the Standard Cultural Competence program, we expect better outcomes. And can provide a testimonial of their responsiveness to the needs of diverse clients.</v>
      </c>
      <c r="I1271" s="4" t="s">
        <v>128</v>
      </c>
      <c r="J1271" s="4" t="str">
        <f t="shared" ref="J1271:J1274" si="31">J1270</f>
        <v/>
      </c>
      <c r="K1271" s="61" t="str">
        <f>K$1195</f>
        <v xml:space="preserve"> is </v>
      </c>
      <c r="L1271" s="4" t="str">
        <f t="shared" si="30"/>
        <v>participating in the Standard Cultural Competence program</v>
      </c>
      <c r="M1271" s="4" t="s">
        <v>145</v>
      </c>
      <c r="N1271" s="60" t="s">
        <v>131</v>
      </c>
    </row>
    <row r="1272" spans="3:14" hidden="1" x14ac:dyDescent="0.3">
      <c r="C1272" s="62" t="str">
        <f>$C$1167</f>
        <v>Competitive Cultural Competence - enrolled</v>
      </c>
      <c r="E1272" s="65" t="s">
        <v>60</v>
      </c>
      <c r="F1272" s="62" t="str">
        <f>$H$1167</f>
        <v>participating in the Competetive Cultural Competence program</v>
      </c>
      <c r="G1272" s="65" t="s">
        <v>60</v>
      </c>
      <c r="H1272" s="73" t="str">
        <f t="shared" si="29"/>
        <v>Now that  is participating in the Competetive Cultural Competence program, we anticipate significantly improved wellness outcomes. And can provide a testimonial of their responsiveness to the needs of diverse clients.</v>
      </c>
      <c r="I1272" s="4" t="s">
        <v>128</v>
      </c>
      <c r="J1272" s="4" t="str">
        <f t="shared" si="31"/>
        <v/>
      </c>
      <c r="K1272" s="61" t="str">
        <f>K$1195</f>
        <v xml:space="preserve"> is </v>
      </c>
      <c r="L1272" s="4" t="str">
        <f t="shared" si="30"/>
        <v>participating in the Competetive Cultural Competence program</v>
      </c>
      <c r="M1272" s="4" t="s">
        <v>146</v>
      </c>
      <c r="N1272" s="60" t="s">
        <v>131</v>
      </c>
    </row>
    <row r="1273" spans="3:14" hidden="1" x14ac:dyDescent="0.3">
      <c r="C1273" s="62" t="str">
        <f>$C$1168</f>
        <v>Standard Cultural Competence - completed</v>
      </c>
      <c r="E1273" s="65" t="s">
        <v>60</v>
      </c>
      <c r="F1273" s="62" t="str">
        <f>$H$1168</f>
        <v>completing the Standard Cultural Competence program</v>
      </c>
      <c r="G1273" s="65" t="s">
        <v>60</v>
      </c>
      <c r="H1273" s="73" t="str">
        <f t="shared" si="29"/>
        <v>Now that  is completing the Standard Cultural Competence program, we expect stellar outcomes. And will soon provide a testimonial of their responsiveness to the needs of diverse clients.</v>
      </c>
      <c r="I1273" s="4" t="s">
        <v>128</v>
      </c>
      <c r="J1273" s="4" t="str">
        <f t="shared" si="31"/>
        <v/>
      </c>
      <c r="K1273" s="61" t="str">
        <f>K$1195</f>
        <v xml:space="preserve"> is </v>
      </c>
      <c r="L1273" s="4" t="str">
        <f t="shared" si="30"/>
        <v>completing the Standard Cultural Competence program</v>
      </c>
      <c r="M1273" s="4" t="s">
        <v>147</v>
      </c>
      <c r="N1273" s="60" t="s">
        <v>136</v>
      </c>
    </row>
    <row r="1274" spans="3:14" hidden="1" x14ac:dyDescent="0.3">
      <c r="C1274" s="62" t="str">
        <f>$C$1169</f>
        <v>Competitive Cultural Competence - completed</v>
      </c>
      <c r="E1274" s="65" t="s">
        <v>60</v>
      </c>
      <c r="F1274" s="62" t="str">
        <f>$H$1169</f>
        <v>completing the Competetive Cultural Competence program</v>
      </c>
      <c r="G1274" s="65" t="s">
        <v>60</v>
      </c>
      <c r="H1274" s="73" t="str">
        <f t="shared" si="29"/>
        <v>Now that  is completing the Competetive Cultural Competence program, we anticipate greatly improved wellness outcomes. And will soon provide a testimonial of their responsiveness to the needs of diverse clients.</v>
      </c>
      <c r="I1274" s="4" t="s">
        <v>128</v>
      </c>
      <c r="J1274" s="4" t="str">
        <f t="shared" si="31"/>
        <v/>
      </c>
      <c r="K1274" s="61" t="str">
        <f>K$1195</f>
        <v xml:space="preserve"> is </v>
      </c>
      <c r="L1274" s="4" t="str">
        <f t="shared" si="30"/>
        <v>completing the Competetive Cultural Competence program</v>
      </c>
      <c r="M1274" s="4" t="s">
        <v>148</v>
      </c>
      <c r="N1274" s="60" t="s">
        <v>136</v>
      </c>
    </row>
    <row r="1275" spans="3:14" hidden="1" x14ac:dyDescent="0.3">
      <c r="G1275" s="65" t="s">
        <v>60</v>
      </c>
      <c r="H1275" s="73" t="str">
        <f t="shared" si="29"/>
        <v>Select one of these two services, Standard or Competitive Competence, to best improve your efficacy serving diverse patients. We can then offer a testimonial of your improved responsiveness to diverse clients.</v>
      </c>
      <c r="K1275" s="61" t="s">
        <v>138</v>
      </c>
      <c r="L1275" s="61" t="s">
        <v>139</v>
      </c>
      <c r="M1275" s="61" t="s">
        <v>149</v>
      </c>
      <c r="N1275" s="60" t="s">
        <v>141</v>
      </c>
    </row>
    <row r="1276" spans="3:14" hidden="1" x14ac:dyDescent="0.3">
      <c r="C1276" s="73" t="str">
        <f>IF($C1264=$C1269,H1269,IF($C1264=$C1270,H1270,IF($C1264=C1271,H1271,IF($C1264=C1272,H1272,IF($C1264=C1273,H1273,IF($C1264=C1274,H1274,IF($C1264=0,H1275)))))))</f>
        <v>Select one of these two services, Standard or Competitive Competence, to best improve your efficacy serving diverse patients. We can then offer a testimonial of your improved responsiveness to diverse clients.</v>
      </c>
      <c r="E1276" s="65" t="s">
        <v>60</v>
      </c>
      <c r="F1276" s="73" t="str">
        <f>IF($C1264=$C1269,F1269,IF($C1264=$C1270,F1270,IF($C1264=C1271,F1271,IF($C1264=C1272,F1272,IF($C1264=C1273,F1273,IF($C1264=C1274,F1274,IF($C1264=0,"")))))))</f>
        <v/>
      </c>
      <c r="G1276" s="65" t="s">
        <v>60</v>
      </c>
    </row>
    <row r="1277" spans="3:14" hidden="1" x14ac:dyDescent="0.3"/>
    <row r="1278" spans="3:14" hidden="1" x14ac:dyDescent="0.3">
      <c r="C1278" s="4" t="s">
        <v>142</v>
      </c>
    </row>
    <row r="1279" spans="3:14" hidden="1" x14ac:dyDescent="0.3"/>
    <row r="1280" spans="3:14" hidden="1" x14ac:dyDescent="0.3"/>
    <row r="1281" spans="2:13" hidden="1" x14ac:dyDescent="0.3"/>
    <row r="1282" spans="2:13" ht="16" hidden="1" x14ac:dyDescent="0.4">
      <c r="B1282" s="66" t="str">
        <f>IF(OR(F215="",J215=""),B215,CONCATENATE(B215,": ",F215,", ",J215))</f>
        <v>5th visit</v>
      </c>
      <c r="C1282" s="67"/>
      <c r="D1282" s="67"/>
      <c r="E1282" s="67"/>
      <c r="F1282" s="68"/>
      <c r="G1282" s="67"/>
      <c r="H1282" s="69"/>
      <c r="I1282" s="67"/>
      <c r="J1282" s="67"/>
      <c r="K1282" s="67"/>
      <c r="L1282" s="67"/>
      <c r="M1282" s="133">
        <f>IF(J215=I$1103,L$1103,IF(J215=I$1104,L$1104,IF(J215=I$1105,L$1105,IF(J215=I$1106,L$1106,IF(J215=I$1107,L$1107,IF(J215=I$1108,L$1108,IF(J215=I$1109,L$1109,IF(J215="",0))))))))</f>
        <v>0</v>
      </c>
    </row>
    <row r="1283" spans="2:13" hidden="1" x14ac:dyDescent="0.3">
      <c r="F1283" s="63"/>
    </row>
    <row r="1284" spans="2:13" hidden="1" x14ac:dyDescent="0.3">
      <c r="F1284" s="70" t="str">
        <f>F219</f>
        <v/>
      </c>
      <c r="J1284" s="70" t="str">
        <f>F220</f>
        <v/>
      </c>
    </row>
    <row r="1285" spans="2:13" hidden="1" x14ac:dyDescent="0.3"/>
    <row r="1286" spans="2:13" hidden="1" x14ac:dyDescent="0.3">
      <c r="B1286" s="64">
        <f>IF(C1286=F$1107,E$1107,IF(C1286=F$1108,E$1108,IF(C1286=F$1109,E$1109,IF(C1286=F$1110,E$1110,IF(C1286=F$1111,E$1111,IF(C1286=0,0))))))</f>
        <v>0</v>
      </c>
      <c r="C1286" s="4">
        <f>K222</f>
        <v>0</v>
      </c>
      <c r="F1286" s="4" t="str">
        <f>F1249</f>
        <v>1. I felt fully seen and heard.</v>
      </c>
      <c r="M1286" s="4">
        <f>IF(K222="",0,1)</f>
        <v>0</v>
      </c>
    </row>
    <row r="1287" spans="2:13" hidden="1" x14ac:dyDescent="0.3">
      <c r="B1287" s="64">
        <f t="shared" ref="B1287:B1295" si="32">IF(C1287=F$1107,E$1107,IF(C1287=F$1108,E$1108,IF(C1287=F$1109,E$1109,IF(C1287=F$1110,E$1110,IF(C1287=F$1111,E$1111,IF(C1287=0,0))))))</f>
        <v>0</v>
      </c>
      <c r="C1287" s="4">
        <f>K224</f>
        <v>0</v>
      </c>
      <c r="F1287" s="4" t="str">
        <f t="shared" ref="F1287:F1295" si="33">F1250</f>
        <v>2. They faithfully responded to all of my expressions of pain or discomfort.</v>
      </c>
      <c r="M1287" s="4">
        <f>IF(K224="",0,1)</f>
        <v>0</v>
      </c>
    </row>
    <row r="1288" spans="2:13" hidden="1" x14ac:dyDescent="0.3">
      <c r="B1288" s="64">
        <f t="shared" si="32"/>
        <v>0</v>
      </c>
      <c r="C1288" s="4">
        <f>K226</f>
        <v>0</v>
      </c>
      <c r="F1288" s="4" t="str">
        <f t="shared" si="33"/>
        <v>3. They put my personal wellbeing ahead of their institutional processes.</v>
      </c>
      <c r="M1288" s="4">
        <f>IF(K226="",0,1)</f>
        <v>0</v>
      </c>
    </row>
    <row r="1289" spans="2:13" hidden="1" x14ac:dyDescent="0.3">
      <c r="B1289" s="64">
        <f t="shared" si="32"/>
        <v>0</v>
      </c>
      <c r="C1289" s="4">
        <f>K228</f>
        <v>0</v>
      </c>
      <c r="F1289" s="4" t="str">
        <f t="shared" si="33"/>
        <v>4. Their actions and expressions were devoid of any microaggressions.</v>
      </c>
      <c r="M1289" s="4">
        <f>IF(K228="",0,1)</f>
        <v>0</v>
      </c>
    </row>
    <row r="1290" spans="2:13" hidden="1" x14ac:dyDescent="0.3">
      <c r="B1290" s="64">
        <f t="shared" si="32"/>
        <v>0</v>
      </c>
      <c r="C1290" s="4">
        <f>K230</f>
        <v>0</v>
      </c>
      <c r="F1290" s="4" t="str">
        <f t="shared" si="33"/>
        <v>5. They asked me how they could be more culturally sensitive.</v>
      </c>
      <c r="M1290" s="4">
        <f>IF(K230="",0,1)</f>
        <v>0</v>
      </c>
    </row>
    <row r="1291" spans="2:13" hidden="1" x14ac:dyDescent="0.3">
      <c r="B1291" s="64">
        <f t="shared" si="32"/>
        <v>0</v>
      </c>
      <c r="C1291" s="4">
        <f>K232</f>
        <v>0</v>
      </c>
      <c r="F1291" s="4" t="str">
        <f t="shared" si="33"/>
        <v>6. They did not exploit my vulnerability to their professional authority.</v>
      </c>
      <c r="M1291" s="4">
        <f>IF(K232="",0,1)</f>
        <v>0</v>
      </c>
    </row>
    <row r="1292" spans="2:13" hidden="1" x14ac:dyDescent="0.3">
      <c r="B1292" s="64">
        <f t="shared" si="32"/>
        <v>0</v>
      </c>
      <c r="C1292" s="4">
        <f>K234</f>
        <v>0</v>
      </c>
      <c r="F1292" s="4" t="str">
        <f t="shared" si="33"/>
        <v>7. I never had to give up my autonomy to fit their processes.</v>
      </c>
      <c r="M1292" s="4">
        <f>IF(K234="",0,1)</f>
        <v>0</v>
      </c>
    </row>
    <row r="1293" spans="2:13" hidden="1" x14ac:dyDescent="0.3">
      <c r="B1293" s="64">
        <f t="shared" si="32"/>
        <v>0</v>
      </c>
      <c r="C1293" s="4">
        <f>K236</f>
        <v>0</v>
      </c>
      <c r="F1293" s="4" t="str">
        <f t="shared" si="33"/>
        <v>8. Staff appeared to be culturally diverse.</v>
      </c>
      <c r="M1293" s="4">
        <f>IF(K236="",0,1)</f>
        <v>0</v>
      </c>
    </row>
    <row r="1294" spans="2:13" hidden="1" x14ac:dyDescent="0.3">
      <c r="B1294" s="64">
        <f t="shared" si="32"/>
        <v>0</v>
      </c>
      <c r="C1294" s="4">
        <f>K238</f>
        <v>0</v>
      </c>
      <c r="F1294" s="4" t="str">
        <f t="shared" si="33"/>
        <v>9. They effectively accommodated my linguistic barrier.</v>
      </c>
      <c r="M1294" s="4">
        <f>IF(K238="",0,1)</f>
        <v>0</v>
      </c>
    </row>
    <row r="1295" spans="2:13" hidden="1" x14ac:dyDescent="0.3">
      <c r="B1295" s="64">
        <f t="shared" si="32"/>
        <v>0</v>
      </c>
      <c r="C1295" s="4">
        <f>K240</f>
        <v>0</v>
      </c>
      <c r="F1295" s="4" t="str">
        <f t="shared" si="33"/>
        <v>10. I was offered billing options appropriate to my cultural values.</v>
      </c>
      <c r="M1295" s="4">
        <f>IF(K240="",0,1)</f>
        <v>0</v>
      </c>
    </row>
    <row r="1296" spans="2:13" hidden="1" x14ac:dyDescent="0.3">
      <c r="M1296" s="71">
        <f t="shared" ref="M1296" si="34">SUM(M1286:M1295)</f>
        <v>0</v>
      </c>
    </row>
    <row r="1297" spans="2:16" ht="15.5" hidden="1" x14ac:dyDescent="0.45">
      <c r="B1297" s="72">
        <f t="shared" ref="B1297" si="35">ROUND(SUM(B1286:B1295),0)</f>
        <v>0</v>
      </c>
      <c r="C1297" s="73" t="str">
        <f>IF(AND($B1297&gt;=$B$1114,$B1297&lt;$C$1114),E$1114,IF(AND($B1297&gt;=$B$1115,$B1297&lt;$C$1115),E$1115,IF(AND($B1297&gt;=$B$1116,$B1297&lt;$C$1116),E$1116,IF(AND($B1297&gt;=$B$1117,$B1297&lt;$C$1117),E$1117,IF(AND($B1297&gt;=$B$1118,$B1297&lt;=$C$1118),E$1118)))))</f>
        <v>Dangerously incompetent</v>
      </c>
      <c r="F1297" s="73" t="str">
        <f>IF(AND($B1297&gt;=$B$1114,$B1297&lt;$C$1114),H$1114,IF(AND($B1297&gt;=$B$1115,$B1297&lt;$C$1115),H$1115,IF(AND($B1297&gt;=$B$1116,$B1297&lt;$C$1116),H$1116,IF(AND($B1297&gt;=$B$1117,$B1297&lt;$C$1117),H$1117,IF(AND($B1297&gt;=$B$1118,$B1297&lt;=$C$1118),H$1118)))))</f>
        <v>dangerous incompetence</v>
      </c>
      <c r="I1297" s="73" t="str">
        <f>IF(AND($B1297&gt;=$B$1114,$B1297&lt;$C$1114),K$1114,IF(AND($B1297&gt;=$B$1115,$B1297&lt;$C$1115),K$1115,IF(AND($B1297&gt;=$B$1116,$B1297&lt;$C$1116),K$1116,IF(AND($B1297&gt;=$B$1117,$B1297&lt;$C$1117),K$1117,IF(AND($B1297&gt;=$B$1118,$B1297&lt;=$C$1118),K$1118)))))</f>
        <v>dangerous risk to Janelle's wellbeing</v>
      </c>
      <c r="M1297" s="74" t="str">
        <f>IF(M1296=10,B1297,"")</f>
        <v/>
      </c>
      <c r="P1297" s="127" t="str">
        <f>IF(M1297="","",M1297*0.01)</f>
        <v/>
      </c>
    </row>
    <row r="1298" spans="2:16" ht="15.5" hidden="1" x14ac:dyDescent="0.45">
      <c r="L1298" s="75" t="s">
        <v>92</v>
      </c>
      <c r="M1298" s="76" t="str">
        <f>IF(K220="","",K220)</f>
        <v/>
      </c>
      <c r="P1298" s="127" t="str">
        <f>IF(M1298="","",1-(M1298/12))</f>
        <v/>
      </c>
    </row>
    <row r="1299" spans="2:16" hidden="1" x14ac:dyDescent="0.3">
      <c r="B1299" s="73" t="str">
        <f t="shared" ref="B1299" si="36">IF(M1296=10,CONCATENATE(E1299,F1299,G1299,H1299,I1299,J1299,K1299,L1299,M1299),"")</f>
        <v/>
      </c>
      <c r="D1299" s="65" t="s">
        <v>60</v>
      </c>
      <c r="E1299" s="4" t="s">
        <v>93</v>
      </c>
      <c r="F1299" s="4">
        <f t="shared" ref="F1299" si="37">B1297</f>
        <v>0</v>
      </c>
      <c r="G1299" s="4" t="s">
        <v>94</v>
      </c>
      <c r="H1299" s="4" t="str">
        <f t="shared" ref="H1299" si="38">F1297</f>
        <v>dangerous incompetence</v>
      </c>
      <c r="I1299" s="4" t="s">
        <v>95</v>
      </c>
    </row>
    <row r="1300" spans="2:16" hidden="1" x14ac:dyDescent="0.3"/>
    <row r="1301" spans="2:16" ht="14.5" hidden="1" x14ac:dyDescent="0.45">
      <c r="C1301" s="147">
        <f>E250</f>
        <v>0</v>
      </c>
      <c r="D1301" s="148"/>
      <c r="E1301" s="148"/>
      <c r="F1301" s="148"/>
      <c r="G1301" s="148"/>
      <c r="H1301" s="149"/>
    </row>
    <row r="1302" spans="2:16" hidden="1" x14ac:dyDescent="0.3"/>
    <row r="1303" spans="2:16" hidden="1" x14ac:dyDescent="0.3">
      <c r="C1303" s="73" t="str">
        <f>CONCATENATE(E1303,F1303,G1303,H1303,I1303,J1303,K1303,,L1303,M1303)</f>
        <v xml:space="preserve">We provide this helpful feedback to you, , to improve your cultural competency. </v>
      </c>
      <c r="D1303" s="65" t="s">
        <v>60</v>
      </c>
      <c r="E1303" s="4" t="s">
        <v>123</v>
      </c>
      <c r="F1303" s="4" t="str">
        <f>IF($J1284=0,"the recipient",$J1284)</f>
        <v/>
      </c>
      <c r="G1303" s="4" t="s">
        <v>124</v>
      </c>
      <c r="H1303" s="4"/>
    </row>
    <row r="1304" spans="2:16" hidden="1" x14ac:dyDescent="0.3">
      <c r="C1304" s="73" t="str">
        <f>CONCATENATE(E1304,F1304,G1304,H1304,I1304,J1304,K1304,,L1304,M1304)</f>
        <v xml:space="preserve">We know medical providers like you rely upon referrals. Often from those you serve. </v>
      </c>
      <c r="D1304" s="65" t="s">
        <v>60</v>
      </c>
      <c r="E1304" s="4" t="s">
        <v>126</v>
      </c>
      <c r="G1304" s="4" t="s">
        <v>127</v>
      </c>
    </row>
    <row r="1305" spans="2:16" hidden="1" x14ac:dyDescent="0.3">
      <c r="C1305" s="73" t="str">
        <f>CONCATENATE(E1305,F1305,G1305,H1305,I1305,J1305,K1305,,L1305,M1305)</f>
        <v>Select a service that best fits your needs.</v>
      </c>
      <c r="D1305" s="65" t="s">
        <v>60</v>
      </c>
      <c r="E1305" s="4" t="s">
        <v>17</v>
      </c>
    </row>
    <row r="1306" spans="2:16" hidden="1" x14ac:dyDescent="0.3">
      <c r="C1306" s="62" t="str">
        <f>$C$1164</f>
        <v>Standard Cultural Competence - begin</v>
      </c>
      <c r="E1306" s="65" t="s">
        <v>60</v>
      </c>
      <c r="F1306" s="62" t="str">
        <f>$H$1164</f>
        <v>beginning the Standard Cultural Competence program</v>
      </c>
      <c r="G1306" s="65" t="s">
        <v>60</v>
      </c>
      <c r="H1306" s="73" t="str">
        <f>CONCATENATE($I1306,$J1306,$K1306,$L1306,$M1306,$N1306,$O1306,$P1306)</f>
        <v>Now that  is beginning the Standard Cultural Competence program, we expect improved outcomes. And can provide a testimonial of their responsiveness to the needs of diverse clients.</v>
      </c>
      <c r="I1306" s="4" t="s">
        <v>128</v>
      </c>
      <c r="J1306" s="65" t="str">
        <f>F1303</f>
        <v/>
      </c>
      <c r="K1306" s="61" t="s">
        <v>129</v>
      </c>
      <c r="L1306" s="4" t="str">
        <f>F1306</f>
        <v>beginning the Standard Cultural Competence program</v>
      </c>
      <c r="M1306" s="4" t="s">
        <v>143</v>
      </c>
      <c r="N1306" s="60" t="s">
        <v>131</v>
      </c>
    </row>
    <row r="1307" spans="2:16" hidden="1" x14ac:dyDescent="0.3">
      <c r="C1307" s="62" t="str">
        <f>$C$1165</f>
        <v>Competitive Cultural Competence - begin</v>
      </c>
      <c r="E1307" s="65" t="s">
        <v>60</v>
      </c>
      <c r="F1307" s="62" t="str">
        <f>$H$1165</f>
        <v>beginning the Competetive Cultural Competence program</v>
      </c>
      <c r="G1307" s="65" t="s">
        <v>60</v>
      </c>
      <c r="H1307" s="73" t="str">
        <f t="shared" ref="H1307:H1312" si="39">CONCATENATE($I1307,$J1307,$K1307,$L1307,$M1307,$N1307,$O1307,$P1307)</f>
        <v>Now that  is beginning the Competetive Cultural Competence program, we anticipate modestly improved wellness outcomes. And can provide a testimonial of their responsiveness to the needs of diverse clients.</v>
      </c>
      <c r="I1307" s="4" t="s">
        <v>128</v>
      </c>
      <c r="J1307" s="4" t="str">
        <f>J1306</f>
        <v/>
      </c>
      <c r="K1307" s="61" t="str">
        <f>K$1195</f>
        <v xml:space="preserve"> is </v>
      </c>
      <c r="L1307" s="4" t="str">
        <f t="shared" ref="L1307:L1311" si="40">F1307</f>
        <v>beginning the Competetive Cultural Competence program</v>
      </c>
      <c r="M1307" s="4" t="s">
        <v>144</v>
      </c>
      <c r="N1307" s="60" t="s">
        <v>131</v>
      </c>
    </row>
    <row r="1308" spans="2:16" hidden="1" x14ac:dyDescent="0.3">
      <c r="C1308" s="62" t="str">
        <f>$C$1166</f>
        <v>Standard Cultural Competence - enrolled</v>
      </c>
      <c r="E1308" s="65" t="s">
        <v>60</v>
      </c>
      <c r="F1308" s="62" t="str">
        <f>$H$1166</f>
        <v>participating in the Standard Cultural Competence program</v>
      </c>
      <c r="G1308" s="65" t="s">
        <v>60</v>
      </c>
      <c r="H1308" s="73" t="str">
        <f t="shared" si="39"/>
        <v>Now that  is participating in the Standard Cultural Competence program, we expect better outcomes. And can provide a testimonial of their responsiveness to the needs of diverse clients.</v>
      </c>
      <c r="I1308" s="4" t="s">
        <v>128</v>
      </c>
      <c r="J1308" s="4" t="str">
        <f t="shared" ref="J1308:J1311" si="41">J1307</f>
        <v/>
      </c>
      <c r="K1308" s="61" t="str">
        <f>K$1195</f>
        <v xml:space="preserve"> is </v>
      </c>
      <c r="L1308" s="4" t="str">
        <f t="shared" si="40"/>
        <v>participating in the Standard Cultural Competence program</v>
      </c>
      <c r="M1308" s="4" t="s">
        <v>145</v>
      </c>
      <c r="N1308" s="60" t="s">
        <v>131</v>
      </c>
    </row>
    <row r="1309" spans="2:16" hidden="1" x14ac:dyDescent="0.3">
      <c r="C1309" s="62" t="str">
        <f>$C$1167</f>
        <v>Competitive Cultural Competence - enrolled</v>
      </c>
      <c r="E1309" s="65" t="s">
        <v>60</v>
      </c>
      <c r="F1309" s="62" t="str">
        <f>$H$1167</f>
        <v>participating in the Competetive Cultural Competence program</v>
      </c>
      <c r="G1309" s="65" t="s">
        <v>60</v>
      </c>
      <c r="H1309" s="73" t="str">
        <f t="shared" si="39"/>
        <v>Now that  is participating in the Competetive Cultural Competence program, we anticipate significantly improved wellness outcomes. And can provide a testimonial of their responsiveness to the needs of diverse clients.</v>
      </c>
      <c r="I1309" s="4" t="s">
        <v>128</v>
      </c>
      <c r="J1309" s="4" t="str">
        <f t="shared" si="41"/>
        <v/>
      </c>
      <c r="K1309" s="61" t="str">
        <f>K$1195</f>
        <v xml:space="preserve"> is </v>
      </c>
      <c r="L1309" s="4" t="str">
        <f t="shared" si="40"/>
        <v>participating in the Competetive Cultural Competence program</v>
      </c>
      <c r="M1309" s="4" t="s">
        <v>146</v>
      </c>
      <c r="N1309" s="60" t="s">
        <v>131</v>
      </c>
    </row>
    <row r="1310" spans="2:16" hidden="1" x14ac:dyDescent="0.3">
      <c r="C1310" s="62" t="str">
        <f>$C$1168</f>
        <v>Standard Cultural Competence - completed</v>
      </c>
      <c r="E1310" s="65" t="s">
        <v>60</v>
      </c>
      <c r="F1310" s="62" t="str">
        <f>$H$1168</f>
        <v>completing the Standard Cultural Competence program</v>
      </c>
      <c r="G1310" s="65" t="s">
        <v>60</v>
      </c>
      <c r="H1310" s="73" t="str">
        <f t="shared" si="39"/>
        <v>Now that  is completing the Standard Cultural Competence program, we expect stellar outcomes. And will soon provide a testimonial of their responsiveness to the needs of diverse clients.</v>
      </c>
      <c r="I1310" s="4" t="s">
        <v>128</v>
      </c>
      <c r="J1310" s="4" t="str">
        <f t="shared" si="41"/>
        <v/>
      </c>
      <c r="K1310" s="61" t="str">
        <f>K$1195</f>
        <v xml:space="preserve"> is </v>
      </c>
      <c r="L1310" s="4" t="str">
        <f t="shared" si="40"/>
        <v>completing the Standard Cultural Competence program</v>
      </c>
      <c r="M1310" s="4" t="s">
        <v>147</v>
      </c>
      <c r="N1310" s="60" t="s">
        <v>136</v>
      </c>
    </row>
    <row r="1311" spans="2:16" hidden="1" x14ac:dyDescent="0.3">
      <c r="C1311" s="62" t="str">
        <f>$C$1169</f>
        <v>Competitive Cultural Competence - completed</v>
      </c>
      <c r="E1311" s="65" t="s">
        <v>60</v>
      </c>
      <c r="F1311" s="62" t="str">
        <f>$H$1169</f>
        <v>completing the Competetive Cultural Competence program</v>
      </c>
      <c r="G1311" s="65" t="s">
        <v>60</v>
      </c>
      <c r="H1311" s="73" t="str">
        <f t="shared" si="39"/>
        <v>Now that  is completing the Competetive Cultural Competence program, we anticipate greatly improved wellness outcomes. And will soon provide a testimonial of their responsiveness to the needs of diverse clients.</v>
      </c>
      <c r="I1311" s="4" t="s">
        <v>128</v>
      </c>
      <c r="J1311" s="4" t="str">
        <f t="shared" si="41"/>
        <v/>
      </c>
      <c r="K1311" s="61" t="str">
        <f>K$1195</f>
        <v xml:space="preserve"> is </v>
      </c>
      <c r="L1311" s="4" t="str">
        <f t="shared" si="40"/>
        <v>completing the Competetive Cultural Competence program</v>
      </c>
      <c r="M1311" s="4" t="s">
        <v>148</v>
      </c>
      <c r="N1311" s="60" t="s">
        <v>136</v>
      </c>
    </row>
    <row r="1312" spans="2:16" hidden="1" x14ac:dyDescent="0.3">
      <c r="G1312" s="65" t="s">
        <v>60</v>
      </c>
      <c r="H1312" s="73" t="str">
        <f t="shared" si="39"/>
        <v>Select one of these two services, Standard or Competitive Competence, to best improve your efficacy serving diverse patients. We can then offer a testimonial of your improved responsiveness to diverse clients.</v>
      </c>
      <c r="K1312" s="61" t="s">
        <v>138</v>
      </c>
      <c r="L1312" s="61" t="s">
        <v>139</v>
      </c>
      <c r="M1312" s="61" t="s">
        <v>149</v>
      </c>
      <c r="N1312" s="60" t="s">
        <v>141</v>
      </c>
    </row>
    <row r="1313" spans="2:13" hidden="1" x14ac:dyDescent="0.3">
      <c r="C1313" s="73" t="str">
        <f>IF($C1301=$C1306,H1306,IF($C1301=$C1307,H1307,IF($C1301=C1308,H1308,IF($C1301=C1309,H1309,IF($C1301=C1310,H1310,IF($C1301=C1311,H1311,IF($C1301=0,H1312)))))))</f>
        <v>Select one of these two services, Standard or Competitive Competence, to best improve your efficacy serving diverse patients. We can then offer a testimonial of your improved responsiveness to diverse clients.</v>
      </c>
      <c r="E1313" s="65" t="s">
        <v>60</v>
      </c>
      <c r="F1313" s="73" t="str">
        <f>IF($C1301=$C1306,F1306,IF($C1301=$C1307,F1307,IF($C1301=C1308,F1308,IF($C1301=C1309,F1309,IF($C1301=C1310,F1310,IF($C1301=C1311,F1311,IF($C1301=0,"")))))))</f>
        <v/>
      </c>
      <c r="G1313" s="65" t="s">
        <v>60</v>
      </c>
    </row>
    <row r="1314" spans="2:13" hidden="1" x14ac:dyDescent="0.3"/>
    <row r="1315" spans="2:13" hidden="1" x14ac:dyDescent="0.3">
      <c r="C1315" s="4" t="s">
        <v>142</v>
      </c>
    </row>
    <row r="1316" spans="2:13" hidden="1" x14ac:dyDescent="0.3"/>
    <row r="1317" spans="2:13" hidden="1" x14ac:dyDescent="0.3"/>
    <row r="1318" spans="2:13" hidden="1" x14ac:dyDescent="0.3"/>
    <row r="1319" spans="2:13" ht="16" hidden="1" x14ac:dyDescent="0.4">
      <c r="B1319" s="66" t="str">
        <f>IF(OR(F256="",J256=""),B256,CONCATENATE(B256,": ",F256,", ",J256))</f>
        <v>6th visit</v>
      </c>
      <c r="C1319" s="67"/>
      <c r="D1319" s="67"/>
      <c r="E1319" s="67"/>
      <c r="F1319" s="68"/>
      <c r="G1319" s="67"/>
      <c r="H1319" s="69"/>
      <c r="I1319" s="67"/>
      <c r="J1319" s="67"/>
      <c r="K1319" s="67"/>
      <c r="L1319" s="67"/>
      <c r="M1319" s="133">
        <f>IF(J256=I$1103,L$1103,IF(J256=I$1104,L$1104,IF(J256=I$1105,L$1105,IF(J256=I$1106,L$1106,IF(J256=I$1107,L$1107,IF(J256=I$1108,L$1108,IF(J256=I$1109,L$1109,IF(J256="",0))))))))</f>
        <v>0</v>
      </c>
    </row>
    <row r="1320" spans="2:13" hidden="1" x14ac:dyDescent="0.3">
      <c r="F1320" s="63"/>
    </row>
    <row r="1321" spans="2:13" hidden="1" x14ac:dyDescent="0.3">
      <c r="F1321" s="70" t="str">
        <f>F260</f>
        <v/>
      </c>
      <c r="J1321" s="70" t="str">
        <f>F261</f>
        <v/>
      </c>
    </row>
    <row r="1322" spans="2:13" hidden="1" x14ac:dyDescent="0.3"/>
    <row r="1323" spans="2:13" hidden="1" x14ac:dyDescent="0.3">
      <c r="B1323" s="64">
        <f>IF(C1323=F$1107,E$1107,IF(C1323=F$1108,E$1108,IF(C1323=F$1109,E$1109,IF(C1323=F$1110,E$1110,IF(C1323=F$1111,E$1111,IF(C1323=0,0))))))</f>
        <v>0</v>
      </c>
      <c r="C1323" s="4">
        <f>K263</f>
        <v>0</v>
      </c>
      <c r="F1323" s="4" t="str">
        <f>F1286</f>
        <v>1. I felt fully seen and heard.</v>
      </c>
      <c r="M1323" s="4">
        <f>IF(K263="",0,1)</f>
        <v>0</v>
      </c>
    </row>
    <row r="1324" spans="2:13" hidden="1" x14ac:dyDescent="0.3">
      <c r="B1324" s="64">
        <f t="shared" ref="B1324:B1332" si="42">IF(C1324=F$1107,E$1107,IF(C1324=F$1108,E$1108,IF(C1324=F$1109,E$1109,IF(C1324=F$1110,E$1110,IF(C1324=F$1111,E$1111,IF(C1324=0,0))))))</f>
        <v>0</v>
      </c>
      <c r="C1324" s="4">
        <f>K265</f>
        <v>0</v>
      </c>
      <c r="F1324" s="4" t="str">
        <f t="shared" ref="F1324:F1332" si="43">F1287</f>
        <v>2. They faithfully responded to all of my expressions of pain or discomfort.</v>
      </c>
      <c r="M1324" s="4">
        <f>IF(K265="",0,1)</f>
        <v>0</v>
      </c>
    </row>
    <row r="1325" spans="2:13" hidden="1" x14ac:dyDescent="0.3">
      <c r="B1325" s="64">
        <f t="shared" si="42"/>
        <v>0</v>
      </c>
      <c r="C1325" s="4">
        <f>K267</f>
        <v>0</v>
      </c>
      <c r="F1325" s="4" t="str">
        <f t="shared" si="43"/>
        <v>3. They put my personal wellbeing ahead of their institutional processes.</v>
      </c>
      <c r="M1325" s="4">
        <f>IF(K267="",0,1)</f>
        <v>0</v>
      </c>
    </row>
    <row r="1326" spans="2:13" hidden="1" x14ac:dyDescent="0.3">
      <c r="B1326" s="64">
        <f t="shared" si="42"/>
        <v>0</v>
      </c>
      <c r="C1326" s="4">
        <f>K269</f>
        <v>0</v>
      </c>
      <c r="F1326" s="4" t="str">
        <f t="shared" si="43"/>
        <v>4. Their actions and expressions were devoid of any microaggressions.</v>
      </c>
      <c r="M1326" s="4">
        <f>IF(K269="",0,1)</f>
        <v>0</v>
      </c>
    </row>
    <row r="1327" spans="2:13" hidden="1" x14ac:dyDescent="0.3">
      <c r="B1327" s="64">
        <f t="shared" si="42"/>
        <v>0</v>
      </c>
      <c r="C1327" s="4">
        <f>K271</f>
        <v>0</v>
      </c>
      <c r="F1327" s="4" t="str">
        <f t="shared" si="43"/>
        <v>5. They asked me how they could be more culturally sensitive.</v>
      </c>
      <c r="M1327" s="4">
        <f>IF(K271="",0,1)</f>
        <v>0</v>
      </c>
    </row>
    <row r="1328" spans="2:13" hidden="1" x14ac:dyDescent="0.3">
      <c r="B1328" s="64">
        <f t="shared" si="42"/>
        <v>0</v>
      </c>
      <c r="C1328" s="4">
        <f>K273</f>
        <v>0</v>
      </c>
      <c r="F1328" s="4" t="str">
        <f t="shared" si="43"/>
        <v>6. They did not exploit my vulnerability to their professional authority.</v>
      </c>
      <c r="M1328" s="4">
        <f>IF(K273="",0,1)</f>
        <v>0</v>
      </c>
    </row>
    <row r="1329" spans="2:16" hidden="1" x14ac:dyDescent="0.3">
      <c r="B1329" s="64">
        <f t="shared" si="42"/>
        <v>0</v>
      </c>
      <c r="C1329" s="4">
        <f>K275</f>
        <v>0</v>
      </c>
      <c r="F1329" s="4" t="str">
        <f t="shared" si="43"/>
        <v>7. I never had to give up my autonomy to fit their processes.</v>
      </c>
      <c r="M1329" s="4">
        <f>IF(K275="",0,1)</f>
        <v>0</v>
      </c>
    </row>
    <row r="1330" spans="2:16" hidden="1" x14ac:dyDescent="0.3">
      <c r="B1330" s="64">
        <f t="shared" si="42"/>
        <v>0</v>
      </c>
      <c r="C1330" s="4">
        <f>K277</f>
        <v>0</v>
      </c>
      <c r="F1330" s="4" t="str">
        <f t="shared" si="43"/>
        <v>8. Staff appeared to be culturally diverse.</v>
      </c>
      <c r="M1330" s="4">
        <f>IF(K277="",0,1)</f>
        <v>0</v>
      </c>
    </row>
    <row r="1331" spans="2:16" hidden="1" x14ac:dyDescent="0.3">
      <c r="B1331" s="64">
        <f t="shared" si="42"/>
        <v>0</v>
      </c>
      <c r="C1331" s="4">
        <f>K279</f>
        <v>0</v>
      </c>
      <c r="F1331" s="4" t="str">
        <f t="shared" si="43"/>
        <v>9. They effectively accommodated my linguistic barrier.</v>
      </c>
      <c r="M1331" s="4">
        <f>IF(K279="",0,1)</f>
        <v>0</v>
      </c>
    </row>
    <row r="1332" spans="2:16" hidden="1" x14ac:dyDescent="0.3">
      <c r="B1332" s="64">
        <f t="shared" si="42"/>
        <v>0</v>
      </c>
      <c r="C1332" s="4">
        <f>K281</f>
        <v>0</v>
      </c>
      <c r="F1332" s="4" t="str">
        <f t="shared" si="43"/>
        <v>10. I was offered billing options appropriate to my cultural values.</v>
      </c>
      <c r="M1332" s="4">
        <f>IF(K281="",0,1)</f>
        <v>0</v>
      </c>
    </row>
    <row r="1333" spans="2:16" hidden="1" x14ac:dyDescent="0.3">
      <c r="M1333" s="71">
        <f t="shared" ref="M1333" si="44">SUM(M1323:M1332)</f>
        <v>0</v>
      </c>
    </row>
    <row r="1334" spans="2:16" ht="15.5" hidden="1" x14ac:dyDescent="0.45">
      <c r="B1334" s="72">
        <f t="shared" ref="B1334" si="45">ROUND(SUM(B1323:B1332),0)</f>
        <v>0</v>
      </c>
      <c r="C1334" s="73" t="str">
        <f>IF(AND($B1334&gt;=$B$1114,$B1334&lt;$C$1114),E$1114,IF(AND($B1334&gt;=$B$1115,$B1334&lt;$C$1115),E$1115,IF(AND($B1334&gt;=$B$1116,$B1334&lt;$C$1116),E$1116,IF(AND($B1334&gt;=$B$1117,$B1334&lt;$C$1117),E$1117,IF(AND($B1334&gt;=$B$1118,$B1334&lt;=$C$1118),E$1118)))))</f>
        <v>Dangerously incompetent</v>
      </c>
      <c r="F1334" s="73" t="str">
        <f>IF(AND($B1334&gt;=$B$1114,$B1334&lt;$C$1114),H$1114,IF(AND($B1334&gt;=$B$1115,$B1334&lt;$C$1115),H$1115,IF(AND($B1334&gt;=$B$1116,$B1334&lt;$C$1116),H$1116,IF(AND($B1334&gt;=$B$1117,$B1334&lt;$C$1117),H$1117,IF(AND($B1334&gt;=$B$1118,$B1334&lt;=$C$1118),H$1118)))))</f>
        <v>dangerous incompetence</v>
      </c>
      <c r="I1334" s="73" t="str">
        <f>IF(AND($B1334&gt;=$B$1114,$B1334&lt;$C$1114),K$1114,IF(AND($B1334&gt;=$B$1115,$B1334&lt;$C$1115),K$1115,IF(AND($B1334&gt;=$B$1116,$B1334&lt;$C$1116),K$1116,IF(AND($B1334&gt;=$B$1117,$B1334&lt;$C$1117),K$1117,IF(AND($B1334&gt;=$B$1118,$B1334&lt;=$C$1118),K$1118)))))</f>
        <v>dangerous risk to Janelle's wellbeing</v>
      </c>
      <c r="M1334" s="74" t="str">
        <f>IF(M1333=10,B1334,"")</f>
        <v/>
      </c>
      <c r="P1334" s="127" t="str">
        <f>IF(M1334="","",M1334*0.01)</f>
        <v/>
      </c>
    </row>
    <row r="1335" spans="2:16" ht="15.5" hidden="1" x14ac:dyDescent="0.45">
      <c r="L1335" s="75" t="s">
        <v>92</v>
      </c>
      <c r="M1335" s="76" t="str">
        <f>IF(K261="","",K261)</f>
        <v/>
      </c>
      <c r="P1335" s="127" t="str">
        <f>IF(M1335="","",1-(M1335/12))</f>
        <v/>
      </c>
    </row>
    <row r="1336" spans="2:16" hidden="1" x14ac:dyDescent="0.3">
      <c r="B1336" s="73" t="str">
        <f t="shared" ref="B1336" si="46">IF(M1333=10,CONCATENATE(E1336,F1336,G1336,H1336,I1336,J1336,K1336,L1336,M1336),"")</f>
        <v/>
      </c>
      <c r="D1336" s="65" t="s">
        <v>60</v>
      </c>
      <c r="E1336" s="4" t="s">
        <v>93</v>
      </c>
      <c r="F1336" s="4">
        <f t="shared" ref="F1336" si="47">B1334</f>
        <v>0</v>
      </c>
      <c r="G1336" s="4" t="s">
        <v>94</v>
      </c>
      <c r="H1336" s="4" t="str">
        <f t="shared" ref="H1336" si="48">F1334</f>
        <v>dangerous incompetence</v>
      </c>
      <c r="I1336" s="4" t="s">
        <v>95</v>
      </c>
    </row>
    <row r="1337" spans="2:16" hidden="1" x14ac:dyDescent="0.3"/>
    <row r="1338" spans="2:16" ht="14.5" hidden="1" x14ac:dyDescent="0.45">
      <c r="C1338" s="147">
        <f>E291</f>
        <v>0</v>
      </c>
      <c r="D1338" s="148"/>
      <c r="E1338" s="148"/>
      <c r="F1338" s="148"/>
      <c r="G1338" s="148"/>
      <c r="H1338" s="149"/>
    </row>
    <row r="1339" spans="2:16" hidden="1" x14ac:dyDescent="0.3"/>
    <row r="1340" spans="2:16" hidden="1" x14ac:dyDescent="0.3">
      <c r="C1340" s="73" t="str">
        <f>CONCATENATE(E1340,F1340,G1340,H1340,I1340,J1340,K1340,,L1340,M1340)</f>
        <v xml:space="preserve">We provide this helpful feedback to you, , to improve your cultural competency. </v>
      </c>
      <c r="D1340" s="65" t="s">
        <v>60</v>
      </c>
      <c r="E1340" s="4" t="s">
        <v>123</v>
      </c>
      <c r="F1340" s="4" t="str">
        <f>IF($J1321=0,"the recipient",$J1321)</f>
        <v/>
      </c>
      <c r="G1340" s="4" t="s">
        <v>124</v>
      </c>
      <c r="H1340" s="4"/>
    </row>
    <row r="1341" spans="2:16" hidden="1" x14ac:dyDescent="0.3">
      <c r="C1341" s="73" t="str">
        <f>CONCATENATE(E1341,F1341,G1341,H1341,I1341,J1341,K1341,,L1341,M1341)</f>
        <v xml:space="preserve">We know medical providers like you rely upon referrals. Often from those you serve. </v>
      </c>
      <c r="D1341" s="65" t="s">
        <v>60</v>
      </c>
      <c r="E1341" s="4" t="s">
        <v>126</v>
      </c>
      <c r="G1341" s="4" t="s">
        <v>127</v>
      </c>
    </row>
    <row r="1342" spans="2:16" hidden="1" x14ac:dyDescent="0.3">
      <c r="C1342" s="73" t="str">
        <f>CONCATENATE(E1342,F1342,G1342,H1342,I1342,J1342,K1342,,L1342,M1342)</f>
        <v>Select a service that best fits your needs.</v>
      </c>
      <c r="D1342" s="65" t="s">
        <v>60</v>
      </c>
      <c r="E1342" s="4" t="s">
        <v>17</v>
      </c>
    </row>
    <row r="1343" spans="2:16" hidden="1" x14ac:dyDescent="0.3">
      <c r="C1343" s="62" t="str">
        <f>$C$1164</f>
        <v>Standard Cultural Competence - begin</v>
      </c>
      <c r="E1343" s="65" t="s">
        <v>60</v>
      </c>
      <c r="F1343" s="62" t="str">
        <f>$H$1164</f>
        <v>beginning the Standard Cultural Competence program</v>
      </c>
      <c r="G1343" s="65" t="s">
        <v>60</v>
      </c>
      <c r="H1343" s="73" t="str">
        <f>CONCATENATE($I1343,$J1343,$K1343,$L1343,$M1343,$N1343,$O1343,$P1343)</f>
        <v>Now that  is beginning the Standard Cultural Competence program, we expect improved outcomes. And can provide a testimonial of their responsiveness to the needs of diverse clients.</v>
      </c>
      <c r="I1343" s="4" t="s">
        <v>128</v>
      </c>
      <c r="J1343" s="65" t="str">
        <f>F1340</f>
        <v/>
      </c>
      <c r="K1343" s="61" t="s">
        <v>129</v>
      </c>
      <c r="L1343" s="4" t="str">
        <f>F1343</f>
        <v>beginning the Standard Cultural Competence program</v>
      </c>
      <c r="M1343" s="4" t="s">
        <v>143</v>
      </c>
      <c r="N1343" s="60" t="s">
        <v>131</v>
      </c>
    </row>
    <row r="1344" spans="2:16" hidden="1" x14ac:dyDescent="0.3">
      <c r="C1344" s="62" t="str">
        <f>$C$1165</f>
        <v>Competitive Cultural Competence - begin</v>
      </c>
      <c r="E1344" s="65" t="s">
        <v>60</v>
      </c>
      <c r="F1344" s="62" t="str">
        <f>$H$1165</f>
        <v>beginning the Competetive Cultural Competence program</v>
      </c>
      <c r="G1344" s="65" t="s">
        <v>60</v>
      </c>
      <c r="H1344" s="73" t="str">
        <f t="shared" ref="H1344:H1349" si="49">CONCATENATE($I1344,$J1344,$K1344,$L1344,$M1344,$N1344,$O1344,$P1344)</f>
        <v>Now that  is beginning the Competetive Cultural Competence program, we anticipate modestly improved wellness outcomes. And can provide a testimonial of their responsiveness to the needs of diverse clients.</v>
      </c>
      <c r="I1344" s="4" t="s">
        <v>128</v>
      </c>
      <c r="J1344" s="4" t="str">
        <f>J1343</f>
        <v/>
      </c>
      <c r="K1344" s="61" t="str">
        <f>K$1195</f>
        <v xml:space="preserve"> is </v>
      </c>
      <c r="L1344" s="4" t="str">
        <f t="shared" ref="L1344:L1348" si="50">F1344</f>
        <v>beginning the Competetive Cultural Competence program</v>
      </c>
      <c r="M1344" s="4" t="s">
        <v>144</v>
      </c>
      <c r="N1344" s="60" t="s">
        <v>131</v>
      </c>
    </row>
    <row r="1345" spans="2:14" hidden="1" x14ac:dyDescent="0.3">
      <c r="C1345" s="62" t="str">
        <f>$C$1166</f>
        <v>Standard Cultural Competence - enrolled</v>
      </c>
      <c r="E1345" s="65" t="s">
        <v>60</v>
      </c>
      <c r="F1345" s="62" t="str">
        <f>$H$1166</f>
        <v>participating in the Standard Cultural Competence program</v>
      </c>
      <c r="G1345" s="65" t="s">
        <v>60</v>
      </c>
      <c r="H1345" s="73" t="str">
        <f t="shared" si="49"/>
        <v>Now that  is participating in the Standard Cultural Competence program, we expect better outcomes. And can provide a testimonial of their responsiveness to the needs of diverse clients.</v>
      </c>
      <c r="I1345" s="4" t="s">
        <v>128</v>
      </c>
      <c r="J1345" s="4" t="str">
        <f t="shared" ref="J1345:J1348" si="51">J1344</f>
        <v/>
      </c>
      <c r="K1345" s="61" t="str">
        <f>K$1195</f>
        <v xml:space="preserve"> is </v>
      </c>
      <c r="L1345" s="4" t="str">
        <f t="shared" si="50"/>
        <v>participating in the Standard Cultural Competence program</v>
      </c>
      <c r="M1345" s="4" t="s">
        <v>145</v>
      </c>
      <c r="N1345" s="60" t="s">
        <v>131</v>
      </c>
    </row>
    <row r="1346" spans="2:14" hidden="1" x14ac:dyDescent="0.3">
      <c r="C1346" s="62" t="str">
        <f>$C$1167</f>
        <v>Competitive Cultural Competence - enrolled</v>
      </c>
      <c r="E1346" s="65" t="s">
        <v>60</v>
      </c>
      <c r="F1346" s="62" t="str">
        <f>$H$1167</f>
        <v>participating in the Competetive Cultural Competence program</v>
      </c>
      <c r="G1346" s="65" t="s">
        <v>60</v>
      </c>
      <c r="H1346" s="73" t="str">
        <f t="shared" si="49"/>
        <v>Now that  is participating in the Competetive Cultural Competence program, we anticipate significantly improved wellness outcomes. And can provide a testimonial of their responsiveness to the needs of diverse clients.</v>
      </c>
      <c r="I1346" s="4" t="s">
        <v>128</v>
      </c>
      <c r="J1346" s="4" t="str">
        <f t="shared" si="51"/>
        <v/>
      </c>
      <c r="K1346" s="61" t="str">
        <f>K$1195</f>
        <v xml:space="preserve"> is </v>
      </c>
      <c r="L1346" s="4" t="str">
        <f t="shared" si="50"/>
        <v>participating in the Competetive Cultural Competence program</v>
      </c>
      <c r="M1346" s="4" t="s">
        <v>146</v>
      </c>
      <c r="N1346" s="60" t="s">
        <v>131</v>
      </c>
    </row>
    <row r="1347" spans="2:14" hidden="1" x14ac:dyDescent="0.3">
      <c r="C1347" s="62" t="str">
        <f>$C$1168</f>
        <v>Standard Cultural Competence - completed</v>
      </c>
      <c r="E1347" s="65" t="s">
        <v>60</v>
      </c>
      <c r="F1347" s="62" t="str">
        <f>$H$1168</f>
        <v>completing the Standard Cultural Competence program</v>
      </c>
      <c r="G1347" s="65" t="s">
        <v>60</v>
      </c>
      <c r="H1347" s="73" t="str">
        <f t="shared" si="49"/>
        <v>Now that  is completing the Standard Cultural Competence program, we expect stellar outcomes. And will soon provide a testimonial of their responsiveness to the needs of diverse clients.</v>
      </c>
      <c r="I1347" s="4" t="s">
        <v>128</v>
      </c>
      <c r="J1347" s="4" t="str">
        <f t="shared" si="51"/>
        <v/>
      </c>
      <c r="K1347" s="61" t="str">
        <f>K$1195</f>
        <v xml:space="preserve"> is </v>
      </c>
      <c r="L1347" s="4" t="str">
        <f t="shared" si="50"/>
        <v>completing the Standard Cultural Competence program</v>
      </c>
      <c r="M1347" s="4" t="s">
        <v>147</v>
      </c>
      <c r="N1347" s="60" t="s">
        <v>136</v>
      </c>
    </row>
    <row r="1348" spans="2:14" hidden="1" x14ac:dyDescent="0.3">
      <c r="C1348" s="62" t="str">
        <f>$C$1169</f>
        <v>Competitive Cultural Competence - completed</v>
      </c>
      <c r="E1348" s="65" t="s">
        <v>60</v>
      </c>
      <c r="F1348" s="62" t="str">
        <f>$H$1169</f>
        <v>completing the Competetive Cultural Competence program</v>
      </c>
      <c r="G1348" s="65" t="s">
        <v>60</v>
      </c>
      <c r="H1348" s="73" t="str">
        <f t="shared" si="49"/>
        <v>Now that  is completing the Competetive Cultural Competence program, we anticipate greatly improved wellness outcomes. And will soon provide a testimonial of their responsiveness to the needs of diverse clients.</v>
      </c>
      <c r="I1348" s="4" t="s">
        <v>128</v>
      </c>
      <c r="J1348" s="4" t="str">
        <f t="shared" si="51"/>
        <v/>
      </c>
      <c r="K1348" s="61" t="str">
        <f>K$1195</f>
        <v xml:space="preserve"> is </v>
      </c>
      <c r="L1348" s="4" t="str">
        <f t="shared" si="50"/>
        <v>completing the Competetive Cultural Competence program</v>
      </c>
      <c r="M1348" s="4" t="s">
        <v>148</v>
      </c>
      <c r="N1348" s="60" t="s">
        <v>136</v>
      </c>
    </row>
    <row r="1349" spans="2:14" hidden="1" x14ac:dyDescent="0.3">
      <c r="G1349" s="65" t="s">
        <v>60</v>
      </c>
      <c r="H1349" s="73" t="str">
        <f t="shared" si="49"/>
        <v>Select one of these two services, Standard or Competitive Competence, to best improve your efficacy serving diverse patients. We can then offer a testimonial of your improved responsiveness to diverse clients.</v>
      </c>
      <c r="K1349" s="61" t="s">
        <v>138</v>
      </c>
      <c r="L1349" s="61" t="s">
        <v>139</v>
      </c>
      <c r="M1349" s="61" t="s">
        <v>149</v>
      </c>
      <c r="N1349" s="60" t="s">
        <v>141</v>
      </c>
    </row>
    <row r="1350" spans="2:14" hidden="1" x14ac:dyDescent="0.3">
      <c r="C1350" s="73" t="str">
        <f>IF($C1338=$C1343,H1343,IF($C1338=$C1344,H1344,IF($C1338=C1345,H1345,IF($C1338=C1346,H1346,IF($C1338=C1347,H1347,IF($C1338=C1348,H1348,IF($C1338=0,H1349)))))))</f>
        <v>Select one of these two services, Standard or Competitive Competence, to best improve your efficacy serving diverse patients. We can then offer a testimonial of your improved responsiveness to diverse clients.</v>
      </c>
      <c r="E1350" s="65" t="s">
        <v>60</v>
      </c>
      <c r="F1350" s="73" t="str">
        <f>IF($C1338=$C1343,F1343,IF($C1338=$C1344,F1344,IF($C1338=C1345,F1345,IF($C1338=C1346,F1346,IF($C1338=C1347,F1347,IF($C1338=C1348,F1348,IF($C1338=0,"")))))))</f>
        <v/>
      </c>
      <c r="G1350" s="65" t="s">
        <v>60</v>
      </c>
    </row>
    <row r="1351" spans="2:14" hidden="1" x14ac:dyDescent="0.3"/>
    <row r="1352" spans="2:14" hidden="1" x14ac:dyDescent="0.3">
      <c r="C1352" s="4" t="s">
        <v>142</v>
      </c>
    </row>
    <row r="1353" spans="2:14" hidden="1" x14ac:dyDescent="0.3"/>
    <row r="1354" spans="2:14" hidden="1" x14ac:dyDescent="0.3"/>
    <row r="1355" spans="2:14" hidden="1" x14ac:dyDescent="0.3"/>
    <row r="1356" spans="2:14" ht="16" hidden="1" x14ac:dyDescent="0.4">
      <c r="B1356" s="66" t="str">
        <f>IF(OR(F297="",J297=""),B297,CONCATENATE(B297,": ",F297,", ",J297))</f>
        <v>7th visit</v>
      </c>
      <c r="C1356" s="67"/>
      <c r="D1356" s="67"/>
      <c r="E1356" s="67"/>
      <c r="F1356" s="68"/>
      <c r="G1356" s="67"/>
      <c r="H1356" s="69"/>
      <c r="I1356" s="67"/>
      <c r="J1356" s="67"/>
      <c r="K1356" s="67"/>
      <c r="L1356" s="67"/>
      <c r="M1356" s="133">
        <f>IF(J297=I$1103,L$1103,IF(J297=I$1104,L$1104,IF(J297=I$1105,L$1105,IF(J297=I$1106,L$1106,IF(J297=I$1107,L$1107,IF(J297=I$1108,L$1108,IF(J297=I$1109,L$1109,IF(J297="",0))))))))</f>
        <v>0</v>
      </c>
    </row>
    <row r="1357" spans="2:14" hidden="1" x14ac:dyDescent="0.3">
      <c r="F1357" s="63"/>
    </row>
    <row r="1358" spans="2:14" hidden="1" x14ac:dyDescent="0.3">
      <c r="F1358" s="70" t="str">
        <f>F301</f>
        <v/>
      </c>
      <c r="J1358" s="70" t="str">
        <f>F302</f>
        <v/>
      </c>
    </row>
    <row r="1359" spans="2:14" hidden="1" x14ac:dyDescent="0.3"/>
    <row r="1360" spans="2:14" hidden="1" x14ac:dyDescent="0.3">
      <c r="B1360" s="64">
        <f>IF(C1360=F$1107,E$1107,IF(C1360=F$1108,E$1108,IF(C1360=F$1109,E$1109,IF(C1360=F$1110,E$1110,IF(C1360=F$1111,E$1111,IF(C1360=0,0))))))</f>
        <v>0</v>
      </c>
      <c r="C1360" s="4">
        <f>K304</f>
        <v>0</v>
      </c>
      <c r="F1360" s="4" t="str">
        <f>F1323</f>
        <v>1. I felt fully seen and heard.</v>
      </c>
      <c r="M1360" s="4">
        <f>IF(K304="",0,1)</f>
        <v>0</v>
      </c>
    </row>
    <row r="1361" spans="2:16" hidden="1" x14ac:dyDescent="0.3">
      <c r="B1361" s="64">
        <f t="shared" ref="B1361:B1369" si="52">IF(C1361=F$1107,E$1107,IF(C1361=F$1108,E$1108,IF(C1361=F$1109,E$1109,IF(C1361=F$1110,E$1110,IF(C1361=F$1111,E$1111,IF(C1361=0,0))))))</f>
        <v>0</v>
      </c>
      <c r="C1361" s="4">
        <f>K306</f>
        <v>0</v>
      </c>
      <c r="F1361" s="4" t="str">
        <f t="shared" ref="F1361:F1369" si="53">F1324</f>
        <v>2. They faithfully responded to all of my expressions of pain or discomfort.</v>
      </c>
      <c r="M1361" s="4">
        <f>IF(K306="",0,1)</f>
        <v>0</v>
      </c>
    </row>
    <row r="1362" spans="2:16" hidden="1" x14ac:dyDescent="0.3">
      <c r="B1362" s="64">
        <f t="shared" si="52"/>
        <v>0</v>
      </c>
      <c r="C1362" s="4">
        <f>K308</f>
        <v>0</v>
      </c>
      <c r="F1362" s="4" t="str">
        <f t="shared" si="53"/>
        <v>3. They put my personal wellbeing ahead of their institutional processes.</v>
      </c>
      <c r="M1362" s="4">
        <f>IF(K308="",0,1)</f>
        <v>0</v>
      </c>
    </row>
    <row r="1363" spans="2:16" hidden="1" x14ac:dyDescent="0.3">
      <c r="B1363" s="64">
        <f t="shared" si="52"/>
        <v>0</v>
      </c>
      <c r="C1363" s="4">
        <f>K310</f>
        <v>0</v>
      </c>
      <c r="F1363" s="4" t="str">
        <f t="shared" si="53"/>
        <v>4. Their actions and expressions were devoid of any microaggressions.</v>
      </c>
      <c r="M1363" s="4">
        <f>IF(K310="",0,1)</f>
        <v>0</v>
      </c>
    </row>
    <row r="1364" spans="2:16" hidden="1" x14ac:dyDescent="0.3">
      <c r="B1364" s="64">
        <f t="shared" si="52"/>
        <v>0</v>
      </c>
      <c r="C1364" s="4">
        <f>K312</f>
        <v>0</v>
      </c>
      <c r="F1364" s="4" t="str">
        <f t="shared" si="53"/>
        <v>5. They asked me how they could be more culturally sensitive.</v>
      </c>
      <c r="M1364" s="4">
        <f>IF(K312="",0,1)</f>
        <v>0</v>
      </c>
    </row>
    <row r="1365" spans="2:16" hidden="1" x14ac:dyDescent="0.3">
      <c r="B1365" s="64">
        <f t="shared" si="52"/>
        <v>0</v>
      </c>
      <c r="C1365" s="4">
        <f>K314</f>
        <v>0</v>
      </c>
      <c r="F1365" s="4" t="str">
        <f t="shared" si="53"/>
        <v>6. They did not exploit my vulnerability to their professional authority.</v>
      </c>
      <c r="M1365" s="4">
        <f>IF(K314="",0,1)</f>
        <v>0</v>
      </c>
    </row>
    <row r="1366" spans="2:16" hidden="1" x14ac:dyDescent="0.3">
      <c r="B1366" s="64">
        <f t="shared" si="52"/>
        <v>0</v>
      </c>
      <c r="C1366" s="4">
        <f>K316</f>
        <v>0</v>
      </c>
      <c r="F1366" s="4" t="str">
        <f t="shared" si="53"/>
        <v>7. I never had to give up my autonomy to fit their processes.</v>
      </c>
      <c r="M1366" s="4">
        <f>IF(K316="",0,1)</f>
        <v>0</v>
      </c>
    </row>
    <row r="1367" spans="2:16" hidden="1" x14ac:dyDescent="0.3">
      <c r="B1367" s="64">
        <f t="shared" si="52"/>
        <v>0</v>
      </c>
      <c r="C1367" s="4">
        <f>K318</f>
        <v>0</v>
      </c>
      <c r="F1367" s="4" t="str">
        <f t="shared" si="53"/>
        <v>8. Staff appeared to be culturally diverse.</v>
      </c>
      <c r="M1367" s="4">
        <f>IF(K318="",0,1)</f>
        <v>0</v>
      </c>
    </row>
    <row r="1368" spans="2:16" hidden="1" x14ac:dyDescent="0.3">
      <c r="B1368" s="64">
        <f t="shared" si="52"/>
        <v>0</v>
      </c>
      <c r="C1368" s="4">
        <f>K320</f>
        <v>0</v>
      </c>
      <c r="F1368" s="4" t="str">
        <f t="shared" si="53"/>
        <v>9. They effectively accommodated my linguistic barrier.</v>
      </c>
      <c r="M1368" s="4">
        <f>IF(K320="",0,1)</f>
        <v>0</v>
      </c>
    </row>
    <row r="1369" spans="2:16" hidden="1" x14ac:dyDescent="0.3">
      <c r="B1369" s="64">
        <f t="shared" si="52"/>
        <v>0</v>
      </c>
      <c r="C1369" s="4">
        <f>K322</f>
        <v>0</v>
      </c>
      <c r="F1369" s="4" t="str">
        <f t="shared" si="53"/>
        <v>10. I was offered billing options appropriate to my cultural values.</v>
      </c>
      <c r="M1369" s="4">
        <f>IF(K322="",0,1)</f>
        <v>0</v>
      </c>
    </row>
    <row r="1370" spans="2:16" hidden="1" x14ac:dyDescent="0.3">
      <c r="M1370" s="71">
        <f t="shared" ref="M1370" si="54">SUM(M1360:M1369)</f>
        <v>0</v>
      </c>
    </row>
    <row r="1371" spans="2:16" ht="15.5" hidden="1" x14ac:dyDescent="0.45">
      <c r="B1371" s="72">
        <f t="shared" ref="B1371" si="55">ROUND(SUM(B1360:B1369),0)</f>
        <v>0</v>
      </c>
      <c r="C1371" s="73" t="str">
        <f>IF(AND($B1371&gt;=$B$1114,$B1371&lt;$C$1114),E$1114,IF(AND($B1371&gt;=$B$1115,$B1371&lt;$C$1115),E$1115,IF(AND($B1371&gt;=$B$1116,$B1371&lt;$C$1116),E$1116,IF(AND($B1371&gt;=$B$1117,$B1371&lt;$C$1117),E$1117,IF(AND($B1371&gt;=$B$1118,$B1371&lt;=$C$1118),E$1118)))))</f>
        <v>Dangerously incompetent</v>
      </c>
      <c r="F1371" s="73" t="str">
        <f>IF(AND($B1371&gt;=$B$1114,$B1371&lt;$C$1114),H$1114,IF(AND($B1371&gt;=$B$1115,$B1371&lt;$C$1115),H$1115,IF(AND($B1371&gt;=$B$1116,$B1371&lt;$C$1116),H$1116,IF(AND($B1371&gt;=$B$1117,$B1371&lt;$C$1117),H$1117,IF(AND($B1371&gt;=$B$1118,$B1371&lt;=$C$1118),H$1118)))))</f>
        <v>dangerous incompetence</v>
      </c>
      <c r="I1371" s="73" t="str">
        <f>IF(AND($B1371&gt;=$B$1114,$B1371&lt;$C$1114),K$1114,IF(AND($B1371&gt;=$B$1115,$B1371&lt;$C$1115),K$1115,IF(AND($B1371&gt;=$B$1116,$B1371&lt;$C$1116),K$1116,IF(AND($B1371&gt;=$B$1117,$B1371&lt;$C$1117),K$1117,IF(AND($B1371&gt;=$B$1118,$B1371&lt;=$C$1118),K$1118)))))</f>
        <v>dangerous risk to Janelle's wellbeing</v>
      </c>
      <c r="M1371" s="74" t="str">
        <f>IF(M1370=10,B1371,"")</f>
        <v/>
      </c>
      <c r="P1371" s="127" t="str">
        <f>IF(M1371="","",M1371*0.01)</f>
        <v/>
      </c>
    </row>
    <row r="1372" spans="2:16" ht="15.5" hidden="1" x14ac:dyDescent="0.45">
      <c r="L1372" s="75" t="s">
        <v>92</v>
      </c>
      <c r="M1372" s="76" t="str">
        <f>IF(K302="","",K302)</f>
        <v/>
      </c>
      <c r="P1372" s="127" t="str">
        <f>IF(M1372="","",1-(M1372/12))</f>
        <v/>
      </c>
    </row>
    <row r="1373" spans="2:16" hidden="1" x14ac:dyDescent="0.3">
      <c r="B1373" s="73" t="str">
        <f t="shared" ref="B1373" si="56">IF(M1370=10,CONCATENATE(E1373,F1373,G1373,H1373,I1373,J1373,K1373,L1373,M1373),"")</f>
        <v/>
      </c>
      <c r="D1373" s="65" t="s">
        <v>60</v>
      </c>
      <c r="E1373" s="4" t="s">
        <v>93</v>
      </c>
      <c r="F1373" s="4">
        <f t="shared" ref="F1373" si="57">B1371</f>
        <v>0</v>
      </c>
      <c r="G1373" s="4" t="s">
        <v>94</v>
      </c>
      <c r="H1373" s="4" t="str">
        <f t="shared" ref="H1373" si="58">F1371</f>
        <v>dangerous incompetence</v>
      </c>
      <c r="I1373" s="4" t="s">
        <v>95</v>
      </c>
    </row>
    <row r="1374" spans="2:16" hidden="1" x14ac:dyDescent="0.3"/>
    <row r="1375" spans="2:16" ht="14.5" hidden="1" x14ac:dyDescent="0.45">
      <c r="C1375" s="147">
        <f>E332</f>
        <v>0</v>
      </c>
      <c r="D1375" s="148"/>
      <c r="E1375" s="148"/>
      <c r="F1375" s="148"/>
      <c r="G1375" s="148"/>
      <c r="H1375" s="149"/>
    </row>
    <row r="1376" spans="2:16" hidden="1" x14ac:dyDescent="0.3"/>
    <row r="1377" spans="3:14" hidden="1" x14ac:dyDescent="0.3">
      <c r="C1377" s="73" t="str">
        <f>CONCATENATE(E1377,F1377,G1377,H1377,I1377,J1377,K1377,,L1377,M1377)</f>
        <v xml:space="preserve">We provide this helpful feedback to you, , to improve your cultural competency. </v>
      </c>
      <c r="D1377" s="65" t="s">
        <v>60</v>
      </c>
      <c r="E1377" s="4" t="s">
        <v>123</v>
      </c>
      <c r="F1377" s="4" t="str">
        <f>IF($J1358=0,"the recipient",$J1358)</f>
        <v/>
      </c>
      <c r="G1377" s="4" t="s">
        <v>124</v>
      </c>
      <c r="H1377" s="4"/>
    </row>
    <row r="1378" spans="3:14" hidden="1" x14ac:dyDescent="0.3">
      <c r="C1378" s="73" t="str">
        <f>CONCATENATE(E1378,F1378,G1378,H1378,I1378,J1378,K1378,,L1378,M1378)</f>
        <v xml:space="preserve">We know medical providers like you rely upon referrals. Often from those you serve. </v>
      </c>
      <c r="D1378" s="65" t="s">
        <v>60</v>
      </c>
      <c r="E1378" s="4" t="s">
        <v>126</v>
      </c>
      <c r="G1378" s="4" t="s">
        <v>127</v>
      </c>
    </row>
    <row r="1379" spans="3:14" hidden="1" x14ac:dyDescent="0.3">
      <c r="C1379" s="73" t="str">
        <f>CONCATENATE(E1379,F1379,G1379,H1379,I1379,J1379,K1379,,L1379,M1379)</f>
        <v>Select a service that best fits your needs.</v>
      </c>
      <c r="D1379" s="65" t="s">
        <v>60</v>
      </c>
      <c r="E1379" s="4" t="s">
        <v>17</v>
      </c>
    </row>
    <row r="1380" spans="3:14" hidden="1" x14ac:dyDescent="0.3">
      <c r="C1380" s="62" t="str">
        <f>$C$1164</f>
        <v>Standard Cultural Competence - begin</v>
      </c>
      <c r="E1380" s="65" t="s">
        <v>60</v>
      </c>
      <c r="F1380" s="62" t="str">
        <f>$H$1164</f>
        <v>beginning the Standard Cultural Competence program</v>
      </c>
      <c r="G1380" s="65" t="s">
        <v>60</v>
      </c>
      <c r="H1380" s="73" t="str">
        <f>CONCATENATE($I1380,$J1380,$K1380,$L1380,$M1380,$N1380,$O1380,$P1380)</f>
        <v>Now that  is beginning the Standard Cultural Competence program, we expect improved outcomes. And can provide a testimonial of their responsiveness to the needs of diverse clients.</v>
      </c>
      <c r="I1380" s="4" t="s">
        <v>128</v>
      </c>
      <c r="J1380" s="65" t="str">
        <f>F1377</f>
        <v/>
      </c>
      <c r="K1380" s="61" t="s">
        <v>129</v>
      </c>
      <c r="L1380" s="4" t="str">
        <f>F1380</f>
        <v>beginning the Standard Cultural Competence program</v>
      </c>
      <c r="M1380" s="4" t="s">
        <v>143</v>
      </c>
      <c r="N1380" s="60" t="s">
        <v>131</v>
      </c>
    </row>
    <row r="1381" spans="3:14" hidden="1" x14ac:dyDescent="0.3">
      <c r="C1381" s="62" t="str">
        <f>$C$1165</f>
        <v>Competitive Cultural Competence - begin</v>
      </c>
      <c r="E1381" s="65" t="s">
        <v>60</v>
      </c>
      <c r="F1381" s="62" t="str">
        <f>$H$1165</f>
        <v>beginning the Competetive Cultural Competence program</v>
      </c>
      <c r="G1381" s="65" t="s">
        <v>60</v>
      </c>
      <c r="H1381" s="73" t="str">
        <f t="shared" ref="H1381:H1386" si="59">CONCATENATE($I1381,$J1381,$K1381,$L1381,$M1381,$N1381,$O1381,$P1381)</f>
        <v>Now that  is beginning the Competetive Cultural Competence program, we anticipate modestly improved wellness outcomes. And can provide a testimonial of their responsiveness to the needs of diverse clients.</v>
      </c>
      <c r="I1381" s="4" t="s">
        <v>128</v>
      </c>
      <c r="J1381" s="4" t="str">
        <f>J1380</f>
        <v/>
      </c>
      <c r="K1381" s="61" t="str">
        <f>K$1195</f>
        <v xml:space="preserve"> is </v>
      </c>
      <c r="L1381" s="4" t="str">
        <f t="shared" ref="L1381:L1385" si="60">F1381</f>
        <v>beginning the Competetive Cultural Competence program</v>
      </c>
      <c r="M1381" s="4" t="s">
        <v>144</v>
      </c>
      <c r="N1381" s="60" t="s">
        <v>131</v>
      </c>
    </row>
    <row r="1382" spans="3:14" hidden="1" x14ac:dyDescent="0.3">
      <c r="C1382" s="62" t="str">
        <f>$C$1166</f>
        <v>Standard Cultural Competence - enrolled</v>
      </c>
      <c r="E1382" s="65" t="s">
        <v>60</v>
      </c>
      <c r="F1382" s="62" t="str">
        <f>$H$1166</f>
        <v>participating in the Standard Cultural Competence program</v>
      </c>
      <c r="G1382" s="65" t="s">
        <v>60</v>
      </c>
      <c r="H1382" s="73" t="str">
        <f t="shared" si="59"/>
        <v>Now that  is participating in the Standard Cultural Competence program, we expect better outcomes. And can provide a testimonial of their responsiveness to the needs of diverse clients.</v>
      </c>
      <c r="I1382" s="4" t="s">
        <v>128</v>
      </c>
      <c r="J1382" s="4" t="str">
        <f t="shared" ref="J1382:J1385" si="61">J1381</f>
        <v/>
      </c>
      <c r="K1382" s="61" t="str">
        <f>K$1195</f>
        <v xml:space="preserve"> is </v>
      </c>
      <c r="L1382" s="4" t="str">
        <f t="shared" si="60"/>
        <v>participating in the Standard Cultural Competence program</v>
      </c>
      <c r="M1382" s="4" t="s">
        <v>145</v>
      </c>
      <c r="N1382" s="60" t="s">
        <v>131</v>
      </c>
    </row>
    <row r="1383" spans="3:14" hidden="1" x14ac:dyDescent="0.3">
      <c r="C1383" s="62" t="str">
        <f>$C$1167</f>
        <v>Competitive Cultural Competence - enrolled</v>
      </c>
      <c r="E1383" s="65" t="s">
        <v>60</v>
      </c>
      <c r="F1383" s="62" t="str">
        <f>$H$1167</f>
        <v>participating in the Competetive Cultural Competence program</v>
      </c>
      <c r="G1383" s="65" t="s">
        <v>60</v>
      </c>
      <c r="H1383" s="73" t="str">
        <f t="shared" si="59"/>
        <v>Now that  is participating in the Competetive Cultural Competence program, we anticipate significantly improved wellness outcomes. And can provide a testimonial of their responsiveness to the needs of diverse clients.</v>
      </c>
      <c r="I1383" s="4" t="s">
        <v>128</v>
      </c>
      <c r="J1383" s="4" t="str">
        <f t="shared" si="61"/>
        <v/>
      </c>
      <c r="K1383" s="61" t="str">
        <f>K$1195</f>
        <v xml:space="preserve"> is </v>
      </c>
      <c r="L1383" s="4" t="str">
        <f t="shared" si="60"/>
        <v>participating in the Competetive Cultural Competence program</v>
      </c>
      <c r="M1383" s="4" t="s">
        <v>146</v>
      </c>
      <c r="N1383" s="60" t="s">
        <v>131</v>
      </c>
    </row>
    <row r="1384" spans="3:14" hidden="1" x14ac:dyDescent="0.3">
      <c r="C1384" s="62" t="str">
        <f>$C$1168</f>
        <v>Standard Cultural Competence - completed</v>
      </c>
      <c r="E1384" s="65" t="s">
        <v>60</v>
      </c>
      <c r="F1384" s="62" t="str">
        <f>$H$1168</f>
        <v>completing the Standard Cultural Competence program</v>
      </c>
      <c r="G1384" s="65" t="s">
        <v>60</v>
      </c>
      <c r="H1384" s="73" t="str">
        <f t="shared" si="59"/>
        <v>Now that  is completing the Standard Cultural Competence program, we expect stellar outcomes. And will soon provide a testimonial of their responsiveness to the needs of diverse clients.</v>
      </c>
      <c r="I1384" s="4" t="s">
        <v>128</v>
      </c>
      <c r="J1384" s="4" t="str">
        <f t="shared" si="61"/>
        <v/>
      </c>
      <c r="K1384" s="61" t="str">
        <f>K$1195</f>
        <v xml:space="preserve"> is </v>
      </c>
      <c r="L1384" s="4" t="str">
        <f t="shared" si="60"/>
        <v>completing the Standard Cultural Competence program</v>
      </c>
      <c r="M1384" s="4" t="s">
        <v>147</v>
      </c>
      <c r="N1384" s="60" t="s">
        <v>136</v>
      </c>
    </row>
    <row r="1385" spans="3:14" hidden="1" x14ac:dyDescent="0.3">
      <c r="C1385" s="62" t="str">
        <f>$C$1169</f>
        <v>Competitive Cultural Competence - completed</v>
      </c>
      <c r="E1385" s="65" t="s">
        <v>60</v>
      </c>
      <c r="F1385" s="62" t="str">
        <f>$H$1169</f>
        <v>completing the Competetive Cultural Competence program</v>
      </c>
      <c r="G1385" s="65" t="s">
        <v>60</v>
      </c>
      <c r="H1385" s="73" t="str">
        <f t="shared" si="59"/>
        <v>Now that  is completing the Competetive Cultural Competence program, we anticipate greatly improved wellness outcomes. And will soon provide a testimonial of their responsiveness to the needs of diverse clients.</v>
      </c>
      <c r="I1385" s="4" t="s">
        <v>128</v>
      </c>
      <c r="J1385" s="4" t="str">
        <f t="shared" si="61"/>
        <v/>
      </c>
      <c r="K1385" s="61" t="str">
        <f>K$1195</f>
        <v xml:space="preserve"> is </v>
      </c>
      <c r="L1385" s="4" t="str">
        <f t="shared" si="60"/>
        <v>completing the Competetive Cultural Competence program</v>
      </c>
      <c r="M1385" s="4" t="s">
        <v>148</v>
      </c>
      <c r="N1385" s="60" t="s">
        <v>136</v>
      </c>
    </row>
    <row r="1386" spans="3:14" hidden="1" x14ac:dyDescent="0.3">
      <c r="G1386" s="65" t="s">
        <v>60</v>
      </c>
      <c r="H1386" s="73" t="str">
        <f t="shared" si="59"/>
        <v>Select one of these two services, Standard or Competitive Competence, to best improve your efficacy serving diverse patients. We can then offer a testimonial of your improved responsiveness to diverse clients.</v>
      </c>
      <c r="K1386" s="61" t="s">
        <v>138</v>
      </c>
      <c r="L1386" s="61" t="s">
        <v>139</v>
      </c>
      <c r="M1386" s="61" t="s">
        <v>149</v>
      </c>
      <c r="N1386" s="60" t="s">
        <v>141</v>
      </c>
    </row>
    <row r="1387" spans="3:14" hidden="1" x14ac:dyDescent="0.3">
      <c r="C1387" s="73" t="str">
        <f>IF($C1375=$C1380,H1380,IF($C1375=$C1381,H1381,IF($C1375=C1382,H1382,IF($C1375=C1383,H1383,IF($C1375=C1384,H1384,IF($C1375=C1385,H1385,IF($C1375=0,H1386)))))))</f>
        <v>Select one of these two services, Standard or Competitive Competence, to best improve your efficacy serving diverse patients. We can then offer a testimonial of your improved responsiveness to diverse clients.</v>
      </c>
      <c r="E1387" s="65" t="s">
        <v>60</v>
      </c>
      <c r="F1387" s="73" t="str">
        <f>IF($C1375=$C1380,F1380,IF($C1375=$C1381,F1381,IF($C1375=C1382,F1382,IF($C1375=C1383,F1383,IF($C1375=C1384,F1384,IF($C1375=C1385,F1385,IF($C1375=0,"")))))))</f>
        <v/>
      </c>
      <c r="G1387" s="65" t="s">
        <v>60</v>
      </c>
    </row>
    <row r="1388" spans="3:14" hidden="1" x14ac:dyDescent="0.3"/>
    <row r="1389" spans="3:14" hidden="1" x14ac:dyDescent="0.3">
      <c r="C1389" s="4" t="s">
        <v>142</v>
      </c>
    </row>
    <row r="1390" spans="3:14" hidden="1" x14ac:dyDescent="0.3"/>
    <row r="1391" spans="3:14" hidden="1" x14ac:dyDescent="0.3"/>
    <row r="1392" spans="3:14" hidden="1" x14ac:dyDescent="0.3"/>
    <row r="1393" spans="2:16" ht="16" hidden="1" x14ac:dyDescent="0.4">
      <c r="B1393" s="66" t="str">
        <f>IF(OR(F338="",J338=""),B338,CONCATENATE(B338,": ",F338,", ",J338))</f>
        <v>8th visit</v>
      </c>
      <c r="C1393" s="67"/>
      <c r="D1393" s="67"/>
      <c r="E1393" s="67"/>
      <c r="F1393" s="68"/>
      <c r="G1393" s="67"/>
      <c r="H1393" s="69"/>
      <c r="I1393" s="67"/>
      <c r="J1393" s="67"/>
      <c r="K1393" s="67"/>
      <c r="L1393" s="67"/>
      <c r="M1393" s="133">
        <f>IF(J338=I$1103,L$1103,IF(J338=I$1104,L$1104,IF(J338=I$1105,L$1105,IF(J338=I$1106,L$1106,IF(J338=I$1107,L$1107,IF(J338=I$1108,L$1108,IF(J338=I$1109,L$1109,IF(J338="",0))))))))</f>
        <v>0</v>
      </c>
    </row>
    <row r="1394" spans="2:16" hidden="1" x14ac:dyDescent="0.3">
      <c r="F1394" s="63"/>
    </row>
    <row r="1395" spans="2:16" hidden="1" x14ac:dyDescent="0.3">
      <c r="F1395" s="70" t="str">
        <f>F342</f>
        <v/>
      </c>
      <c r="J1395" s="70" t="str">
        <f>F343</f>
        <v/>
      </c>
    </row>
    <row r="1396" spans="2:16" hidden="1" x14ac:dyDescent="0.3"/>
    <row r="1397" spans="2:16" hidden="1" x14ac:dyDescent="0.3">
      <c r="B1397" s="64">
        <f>IF(C1397=F$1107,E$1107,IF(C1397=F$1108,E$1108,IF(C1397=F$1109,E$1109,IF(C1397=F$1110,E$1110,IF(C1397=F$1111,E$1111,IF(C1397=0,0))))))</f>
        <v>0</v>
      </c>
      <c r="C1397" s="4">
        <f>K345</f>
        <v>0</v>
      </c>
      <c r="F1397" s="4" t="str">
        <f>F1360</f>
        <v>1. I felt fully seen and heard.</v>
      </c>
      <c r="M1397" s="4">
        <f>IF(K345="",0,1)</f>
        <v>0</v>
      </c>
    </row>
    <row r="1398" spans="2:16" hidden="1" x14ac:dyDescent="0.3">
      <c r="B1398" s="64">
        <f t="shared" ref="B1398:B1406" si="62">IF(C1398=F$1107,E$1107,IF(C1398=F$1108,E$1108,IF(C1398=F$1109,E$1109,IF(C1398=F$1110,E$1110,IF(C1398=F$1111,E$1111,IF(C1398=0,0))))))</f>
        <v>0</v>
      </c>
      <c r="C1398" s="4">
        <f>K347</f>
        <v>0</v>
      </c>
      <c r="F1398" s="4" t="str">
        <f t="shared" ref="F1398:F1406" si="63">F1361</f>
        <v>2. They faithfully responded to all of my expressions of pain or discomfort.</v>
      </c>
      <c r="M1398" s="4">
        <f>IF(K347="",0,1)</f>
        <v>0</v>
      </c>
    </row>
    <row r="1399" spans="2:16" hidden="1" x14ac:dyDescent="0.3">
      <c r="B1399" s="64">
        <f t="shared" si="62"/>
        <v>0</v>
      </c>
      <c r="C1399" s="4">
        <f>K349</f>
        <v>0</v>
      </c>
      <c r="F1399" s="4" t="str">
        <f t="shared" si="63"/>
        <v>3. They put my personal wellbeing ahead of their institutional processes.</v>
      </c>
      <c r="M1399" s="4">
        <f>IF(K349="",0,1)</f>
        <v>0</v>
      </c>
    </row>
    <row r="1400" spans="2:16" hidden="1" x14ac:dyDescent="0.3">
      <c r="B1400" s="64">
        <f t="shared" si="62"/>
        <v>0</v>
      </c>
      <c r="C1400" s="4">
        <f>K351</f>
        <v>0</v>
      </c>
      <c r="F1400" s="4" t="str">
        <f t="shared" si="63"/>
        <v>4. Their actions and expressions were devoid of any microaggressions.</v>
      </c>
      <c r="M1400" s="4">
        <f>IF(K351="",0,1)</f>
        <v>0</v>
      </c>
    </row>
    <row r="1401" spans="2:16" hidden="1" x14ac:dyDescent="0.3">
      <c r="B1401" s="64">
        <f t="shared" si="62"/>
        <v>0</v>
      </c>
      <c r="C1401" s="4">
        <f>K353</f>
        <v>0</v>
      </c>
      <c r="F1401" s="4" t="str">
        <f t="shared" si="63"/>
        <v>5. They asked me how they could be more culturally sensitive.</v>
      </c>
      <c r="M1401" s="4">
        <f>IF(K353="",0,1)</f>
        <v>0</v>
      </c>
    </row>
    <row r="1402" spans="2:16" hidden="1" x14ac:dyDescent="0.3">
      <c r="B1402" s="64">
        <f t="shared" si="62"/>
        <v>0</v>
      </c>
      <c r="C1402" s="4">
        <f>K355</f>
        <v>0</v>
      </c>
      <c r="F1402" s="4" t="str">
        <f t="shared" si="63"/>
        <v>6. They did not exploit my vulnerability to their professional authority.</v>
      </c>
      <c r="M1402" s="4">
        <f>IF(K355="",0,1)</f>
        <v>0</v>
      </c>
    </row>
    <row r="1403" spans="2:16" hidden="1" x14ac:dyDescent="0.3">
      <c r="B1403" s="64">
        <f t="shared" si="62"/>
        <v>0</v>
      </c>
      <c r="C1403" s="4">
        <f>K357</f>
        <v>0</v>
      </c>
      <c r="F1403" s="4" t="str">
        <f t="shared" si="63"/>
        <v>7. I never had to give up my autonomy to fit their processes.</v>
      </c>
      <c r="M1403" s="4">
        <f>IF(K357="",0,1)</f>
        <v>0</v>
      </c>
    </row>
    <row r="1404" spans="2:16" hidden="1" x14ac:dyDescent="0.3">
      <c r="B1404" s="64">
        <f t="shared" si="62"/>
        <v>0</v>
      </c>
      <c r="C1404" s="4">
        <f>K359</f>
        <v>0</v>
      </c>
      <c r="F1404" s="4" t="str">
        <f t="shared" si="63"/>
        <v>8. Staff appeared to be culturally diverse.</v>
      </c>
      <c r="M1404" s="4">
        <f>IF(K359="",0,1)</f>
        <v>0</v>
      </c>
    </row>
    <row r="1405" spans="2:16" hidden="1" x14ac:dyDescent="0.3">
      <c r="B1405" s="64">
        <f t="shared" si="62"/>
        <v>0</v>
      </c>
      <c r="C1405" s="4">
        <f>K361</f>
        <v>0</v>
      </c>
      <c r="F1405" s="4" t="str">
        <f t="shared" si="63"/>
        <v>9. They effectively accommodated my linguistic barrier.</v>
      </c>
      <c r="M1405" s="4">
        <f>IF(K361="",0,1)</f>
        <v>0</v>
      </c>
    </row>
    <row r="1406" spans="2:16" hidden="1" x14ac:dyDescent="0.3">
      <c r="B1406" s="64">
        <f t="shared" si="62"/>
        <v>0</v>
      </c>
      <c r="C1406" s="4">
        <f>K363</f>
        <v>0</v>
      </c>
      <c r="F1406" s="4" t="str">
        <f t="shared" si="63"/>
        <v>10. I was offered billing options appropriate to my cultural values.</v>
      </c>
      <c r="M1406" s="4">
        <f>IF(K363="",0,1)</f>
        <v>0</v>
      </c>
    </row>
    <row r="1407" spans="2:16" hidden="1" x14ac:dyDescent="0.3">
      <c r="M1407" s="71">
        <f t="shared" ref="M1407" si="64">SUM(M1397:M1406)</f>
        <v>0</v>
      </c>
    </row>
    <row r="1408" spans="2:16" ht="15.5" hidden="1" x14ac:dyDescent="0.45">
      <c r="B1408" s="72">
        <f t="shared" ref="B1408" si="65">ROUND(SUM(B1397:B1406),0)</f>
        <v>0</v>
      </c>
      <c r="C1408" s="73" t="str">
        <f>IF(AND($B1408&gt;=$B$1114,$B1408&lt;$C$1114),E$1114,IF(AND($B1408&gt;=$B$1115,$B1408&lt;$C$1115),E$1115,IF(AND($B1408&gt;=$B$1116,$B1408&lt;$C$1116),E$1116,IF(AND($B1408&gt;=$B$1117,$B1408&lt;$C$1117),E$1117,IF(AND($B1408&gt;=$B$1118,$B1408&lt;=$C$1118),E$1118)))))</f>
        <v>Dangerously incompetent</v>
      </c>
      <c r="F1408" s="73" t="str">
        <f>IF(AND($B1408&gt;=$B$1114,$B1408&lt;$C$1114),H$1114,IF(AND($B1408&gt;=$B$1115,$B1408&lt;$C$1115),H$1115,IF(AND($B1408&gt;=$B$1116,$B1408&lt;$C$1116),H$1116,IF(AND($B1408&gt;=$B$1117,$B1408&lt;$C$1117),H$1117,IF(AND($B1408&gt;=$B$1118,$B1408&lt;=$C$1118),H$1118)))))</f>
        <v>dangerous incompetence</v>
      </c>
      <c r="I1408" s="73" t="str">
        <f>IF(AND($B1408&gt;=$B$1114,$B1408&lt;$C$1114),K$1114,IF(AND($B1408&gt;=$B$1115,$B1408&lt;$C$1115),K$1115,IF(AND($B1408&gt;=$B$1116,$B1408&lt;$C$1116),K$1116,IF(AND($B1408&gt;=$B$1117,$B1408&lt;$C$1117),K$1117,IF(AND($B1408&gt;=$B$1118,$B1408&lt;=$C$1118),K$1118)))))</f>
        <v>dangerous risk to Janelle's wellbeing</v>
      </c>
      <c r="M1408" s="74" t="str">
        <f>IF(M1407=10,B1408,"")</f>
        <v/>
      </c>
      <c r="P1408" s="127" t="str">
        <f>IF(M1408="","",M1408*0.01)</f>
        <v/>
      </c>
    </row>
    <row r="1409" spans="2:16" ht="15.5" hidden="1" x14ac:dyDescent="0.45">
      <c r="L1409" s="75" t="s">
        <v>92</v>
      </c>
      <c r="M1409" s="76" t="str">
        <f>IF(K343="","",K343)</f>
        <v/>
      </c>
      <c r="P1409" s="127" t="str">
        <f>IF(M1409="","",1-(M1409/12))</f>
        <v/>
      </c>
    </row>
    <row r="1410" spans="2:16" hidden="1" x14ac:dyDescent="0.3">
      <c r="B1410" s="73" t="str">
        <f t="shared" ref="B1410" si="66">IF(M1407=10,CONCATENATE(E1410,F1410,G1410,H1410,I1410,J1410,K1410,L1410,M1410),"")</f>
        <v/>
      </c>
      <c r="D1410" s="65" t="s">
        <v>60</v>
      </c>
      <c r="E1410" s="4" t="s">
        <v>93</v>
      </c>
      <c r="F1410" s="4">
        <f t="shared" ref="F1410" si="67">B1408</f>
        <v>0</v>
      </c>
      <c r="G1410" s="4" t="s">
        <v>94</v>
      </c>
      <c r="H1410" s="4" t="str">
        <f t="shared" ref="H1410" si="68">F1408</f>
        <v>dangerous incompetence</v>
      </c>
      <c r="I1410" s="4" t="s">
        <v>95</v>
      </c>
    </row>
    <row r="1411" spans="2:16" hidden="1" x14ac:dyDescent="0.3"/>
    <row r="1412" spans="2:16" ht="14.5" hidden="1" x14ac:dyDescent="0.45">
      <c r="C1412" s="147">
        <f>E373</f>
        <v>0</v>
      </c>
      <c r="D1412" s="148"/>
      <c r="E1412" s="148"/>
      <c r="F1412" s="148"/>
      <c r="G1412" s="148"/>
      <c r="H1412" s="149"/>
    </row>
    <row r="1413" spans="2:16" hidden="1" x14ac:dyDescent="0.3"/>
    <row r="1414" spans="2:16" hidden="1" x14ac:dyDescent="0.3">
      <c r="C1414" s="73" t="str">
        <f>CONCATENATE(E1414,F1414,G1414,H1414,I1414,J1414,K1414,,L1414,M1414)</f>
        <v xml:space="preserve">We provide this helpful feedback to you, , to improve your cultural competency. </v>
      </c>
      <c r="D1414" s="65" t="s">
        <v>60</v>
      </c>
      <c r="E1414" s="4" t="s">
        <v>123</v>
      </c>
      <c r="F1414" s="4" t="str">
        <f>IF($J1395=0,"the recipient",$J1395)</f>
        <v/>
      </c>
      <c r="G1414" s="4" t="s">
        <v>124</v>
      </c>
      <c r="H1414" s="4"/>
    </row>
    <row r="1415" spans="2:16" hidden="1" x14ac:dyDescent="0.3">
      <c r="C1415" s="73" t="str">
        <f>CONCATENATE(E1415,F1415,G1415,H1415,I1415,J1415,K1415,,L1415,M1415)</f>
        <v xml:space="preserve">We know medical providers like you rely upon referrals. Often from those you serve. </v>
      </c>
      <c r="D1415" s="65" t="s">
        <v>60</v>
      </c>
      <c r="E1415" s="4" t="s">
        <v>126</v>
      </c>
      <c r="G1415" s="4" t="s">
        <v>127</v>
      </c>
    </row>
    <row r="1416" spans="2:16" hidden="1" x14ac:dyDescent="0.3">
      <c r="C1416" s="73" t="str">
        <f>CONCATENATE(E1416,F1416,G1416,H1416,I1416,J1416,K1416,,L1416,M1416)</f>
        <v>Select a service that best fits your needs.</v>
      </c>
      <c r="D1416" s="65" t="s">
        <v>60</v>
      </c>
      <c r="E1416" s="4" t="s">
        <v>17</v>
      </c>
    </row>
    <row r="1417" spans="2:16" hidden="1" x14ac:dyDescent="0.3">
      <c r="C1417" s="62" t="str">
        <f>$C$1164</f>
        <v>Standard Cultural Competence - begin</v>
      </c>
      <c r="E1417" s="65" t="s">
        <v>60</v>
      </c>
      <c r="F1417" s="62" t="str">
        <f>$H$1164</f>
        <v>beginning the Standard Cultural Competence program</v>
      </c>
      <c r="G1417" s="65" t="s">
        <v>60</v>
      </c>
      <c r="H1417" s="73" t="str">
        <f>CONCATENATE($I1417,$J1417,$K1417,$L1417,$M1417,$N1417,$O1417,$P1417)</f>
        <v>Now that  is beginning the Standard Cultural Competence program, we expect improved outcomes. And can provide a testimonial of their responsiveness to the needs of diverse clients.</v>
      </c>
      <c r="I1417" s="4" t="s">
        <v>128</v>
      </c>
      <c r="J1417" s="65" t="str">
        <f>F1414</f>
        <v/>
      </c>
      <c r="K1417" s="61" t="s">
        <v>129</v>
      </c>
      <c r="L1417" s="4" t="str">
        <f>F1417</f>
        <v>beginning the Standard Cultural Competence program</v>
      </c>
      <c r="M1417" s="4" t="s">
        <v>143</v>
      </c>
      <c r="N1417" s="60" t="s">
        <v>131</v>
      </c>
    </row>
    <row r="1418" spans="2:16" hidden="1" x14ac:dyDescent="0.3">
      <c r="C1418" s="62" t="str">
        <f>$C$1165</f>
        <v>Competitive Cultural Competence - begin</v>
      </c>
      <c r="E1418" s="65" t="s">
        <v>60</v>
      </c>
      <c r="F1418" s="62" t="str">
        <f>$H$1165</f>
        <v>beginning the Competetive Cultural Competence program</v>
      </c>
      <c r="G1418" s="65" t="s">
        <v>60</v>
      </c>
      <c r="H1418" s="73" t="str">
        <f t="shared" ref="H1418:H1423" si="69">CONCATENATE($I1418,$J1418,$K1418,$L1418,$M1418,$N1418,$O1418,$P1418)</f>
        <v>Now that  is beginning the Competetive Cultural Competence program, we anticipate modestly improved wellness outcomes. And can provide a testimonial of their responsiveness to the needs of diverse clients.</v>
      </c>
      <c r="I1418" s="4" t="s">
        <v>128</v>
      </c>
      <c r="J1418" s="4" t="str">
        <f>J1417</f>
        <v/>
      </c>
      <c r="K1418" s="61" t="str">
        <f>K$1195</f>
        <v xml:space="preserve"> is </v>
      </c>
      <c r="L1418" s="4" t="str">
        <f t="shared" ref="L1418:L1422" si="70">F1418</f>
        <v>beginning the Competetive Cultural Competence program</v>
      </c>
      <c r="M1418" s="4" t="s">
        <v>144</v>
      </c>
      <c r="N1418" s="60" t="s">
        <v>131</v>
      </c>
    </row>
    <row r="1419" spans="2:16" hidden="1" x14ac:dyDescent="0.3">
      <c r="C1419" s="62" t="str">
        <f>$C$1166</f>
        <v>Standard Cultural Competence - enrolled</v>
      </c>
      <c r="E1419" s="65" t="s">
        <v>60</v>
      </c>
      <c r="F1419" s="62" t="str">
        <f>$H$1166</f>
        <v>participating in the Standard Cultural Competence program</v>
      </c>
      <c r="G1419" s="65" t="s">
        <v>60</v>
      </c>
      <c r="H1419" s="73" t="str">
        <f t="shared" si="69"/>
        <v>Now that  is participating in the Standard Cultural Competence program, we expect better outcomes. And can provide a testimonial of their responsiveness to the needs of diverse clients.</v>
      </c>
      <c r="I1419" s="4" t="s">
        <v>128</v>
      </c>
      <c r="J1419" s="4" t="str">
        <f t="shared" ref="J1419:J1422" si="71">J1418</f>
        <v/>
      </c>
      <c r="K1419" s="61" t="str">
        <f>K$1195</f>
        <v xml:space="preserve"> is </v>
      </c>
      <c r="L1419" s="4" t="str">
        <f t="shared" si="70"/>
        <v>participating in the Standard Cultural Competence program</v>
      </c>
      <c r="M1419" s="4" t="s">
        <v>145</v>
      </c>
      <c r="N1419" s="60" t="s">
        <v>131</v>
      </c>
    </row>
    <row r="1420" spans="2:16" hidden="1" x14ac:dyDescent="0.3">
      <c r="C1420" s="62" t="str">
        <f>$C$1167</f>
        <v>Competitive Cultural Competence - enrolled</v>
      </c>
      <c r="E1420" s="65" t="s">
        <v>60</v>
      </c>
      <c r="F1420" s="62" t="str">
        <f>$H$1167</f>
        <v>participating in the Competetive Cultural Competence program</v>
      </c>
      <c r="G1420" s="65" t="s">
        <v>60</v>
      </c>
      <c r="H1420" s="73" t="str">
        <f t="shared" si="69"/>
        <v>Now that  is participating in the Competetive Cultural Competence program, we anticipate significantly improved wellness outcomes. And can provide a testimonial of their responsiveness to the needs of diverse clients.</v>
      </c>
      <c r="I1420" s="4" t="s">
        <v>128</v>
      </c>
      <c r="J1420" s="4" t="str">
        <f t="shared" si="71"/>
        <v/>
      </c>
      <c r="K1420" s="61" t="str">
        <f>K$1195</f>
        <v xml:space="preserve"> is </v>
      </c>
      <c r="L1420" s="4" t="str">
        <f t="shared" si="70"/>
        <v>participating in the Competetive Cultural Competence program</v>
      </c>
      <c r="M1420" s="4" t="s">
        <v>146</v>
      </c>
      <c r="N1420" s="60" t="s">
        <v>131</v>
      </c>
    </row>
    <row r="1421" spans="2:16" hidden="1" x14ac:dyDescent="0.3">
      <c r="C1421" s="62" t="str">
        <f>$C$1168</f>
        <v>Standard Cultural Competence - completed</v>
      </c>
      <c r="E1421" s="65" t="s">
        <v>60</v>
      </c>
      <c r="F1421" s="62" t="str">
        <f>$H$1168</f>
        <v>completing the Standard Cultural Competence program</v>
      </c>
      <c r="G1421" s="65" t="s">
        <v>60</v>
      </c>
      <c r="H1421" s="73" t="str">
        <f t="shared" si="69"/>
        <v>Now that  is completing the Standard Cultural Competence program, we expect stellar outcomes. And will soon provide a testimonial of their responsiveness to the needs of diverse clients.</v>
      </c>
      <c r="I1421" s="4" t="s">
        <v>128</v>
      </c>
      <c r="J1421" s="4" t="str">
        <f t="shared" si="71"/>
        <v/>
      </c>
      <c r="K1421" s="61" t="str">
        <f>K$1195</f>
        <v xml:space="preserve"> is </v>
      </c>
      <c r="L1421" s="4" t="str">
        <f t="shared" si="70"/>
        <v>completing the Standard Cultural Competence program</v>
      </c>
      <c r="M1421" s="4" t="s">
        <v>147</v>
      </c>
      <c r="N1421" s="60" t="s">
        <v>136</v>
      </c>
    </row>
    <row r="1422" spans="2:16" hidden="1" x14ac:dyDescent="0.3">
      <c r="C1422" s="62" t="str">
        <f>$C$1169</f>
        <v>Competitive Cultural Competence - completed</v>
      </c>
      <c r="E1422" s="65" t="s">
        <v>60</v>
      </c>
      <c r="F1422" s="62" t="str">
        <f>$H$1169</f>
        <v>completing the Competetive Cultural Competence program</v>
      </c>
      <c r="G1422" s="65" t="s">
        <v>60</v>
      </c>
      <c r="H1422" s="73" t="str">
        <f t="shared" si="69"/>
        <v>Now that  is completing the Competetive Cultural Competence program, we anticipate greatly improved wellness outcomes. And will soon provide a testimonial of their responsiveness to the needs of diverse clients.</v>
      </c>
      <c r="I1422" s="4" t="s">
        <v>128</v>
      </c>
      <c r="J1422" s="4" t="str">
        <f t="shared" si="71"/>
        <v/>
      </c>
      <c r="K1422" s="61" t="str">
        <f>K$1195</f>
        <v xml:space="preserve"> is </v>
      </c>
      <c r="L1422" s="4" t="str">
        <f t="shared" si="70"/>
        <v>completing the Competetive Cultural Competence program</v>
      </c>
      <c r="M1422" s="4" t="s">
        <v>148</v>
      </c>
      <c r="N1422" s="60" t="s">
        <v>136</v>
      </c>
    </row>
    <row r="1423" spans="2:16" hidden="1" x14ac:dyDescent="0.3">
      <c r="G1423" s="65" t="s">
        <v>60</v>
      </c>
      <c r="H1423" s="73" t="str">
        <f t="shared" si="69"/>
        <v>Select one of these two services, Standard or Competitive Competence, to best improve your efficacy serving diverse patients. We can then offer a testimonial of your improved responsiveness to diverse clients.</v>
      </c>
      <c r="K1423" s="61" t="s">
        <v>138</v>
      </c>
      <c r="L1423" s="61" t="s">
        <v>139</v>
      </c>
      <c r="M1423" s="61" t="s">
        <v>149</v>
      </c>
      <c r="N1423" s="60" t="s">
        <v>141</v>
      </c>
    </row>
    <row r="1424" spans="2:16" hidden="1" x14ac:dyDescent="0.3">
      <c r="C1424" s="73" t="str">
        <f>IF($C1412=$C1417,H1417,IF($C1412=$C1418,H1418,IF($C1412=C1419,H1419,IF($C1412=C1420,H1420,IF($C1412=C1421,H1421,IF($C1412=C1422,H1422,IF($C1412=0,H1423)))))))</f>
        <v>Select one of these two services, Standard or Competitive Competence, to best improve your efficacy serving diverse patients. We can then offer a testimonial of your improved responsiveness to diverse clients.</v>
      </c>
      <c r="E1424" s="65" t="s">
        <v>60</v>
      </c>
      <c r="F1424" s="73" t="str">
        <f>IF($C1412=$C1417,F1417,IF($C1412=$C1418,F1418,IF($C1412=C1419,F1419,IF($C1412=C1420,F1420,IF($C1412=C1421,F1421,IF($C1412=C1422,F1422,IF($C1412=0,"")))))))</f>
        <v/>
      </c>
      <c r="G1424" s="65" t="s">
        <v>60</v>
      </c>
    </row>
    <row r="1425" spans="2:13" hidden="1" x14ac:dyDescent="0.3"/>
    <row r="1426" spans="2:13" hidden="1" x14ac:dyDescent="0.3">
      <c r="C1426" s="4" t="s">
        <v>142</v>
      </c>
    </row>
    <row r="1427" spans="2:13" hidden="1" x14ac:dyDescent="0.3"/>
    <row r="1428" spans="2:13" hidden="1" x14ac:dyDescent="0.3"/>
    <row r="1429" spans="2:13" hidden="1" x14ac:dyDescent="0.3"/>
    <row r="1430" spans="2:13" ht="16" hidden="1" x14ac:dyDescent="0.4">
      <c r="B1430" s="66" t="str">
        <f>IF(OR(F379="",J379=""),B379,CONCATENATE(B379,": ",F379,", ",J379))</f>
        <v>9th visit</v>
      </c>
      <c r="C1430" s="67"/>
      <c r="D1430" s="67"/>
      <c r="E1430" s="67"/>
      <c r="F1430" s="67"/>
      <c r="G1430" s="67"/>
      <c r="H1430" s="67"/>
      <c r="I1430" s="67"/>
      <c r="J1430" s="67"/>
      <c r="K1430" s="67"/>
      <c r="L1430" s="67"/>
      <c r="M1430" s="133">
        <f>IF(J379=I$1103,L$1103,IF(J379=I$1104,L$1104,IF(J379=I$1105,L$1105,IF(J379=I$1106,L$1106,IF(J379=I$1107,L$1107,IF(J379=I$1108,L$1108,IF(J379=I$1109,L$1109,IF(J379="",0))))))))</f>
        <v>0</v>
      </c>
    </row>
    <row r="1431" spans="2:13" hidden="1" x14ac:dyDescent="0.3">
      <c r="F1431" s="63"/>
    </row>
    <row r="1432" spans="2:13" hidden="1" x14ac:dyDescent="0.3">
      <c r="F1432" s="70" t="str">
        <f>F383</f>
        <v/>
      </c>
      <c r="J1432" s="70" t="str">
        <f>F384</f>
        <v/>
      </c>
    </row>
    <row r="1433" spans="2:13" hidden="1" x14ac:dyDescent="0.3"/>
    <row r="1434" spans="2:13" hidden="1" x14ac:dyDescent="0.3">
      <c r="B1434" s="64">
        <f>IF(C1434=F$1107,E$1107,IF(C1434=F$1108,E$1108,IF(C1434=F$1109,E$1109,IF(C1434=F$1110,E$1110,IF(C1434=F$1111,E$1111,IF(C1434=0,0))))))</f>
        <v>0</v>
      </c>
      <c r="C1434" s="4">
        <f>K386</f>
        <v>0</v>
      </c>
      <c r="F1434" s="4" t="str">
        <f>F1397</f>
        <v>1. I felt fully seen and heard.</v>
      </c>
      <c r="M1434" s="4">
        <f>IF(K386="",0,1)</f>
        <v>0</v>
      </c>
    </row>
    <row r="1435" spans="2:13" hidden="1" x14ac:dyDescent="0.3">
      <c r="B1435" s="64">
        <f t="shared" ref="B1435:B1443" si="72">IF(C1435=F$1107,E$1107,IF(C1435=F$1108,E$1108,IF(C1435=F$1109,E$1109,IF(C1435=F$1110,E$1110,IF(C1435=F$1111,E$1111,IF(C1435=0,0))))))</f>
        <v>0</v>
      </c>
      <c r="C1435" s="4">
        <f>K388</f>
        <v>0</v>
      </c>
      <c r="F1435" s="4" t="str">
        <f t="shared" ref="F1435:F1443" si="73">F1398</f>
        <v>2. They faithfully responded to all of my expressions of pain or discomfort.</v>
      </c>
      <c r="M1435" s="4">
        <f>IF(K388="",0,1)</f>
        <v>0</v>
      </c>
    </row>
    <row r="1436" spans="2:13" hidden="1" x14ac:dyDescent="0.3">
      <c r="B1436" s="64">
        <f t="shared" si="72"/>
        <v>0</v>
      </c>
      <c r="C1436" s="4">
        <f>K390</f>
        <v>0</v>
      </c>
      <c r="F1436" s="4" t="str">
        <f t="shared" si="73"/>
        <v>3. They put my personal wellbeing ahead of their institutional processes.</v>
      </c>
      <c r="M1436" s="4">
        <f>IF(K390="",0,1)</f>
        <v>0</v>
      </c>
    </row>
    <row r="1437" spans="2:13" hidden="1" x14ac:dyDescent="0.3">
      <c r="B1437" s="64">
        <f t="shared" si="72"/>
        <v>0</v>
      </c>
      <c r="C1437" s="4">
        <f>K392</f>
        <v>0</v>
      </c>
      <c r="F1437" s="4" t="str">
        <f t="shared" si="73"/>
        <v>4. Their actions and expressions were devoid of any microaggressions.</v>
      </c>
      <c r="M1437" s="4">
        <f>IF(K392="",0,1)</f>
        <v>0</v>
      </c>
    </row>
    <row r="1438" spans="2:13" hidden="1" x14ac:dyDescent="0.3">
      <c r="B1438" s="64">
        <f t="shared" si="72"/>
        <v>0</v>
      </c>
      <c r="C1438" s="4">
        <f>K394</f>
        <v>0</v>
      </c>
      <c r="F1438" s="4" t="str">
        <f t="shared" si="73"/>
        <v>5. They asked me how they could be more culturally sensitive.</v>
      </c>
      <c r="M1438" s="4">
        <f>IF(K394="",0,1)</f>
        <v>0</v>
      </c>
    </row>
    <row r="1439" spans="2:13" hidden="1" x14ac:dyDescent="0.3">
      <c r="B1439" s="64">
        <f t="shared" si="72"/>
        <v>0</v>
      </c>
      <c r="C1439" s="4">
        <f>K396</f>
        <v>0</v>
      </c>
      <c r="F1439" s="4" t="str">
        <f t="shared" si="73"/>
        <v>6. They did not exploit my vulnerability to their professional authority.</v>
      </c>
      <c r="M1439" s="4">
        <f>IF(K396="",0,1)</f>
        <v>0</v>
      </c>
    </row>
    <row r="1440" spans="2:13" hidden="1" x14ac:dyDescent="0.3">
      <c r="B1440" s="64">
        <f t="shared" si="72"/>
        <v>0</v>
      </c>
      <c r="C1440" s="4">
        <f>K398</f>
        <v>0</v>
      </c>
      <c r="F1440" s="4" t="str">
        <f t="shared" si="73"/>
        <v>7. I never had to give up my autonomy to fit their processes.</v>
      </c>
      <c r="M1440" s="4">
        <f>IF(K398="",0,1)</f>
        <v>0</v>
      </c>
    </row>
    <row r="1441" spans="2:16" hidden="1" x14ac:dyDescent="0.3">
      <c r="B1441" s="64">
        <f t="shared" si="72"/>
        <v>0</v>
      </c>
      <c r="C1441" s="4">
        <f>K400</f>
        <v>0</v>
      </c>
      <c r="F1441" s="4" t="str">
        <f t="shared" si="73"/>
        <v>8. Staff appeared to be culturally diverse.</v>
      </c>
      <c r="M1441" s="4">
        <f>IF(K400="",0,1)</f>
        <v>0</v>
      </c>
    </row>
    <row r="1442" spans="2:16" hidden="1" x14ac:dyDescent="0.3">
      <c r="B1442" s="64">
        <f t="shared" si="72"/>
        <v>0</v>
      </c>
      <c r="C1442" s="4">
        <f>K402</f>
        <v>0</v>
      </c>
      <c r="F1442" s="4" t="str">
        <f t="shared" si="73"/>
        <v>9. They effectively accommodated my linguistic barrier.</v>
      </c>
      <c r="M1442" s="4">
        <f>IF(K402="",0,1)</f>
        <v>0</v>
      </c>
    </row>
    <row r="1443" spans="2:16" hidden="1" x14ac:dyDescent="0.3">
      <c r="B1443" s="64">
        <f t="shared" si="72"/>
        <v>0</v>
      </c>
      <c r="C1443" s="4">
        <f>K404</f>
        <v>0</v>
      </c>
      <c r="F1443" s="4" t="str">
        <f t="shared" si="73"/>
        <v>10. I was offered billing options appropriate to my cultural values.</v>
      </c>
      <c r="M1443" s="4">
        <f>IF(K404="",0,1)</f>
        <v>0</v>
      </c>
    </row>
    <row r="1444" spans="2:16" hidden="1" x14ac:dyDescent="0.3">
      <c r="M1444" s="71">
        <f t="shared" ref="M1444" si="74">SUM(M1434:M1443)</f>
        <v>0</v>
      </c>
    </row>
    <row r="1445" spans="2:16" ht="15.5" hidden="1" x14ac:dyDescent="0.45">
      <c r="B1445" s="72">
        <f t="shared" ref="B1445" si="75">ROUND(SUM(B1434:B1443),0)</f>
        <v>0</v>
      </c>
      <c r="C1445" s="73" t="str">
        <f>IF(AND($B1445&gt;=$B$1114,$B1445&lt;$C$1114),E$1114,IF(AND($B1445&gt;=$B$1115,$B1445&lt;$C$1115),E$1115,IF(AND($B1445&gt;=$B$1116,$B1445&lt;$C$1116),E$1116,IF(AND($B1445&gt;=$B$1117,$B1445&lt;$C$1117),E$1117,IF(AND($B1445&gt;=$B$1118,$B1445&lt;=$C$1118),E$1118)))))</f>
        <v>Dangerously incompetent</v>
      </c>
      <c r="F1445" s="73" t="str">
        <f>IF(AND($B1445&gt;=$B$1114,$B1445&lt;$C$1114),H$1114,IF(AND($B1445&gt;=$B$1115,$B1445&lt;$C$1115),H$1115,IF(AND($B1445&gt;=$B$1116,$B1445&lt;$C$1116),H$1116,IF(AND($B1445&gt;=$B$1117,$B1445&lt;$C$1117),H$1117,IF(AND($B1445&gt;=$B$1118,$B1445&lt;=$C$1118),H$1118)))))</f>
        <v>dangerous incompetence</v>
      </c>
      <c r="I1445" s="73" t="str">
        <f>IF(AND($B1445&gt;=$B$1114,$B1445&lt;$C$1114),K$1114,IF(AND($B1445&gt;=$B$1115,$B1445&lt;$C$1115),K$1115,IF(AND($B1445&gt;=$B$1116,$B1445&lt;$C$1116),K$1116,IF(AND($B1445&gt;=$B$1117,$B1445&lt;$C$1117),K$1117,IF(AND($B1445&gt;=$B$1118,$B1445&lt;=$C$1118),K$1118)))))</f>
        <v>dangerous risk to Janelle's wellbeing</v>
      </c>
      <c r="M1445" s="74" t="str">
        <f>IF(M1444=10,B1445,"")</f>
        <v/>
      </c>
      <c r="P1445" s="127" t="str">
        <f>IF(M1445="","",M1445*0.01)</f>
        <v/>
      </c>
    </row>
    <row r="1446" spans="2:16" ht="15.5" hidden="1" x14ac:dyDescent="0.45">
      <c r="L1446" s="75" t="s">
        <v>92</v>
      </c>
      <c r="M1446" s="76" t="str">
        <f>IF(K384="","",K384)</f>
        <v/>
      </c>
      <c r="P1446" s="127" t="str">
        <f>IF(M1446="","",1-(M1446/12))</f>
        <v/>
      </c>
    </row>
    <row r="1447" spans="2:16" hidden="1" x14ac:dyDescent="0.3">
      <c r="B1447" s="73" t="str">
        <f t="shared" ref="B1447" si="76">IF(M1444=10,CONCATENATE(E1447,F1447,G1447,H1447,I1447,J1447,K1447,L1447,M1447),"")</f>
        <v/>
      </c>
      <c r="D1447" s="65" t="s">
        <v>60</v>
      </c>
      <c r="E1447" s="4" t="s">
        <v>93</v>
      </c>
      <c r="F1447" s="4">
        <f t="shared" ref="F1447" si="77">B1445</f>
        <v>0</v>
      </c>
      <c r="G1447" s="4" t="s">
        <v>94</v>
      </c>
      <c r="H1447" s="4" t="str">
        <f t="shared" ref="H1447" si="78">F1445</f>
        <v>dangerous incompetence</v>
      </c>
      <c r="I1447" s="4" t="s">
        <v>95</v>
      </c>
    </row>
    <row r="1448" spans="2:16" hidden="1" x14ac:dyDescent="0.3"/>
    <row r="1449" spans="2:16" ht="14.5" hidden="1" x14ac:dyDescent="0.45">
      <c r="C1449" s="147">
        <f>E414</f>
        <v>0</v>
      </c>
      <c r="D1449" s="148"/>
      <c r="E1449" s="148"/>
      <c r="F1449" s="148"/>
      <c r="G1449" s="148"/>
      <c r="H1449" s="149"/>
    </row>
    <row r="1450" spans="2:16" hidden="1" x14ac:dyDescent="0.3"/>
    <row r="1451" spans="2:16" hidden="1" x14ac:dyDescent="0.3">
      <c r="C1451" s="73" t="str">
        <f>CONCATENATE(E1451,F1451,G1451,H1451,I1451,J1451,K1451,,L1451,M1451)</f>
        <v xml:space="preserve">We provide this helpful feedback to you, , to improve your cultural competency. </v>
      </c>
      <c r="D1451" s="65" t="s">
        <v>60</v>
      </c>
      <c r="E1451" s="4" t="s">
        <v>123</v>
      </c>
      <c r="F1451" s="4" t="str">
        <f>IF($J1432=0,"the recipient",$J1432)</f>
        <v/>
      </c>
      <c r="G1451" s="4" t="s">
        <v>124</v>
      </c>
      <c r="H1451" s="4"/>
    </row>
    <row r="1452" spans="2:16" hidden="1" x14ac:dyDescent="0.3">
      <c r="C1452" s="73" t="str">
        <f>CONCATENATE(E1452,F1452,G1452,H1452,I1452,J1452,K1452,,L1452,M1452)</f>
        <v xml:space="preserve">We know medical providers like you rely upon referrals. Often from those you serve. </v>
      </c>
      <c r="D1452" s="65" t="s">
        <v>60</v>
      </c>
      <c r="E1452" s="4" t="s">
        <v>126</v>
      </c>
      <c r="G1452" s="4" t="s">
        <v>127</v>
      </c>
    </row>
    <row r="1453" spans="2:16" hidden="1" x14ac:dyDescent="0.3">
      <c r="C1453" s="73" t="str">
        <f>CONCATENATE(E1453,F1453,G1453,H1453,I1453,J1453,K1453,,L1453,M1453)</f>
        <v>Select a service that best fits your needs.</v>
      </c>
      <c r="D1453" s="65" t="s">
        <v>60</v>
      </c>
      <c r="E1453" s="4" t="s">
        <v>17</v>
      </c>
    </row>
    <row r="1454" spans="2:16" hidden="1" x14ac:dyDescent="0.3">
      <c r="C1454" s="62" t="str">
        <f>$C$1164</f>
        <v>Standard Cultural Competence - begin</v>
      </c>
      <c r="E1454" s="65" t="s">
        <v>60</v>
      </c>
      <c r="F1454" s="62" t="str">
        <f>$H$1164</f>
        <v>beginning the Standard Cultural Competence program</v>
      </c>
      <c r="G1454" s="65" t="s">
        <v>60</v>
      </c>
      <c r="H1454" s="73" t="str">
        <f>CONCATENATE($I1454,$J1454,$K1454,$L1454,$M1454,$N1454,$O1454,$P1454)</f>
        <v>Now that  is beginning the Standard Cultural Competence program, we expect improved outcomes. And can provide a testimonial of their responsiveness to the needs of diverse clients.</v>
      </c>
      <c r="I1454" s="4" t="s">
        <v>128</v>
      </c>
      <c r="J1454" s="65" t="str">
        <f>F1451</f>
        <v/>
      </c>
      <c r="K1454" s="61" t="s">
        <v>129</v>
      </c>
      <c r="L1454" s="4" t="str">
        <f>F1454</f>
        <v>beginning the Standard Cultural Competence program</v>
      </c>
      <c r="M1454" s="4" t="s">
        <v>143</v>
      </c>
      <c r="N1454" s="60" t="s">
        <v>131</v>
      </c>
    </row>
    <row r="1455" spans="2:16" hidden="1" x14ac:dyDescent="0.3">
      <c r="C1455" s="62" t="str">
        <f>$C$1165</f>
        <v>Competitive Cultural Competence - begin</v>
      </c>
      <c r="E1455" s="65" t="s">
        <v>60</v>
      </c>
      <c r="F1455" s="62" t="str">
        <f>$H$1165</f>
        <v>beginning the Competetive Cultural Competence program</v>
      </c>
      <c r="G1455" s="65" t="s">
        <v>60</v>
      </c>
      <c r="H1455" s="73" t="str">
        <f t="shared" ref="H1455:H1460" si="79">CONCATENATE($I1455,$J1455,$K1455,$L1455,$M1455,$N1455,$O1455,$P1455)</f>
        <v>Now that  is beginning the Competetive Cultural Competence program, we anticipate modestly improved wellness outcomes. And can provide a testimonial of their responsiveness to the needs of diverse clients.</v>
      </c>
      <c r="I1455" s="4" t="s">
        <v>128</v>
      </c>
      <c r="J1455" s="4" t="str">
        <f>J1454</f>
        <v/>
      </c>
      <c r="K1455" s="61" t="str">
        <f>K$1195</f>
        <v xml:space="preserve"> is </v>
      </c>
      <c r="L1455" s="4" t="str">
        <f t="shared" ref="L1455:L1459" si="80">F1455</f>
        <v>beginning the Competetive Cultural Competence program</v>
      </c>
      <c r="M1455" s="4" t="s">
        <v>144</v>
      </c>
      <c r="N1455" s="60" t="s">
        <v>131</v>
      </c>
    </row>
    <row r="1456" spans="2:16" hidden="1" x14ac:dyDescent="0.3">
      <c r="C1456" s="62" t="str">
        <f>$C$1166</f>
        <v>Standard Cultural Competence - enrolled</v>
      </c>
      <c r="E1456" s="65" t="s">
        <v>60</v>
      </c>
      <c r="F1456" s="62" t="str">
        <f>$H$1166</f>
        <v>participating in the Standard Cultural Competence program</v>
      </c>
      <c r="G1456" s="65" t="s">
        <v>60</v>
      </c>
      <c r="H1456" s="73" t="str">
        <f t="shared" si="79"/>
        <v>Now that  is participating in the Standard Cultural Competence program, we expect better outcomes. And can provide a testimonial of their responsiveness to the needs of diverse clients.</v>
      </c>
      <c r="I1456" s="4" t="s">
        <v>128</v>
      </c>
      <c r="J1456" s="4" t="str">
        <f t="shared" ref="J1456:J1459" si="81">J1455</f>
        <v/>
      </c>
      <c r="K1456" s="61" t="str">
        <f>K$1195</f>
        <v xml:space="preserve"> is </v>
      </c>
      <c r="L1456" s="4" t="str">
        <f t="shared" si="80"/>
        <v>participating in the Standard Cultural Competence program</v>
      </c>
      <c r="M1456" s="4" t="s">
        <v>145</v>
      </c>
      <c r="N1456" s="60" t="s">
        <v>131</v>
      </c>
    </row>
    <row r="1457" spans="2:14" hidden="1" x14ac:dyDescent="0.3">
      <c r="C1457" s="62" t="str">
        <f>$C$1167</f>
        <v>Competitive Cultural Competence - enrolled</v>
      </c>
      <c r="E1457" s="65" t="s">
        <v>60</v>
      </c>
      <c r="F1457" s="62" t="str">
        <f>$H$1167</f>
        <v>participating in the Competetive Cultural Competence program</v>
      </c>
      <c r="G1457" s="65" t="s">
        <v>60</v>
      </c>
      <c r="H1457" s="73" t="str">
        <f t="shared" si="79"/>
        <v>Now that  is participating in the Competetive Cultural Competence program, we anticipate significantly improved wellness outcomes. And can provide a testimonial of their responsiveness to the needs of diverse clients.</v>
      </c>
      <c r="I1457" s="4" t="s">
        <v>128</v>
      </c>
      <c r="J1457" s="4" t="str">
        <f t="shared" si="81"/>
        <v/>
      </c>
      <c r="K1457" s="61" t="str">
        <f>K$1195</f>
        <v xml:space="preserve"> is </v>
      </c>
      <c r="L1457" s="4" t="str">
        <f t="shared" si="80"/>
        <v>participating in the Competetive Cultural Competence program</v>
      </c>
      <c r="M1457" s="4" t="s">
        <v>146</v>
      </c>
      <c r="N1457" s="60" t="s">
        <v>131</v>
      </c>
    </row>
    <row r="1458" spans="2:14" hidden="1" x14ac:dyDescent="0.3">
      <c r="C1458" s="62" t="str">
        <f>$C$1168</f>
        <v>Standard Cultural Competence - completed</v>
      </c>
      <c r="E1458" s="65" t="s">
        <v>60</v>
      </c>
      <c r="F1458" s="62" t="str">
        <f>$H$1168</f>
        <v>completing the Standard Cultural Competence program</v>
      </c>
      <c r="G1458" s="65" t="s">
        <v>60</v>
      </c>
      <c r="H1458" s="73" t="str">
        <f t="shared" si="79"/>
        <v>Now that  is completing the Standard Cultural Competence program, we expect stellar outcomes. And will soon provide a testimonial of their responsiveness to the needs of diverse clients.</v>
      </c>
      <c r="I1458" s="4" t="s">
        <v>128</v>
      </c>
      <c r="J1458" s="4" t="str">
        <f t="shared" si="81"/>
        <v/>
      </c>
      <c r="K1458" s="61" t="str">
        <f>K$1195</f>
        <v xml:space="preserve"> is </v>
      </c>
      <c r="L1458" s="4" t="str">
        <f t="shared" si="80"/>
        <v>completing the Standard Cultural Competence program</v>
      </c>
      <c r="M1458" s="4" t="s">
        <v>147</v>
      </c>
      <c r="N1458" s="60" t="s">
        <v>136</v>
      </c>
    </row>
    <row r="1459" spans="2:14" hidden="1" x14ac:dyDescent="0.3">
      <c r="C1459" s="62" t="str">
        <f>$C$1169</f>
        <v>Competitive Cultural Competence - completed</v>
      </c>
      <c r="E1459" s="65" t="s">
        <v>60</v>
      </c>
      <c r="F1459" s="62" t="str">
        <f>$H$1169</f>
        <v>completing the Competetive Cultural Competence program</v>
      </c>
      <c r="G1459" s="65" t="s">
        <v>60</v>
      </c>
      <c r="H1459" s="73" t="str">
        <f t="shared" si="79"/>
        <v>Now that  is completing the Competetive Cultural Competence program, we anticipate greatly improved wellness outcomes. And will soon provide a testimonial of their responsiveness to the needs of diverse clients.</v>
      </c>
      <c r="I1459" s="4" t="s">
        <v>128</v>
      </c>
      <c r="J1459" s="4" t="str">
        <f t="shared" si="81"/>
        <v/>
      </c>
      <c r="K1459" s="61" t="str">
        <f>K$1195</f>
        <v xml:space="preserve"> is </v>
      </c>
      <c r="L1459" s="4" t="str">
        <f t="shared" si="80"/>
        <v>completing the Competetive Cultural Competence program</v>
      </c>
      <c r="M1459" s="4" t="s">
        <v>148</v>
      </c>
      <c r="N1459" s="60" t="s">
        <v>136</v>
      </c>
    </row>
    <row r="1460" spans="2:14" hidden="1" x14ac:dyDescent="0.3">
      <c r="G1460" s="65" t="s">
        <v>60</v>
      </c>
      <c r="H1460" s="73" t="str">
        <f t="shared" si="79"/>
        <v>Select one of these two services, Standard or Competitive Competence, to best improve your efficacy serving diverse patients. We can then offer a testimonial of your improved responsiveness to diverse clients.</v>
      </c>
      <c r="K1460" s="61" t="s">
        <v>138</v>
      </c>
      <c r="L1460" s="61" t="s">
        <v>139</v>
      </c>
      <c r="M1460" s="61" t="s">
        <v>149</v>
      </c>
      <c r="N1460" s="60" t="s">
        <v>141</v>
      </c>
    </row>
    <row r="1461" spans="2:14" hidden="1" x14ac:dyDescent="0.3">
      <c r="C1461" s="73" t="str">
        <f>IF($C1449=$C1454,H1454,IF($C1449=$C1455,H1455,IF($C1449=C1456,H1456,IF($C1449=C1457,H1457,IF($C1449=C1458,H1458,IF($C1449=C1459,H1459,IF($C1449=0,H1460)))))))</f>
        <v>Select one of these two services, Standard or Competitive Competence, to best improve your efficacy serving diverse patients. We can then offer a testimonial of your improved responsiveness to diverse clients.</v>
      </c>
      <c r="E1461" s="65" t="s">
        <v>60</v>
      </c>
      <c r="F1461" s="73" t="str">
        <f>IF($C1449=$C1454,F1454,IF($C1449=$C1455,F1455,IF($C1449=C1456,F1456,IF($C1449=C1457,F1457,IF($C1449=C1458,F1458,IF($C1449=C1459,F1459,IF($C1449=0,"")))))))</f>
        <v/>
      </c>
      <c r="G1461" s="65" t="s">
        <v>60</v>
      </c>
    </row>
    <row r="1462" spans="2:14" hidden="1" x14ac:dyDescent="0.3"/>
    <row r="1463" spans="2:14" hidden="1" x14ac:dyDescent="0.3">
      <c r="C1463" s="4" t="s">
        <v>142</v>
      </c>
    </row>
    <row r="1464" spans="2:14" hidden="1" x14ac:dyDescent="0.3"/>
    <row r="1465" spans="2:14" hidden="1" x14ac:dyDescent="0.3"/>
    <row r="1466" spans="2:14" hidden="1" x14ac:dyDescent="0.3"/>
    <row r="1467" spans="2:14" ht="16" hidden="1" x14ac:dyDescent="0.4">
      <c r="B1467" s="66" t="str">
        <f>IF(OR(F420="",J420=""),B420,CONCATENATE(B420,": ",F420,", ",J420))</f>
        <v>10th visit</v>
      </c>
      <c r="C1467" s="67"/>
      <c r="D1467" s="67"/>
      <c r="E1467" s="67"/>
      <c r="F1467" s="68"/>
      <c r="G1467" s="67"/>
      <c r="H1467" s="69"/>
      <c r="I1467" s="67"/>
      <c r="J1467" s="67"/>
      <c r="K1467" s="67"/>
      <c r="L1467" s="67"/>
      <c r="M1467" s="133">
        <f>IF(J420=I$1103,L$1103,IF(J420=I$1104,L$1104,IF(J420=I$1105,L$1105,IF(J420=I$1106,L$1106,IF(J420=I$1107,L$1107,IF(J420=I$1108,L$1108,IF(J420=I$1109,L$1109,IF(J420="",0))))))))</f>
        <v>0</v>
      </c>
    </row>
    <row r="1468" spans="2:14" hidden="1" x14ac:dyDescent="0.3">
      <c r="F1468" s="63"/>
    </row>
    <row r="1469" spans="2:14" hidden="1" x14ac:dyDescent="0.3">
      <c r="F1469" s="70" t="str">
        <f>F424</f>
        <v/>
      </c>
      <c r="J1469" s="70" t="str">
        <f>F425</f>
        <v/>
      </c>
    </row>
    <row r="1470" spans="2:14" hidden="1" x14ac:dyDescent="0.3"/>
    <row r="1471" spans="2:14" hidden="1" x14ac:dyDescent="0.3">
      <c r="B1471" s="64">
        <f>IF(C1471=F$1107,E$1107,IF(C1471=F$1108,E$1108,IF(C1471=F$1109,E$1109,IF(C1471=F$1110,E$1110,IF(C1471=F$1111,E$1111,IF(C1471=0,0))))))</f>
        <v>0</v>
      </c>
      <c r="C1471" s="4">
        <f>K427</f>
        <v>0</v>
      </c>
      <c r="F1471" s="4" t="str">
        <f>F1434</f>
        <v>1. I felt fully seen and heard.</v>
      </c>
      <c r="M1471" s="4">
        <f>IF(K427="",0,1)</f>
        <v>0</v>
      </c>
    </row>
    <row r="1472" spans="2:14" hidden="1" x14ac:dyDescent="0.3">
      <c r="B1472" s="64">
        <f t="shared" ref="B1472:B1480" si="82">IF(C1472=F$1107,E$1107,IF(C1472=F$1108,E$1108,IF(C1472=F$1109,E$1109,IF(C1472=F$1110,E$1110,IF(C1472=F$1111,E$1111,IF(C1472=0,0))))))</f>
        <v>0</v>
      </c>
      <c r="C1472" s="4">
        <f>K429</f>
        <v>0</v>
      </c>
      <c r="F1472" s="4" t="str">
        <f t="shared" ref="F1472:F1480" si="83">F1435</f>
        <v>2. They faithfully responded to all of my expressions of pain or discomfort.</v>
      </c>
      <c r="M1472" s="4">
        <f>IF(K429="",0,1)</f>
        <v>0</v>
      </c>
    </row>
    <row r="1473" spans="2:16" hidden="1" x14ac:dyDescent="0.3">
      <c r="B1473" s="64">
        <f t="shared" si="82"/>
        <v>0</v>
      </c>
      <c r="C1473" s="4">
        <f>K431</f>
        <v>0</v>
      </c>
      <c r="F1473" s="4" t="str">
        <f t="shared" si="83"/>
        <v>3. They put my personal wellbeing ahead of their institutional processes.</v>
      </c>
      <c r="M1473" s="4">
        <f>IF(K431="",0,1)</f>
        <v>0</v>
      </c>
    </row>
    <row r="1474" spans="2:16" hidden="1" x14ac:dyDescent="0.3">
      <c r="B1474" s="64">
        <f t="shared" si="82"/>
        <v>0</v>
      </c>
      <c r="C1474" s="4">
        <f>K433</f>
        <v>0</v>
      </c>
      <c r="F1474" s="4" t="str">
        <f t="shared" si="83"/>
        <v>4. Their actions and expressions were devoid of any microaggressions.</v>
      </c>
      <c r="M1474" s="4">
        <f>IF(K433="",0,1)</f>
        <v>0</v>
      </c>
    </row>
    <row r="1475" spans="2:16" hidden="1" x14ac:dyDescent="0.3">
      <c r="B1475" s="64">
        <f t="shared" si="82"/>
        <v>0</v>
      </c>
      <c r="C1475" s="4">
        <f>K435</f>
        <v>0</v>
      </c>
      <c r="F1475" s="4" t="str">
        <f t="shared" si="83"/>
        <v>5. They asked me how they could be more culturally sensitive.</v>
      </c>
      <c r="M1475" s="4">
        <f>IF(K435="",0,1)</f>
        <v>0</v>
      </c>
    </row>
    <row r="1476" spans="2:16" hidden="1" x14ac:dyDescent="0.3">
      <c r="B1476" s="64">
        <f t="shared" si="82"/>
        <v>0</v>
      </c>
      <c r="C1476" s="4">
        <f>K437</f>
        <v>0</v>
      </c>
      <c r="F1476" s="4" t="str">
        <f t="shared" si="83"/>
        <v>6. They did not exploit my vulnerability to their professional authority.</v>
      </c>
      <c r="M1476" s="4">
        <f>IF(K437="",0,1)</f>
        <v>0</v>
      </c>
    </row>
    <row r="1477" spans="2:16" hidden="1" x14ac:dyDescent="0.3">
      <c r="B1477" s="64">
        <f t="shared" si="82"/>
        <v>0</v>
      </c>
      <c r="C1477" s="4">
        <f>K439</f>
        <v>0</v>
      </c>
      <c r="F1477" s="4" t="str">
        <f t="shared" si="83"/>
        <v>7. I never had to give up my autonomy to fit their processes.</v>
      </c>
      <c r="M1477" s="4">
        <f>IF(K439="",0,1)</f>
        <v>0</v>
      </c>
    </row>
    <row r="1478" spans="2:16" hidden="1" x14ac:dyDescent="0.3">
      <c r="B1478" s="64">
        <f t="shared" si="82"/>
        <v>0</v>
      </c>
      <c r="C1478" s="4">
        <f>K441</f>
        <v>0</v>
      </c>
      <c r="F1478" s="4" t="str">
        <f t="shared" si="83"/>
        <v>8. Staff appeared to be culturally diverse.</v>
      </c>
      <c r="M1478" s="4">
        <f>IF(K441="",0,1)</f>
        <v>0</v>
      </c>
    </row>
    <row r="1479" spans="2:16" hidden="1" x14ac:dyDescent="0.3">
      <c r="B1479" s="64">
        <f t="shared" si="82"/>
        <v>0</v>
      </c>
      <c r="C1479" s="4">
        <f>K443</f>
        <v>0</v>
      </c>
      <c r="F1479" s="4" t="str">
        <f t="shared" si="83"/>
        <v>9. They effectively accommodated my linguistic barrier.</v>
      </c>
      <c r="M1479" s="4">
        <f>IF(K443="",0,1)</f>
        <v>0</v>
      </c>
    </row>
    <row r="1480" spans="2:16" hidden="1" x14ac:dyDescent="0.3">
      <c r="B1480" s="64">
        <f t="shared" si="82"/>
        <v>0</v>
      </c>
      <c r="C1480" s="4">
        <f>K445</f>
        <v>0</v>
      </c>
      <c r="F1480" s="4" t="str">
        <f t="shared" si="83"/>
        <v>10. I was offered billing options appropriate to my cultural values.</v>
      </c>
      <c r="M1480" s="4">
        <f>IF(K445="",0,1)</f>
        <v>0</v>
      </c>
    </row>
    <row r="1481" spans="2:16" hidden="1" x14ac:dyDescent="0.3">
      <c r="M1481" s="71">
        <f t="shared" ref="M1481" si="84">SUM(M1471:M1480)</f>
        <v>0</v>
      </c>
    </row>
    <row r="1482" spans="2:16" ht="15.5" hidden="1" x14ac:dyDescent="0.45">
      <c r="B1482" s="72">
        <f t="shared" ref="B1482" si="85">ROUND(SUM(B1471:B1480),0)</f>
        <v>0</v>
      </c>
      <c r="C1482" s="73" t="str">
        <f>IF(AND($B1482&gt;=$B$1114,$B1482&lt;$C$1114),E$1114,IF(AND($B1482&gt;=$B$1115,$B1482&lt;$C$1115),E$1115,IF(AND($B1482&gt;=$B$1116,$B1482&lt;$C$1116),E$1116,IF(AND($B1482&gt;=$B$1117,$B1482&lt;$C$1117),E$1117,IF(AND($B1482&gt;=$B$1118,$B1482&lt;=$C$1118),E$1118)))))</f>
        <v>Dangerously incompetent</v>
      </c>
      <c r="F1482" s="73" t="str">
        <f>IF(AND($B1482&gt;=$B$1114,$B1482&lt;$C$1114),H$1114,IF(AND($B1482&gt;=$B$1115,$B1482&lt;$C$1115),H$1115,IF(AND($B1482&gt;=$B$1116,$B1482&lt;$C$1116),H$1116,IF(AND($B1482&gt;=$B$1117,$B1482&lt;$C$1117),H$1117,IF(AND($B1482&gt;=$B$1118,$B1482&lt;=$C$1118),H$1118)))))</f>
        <v>dangerous incompetence</v>
      </c>
      <c r="I1482" s="73" t="str">
        <f>IF(AND($B1482&gt;=$B$1114,$B1482&lt;$C$1114),K$1114,IF(AND($B1482&gt;=$B$1115,$B1482&lt;$C$1115),K$1115,IF(AND($B1482&gt;=$B$1116,$B1482&lt;$C$1116),K$1116,IF(AND($B1482&gt;=$B$1117,$B1482&lt;$C$1117),K$1117,IF(AND($B1482&gt;=$B$1118,$B1482&lt;=$C$1118),K$1118)))))</f>
        <v>dangerous risk to Janelle's wellbeing</v>
      </c>
      <c r="M1482" s="74" t="str">
        <f>IF(M1481=10,B1482,"")</f>
        <v/>
      </c>
      <c r="P1482" s="127" t="str">
        <f>IF(M1482="","",M1482*0.01)</f>
        <v/>
      </c>
    </row>
    <row r="1483" spans="2:16" ht="15.5" hidden="1" x14ac:dyDescent="0.45">
      <c r="L1483" s="75" t="s">
        <v>92</v>
      </c>
      <c r="M1483" s="76" t="str">
        <f>IF(K425="","",K425)</f>
        <v/>
      </c>
      <c r="P1483" s="127" t="str">
        <f>IF(M1483="","",1-(M1483/12))</f>
        <v/>
      </c>
    </row>
    <row r="1484" spans="2:16" hidden="1" x14ac:dyDescent="0.3">
      <c r="B1484" s="73" t="str">
        <f t="shared" ref="B1484" si="86">IF(M1481=10,CONCATENATE(E1484,F1484,G1484,H1484,I1484,J1484,K1484,L1484,M1484),"")</f>
        <v/>
      </c>
      <c r="D1484" s="65" t="s">
        <v>60</v>
      </c>
      <c r="E1484" s="4" t="s">
        <v>93</v>
      </c>
      <c r="F1484" s="4">
        <f t="shared" ref="F1484" si="87">B1482</f>
        <v>0</v>
      </c>
      <c r="G1484" s="4" t="s">
        <v>94</v>
      </c>
      <c r="H1484" s="4" t="str">
        <f t="shared" ref="H1484" si="88">F1482</f>
        <v>dangerous incompetence</v>
      </c>
      <c r="I1484" s="4" t="s">
        <v>95</v>
      </c>
    </row>
    <row r="1485" spans="2:16" hidden="1" x14ac:dyDescent="0.3"/>
    <row r="1486" spans="2:16" ht="14.5" hidden="1" x14ac:dyDescent="0.45">
      <c r="C1486" s="147">
        <f>E455</f>
        <v>0</v>
      </c>
      <c r="D1486" s="148"/>
      <c r="E1486" s="148"/>
      <c r="F1486" s="148"/>
      <c r="G1486" s="148"/>
      <c r="H1486" s="149"/>
    </row>
    <row r="1487" spans="2:16" hidden="1" x14ac:dyDescent="0.3"/>
    <row r="1488" spans="2:16" hidden="1" x14ac:dyDescent="0.3">
      <c r="C1488" s="73" t="str">
        <f>CONCATENATE(E1488,F1488,G1488,H1488,I1488,J1488,K1488,,L1488,M1488)</f>
        <v xml:space="preserve">We provide this helpful feedback to you, , to improve your cultural competency. </v>
      </c>
      <c r="D1488" s="65" t="s">
        <v>60</v>
      </c>
      <c r="E1488" s="4" t="s">
        <v>123</v>
      </c>
      <c r="F1488" s="4" t="str">
        <f>IF($J1469=0,"the recipient",$J1469)</f>
        <v/>
      </c>
      <c r="G1488" s="4" t="s">
        <v>124</v>
      </c>
      <c r="H1488" s="4"/>
    </row>
    <row r="1489" spans="2:14" hidden="1" x14ac:dyDescent="0.3">
      <c r="C1489" s="73" t="str">
        <f>CONCATENATE(E1489,F1489,G1489,H1489,I1489,J1489,K1489,,L1489,M1489)</f>
        <v xml:space="preserve">We know medical providers like you rely upon referrals. Often from those you serve. </v>
      </c>
      <c r="D1489" s="65" t="s">
        <v>60</v>
      </c>
      <c r="E1489" s="4" t="s">
        <v>126</v>
      </c>
      <c r="G1489" s="4" t="s">
        <v>127</v>
      </c>
    </row>
    <row r="1490" spans="2:14" hidden="1" x14ac:dyDescent="0.3">
      <c r="C1490" s="73" t="str">
        <f>CONCATENATE(E1490,F1490,G1490,H1490,I1490,J1490,K1490,,L1490,M1490)</f>
        <v>Select a service that best fits your needs.</v>
      </c>
      <c r="D1490" s="65" t="s">
        <v>60</v>
      </c>
      <c r="E1490" s="4" t="s">
        <v>17</v>
      </c>
    </row>
    <row r="1491" spans="2:14" hidden="1" x14ac:dyDescent="0.3">
      <c r="C1491" s="62" t="str">
        <f>$C$1164</f>
        <v>Standard Cultural Competence - begin</v>
      </c>
      <c r="E1491" s="65" t="s">
        <v>60</v>
      </c>
      <c r="F1491" s="62" t="str">
        <f>$H$1164</f>
        <v>beginning the Standard Cultural Competence program</v>
      </c>
      <c r="G1491" s="65" t="s">
        <v>60</v>
      </c>
      <c r="H1491" s="73" t="str">
        <f>CONCATENATE($I1491,$J1491,$K1491,$L1491,$M1491,$N1491,$O1491,$P1491)</f>
        <v>Now that  is beginning the Standard Cultural Competence program, we expect improved outcomes. And can provide a testimonial of their responsiveness to the needs of diverse clients.</v>
      </c>
      <c r="I1491" s="4" t="s">
        <v>128</v>
      </c>
      <c r="J1491" s="65" t="str">
        <f>F1488</f>
        <v/>
      </c>
      <c r="K1491" s="61" t="s">
        <v>129</v>
      </c>
      <c r="L1491" s="4" t="str">
        <f>F1491</f>
        <v>beginning the Standard Cultural Competence program</v>
      </c>
      <c r="M1491" s="4" t="s">
        <v>143</v>
      </c>
      <c r="N1491" s="60" t="s">
        <v>131</v>
      </c>
    </row>
    <row r="1492" spans="2:14" hidden="1" x14ac:dyDescent="0.3">
      <c r="C1492" s="62" t="str">
        <f>$C$1165</f>
        <v>Competitive Cultural Competence - begin</v>
      </c>
      <c r="E1492" s="65" t="s">
        <v>60</v>
      </c>
      <c r="F1492" s="62" t="str">
        <f>$H$1165</f>
        <v>beginning the Competetive Cultural Competence program</v>
      </c>
      <c r="G1492" s="65" t="s">
        <v>60</v>
      </c>
      <c r="H1492" s="73" t="str">
        <f t="shared" ref="H1492:H1497" si="89">CONCATENATE($I1492,$J1492,$K1492,$L1492,$M1492,$N1492,$O1492,$P1492)</f>
        <v>Now that  is beginning the Competetive Cultural Competence program, we anticipate modestly improved wellness outcomes. And can provide a testimonial of their responsiveness to the needs of diverse clients.</v>
      </c>
      <c r="I1492" s="4" t="s">
        <v>128</v>
      </c>
      <c r="J1492" s="4" t="str">
        <f>J1491</f>
        <v/>
      </c>
      <c r="K1492" s="61" t="str">
        <f>K$1195</f>
        <v xml:space="preserve"> is </v>
      </c>
      <c r="L1492" s="4" t="str">
        <f t="shared" ref="L1492:L1496" si="90">F1492</f>
        <v>beginning the Competetive Cultural Competence program</v>
      </c>
      <c r="M1492" s="4" t="s">
        <v>144</v>
      </c>
      <c r="N1492" s="60" t="s">
        <v>131</v>
      </c>
    </row>
    <row r="1493" spans="2:14" hidden="1" x14ac:dyDescent="0.3">
      <c r="C1493" s="62" t="str">
        <f>$C$1166</f>
        <v>Standard Cultural Competence - enrolled</v>
      </c>
      <c r="E1493" s="65" t="s">
        <v>60</v>
      </c>
      <c r="F1493" s="62" t="str">
        <f>$H$1166</f>
        <v>participating in the Standard Cultural Competence program</v>
      </c>
      <c r="G1493" s="65" t="s">
        <v>60</v>
      </c>
      <c r="H1493" s="73" t="str">
        <f t="shared" si="89"/>
        <v>Now that  is participating in the Standard Cultural Competence program, we expect better outcomes. And can provide a testimonial of their responsiveness to the needs of diverse clients.</v>
      </c>
      <c r="I1493" s="4" t="s">
        <v>128</v>
      </c>
      <c r="J1493" s="4" t="str">
        <f t="shared" ref="J1493:J1496" si="91">J1492</f>
        <v/>
      </c>
      <c r="K1493" s="61" t="str">
        <f>K$1195</f>
        <v xml:space="preserve"> is </v>
      </c>
      <c r="L1493" s="4" t="str">
        <f t="shared" si="90"/>
        <v>participating in the Standard Cultural Competence program</v>
      </c>
      <c r="M1493" s="4" t="s">
        <v>145</v>
      </c>
      <c r="N1493" s="60" t="s">
        <v>131</v>
      </c>
    </row>
    <row r="1494" spans="2:14" hidden="1" x14ac:dyDescent="0.3">
      <c r="C1494" s="62" t="str">
        <f>$C$1167</f>
        <v>Competitive Cultural Competence - enrolled</v>
      </c>
      <c r="E1494" s="65" t="s">
        <v>60</v>
      </c>
      <c r="F1494" s="62" t="str">
        <f>$H$1167</f>
        <v>participating in the Competetive Cultural Competence program</v>
      </c>
      <c r="G1494" s="65" t="s">
        <v>60</v>
      </c>
      <c r="H1494" s="73" t="str">
        <f t="shared" si="89"/>
        <v>Now that  is participating in the Competetive Cultural Competence program, we anticipate significantly improved wellness outcomes. And can provide a testimonial of their responsiveness to the needs of diverse clients.</v>
      </c>
      <c r="I1494" s="4" t="s">
        <v>128</v>
      </c>
      <c r="J1494" s="4" t="str">
        <f t="shared" si="91"/>
        <v/>
      </c>
      <c r="K1494" s="61" t="str">
        <f>K$1195</f>
        <v xml:space="preserve"> is </v>
      </c>
      <c r="L1494" s="4" t="str">
        <f t="shared" si="90"/>
        <v>participating in the Competetive Cultural Competence program</v>
      </c>
      <c r="M1494" s="4" t="s">
        <v>146</v>
      </c>
      <c r="N1494" s="60" t="s">
        <v>131</v>
      </c>
    </row>
    <row r="1495" spans="2:14" hidden="1" x14ac:dyDescent="0.3">
      <c r="C1495" s="62" t="str">
        <f>$C$1168</f>
        <v>Standard Cultural Competence - completed</v>
      </c>
      <c r="E1495" s="65" t="s">
        <v>60</v>
      </c>
      <c r="F1495" s="62" t="str">
        <f>$H$1168</f>
        <v>completing the Standard Cultural Competence program</v>
      </c>
      <c r="G1495" s="65" t="s">
        <v>60</v>
      </c>
      <c r="H1495" s="73" t="str">
        <f t="shared" si="89"/>
        <v>Now that  is completing the Standard Cultural Competence program, we expect stellar outcomes. And will soon provide a testimonial of their responsiveness to the needs of diverse clients.</v>
      </c>
      <c r="I1495" s="4" t="s">
        <v>128</v>
      </c>
      <c r="J1495" s="4" t="str">
        <f t="shared" si="91"/>
        <v/>
      </c>
      <c r="K1495" s="61" t="str">
        <f>K$1195</f>
        <v xml:space="preserve"> is </v>
      </c>
      <c r="L1495" s="4" t="str">
        <f t="shared" si="90"/>
        <v>completing the Standard Cultural Competence program</v>
      </c>
      <c r="M1495" s="4" t="s">
        <v>147</v>
      </c>
      <c r="N1495" s="60" t="s">
        <v>136</v>
      </c>
    </row>
    <row r="1496" spans="2:14" hidden="1" x14ac:dyDescent="0.3">
      <c r="C1496" s="62" t="str">
        <f>$C$1169</f>
        <v>Competitive Cultural Competence - completed</v>
      </c>
      <c r="E1496" s="65" t="s">
        <v>60</v>
      </c>
      <c r="F1496" s="62" t="str">
        <f>$H$1169</f>
        <v>completing the Competetive Cultural Competence program</v>
      </c>
      <c r="G1496" s="65" t="s">
        <v>60</v>
      </c>
      <c r="H1496" s="73" t="str">
        <f t="shared" si="89"/>
        <v>Now that  is completing the Competetive Cultural Competence program, we anticipate greatly improved wellness outcomes. And will soon provide a testimonial of their responsiveness to the needs of diverse clients.</v>
      </c>
      <c r="I1496" s="4" t="s">
        <v>128</v>
      </c>
      <c r="J1496" s="4" t="str">
        <f t="shared" si="91"/>
        <v/>
      </c>
      <c r="K1496" s="61" t="str">
        <f>K$1195</f>
        <v xml:space="preserve"> is </v>
      </c>
      <c r="L1496" s="4" t="str">
        <f t="shared" si="90"/>
        <v>completing the Competetive Cultural Competence program</v>
      </c>
      <c r="M1496" s="4" t="s">
        <v>148</v>
      </c>
      <c r="N1496" s="60" t="s">
        <v>136</v>
      </c>
    </row>
    <row r="1497" spans="2:14" hidden="1" x14ac:dyDescent="0.3">
      <c r="G1497" s="65" t="s">
        <v>60</v>
      </c>
      <c r="H1497" s="73" t="str">
        <f t="shared" si="89"/>
        <v>Select one of these two services, Standard or Competitive Competence, to best improve your efficacy serving diverse patients. We can then offer a testimonial of your improved responsiveness to diverse clients.</v>
      </c>
      <c r="K1497" s="61" t="s">
        <v>138</v>
      </c>
      <c r="L1497" s="61" t="s">
        <v>139</v>
      </c>
      <c r="M1497" s="61" t="s">
        <v>149</v>
      </c>
      <c r="N1497" s="60" t="s">
        <v>141</v>
      </c>
    </row>
    <row r="1498" spans="2:14" hidden="1" x14ac:dyDescent="0.3">
      <c r="C1498" s="73" t="str">
        <f>IF($C1486=$C1491,H1491,IF($C1486=$C1492,H1492,IF($C1486=C1493,H1493,IF($C1486=C1494,H1494,IF($C1486=C1495,H1495,IF($C1486=C1496,H1496,IF($C1486=0,H1497)))))))</f>
        <v>Select one of these two services, Standard or Competitive Competence, to best improve your efficacy serving diverse patients. We can then offer a testimonial of your improved responsiveness to diverse clients.</v>
      </c>
      <c r="E1498" s="65" t="s">
        <v>60</v>
      </c>
      <c r="F1498" s="73" t="str">
        <f>IF($C1486=$C1491,F1491,IF($C1486=$C1492,F1492,IF($C1486=C1493,F1493,IF($C1486=C1494,F1494,IF($C1486=C1495,F1495,IF($C1486=C1496,F1496,IF($C1486=0,"")))))))</f>
        <v/>
      </c>
      <c r="G1498" s="65" t="s">
        <v>60</v>
      </c>
    </row>
    <row r="1499" spans="2:14" hidden="1" x14ac:dyDescent="0.3"/>
    <row r="1500" spans="2:14" hidden="1" x14ac:dyDescent="0.3">
      <c r="C1500" s="4" t="s">
        <v>142</v>
      </c>
    </row>
    <row r="1501" spans="2:14" hidden="1" x14ac:dyDescent="0.3"/>
    <row r="1502" spans="2:14" hidden="1" x14ac:dyDescent="0.3"/>
    <row r="1503" spans="2:14" hidden="1" x14ac:dyDescent="0.3"/>
    <row r="1504" spans="2:14" ht="16" hidden="1" x14ac:dyDescent="0.4">
      <c r="B1504" s="66" t="str">
        <f>IF(OR(F461="",J461=""),B461,CONCATENATE(B461,": ",F461,", ",J461))</f>
        <v>11th visit</v>
      </c>
      <c r="C1504" s="67"/>
      <c r="D1504" s="67"/>
      <c r="E1504" s="67"/>
      <c r="F1504" s="68"/>
      <c r="G1504" s="67"/>
      <c r="H1504" s="69"/>
      <c r="I1504" s="67"/>
      <c r="J1504" s="67"/>
      <c r="K1504" s="67"/>
      <c r="L1504" s="67"/>
      <c r="M1504" s="133">
        <f>IF(J461=I$1103,L$1103,IF(J461=I$1104,L$1104,IF(J461=I$1105,L$1105,IF(J461=I$1106,L$1106,IF(J461=I$1107,L$1107,IF(J461=I$1108,L$1108,IF(J461=I$1109,L$1109,IF(J461="",0))))))))</f>
        <v>0</v>
      </c>
    </row>
    <row r="1505" spans="2:16" hidden="1" x14ac:dyDescent="0.3">
      <c r="F1505" s="63"/>
    </row>
    <row r="1506" spans="2:16" hidden="1" x14ac:dyDescent="0.3">
      <c r="F1506" s="70" t="str">
        <f>F465</f>
        <v/>
      </c>
      <c r="J1506" s="70" t="str">
        <f>F466</f>
        <v/>
      </c>
    </row>
    <row r="1507" spans="2:16" hidden="1" x14ac:dyDescent="0.3"/>
    <row r="1508" spans="2:16" hidden="1" x14ac:dyDescent="0.3">
      <c r="B1508" s="64">
        <f>IF(C1508=F$1107,E$1107,IF(C1508=F$1108,E$1108,IF(C1508=F$1109,E$1109,IF(C1508=F$1110,E$1110,IF(C1508=F$1111,E$1111,IF(C1508=0,0))))))</f>
        <v>0</v>
      </c>
      <c r="C1508" s="4">
        <f>K468</f>
        <v>0</v>
      </c>
      <c r="F1508" s="4" t="str">
        <f>F1471</f>
        <v>1. I felt fully seen and heard.</v>
      </c>
      <c r="M1508" s="4">
        <f>IF(K468="",0,1)</f>
        <v>0</v>
      </c>
    </row>
    <row r="1509" spans="2:16" hidden="1" x14ac:dyDescent="0.3">
      <c r="B1509" s="64">
        <f t="shared" ref="B1509:B1517" si="92">IF(C1509=F$1107,E$1107,IF(C1509=F$1108,E$1108,IF(C1509=F$1109,E$1109,IF(C1509=F$1110,E$1110,IF(C1509=F$1111,E$1111,IF(C1509=0,0))))))</f>
        <v>0</v>
      </c>
      <c r="C1509" s="4">
        <f>K470</f>
        <v>0</v>
      </c>
      <c r="F1509" s="4" t="str">
        <f t="shared" ref="F1509:F1517" si="93">F1472</f>
        <v>2. They faithfully responded to all of my expressions of pain or discomfort.</v>
      </c>
      <c r="M1509" s="4">
        <f>IF(K470="",0,1)</f>
        <v>0</v>
      </c>
    </row>
    <row r="1510" spans="2:16" hidden="1" x14ac:dyDescent="0.3">
      <c r="B1510" s="64">
        <f t="shared" si="92"/>
        <v>0</v>
      </c>
      <c r="C1510" s="4">
        <f>K472</f>
        <v>0</v>
      </c>
      <c r="F1510" s="4" t="str">
        <f t="shared" si="93"/>
        <v>3. They put my personal wellbeing ahead of their institutional processes.</v>
      </c>
      <c r="M1510" s="4">
        <f>IF(K472="",0,1)</f>
        <v>0</v>
      </c>
    </row>
    <row r="1511" spans="2:16" hidden="1" x14ac:dyDescent="0.3">
      <c r="B1511" s="64">
        <f t="shared" si="92"/>
        <v>0</v>
      </c>
      <c r="C1511" s="4">
        <f>K474</f>
        <v>0</v>
      </c>
      <c r="F1511" s="4" t="str">
        <f t="shared" si="93"/>
        <v>4. Their actions and expressions were devoid of any microaggressions.</v>
      </c>
      <c r="M1511" s="4">
        <f>IF(K474="",0,1)</f>
        <v>0</v>
      </c>
    </row>
    <row r="1512" spans="2:16" hidden="1" x14ac:dyDescent="0.3">
      <c r="B1512" s="64">
        <f t="shared" si="92"/>
        <v>0</v>
      </c>
      <c r="C1512" s="4">
        <f>K476</f>
        <v>0</v>
      </c>
      <c r="F1512" s="4" t="str">
        <f t="shared" si="93"/>
        <v>5. They asked me how they could be more culturally sensitive.</v>
      </c>
      <c r="M1512" s="4">
        <f>IF(K476="",0,1)</f>
        <v>0</v>
      </c>
    </row>
    <row r="1513" spans="2:16" hidden="1" x14ac:dyDescent="0.3">
      <c r="B1513" s="64">
        <f t="shared" si="92"/>
        <v>0</v>
      </c>
      <c r="C1513" s="4">
        <f>K478</f>
        <v>0</v>
      </c>
      <c r="F1513" s="4" t="str">
        <f t="shared" si="93"/>
        <v>6. They did not exploit my vulnerability to their professional authority.</v>
      </c>
      <c r="M1513" s="4">
        <f>IF(K478="",0,1)</f>
        <v>0</v>
      </c>
    </row>
    <row r="1514" spans="2:16" hidden="1" x14ac:dyDescent="0.3">
      <c r="B1514" s="64">
        <f t="shared" si="92"/>
        <v>0</v>
      </c>
      <c r="C1514" s="4">
        <f>K480</f>
        <v>0</v>
      </c>
      <c r="F1514" s="4" t="str">
        <f t="shared" si="93"/>
        <v>7. I never had to give up my autonomy to fit their processes.</v>
      </c>
      <c r="M1514" s="4">
        <f>IF(K480="",0,1)</f>
        <v>0</v>
      </c>
    </row>
    <row r="1515" spans="2:16" hidden="1" x14ac:dyDescent="0.3">
      <c r="B1515" s="64">
        <f t="shared" si="92"/>
        <v>0</v>
      </c>
      <c r="C1515" s="4">
        <f>K482</f>
        <v>0</v>
      </c>
      <c r="F1515" s="4" t="str">
        <f t="shared" si="93"/>
        <v>8. Staff appeared to be culturally diverse.</v>
      </c>
      <c r="M1515" s="4">
        <f>IF(K482="",0,1)</f>
        <v>0</v>
      </c>
    </row>
    <row r="1516" spans="2:16" hidden="1" x14ac:dyDescent="0.3">
      <c r="B1516" s="64">
        <f t="shared" si="92"/>
        <v>0</v>
      </c>
      <c r="C1516" s="4">
        <f>K484</f>
        <v>0</v>
      </c>
      <c r="F1516" s="4" t="str">
        <f t="shared" si="93"/>
        <v>9. They effectively accommodated my linguistic barrier.</v>
      </c>
      <c r="M1516" s="4">
        <f>IF(K484="",0,1)</f>
        <v>0</v>
      </c>
    </row>
    <row r="1517" spans="2:16" hidden="1" x14ac:dyDescent="0.3">
      <c r="B1517" s="64">
        <f t="shared" si="92"/>
        <v>0</v>
      </c>
      <c r="C1517" s="4">
        <f>K486</f>
        <v>0</v>
      </c>
      <c r="F1517" s="4" t="str">
        <f t="shared" si="93"/>
        <v>10. I was offered billing options appropriate to my cultural values.</v>
      </c>
      <c r="M1517" s="4">
        <f>IF(K486="",0,1)</f>
        <v>0</v>
      </c>
    </row>
    <row r="1518" spans="2:16" hidden="1" x14ac:dyDescent="0.3">
      <c r="M1518" s="71">
        <f t="shared" ref="M1518" si="94">SUM(M1508:M1517)</f>
        <v>0</v>
      </c>
    </row>
    <row r="1519" spans="2:16" ht="15.5" hidden="1" x14ac:dyDescent="0.45">
      <c r="B1519" s="72">
        <f t="shared" ref="B1519" si="95">ROUND(SUM(B1508:B1517),0)</f>
        <v>0</v>
      </c>
      <c r="C1519" s="73" t="str">
        <f>IF(AND($B1519&gt;=$B$1114,$B1519&lt;$C$1114),E$1114,IF(AND($B1519&gt;=$B$1115,$B1519&lt;$C$1115),E$1115,IF(AND($B1519&gt;=$B$1116,$B1519&lt;$C$1116),E$1116,IF(AND($B1519&gt;=$B$1117,$B1519&lt;$C$1117),E$1117,IF(AND($B1519&gt;=$B$1118,$B1519&lt;=$C$1118),E$1118)))))</f>
        <v>Dangerously incompetent</v>
      </c>
      <c r="F1519" s="73" t="str">
        <f>IF(AND($B1519&gt;=$B$1114,$B1519&lt;$C$1114),H$1114,IF(AND($B1519&gt;=$B$1115,$B1519&lt;$C$1115),H$1115,IF(AND($B1519&gt;=$B$1116,$B1519&lt;$C$1116),H$1116,IF(AND($B1519&gt;=$B$1117,$B1519&lt;$C$1117),H$1117,IF(AND($B1519&gt;=$B$1118,$B1519&lt;=$C$1118),H$1118)))))</f>
        <v>dangerous incompetence</v>
      </c>
      <c r="I1519" s="73" t="str">
        <f>IF(AND($B1519&gt;=$B$1114,$B1519&lt;$C$1114),K$1114,IF(AND($B1519&gt;=$B$1115,$B1519&lt;$C$1115),K$1115,IF(AND($B1519&gt;=$B$1116,$B1519&lt;$C$1116),K$1116,IF(AND($B1519&gt;=$B$1117,$B1519&lt;$C$1117),K$1117,IF(AND($B1519&gt;=$B$1118,$B1519&lt;=$C$1118),K$1118)))))</f>
        <v>dangerous risk to Janelle's wellbeing</v>
      </c>
      <c r="M1519" s="74" t="str">
        <f>IF(M1518=10,B1519,"")</f>
        <v/>
      </c>
      <c r="P1519" s="127" t="str">
        <f>IF(M1519="","",M1519*0.01)</f>
        <v/>
      </c>
    </row>
    <row r="1520" spans="2:16" ht="15.5" hidden="1" x14ac:dyDescent="0.45">
      <c r="L1520" s="75" t="s">
        <v>92</v>
      </c>
      <c r="M1520" s="76" t="str">
        <f>IF(K466="","",K466)</f>
        <v/>
      </c>
      <c r="P1520" s="127" t="str">
        <f>IF(M1520="","",1-(M1520/12))</f>
        <v/>
      </c>
    </row>
    <row r="1521" spans="2:14" hidden="1" x14ac:dyDescent="0.3">
      <c r="B1521" s="73" t="str">
        <f t="shared" ref="B1521" si="96">IF(M1518=10,CONCATENATE(E1521,F1521,G1521,H1521,I1521,J1521,K1521,L1521,M1521),"")</f>
        <v/>
      </c>
      <c r="D1521" s="65" t="s">
        <v>60</v>
      </c>
      <c r="E1521" s="4" t="s">
        <v>93</v>
      </c>
      <c r="F1521" s="4">
        <f t="shared" ref="F1521" si="97">B1519</f>
        <v>0</v>
      </c>
      <c r="G1521" s="4" t="s">
        <v>94</v>
      </c>
      <c r="H1521" s="4" t="str">
        <f t="shared" ref="H1521" si="98">F1519</f>
        <v>dangerous incompetence</v>
      </c>
      <c r="I1521" s="4" t="s">
        <v>95</v>
      </c>
    </row>
    <row r="1522" spans="2:14" hidden="1" x14ac:dyDescent="0.3"/>
    <row r="1523" spans="2:14" ht="14.5" hidden="1" x14ac:dyDescent="0.45">
      <c r="C1523" s="147">
        <f>E496</f>
        <v>0</v>
      </c>
      <c r="D1523" s="148"/>
      <c r="E1523" s="148"/>
      <c r="F1523" s="148"/>
      <c r="G1523" s="148"/>
      <c r="H1523" s="149"/>
    </row>
    <row r="1524" spans="2:14" hidden="1" x14ac:dyDescent="0.3"/>
    <row r="1525" spans="2:14" hidden="1" x14ac:dyDescent="0.3">
      <c r="C1525" s="73" t="str">
        <f>CONCATENATE(E1525,F1525,G1525,H1525,I1525,J1525,K1525,,L1525,M1525)</f>
        <v xml:space="preserve">We provide this helpful feedback to you, , to improve your cultural competency. </v>
      </c>
      <c r="D1525" s="65" t="s">
        <v>60</v>
      </c>
      <c r="E1525" s="4" t="s">
        <v>123</v>
      </c>
      <c r="F1525" s="4" t="str">
        <f>IF($J1506=0,"the recipient",$J1506)</f>
        <v/>
      </c>
      <c r="G1525" s="4" t="s">
        <v>124</v>
      </c>
      <c r="H1525" s="4"/>
    </row>
    <row r="1526" spans="2:14" hidden="1" x14ac:dyDescent="0.3">
      <c r="C1526" s="73" t="str">
        <f>CONCATENATE(E1526,F1526,G1526,H1526,I1526,J1526,K1526,,L1526,M1526)</f>
        <v xml:space="preserve">We know medical providers like you rely upon referrals. Often from those you serve. </v>
      </c>
      <c r="D1526" s="65" t="s">
        <v>60</v>
      </c>
      <c r="E1526" s="4" t="s">
        <v>126</v>
      </c>
      <c r="G1526" s="4" t="s">
        <v>127</v>
      </c>
    </row>
    <row r="1527" spans="2:14" hidden="1" x14ac:dyDescent="0.3">
      <c r="C1527" s="73" t="str">
        <f>CONCATENATE(E1527,F1527,G1527,H1527,I1527,J1527,K1527,,L1527,M1527)</f>
        <v>Select a service that best fits your needs.</v>
      </c>
      <c r="D1527" s="65" t="s">
        <v>60</v>
      </c>
      <c r="E1527" s="4" t="s">
        <v>17</v>
      </c>
    </row>
    <row r="1528" spans="2:14" hidden="1" x14ac:dyDescent="0.3">
      <c r="C1528" s="62" t="str">
        <f>$C$1164</f>
        <v>Standard Cultural Competence - begin</v>
      </c>
      <c r="E1528" s="65" t="s">
        <v>60</v>
      </c>
      <c r="F1528" s="62" t="str">
        <f>$H$1164</f>
        <v>beginning the Standard Cultural Competence program</v>
      </c>
      <c r="G1528" s="65" t="s">
        <v>60</v>
      </c>
      <c r="H1528" s="73" t="str">
        <f>CONCATENATE($I1528,$J1528,$K1528,$L1528,$M1528,$N1528,$O1528,$P1528)</f>
        <v>Now that  is beginning the Standard Cultural Competence program, we expect improved outcomes. And can provide a testimonial of their responsiveness to the needs of diverse clients.</v>
      </c>
      <c r="I1528" s="4" t="s">
        <v>128</v>
      </c>
      <c r="J1528" s="65" t="str">
        <f>F1525</f>
        <v/>
      </c>
      <c r="K1528" s="61" t="s">
        <v>129</v>
      </c>
      <c r="L1528" s="4" t="str">
        <f>F1528</f>
        <v>beginning the Standard Cultural Competence program</v>
      </c>
      <c r="M1528" s="4" t="s">
        <v>143</v>
      </c>
      <c r="N1528" s="60" t="s">
        <v>131</v>
      </c>
    </row>
    <row r="1529" spans="2:14" hidden="1" x14ac:dyDescent="0.3">
      <c r="C1529" s="62" t="str">
        <f>$C$1165</f>
        <v>Competitive Cultural Competence - begin</v>
      </c>
      <c r="E1529" s="65" t="s">
        <v>60</v>
      </c>
      <c r="F1529" s="62" t="str">
        <f>$H$1165</f>
        <v>beginning the Competetive Cultural Competence program</v>
      </c>
      <c r="G1529" s="65" t="s">
        <v>60</v>
      </c>
      <c r="H1529" s="73" t="str">
        <f t="shared" ref="H1529:H1534" si="99">CONCATENATE($I1529,$J1529,$K1529,$L1529,$M1529,$N1529,$O1529,$P1529)</f>
        <v>Now that  is beginning the Competetive Cultural Competence program, we anticipate modestly improved wellness outcomes. And can provide a testimonial of their responsiveness to the needs of diverse clients.</v>
      </c>
      <c r="I1529" s="4" t="s">
        <v>128</v>
      </c>
      <c r="J1529" s="4" t="str">
        <f>J1528</f>
        <v/>
      </c>
      <c r="K1529" s="61" t="str">
        <f>K$1195</f>
        <v xml:space="preserve"> is </v>
      </c>
      <c r="L1529" s="4" t="str">
        <f t="shared" ref="L1529:L1533" si="100">F1529</f>
        <v>beginning the Competetive Cultural Competence program</v>
      </c>
      <c r="M1529" s="4" t="s">
        <v>144</v>
      </c>
      <c r="N1529" s="60" t="s">
        <v>131</v>
      </c>
    </row>
    <row r="1530" spans="2:14" hidden="1" x14ac:dyDescent="0.3">
      <c r="C1530" s="62" t="str">
        <f>$C$1166</f>
        <v>Standard Cultural Competence - enrolled</v>
      </c>
      <c r="E1530" s="65" t="s">
        <v>60</v>
      </c>
      <c r="F1530" s="62" t="str">
        <f>$H$1166</f>
        <v>participating in the Standard Cultural Competence program</v>
      </c>
      <c r="G1530" s="65" t="s">
        <v>60</v>
      </c>
      <c r="H1530" s="73" t="str">
        <f t="shared" si="99"/>
        <v>Now that  is participating in the Standard Cultural Competence program, we expect better outcomes. And can provide a testimonial of their responsiveness to the needs of diverse clients.</v>
      </c>
      <c r="I1530" s="4" t="s">
        <v>128</v>
      </c>
      <c r="J1530" s="4" t="str">
        <f t="shared" ref="J1530:J1533" si="101">J1529</f>
        <v/>
      </c>
      <c r="K1530" s="61" t="str">
        <f>K$1195</f>
        <v xml:space="preserve"> is </v>
      </c>
      <c r="L1530" s="4" t="str">
        <f t="shared" si="100"/>
        <v>participating in the Standard Cultural Competence program</v>
      </c>
      <c r="M1530" s="4" t="s">
        <v>145</v>
      </c>
      <c r="N1530" s="60" t="s">
        <v>131</v>
      </c>
    </row>
    <row r="1531" spans="2:14" hidden="1" x14ac:dyDescent="0.3">
      <c r="C1531" s="62" t="str">
        <f>$C$1167</f>
        <v>Competitive Cultural Competence - enrolled</v>
      </c>
      <c r="E1531" s="65" t="s">
        <v>60</v>
      </c>
      <c r="F1531" s="62" t="str">
        <f>$H$1167</f>
        <v>participating in the Competetive Cultural Competence program</v>
      </c>
      <c r="G1531" s="65" t="s">
        <v>60</v>
      </c>
      <c r="H1531" s="73" t="str">
        <f t="shared" si="99"/>
        <v>Now that  is participating in the Competetive Cultural Competence program, we anticipate significantly improved wellness outcomes. And can provide a testimonial of their responsiveness to the needs of diverse clients.</v>
      </c>
      <c r="I1531" s="4" t="s">
        <v>128</v>
      </c>
      <c r="J1531" s="4" t="str">
        <f t="shared" si="101"/>
        <v/>
      </c>
      <c r="K1531" s="61" t="str">
        <f>K$1195</f>
        <v xml:space="preserve"> is </v>
      </c>
      <c r="L1531" s="4" t="str">
        <f t="shared" si="100"/>
        <v>participating in the Competetive Cultural Competence program</v>
      </c>
      <c r="M1531" s="4" t="s">
        <v>146</v>
      </c>
      <c r="N1531" s="60" t="s">
        <v>131</v>
      </c>
    </row>
    <row r="1532" spans="2:14" hidden="1" x14ac:dyDescent="0.3">
      <c r="C1532" s="62" t="str">
        <f>$C$1168</f>
        <v>Standard Cultural Competence - completed</v>
      </c>
      <c r="E1532" s="65" t="s">
        <v>60</v>
      </c>
      <c r="F1532" s="62" t="str">
        <f>$H$1168</f>
        <v>completing the Standard Cultural Competence program</v>
      </c>
      <c r="G1532" s="65" t="s">
        <v>60</v>
      </c>
      <c r="H1532" s="73" t="str">
        <f t="shared" si="99"/>
        <v>Now that  is completing the Standard Cultural Competence program, we expect stellar outcomes. And will soon provide a testimonial of their responsiveness to the needs of diverse clients.</v>
      </c>
      <c r="I1532" s="4" t="s">
        <v>128</v>
      </c>
      <c r="J1532" s="4" t="str">
        <f t="shared" si="101"/>
        <v/>
      </c>
      <c r="K1532" s="61" t="str">
        <f>K$1195</f>
        <v xml:space="preserve"> is </v>
      </c>
      <c r="L1532" s="4" t="str">
        <f t="shared" si="100"/>
        <v>completing the Standard Cultural Competence program</v>
      </c>
      <c r="M1532" s="4" t="s">
        <v>147</v>
      </c>
      <c r="N1532" s="60" t="s">
        <v>136</v>
      </c>
    </row>
    <row r="1533" spans="2:14" hidden="1" x14ac:dyDescent="0.3">
      <c r="C1533" s="62" t="str">
        <f>$C$1169</f>
        <v>Competitive Cultural Competence - completed</v>
      </c>
      <c r="E1533" s="65" t="s">
        <v>60</v>
      </c>
      <c r="F1533" s="62" t="str">
        <f>$H$1169</f>
        <v>completing the Competetive Cultural Competence program</v>
      </c>
      <c r="G1533" s="65" t="s">
        <v>60</v>
      </c>
      <c r="H1533" s="73" t="str">
        <f t="shared" si="99"/>
        <v>Now that  is completing the Competetive Cultural Competence program, we anticipate greatly improved wellness outcomes. And will soon provide a testimonial of their responsiveness to the needs of diverse clients.</v>
      </c>
      <c r="I1533" s="4" t="s">
        <v>128</v>
      </c>
      <c r="J1533" s="4" t="str">
        <f t="shared" si="101"/>
        <v/>
      </c>
      <c r="K1533" s="61" t="str">
        <f>K$1195</f>
        <v xml:space="preserve"> is </v>
      </c>
      <c r="L1533" s="4" t="str">
        <f t="shared" si="100"/>
        <v>completing the Competetive Cultural Competence program</v>
      </c>
      <c r="M1533" s="4" t="s">
        <v>148</v>
      </c>
      <c r="N1533" s="60" t="s">
        <v>136</v>
      </c>
    </row>
    <row r="1534" spans="2:14" hidden="1" x14ac:dyDescent="0.3">
      <c r="G1534" s="65" t="s">
        <v>60</v>
      </c>
      <c r="H1534" s="73" t="str">
        <f t="shared" si="99"/>
        <v>Select one of these two services, Standard or Competitive Competence, to best improve your efficacy serving diverse patients. We can then offer a testimonial of your improved responsiveness to diverse clients.</v>
      </c>
      <c r="K1534" s="61" t="s">
        <v>138</v>
      </c>
      <c r="L1534" s="61" t="s">
        <v>139</v>
      </c>
      <c r="M1534" s="61" t="s">
        <v>149</v>
      </c>
      <c r="N1534" s="60" t="s">
        <v>141</v>
      </c>
    </row>
    <row r="1535" spans="2:14" hidden="1" x14ac:dyDescent="0.3">
      <c r="C1535" s="73" t="str">
        <f>IF($C1523=$C1528,H1528,IF($C1523=$C1529,H1529,IF($C1523=C1530,H1530,IF($C1523=C1531,H1531,IF($C1523=C1532,H1532,IF($C1523=C1533,H1533,IF($C1523=0,H1534)))))))</f>
        <v>Select one of these two services, Standard or Competitive Competence, to best improve your efficacy serving diverse patients. We can then offer a testimonial of your improved responsiveness to diverse clients.</v>
      </c>
      <c r="E1535" s="65" t="s">
        <v>60</v>
      </c>
      <c r="F1535" s="73" t="str">
        <f>IF($C1523=$C1528,F1528,IF($C1523=$C1529,F1529,IF($C1523=C1530,F1530,IF($C1523=C1531,F1531,IF($C1523=C1532,F1532,IF($C1523=C1533,F1533,IF($C1523=0,"")))))))</f>
        <v/>
      </c>
      <c r="G1535" s="65" t="s">
        <v>60</v>
      </c>
    </row>
    <row r="1536" spans="2:14" hidden="1" x14ac:dyDescent="0.3"/>
    <row r="1537" spans="2:13" hidden="1" x14ac:dyDescent="0.3">
      <c r="C1537" s="4" t="s">
        <v>142</v>
      </c>
    </row>
    <row r="1538" spans="2:13" hidden="1" x14ac:dyDescent="0.3"/>
    <row r="1539" spans="2:13" hidden="1" x14ac:dyDescent="0.3"/>
    <row r="1540" spans="2:13" hidden="1" x14ac:dyDescent="0.3"/>
    <row r="1541" spans="2:13" ht="16" hidden="1" x14ac:dyDescent="0.4">
      <c r="B1541" s="66" t="str">
        <f>IF(OR(F502="",J502=""),B502,CONCATENATE(B502,": ",F502,", ",J502))</f>
        <v>12th visit</v>
      </c>
      <c r="C1541" s="67"/>
      <c r="D1541" s="67"/>
      <c r="E1541" s="67"/>
      <c r="F1541" s="68"/>
      <c r="G1541" s="67"/>
      <c r="H1541" s="69"/>
      <c r="I1541" s="67"/>
      <c r="J1541" s="67"/>
      <c r="K1541" s="67"/>
      <c r="L1541" s="67"/>
      <c r="M1541" s="133">
        <f>IF(J502=I$1103,L$1103,IF(J502=I$1104,L$1104,IF(J502=I$1105,L$1105,IF(J502=I$1106,L$1106,IF(J502=I$1107,L$1107,IF(J502=I$1108,L$1108,IF(J502=I$1109,L$1109,IF(J502="",0))))))))</f>
        <v>0</v>
      </c>
    </row>
    <row r="1542" spans="2:13" hidden="1" x14ac:dyDescent="0.3">
      <c r="F1542" s="63"/>
    </row>
    <row r="1543" spans="2:13" hidden="1" x14ac:dyDescent="0.3">
      <c r="F1543" s="70" t="str">
        <f>F506</f>
        <v/>
      </c>
      <c r="J1543" s="70" t="str">
        <f>F507</f>
        <v/>
      </c>
    </row>
    <row r="1544" spans="2:13" hidden="1" x14ac:dyDescent="0.3"/>
    <row r="1545" spans="2:13" hidden="1" x14ac:dyDescent="0.3">
      <c r="B1545" s="64">
        <f>IF(C1545=F$1107,E$1107,IF(C1545=F$1108,E$1108,IF(C1545=F$1109,E$1109,IF(C1545=F$1110,E$1110,IF(C1545=F$1111,E$1111,IF(C1545=0,0))))))</f>
        <v>0</v>
      </c>
      <c r="C1545" s="4">
        <f>K509</f>
        <v>0</v>
      </c>
      <c r="F1545" s="4" t="str">
        <f>F1508</f>
        <v>1. I felt fully seen and heard.</v>
      </c>
      <c r="M1545" s="4">
        <f>IF(K509="",0,1)</f>
        <v>0</v>
      </c>
    </row>
    <row r="1546" spans="2:13" hidden="1" x14ac:dyDescent="0.3">
      <c r="B1546" s="64">
        <f t="shared" ref="B1546:B1554" si="102">IF(C1546=F$1107,E$1107,IF(C1546=F$1108,E$1108,IF(C1546=F$1109,E$1109,IF(C1546=F$1110,E$1110,IF(C1546=F$1111,E$1111,IF(C1546=0,0))))))</f>
        <v>0</v>
      </c>
      <c r="C1546" s="4">
        <f>K511</f>
        <v>0</v>
      </c>
      <c r="F1546" s="4" t="str">
        <f t="shared" ref="F1546:F1554" si="103">F1509</f>
        <v>2. They faithfully responded to all of my expressions of pain or discomfort.</v>
      </c>
      <c r="M1546" s="4">
        <f>IF(K511="",0,1)</f>
        <v>0</v>
      </c>
    </row>
    <row r="1547" spans="2:13" hidden="1" x14ac:dyDescent="0.3">
      <c r="B1547" s="64">
        <f t="shared" si="102"/>
        <v>0</v>
      </c>
      <c r="C1547" s="4">
        <f>K513</f>
        <v>0</v>
      </c>
      <c r="F1547" s="4" t="str">
        <f t="shared" si="103"/>
        <v>3. They put my personal wellbeing ahead of their institutional processes.</v>
      </c>
      <c r="M1547" s="4">
        <f>IF(K513="",0,1)</f>
        <v>0</v>
      </c>
    </row>
    <row r="1548" spans="2:13" hidden="1" x14ac:dyDescent="0.3">
      <c r="B1548" s="64">
        <f t="shared" si="102"/>
        <v>0</v>
      </c>
      <c r="C1548" s="4">
        <f>K515</f>
        <v>0</v>
      </c>
      <c r="F1548" s="4" t="str">
        <f t="shared" si="103"/>
        <v>4. Their actions and expressions were devoid of any microaggressions.</v>
      </c>
      <c r="M1548" s="4">
        <f>IF(K515="",0,1)</f>
        <v>0</v>
      </c>
    </row>
    <row r="1549" spans="2:13" hidden="1" x14ac:dyDescent="0.3">
      <c r="B1549" s="64">
        <f t="shared" si="102"/>
        <v>0</v>
      </c>
      <c r="C1549" s="4">
        <f>K517</f>
        <v>0</v>
      </c>
      <c r="F1549" s="4" t="str">
        <f t="shared" si="103"/>
        <v>5. They asked me how they could be more culturally sensitive.</v>
      </c>
      <c r="M1549" s="4">
        <f>IF(K517="",0,1)</f>
        <v>0</v>
      </c>
    </row>
    <row r="1550" spans="2:13" hidden="1" x14ac:dyDescent="0.3">
      <c r="B1550" s="64">
        <f t="shared" si="102"/>
        <v>0</v>
      </c>
      <c r="C1550" s="4">
        <f>K519</f>
        <v>0</v>
      </c>
      <c r="F1550" s="4" t="str">
        <f t="shared" si="103"/>
        <v>6. They did not exploit my vulnerability to their professional authority.</v>
      </c>
      <c r="M1550" s="4">
        <f>IF(K519="",0,1)</f>
        <v>0</v>
      </c>
    </row>
    <row r="1551" spans="2:13" hidden="1" x14ac:dyDescent="0.3">
      <c r="B1551" s="64">
        <f t="shared" si="102"/>
        <v>0</v>
      </c>
      <c r="C1551" s="4">
        <f>K521</f>
        <v>0</v>
      </c>
      <c r="F1551" s="4" t="str">
        <f t="shared" si="103"/>
        <v>7. I never had to give up my autonomy to fit their processes.</v>
      </c>
      <c r="M1551" s="4">
        <f>IF(K521="",0,1)</f>
        <v>0</v>
      </c>
    </row>
    <row r="1552" spans="2:13" hidden="1" x14ac:dyDescent="0.3">
      <c r="B1552" s="64">
        <f t="shared" si="102"/>
        <v>0</v>
      </c>
      <c r="C1552" s="4">
        <f>K523</f>
        <v>0</v>
      </c>
      <c r="F1552" s="4" t="str">
        <f t="shared" si="103"/>
        <v>8. Staff appeared to be culturally diverse.</v>
      </c>
      <c r="M1552" s="4">
        <f>IF(K523="",0,1)</f>
        <v>0</v>
      </c>
    </row>
    <row r="1553" spans="2:16" hidden="1" x14ac:dyDescent="0.3">
      <c r="B1553" s="64">
        <f t="shared" si="102"/>
        <v>0</v>
      </c>
      <c r="C1553" s="4">
        <f>K525</f>
        <v>0</v>
      </c>
      <c r="F1553" s="4" t="str">
        <f t="shared" si="103"/>
        <v>9. They effectively accommodated my linguistic barrier.</v>
      </c>
      <c r="M1553" s="4">
        <f>IF(K525="",0,1)</f>
        <v>0</v>
      </c>
    </row>
    <row r="1554" spans="2:16" hidden="1" x14ac:dyDescent="0.3">
      <c r="B1554" s="64">
        <f t="shared" si="102"/>
        <v>0</v>
      </c>
      <c r="C1554" s="4">
        <f>K527</f>
        <v>0</v>
      </c>
      <c r="F1554" s="4" t="str">
        <f t="shared" si="103"/>
        <v>10. I was offered billing options appropriate to my cultural values.</v>
      </c>
      <c r="M1554" s="4">
        <f>IF(K527="",0,1)</f>
        <v>0</v>
      </c>
    </row>
    <row r="1555" spans="2:16" hidden="1" x14ac:dyDescent="0.3">
      <c r="M1555" s="71">
        <f t="shared" ref="M1555" si="104">SUM(M1545:M1554)</f>
        <v>0</v>
      </c>
    </row>
    <row r="1556" spans="2:16" ht="15.5" hidden="1" x14ac:dyDescent="0.45">
      <c r="B1556" s="72">
        <f t="shared" ref="B1556" si="105">ROUND(SUM(B1545:B1554),0)</f>
        <v>0</v>
      </c>
      <c r="C1556" s="73" t="str">
        <f>IF(AND($B1556&gt;=$B$1114,$B1556&lt;$C$1114),E$1114,IF(AND($B1556&gt;=$B$1115,$B1556&lt;$C$1115),E$1115,IF(AND($B1556&gt;=$B$1116,$B1556&lt;$C$1116),E$1116,IF(AND($B1556&gt;=$B$1117,$B1556&lt;$C$1117),E$1117,IF(AND($B1556&gt;=$B$1118,$B1556&lt;=$C$1118),E$1118)))))</f>
        <v>Dangerously incompetent</v>
      </c>
      <c r="F1556" s="73" t="str">
        <f>IF(AND($B1556&gt;=$B$1114,$B1556&lt;$C$1114),H$1114,IF(AND($B1556&gt;=$B$1115,$B1556&lt;$C$1115),H$1115,IF(AND($B1556&gt;=$B$1116,$B1556&lt;$C$1116),H$1116,IF(AND($B1556&gt;=$B$1117,$B1556&lt;$C$1117),H$1117,IF(AND($B1556&gt;=$B$1118,$B1556&lt;=$C$1118),H$1118)))))</f>
        <v>dangerous incompetence</v>
      </c>
      <c r="I1556" s="73" t="str">
        <f>IF(AND($B1556&gt;=$B$1114,$B1556&lt;$C$1114),K$1114,IF(AND($B1556&gt;=$B$1115,$B1556&lt;$C$1115),K$1115,IF(AND($B1556&gt;=$B$1116,$B1556&lt;$C$1116),K$1116,IF(AND($B1556&gt;=$B$1117,$B1556&lt;$C$1117),K$1117,IF(AND($B1556&gt;=$B$1118,$B1556&lt;=$C$1118),K$1118)))))</f>
        <v>dangerous risk to Janelle's wellbeing</v>
      </c>
      <c r="M1556" s="74" t="str">
        <f>IF(M1555=10,B1556,"")</f>
        <v/>
      </c>
      <c r="P1556" s="127" t="str">
        <f>IF(M1556="","",M1556*0.01)</f>
        <v/>
      </c>
    </row>
    <row r="1557" spans="2:16" ht="15.5" hidden="1" x14ac:dyDescent="0.45">
      <c r="L1557" s="75" t="s">
        <v>92</v>
      </c>
      <c r="M1557" s="76" t="str">
        <f>IF(K507="","",K507)</f>
        <v/>
      </c>
      <c r="P1557" s="127" t="str">
        <f>IF(M1557="","",1-(M1557/12))</f>
        <v/>
      </c>
    </row>
    <row r="1558" spans="2:16" hidden="1" x14ac:dyDescent="0.3">
      <c r="B1558" s="73" t="str">
        <f t="shared" ref="B1558" si="106">IF(M1555=10,CONCATENATE(E1558,F1558,G1558,H1558,I1558,J1558,K1558,L1558,M1558),"")</f>
        <v/>
      </c>
      <c r="D1558" s="65" t="s">
        <v>60</v>
      </c>
      <c r="E1558" s="4" t="s">
        <v>93</v>
      </c>
      <c r="F1558" s="4">
        <f t="shared" ref="F1558" si="107">B1556</f>
        <v>0</v>
      </c>
      <c r="G1558" s="4" t="s">
        <v>94</v>
      </c>
      <c r="H1558" s="4" t="str">
        <f t="shared" ref="H1558" si="108">F1556</f>
        <v>dangerous incompetence</v>
      </c>
      <c r="I1558" s="4" t="s">
        <v>95</v>
      </c>
    </row>
    <row r="1559" spans="2:16" hidden="1" x14ac:dyDescent="0.3"/>
    <row r="1560" spans="2:16" ht="14.5" hidden="1" x14ac:dyDescent="0.45">
      <c r="C1560" s="147">
        <f>E537</f>
        <v>0</v>
      </c>
      <c r="D1560" s="148"/>
      <c r="E1560" s="148"/>
      <c r="F1560" s="148"/>
      <c r="G1560" s="148"/>
      <c r="H1560" s="149"/>
    </row>
    <row r="1561" spans="2:16" hidden="1" x14ac:dyDescent="0.3"/>
    <row r="1562" spans="2:16" hidden="1" x14ac:dyDescent="0.3">
      <c r="C1562" s="73" t="str">
        <f>CONCATENATE(E1562,F1562,G1562,H1562,I1562,J1562,K1562,,L1562,M1562)</f>
        <v xml:space="preserve">We provide this helpful feedback to you, , to improve your cultural competency. </v>
      </c>
      <c r="D1562" s="65" t="s">
        <v>60</v>
      </c>
      <c r="E1562" s="4" t="s">
        <v>123</v>
      </c>
      <c r="F1562" s="4" t="str">
        <f>IF($J1543=0,"the recipient",$J1543)</f>
        <v/>
      </c>
      <c r="G1562" s="4" t="s">
        <v>124</v>
      </c>
      <c r="H1562" s="4"/>
    </row>
    <row r="1563" spans="2:16" hidden="1" x14ac:dyDescent="0.3">
      <c r="C1563" s="73" t="str">
        <f>CONCATENATE(E1563,F1563,G1563,H1563,I1563,J1563,K1563,,L1563,M1563)</f>
        <v xml:space="preserve">We know medical providers like you rely upon referrals. Often from those you serve. </v>
      </c>
      <c r="D1563" s="65" t="s">
        <v>60</v>
      </c>
      <c r="E1563" s="4" t="s">
        <v>126</v>
      </c>
      <c r="G1563" s="4" t="s">
        <v>127</v>
      </c>
    </row>
    <row r="1564" spans="2:16" hidden="1" x14ac:dyDescent="0.3">
      <c r="C1564" s="73" t="str">
        <f>CONCATENATE(E1564,F1564,G1564,H1564,I1564,J1564,K1564,,L1564,M1564)</f>
        <v>Select a service that best fits your needs.</v>
      </c>
      <c r="D1564" s="65" t="s">
        <v>60</v>
      </c>
      <c r="E1564" s="4" t="s">
        <v>17</v>
      </c>
    </row>
    <row r="1565" spans="2:16" hidden="1" x14ac:dyDescent="0.3">
      <c r="C1565" s="62" t="str">
        <f>$C$1164</f>
        <v>Standard Cultural Competence - begin</v>
      </c>
      <c r="E1565" s="65" t="s">
        <v>60</v>
      </c>
      <c r="F1565" s="62" t="str">
        <f>$H$1164</f>
        <v>beginning the Standard Cultural Competence program</v>
      </c>
      <c r="G1565" s="65" t="s">
        <v>60</v>
      </c>
      <c r="H1565" s="73" t="str">
        <f>CONCATENATE($I1565,$J1565,$K1565,$L1565,$M1565,$N1565,$O1565,$P1565)</f>
        <v>Now that  is beginning the Standard Cultural Competence program, we expect improved outcomes. And can provide a testimonial of their responsiveness to the needs of diverse clients.</v>
      </c>
      <c r="I1565" s="4" t="s">
        <v>128</v>
      </c>
      <c r="J1565" s="65" t="str">
        <f>F1562</f>
        <v/>
      </c>
      <c r="K1565" s="61" t="s">
        <v>129</v>
      </c>
      <c r="L1565" s="4" t="str">
        <f>F1565</f>
        <v>beginning the Standard Cultural Competence program</v>
      </c>
      <c r="M1565" s="4" t="s">
        <v>143</v>
      </c>
      <c r="N1565" s="60" t="s">
        <v>131</v>
      </c>
    </row>
    <row r="1566" spans="2:16" hidden="1" x14ac:dyDescent="0.3">
      <c r="C1566" s="62" t="str">
        <f>$C$1165</f>
        <v>Competitive Cultural Competence - begin</v>
      </c>
      <c r="E1566" s="65" t="s">
        <v>60</v>
      </c>
      <c r="F1566" s="62" t="str">
        <f>$H$1165</f>
        <v>beginning the Competetive Cultural Competence program</v>
      </c>
      <c r="G1566" s="65" t="s">
        <v>60</v>
      </c>
      <c r="H1566" s="73" t="str">
        <f t="shared" ref="H1566:H1571" si="109">CONCATENATE($I1566,$J1566,$K1566,$L1566,$M1566,$N1566,$O1566,$P1566)</f>
        <v>Now that  is beginning the Competetive Cultural Competence program, we anticipate modestly improved wellness outcomes. And can provide a testimonial of their responsiveness to the needs of diverse clients.</v>
      </c>
      <c r="I1566" s="4" t="s">
        <v>128</v>
      </c>
      <c r="J1566" s="4" t="str">
        <f>J1565</f>
        <v/>
      </c>
      <c r="K1566" s="61" t="str">
        <f>K$1195</f>
        <v xml:space="preserve"> is </v>
      </c>
      <c r="L1566" s="4" t="str">
        <f t="shared" ref="L1566:L1570" si="110">F1566</f>
        <v>beginning the Competetive Cultural Competence program</v>
      </c>
      <c r="M1566" s="4" t="s">
        <v>144</v>
      </c>
      <c r="N1566" s="60" t="s">
        <v>131</v>
      </c>
    </row>
    <row r="1567" spans="2:16" hidden="1" x14ac:dyDescent="0.3">
      <c r="C1567" s="62" t="str">
        <f>$C$1166</f>
        <v>Standard Cultural Competence - enrolled</v>
      </c>
      <c r="E1567" s="65" t="s">
        <v>60</v>
      </c>
      <c r="F1567" s="62" t="str">
        <f>$H$1166</f>
        <v>participating in the Standard Cultural Competence program</v>
      </c>
      <c r="G1567" s="65" t="s">
        <v>60</v>
      </c>
      <c r="H1567" s="73" t="str">
        <f t="shared" si="109"/>
        <v>Now that  is participating in the Standard Cultural Competence program, we expect better outcomes. And can provide a testimonial of their responsiveness to the needs of diverse clients.</v>
      </c>
      <c r="I1567" s="4" t="s">
        <v>128</v>
      </c>
      <c r="J1567" s="4" t="str">
        <f t="shared" ref="J1567:J1570" si="111">J1566</f>
        <v/>
      </c>
      <c r="K1567" s="61" t="str">
        <f>K$1195</f>
        <v xml:space="preserve"> is </v>
      </c>
      <c r="L1567" s="4" t="str">
        <f t="shared" si="110"/>
        <v>participating in the Standard Cultural Competence program</v>
      </c>
      <c r="M1567" s="4" t="s">
        <v>145</v>
      </c>
      <c r="N1567" s="60" t="s">
        <v>131</v>
      </c>
    </row>
    <row r="1568" spans="2:16" hidden="1" x14ac:dyDescent="0.3">
      <c r="C1568" s="62" t="str">
        <f>$C$1167</f>
        <v>Competitive Cultural Competence - enrolled</v>
      </c>
      <c r="E1568" s="65" t="s">
        <v>60</v>
      </c>
      <c r="F1568" s="62" t="str">
        <f>$H$1167</f>
        <v>participating in the Competetive Cultural Competence program</v>
      </c>
      <c r="G1568" s="65" t="s">
        <v>60</v>
      </c>
      <c r="H1568" s="73" t="str">
        <f t="shared" si="109"/>
        <v>Now that  is participating in the Competetive Cultural Competence program, we anticipate significantly improved wellness outcomes. And can provide a testimonial of their responsiveness to the needs of diverse clients.</v>
      </c>
      <c r="I1568" s="4" t="s">
        <v>128</v>
      </c>
      <c r="J1568" s="4" t="str">
        <f t="shared" si="111"/>
        <v/>
      </c>
      <c r="K1568" s="61" t="str">
        <f>K$1195</f>
        <v xml:space="preserve"> is </v>
      </c>
      <c r="L1568" s="4" t="str">
        <f t="shared" si="110"/>
        <v>participating in the Competetive Cultural Competence program</v>
      </c>
      <c r="M1568" s="4" t="s">
        <v>146</v>
      </c>
      <c r="N1568" s="60" t="s">
        <v>131</v>
      </c>
    </row>
    <row r="1569" spans="2:14" hidden="1" x14ac:dyDescent="0.3">
      <c r="C1569" s="62" t="str">
        <f>$C$1168</f>
        <v>Standard Cultural Competence - completed</v>
      </c>
      <c r="E1569" s="65" t="s">
        <v>60</v>
      </c>
      <c r="F1569" s="62" t="str">
        <f>$H$1168</f>
        <v>completing the Standard Cultural Competence program</v>
      </c>
      <c r="G1569" s="65" t="s">
        <v>60</v>
      </c>
      <c r="H1569" s="73" t="str">
        <f t="shared" si="109"/>
        <v>Now that  is completing the Standard Cultural Competence program, we expect stellar outcomes. And will soon provide a testimonial of their responsiveness to the needs of diverse clients.</v>
      </c>
      <c r="I1569" s="4" t="s">
        <v>128</v>
      </c>
      <c r="J1569" s="4" t="str">
        <f t="shared" si="111"/>
        <v/>
      </c>
      <c r="K1569" s="61" t="str">
        <f>K$1195</f>
        <v xml:space="preserve"> is </v>
      </c>
      <c r="L1569" s="4" t="str">
        <f t="shared" si="110"/>
        <v>completing the Standard Cultural Competence program</v>
      </c>
      <c r="M1569" s="4" t="s">
        <v>147</v>
      </c>
      <c r="N1569" s="60" t="s">
        <v>136</v>
      </c>
    </row>
    <row r="1570" spans="2:14" hidden="1" x14ac:dyDescent="0.3">
      <c r="C1570" s="62" t="str">
        <f>$C$1169</f>
        <v>Competitive Cultural Competence - completed</v>
      </c>
      <c r="E1570" s="65" t="s">
        <v>60</v>
      </c>
      <c r="F1570" s="62" t="str">
        <f>$H$1169</f>
        <v>completing the Competetive Cultural Competence program</v>
      </c>
      <c r="G1570" s="65" t="s">
        <v>60</v>
      </c>
      <c r="H1570" s="73" t="str">
        <f t="shared" si="109"/>
        <v>Now that  is completing the Competetive Cultural Competence program, we anticipate greatly improved wellness outcomes. And will soon provide a testimonial of their responsiveness to the needs of diverse clients.</v>
      </c>
      <c r="I1570" s="4" t="s">
        <v>128</v>
      </c>
      <c r="J1570" s="4" t="str">
        <f t="shared" si="111"/>
        <v/>
      </c>
      <c r="K1570" s="61" t="str">
        <f>K$1195</f>
        <v xml:space="preserve"> is </v>
      </c>
      <c r="L1570" s="4" t="str">
        <f t="shared" si="110"/>
        <v>completing the Competetive Cultural Competence program</v>
      </c>
      <c r="M1570" s="4" t="s">
        <v>148</v>
      </c>
      <c r="N1570" s="60" t="s">
        <v>136</v>
      </c>
    </row>
    <row r="1571" spans="2:14" hidden="1" x14ac:dyDescent="0.3">
      <c r="G1571" s="65" t="s">
        <v>60</v>
      </c>
      <c r="H1571" s="73" t="str">
        <f t="shared" si="109"/>
        <v>Select one of these two services, Standard or Competitive Competence, to best improve your efficacy serving diverse patients. We can then offer a testimonial of your improved responsiveness to diverse clients.</v>
      </c>
      <c r="K1571" s="61" t="s">
        <v>138</v>
      </c>
      <c r="L1571" s="61" t="s">
        <v>139</v>
      </c>
      <c r="M1571" s="61" t="s">
        <v>149</v>
      </c>
      <c r="N1571" s="60" t="s">
        <v>141</v>
      </c>
    </row>
    <row r="1572" spans="2:14" hidden="1" x14ac:dyDescent="0.3">
      <c r="C1572" s="73" t="str">
        <f>IF($C1560=$C1565,H1565,IF($C1560=$C1566,H1566,IF($C1560=C1567,H1567,IF($C1560=C1568,H1568,IF($C1560=C1569,H1569,IF($C1560=C1570,H1570,IF($C1560=0,H1571)))))))</f>
        <v>Select one of these two services, Standard or Competitive Competence, to best improve your efficacy serving diverse patients. We can then offer a testimonial of your improved responsiveness to diverse clients.</v>
      </c>
      <c r="E1572" s="65" t="s">
        <v>60</v>
      </c>
      <c r="F1572" s="73" t="str">
        <f>IF($C1560=$C1565,F1565,IF($C1560=$C1566,F1566,IF($C1560=C1567,F1567,IF($C1560=C1568,F1568,IF($C1560=C1569,F1569,IF($C1560=C1570,F1570,IF($C1560=0,"")))))))</f>
        <v/>
      </c>
      <c r="G1572" s="65" t="s">
        <v>60</v>
      </c>
    </row>
    <row r="1573" spans="2:14" hidden="1" x14ac:dyDescent="0.3"/>
    <row r="1574" spans="2:14" hidden="1" x14ac:dyDescent="0.3">
      <c r="C1574" s="4" t="s">
        <v>142</v>
      </c>
    </row>
    <row r="1575" spans="2:14" hidden="1" x14ac:dyDescent="0.3"/>
    <row r="1576" spans="2:14" hidden="1" x14ac:dyDescent="0.3"/>
    <row r="1577" spans="2:14" hidden="1" x14ac:dyDescent="0.3"/>
    <row r="1578" spans="2:14" ht="16" hidden="1" x14ac:dyDescent="0.4">
      <c r="B1578" s="66" t="str">
        <f>IF(OR(F543="",J543=""),B543,CONCATENATE(B543,": ",F543,", ",J543))</f>
        <v>13th visit</v>
      </c>
      <c r="C1578" s="67"/>
      <c r="D1578" s="67"/>
      <c r="E1578" s="67"/>
      <c r="F1578" s="68"/>
      <c r="G1578" s="67"/>
      <c r="H1578" s="69"/>
      <c r="I1578" s="67"/>
      <c r="J1578" s="67"/>
      <c r="K1578" s="67"/>
      <c r="L1578" s="67"/>
      <c r="M1578" s="133">
        <f>IF(J543=I$1103,L$1103,IF(J543=I$1104,L$1104,IF(J543=I$1105,L$1105,IF(J543=I$1106,L$1106,IF(J543=I$1107,L$1107,IF(J543=I$1108,L$1108,IF(J543=I$1109,L$1109,IF(J543="",0))))))))</f>
        <v>0</v>
      </c>
    </row>
    <row r="1579" spans="2:14" hidden="1" x14ac:dyDescent="0.3">
      <c r="F1579" s="63"/>
    </row>
    <row r="1580" spans="2:14" hidden="1" x14ac:dyDescent="0.3">
      <c r="F1580" s="70" t="str">
        <f>F547</f>
        <v/>
      </c>
      <c r="J1580" s="70" t="str">
        <f>F548</f>
        <v/>
      </c>
    </row>
    <row r="1581" spans="2:14" hidden="1" x14ac:dyDescent="0.3"/>
    <row r="1582" spans="2:14" hidden="1" x14ac:dyDescent="0.3">
      <c r="B1582" s="64">
        <f>IF(C1582=F$1107,E$1107,IF(C1582=F$1108,E$1108,IF(C1582=F$1109,E$1109,IF(C1582=F$1110,E$1110,IF(C1582=F$1111,E$1111,IF(C1582=0,0))))))</f>
        <v>0</v>
      </c>
      <c r="C1582" s="4">
        <f>K550</f>
        <v>0</v>
      </c>
      <c r="F1582" s="4" t="str">
        <f>F1545</f>
        <v>1. I felt fully seen and heard.</v>
      </c>
      <c r="M1582" s="4">
        <f>IF(K550="",0,1)</f>
        <v>0</v>
      </c>
    </row>
    <row r="1583" spans="2:14" hidden="1" x14ac:dyDescent="0.3">
      <c r="B1583" s="64">
        <f t="shared" ref="B1583:B1591" si="112">IF(C1583=F$1107,E$1107,IF(C1583=F$1108,E$1108,IF(C1583=F$1109,E$1109,IF(C1583=F$1110,E$1110,IF(C1583=F$1111,E$1111,IF(C1583=0,0))))))</f>
        <v>0</v>
      </c>
      <c r="C1583" s="4">
        <f>K552</f>
        <v>0</v>
      </c>
      <c r="F1583" s="4" t="str">
        <f t="shared" ref="F1583:F1591" si="113">F1546</f>
        <v>2. They faithfully responded to all of my expressions of pain or discomfort.</v>
      </c>
      <c r="M1583" s="4">
        <f>IF(K552="",0,1)</f>
        <v>0</v>
      </c>
    </row>
    <row r="1584" spans="2:14" hidden="1" x14ac:dyDescent="0.3">
      <c r="B1584" s="64">
        <f t="shared" si="112"/>
        <v>0</v>
      </c>
      <c r="C1584" s="4">
        <f>K554</f>
        <v>0</v>
      </c>
      <c r="F1584" s="4" t="str">
        <f t="shared" si="113"/>
        <v>3. They put my personal wellbeing ahead of their institutional processes.</v>
      </c>
      <c r="M1584" s="4">
        <f>IF(K554="",0,1)</f>
        <v>0</v>
      </c>
    </row>
    <row r="1585" spans="2:16" hidden="1" x14ac:dyDescent="0.3">
      <c r="B1585" s="64">
        <f t="shared" si="112"/>
        <v>0</v>
      </c>
      <c r="C1585" s="4">
        <f>K556</f>
        <v>0</v>
      </c>
      <c r="F1585" s="4" t="str">
        <f t="shared" si="113"/>
        <v>4. Their actions and expressions were devoid of any microaggressions.</v>
      </c>
      <c r="M1585" s="4">
        <f>IF(K556="",0,1)</f>
        <v>0</v>
      </c>
    </row>
    <row r="1586" spans="2:16" hidden="1" x14ac:dyDescent="0.3">
      <c r="B1586" s="64">
        <f t="shared" si="112"/>
        <v>0</v>
      </c>
      <c r="C1586" s="4">
        <f>K558</f>
        <v>0</v>
      </c>
      <c r="F1586" s="4" t="str">
        <f t="shared" si="113"/>
        <v>5. They asked me how they could be more culturally sensitive.</v>
      </c>
      <c r="M1586" s="4">
        <f>IF(K558="",0,1)</f>
        <v>0</v>
      </c>
    </row>
    <row r="1587" spans="2:16" hidden="1" x14ac:dyDescent="0.3">
      <c r="B1587" s="64">
        <f t="shared" si="112"/>
        <v>0</v>
      </c>
      <c r="C1587" s="4">
        <f>K560</f>
        <v>0</v>
      </c>
      <c r="F1587" s="4" t="str">
        <f t="shared" si="113"/>
        <v>6. They did not exploit my vulnerability to their professional authority.</v>
      </c>
      <c r="M1587" s="4">
        <f>IF(K560="",0,1)</f>
        <v>0</v>
      </c>
    </row>
    <row r="1588" spans="2:16" hidden="1" x14ac:dyDescent="0.3">
      <c r="B1588" s="64">
        <f t="shared" si="112"/>
        <v>0</v>
      </c>
      <c r="C1588" s="4">
        <f>K562</f>
        <v>0</v>
      </c>
      <c r="F1588" s="4" t="str">
        <f t="shared" si="113"/>
        <v>7. I never had to give up my autonomy to fit their processes.</v>
      </c>
      <c r="M1588" s="4">
        <f>IF(K562="",0,1)</f>
        <v>0</v>
      </c>
    </row>
    <row r="1589" spans="2:16" hidden="1" x14ac:dyDescent="0.3">
      <c r="B1589" s="64">
        <f t="shared" si="112"/>
        <v>0</v>
      </c>
      <c r="C1589" s="4">
        <f>K564</f>
        <v>0</v>
      </c>
      <c r="F1589" s="4" t="str">
        <f t="shared" si="113"/>
        <v>8. Staff appeared to be culturally diverse.</v>
      </c>
      <c r="M1589" s="4">
        <f>IF(K564="",0,1)</f>
        <v>0</v>
      </c>
    </row>
    <row r="1590" spans="2:16" hidden="1" x14ac:dyDescent="0.3">
      <c r="B1590" s="64">
        <f t="shared" si="112"/>
        <v>0</v>
      </c>
      <c r="C1590" s="4">
        <f>K566</f>
        <v>0</v>
      </c>
      <c r="F1590" s="4" t="str">
        <f t="shared" si="113"/>
        <v>9. They effectively accommodated my linguistic barrier.</v>
      </c>
      <c r="M1590" s="4">
        <f>IF(K566="",0,1)</f>
        <v>0</v>
      </c>
    </row>
    <row r="1591" spans="2:16" hidden="1" x14ac:dyDescent="0.3">
      <c r="B1591" s="64">
        <f t="shared" si="112"/>
        <v>0</v>
      </c>
      <c r="C1591" s="4">
        <f>K568</f>
        <v>0</v>
      </c>
      <c r="F1591" s="4" t="str">
        <f t="shared" si="113"/>
        <v>10. I was offered billing options appropriate to my cultural values.</v>
      </c>
      <c r="M1591" s="4">
        <f>IF(K568="",0,1)</f>
        <v>0</v>
      </c>
    </row>
    <row r="1592" spans="2:16" hidden="1" x14ac:dyDescent="0.3">
      <c r="M1592" s="71">
        <f t="shared" ref="M1592" si="114">SUM(M1582:M1591)</f>
        <v>0</v>
      </c>
    </row>
    <row r="1593" spans="2:16" ht="15.5" hidden="1" x14ac:dyDescent="0.45">
      <c r="B1593" s="72">
        <f t="shared" ref="B1593" si="115">ROUND(SUM(B1582:B1591),0)</f>
        <v>0</v>
      </c>
      <c r="C1593" s="73" t="str">
        <f>IF(AND($B1593&gt;=$B$1114,$B1593&lt;$C$1114),E$1114,IF(AND($B1593&gt;=$B$1115,$B1593&lt;$C$1115),E$1115,IF(AND($B1593&gt;=$B$1116,$B1593&lt;$C$1116),E$1116,IF(AND($B1593&gt;=$B$1117,$B1593&lt;$C$1117),E$1117,IF(AND($B1593&gt;=$B$1118,$B1593&lt;=$C$1118),E$1118)))))</f>
        <v>Dangerously incompetent</v>
      </c>
      <c r="F1593" s="73" t="str">
        <f>IF(AND($B1593&gt;=$B$1114,$B1593&lt;$C$1114),H$1114,IF(AND($B1593&gt;=$B$1115,$B1593&lt;$C$1115),H$1115,IF(AND($B1593&gt;=$B$1116,$B1593&lt;$C$1116),H$1116,IF(AND($B1593&gt;=$B$1117,$B1593&lt;$C$1117),H$1117,IF(AND($B1593&gt;=$B$1118,$B1593&lt;=$C$1118),H$1118)))))</f>
        <v>dangerous incompetence</v>
      </c>
      <c r="I1593" s="73" t="str">
        <f>IF(AND($B1593&gt;=$B$1114,$B1593&lt;$C$1114),K$1114,IF(AND($B1593&gt;=$B$1115,$B1593&lt;$C$1115),K$1115,IF(AND($B1593&gt;=$B$1116,$B1593&lt;$C$1116),K$1116,IF(AND($B1593&gt;=$B$1117,$B1593&lt;$C$1117),K$1117,IF(AND($B1593&gt;=$B$1118,$B1593&lt;=$C$1118),K$1118)))))</f>
        <v>dangerous risk to Janelle's wellbeing</v>
      </c>
      <c r="M1593" s="74" t="str">
        <f>IF(M1592=10,B1593,"")</f>
        <v/>
      </c>
      <c r="P1593" s="127" t="str">
        <f>IF(M1593="","",M1593*0.01)</f>
        <v/>
      </c>
    </row>
    <row r="1594" spans="2:16" ht="15.5" hidden="1" x14ac:dyDescent="0.45">
      <c r="L1594" s="75" t="s">
        <v>92</v>
      </c>
      <c r="M1594" s="76" t="str">
        <f>IF(K548="","",K548)</f>
        <v/>
      </c>
      <c r="P1594" s="127" t="str">
        <f>IF(M1594="","",1-(M1594/12))</f>
        <v/>
      </c>
    </row>
    <row r="1595" spans="2:16" hidden="1" x14ac:dyDescent="0.3">
      <c r="B1595" s="73" t="str">
        <f t="shared" ref="B1595" si="116">IF(M1592=10,CONCATENATE(E1595,F1595,G1595,H1595,I1595,J1595,K1595,L1595,M1595),"")</f>
        <v/>
      </c>
      <c r="D1595" s="65" t="s">
        <v>60</v>
      </c>
      <c r="E1595" s="4" t="s">
        <v>93</v>
      </c>
      <c r="F1595" s="4">
        <f t="shared" ref="F1595" si="117">B1593</f>
        <v>0</v>
      </c>
      <c r="G1595" s="4" t="s">
        <v>94</v>
      </c>
      <c r="H1595" s="4" t="str">
        <f t="shared" ref="H1595" si="118">F1593</f>
        <v>dangerous incompetence</v>
      </c>
      <c r="I1595" s="4" t="s">
        <v>95</v>
      </c>
    </row>
    <row r="1596" spans="2:16" hidden="1" x14ac:dyDescent="0.3"/>
    <row r="1597" spans="2:16" ht="14.5" hidden="1" x14ac:dyDescent="0.45">
      <c r="C1597" s="147">
        <f>E578</f>
        <v>0</v>
      </c>
      <c r="D1597" s="148"/>
      <c r="E1597" s="148"/>
      <c r="F1597" s="148"/>
      <c r="G1597" s="148"/>
      <c r="H1597" s="149"/>
    </row>
    <row r="1598" spans="2:16" hidden="1" x14ac:dyDescent="0.3"/>
    <row r="1599" spans="2:16" hidden="1" x14ac:dyDescent="0.3">
      <c r="C1599" s="73" t="str">
        <f>CONCATENATE(E1599,F1599,G1599,H1599,I1599,J1599,K1599,,L1599,M1599)</f>
        <v xml:space="preserve">We provide this helpful feedback to you, , to improve your cultural competency. </v>
      </c>
      <c r="D1599" s="65" t="s">
        <v>60</v>
      </c>
      <c r="E1599" s="4" t="s">
        <v>123</v>
      </c>
      <c r="F1599" s="4" t="str">
        <f>IF($J1580=0,"the recipient",$J1580)</f>
        <v/>
      </c>
      <c r="G1599" s="4" t="s">
        <v>124</v>
      </c>
      <c r="H1599" s="4"/>
    </row>
    <row r="1600" spans="2:16" hidden="1" x14ac:dyDescent="0.3">
      <c r="C1600" s="73" t="str">
        <f>CONCATENATE(E1600,F1600,G1600,H1600,I1600,J1600,K1600,,L1600,M1600)</f>
        <v xml:space="preserve">We know medical providers like you rely upon referrals. Often from those you serve. </v>
      </c>
      <c r="D1600" s="65" t="s">
        <v>60</v>
      </c>
      <c r="E1600" s="4" t="s">
        <v>126</v>
      </c>
      <c r="G1600" s="4" t="s">
        <v>127</v>
      </c>
    </row>
    <row r="1601" spans="2:14" hidden="1" x14ac:dyDescent="0.3">
      <c r="C1601" s="73" t="str">
        <f>CONCATENATE(E1601,F1601,G1601,H1601,I1601,J1601,K1601,,L1601,M1601)</f>
        <v>Select a service that best fits your needs.</v>
      </c>
      <c r="D1601" s="65" t="s">
        <v>60</v>
      </c>
      <c r="E1601" s="4" t="s">
        <v>17</v>
      </c>
    </row>
    <row r="1602" spans="2:14" hidden="1" x14ac:dyDescent="0.3">
      <c r="C1602" s="62" t="str">
        <f>$C$1164</f>
        <v>Standard Cultural Competence - begin</v>
      </c>
      <c r="E1602" s="65" t="s">
        <v>60</v>
      </c>
      <c r="F1602" s="62" t="str">
        <f>$H$1164</f>
        <v>beginning the Standard Cultural Competence program</v>
      </c>
      <c r="G1602" s="65" t="s">
        <v>60</v>
      </c>
      <c r="H1602" s="73" t="str">
        <f>CONCATENATE($I1602,$J1602,$K1602,$L1602,$M1602,$N1602,$O1602,$P1602)</f>
        <v>Now that  is beginning the Standard Cultural Competence program, we expect improved outcomes. And can provide a testimonial of their responsiveness to the needs of diverse clients.</v>
      </c>
      <c r="I1602" s="4" t="s">
        <v>128</v>
      </c>
      <c r="J1602" s="65" t="str">
        <f>F1599</f>
        <v/>
      </c>
      <c r="K1602" s="61" t="s">
        <v>129</v>
      </c>
      <c r="L1602" s="4" t="str">
        <f>F1602</f>
        <v>beginning the Standard Cultural Competence program</v>
      </c>
      <c r="M1602" s="4" t="s">
        <v>143</v>
      </c>
      <c r="N1602" s="60" t="s">
        <v>131</v>
      </c>
    </row>
    <row r="1603" spans="2:14" hidden="1" x14ac:dyDescent="0.3">
      <c r="C1603" s="62" t="str">
        <f>$C$1165</f>
        <v>Competitive Cultural Competence - begin</v>
      </c>
      <c r="E1603" s="65" t="s">
        <v>60</v>
      </c>
      <c r="F1603" s="62" t="str">
        <f>$H$1165</f>
        <v>beginning the Competetive Cultural Competence program</v>
      </c>
      <c r="G1603" s="65" t="s">
        <v>60</v>
      </c>
      <c r="H1603" s="73" t="str">
        <f t="shared" ref="H1603:H1608" si="119">CONCATENATE($I1603,$J1603,$K1603,$L1603,$M1603,$N1603,$O1603,$P1603)</f>
        <v>Now that  is beginning the Competetive Cultural Competence program, we anticipate modestly improved wellness outcomes. And can provide a testimonial of their responsiveness to the needs of diverse clients.</v>
      </c>
      <c r="I1603" s="4" t="s">
        <v>128</v>
      </c>
      <c r="J1603" s="4" t="str">
        <f>J1602</f>
        <v/>
      </c>
      <c r="K1603" s="61" t="str">
        <f>K$1195</f>
        <v xml:space="preserve"> is </v>
      </c>
      <c r="L1603" s="4" t="str">
        <f t="shared" ref="L1603:L1607" si="120">F1603</f>
        <v>beginning the Competetive Cultural Competence program</v>
      </c>
      <c r="M1603" s="4" t="s">
        <v>144</v>
      </c>
      <c r="N1603" s="60" t="s">
        <v>131</v>
      </c>
    </row>
    <row r="1604" spans="2:14" hidden="1" x14ac:dyDescent="0.3">
      <c r="C1604" s="62" t="str">
        <f>$C$1166</f>
        <v>Standard Cultural Competence - enrolled</v>
      </c>
      <c r="E1604" s="65" t="s">
        <v>60</v>
      </c>
      <c r="F1604" s="62" t="str">
        <f>$H$1166</f>
        <v>participating in the Standard Cultural Competence program</v>
      </c>
      <c r="G1604" s="65" t="s">
        <v>60</v>
      </c>
      <c r="H1604" s="73" t="str">
        <f t="shared" si="119"/>
        <v>Now that  is participating in the Standard Cultural Competence program, we expect better outcomes. And can provide a testimonial of their responsiveness to the needs of diverse clients.</v>
      </c>
      <c r="I1604" s="4" t="s">
        <v>128</v>
      </c>
      <c r="J1604" s="4" t="str">
        <f t="shared" ref="J1604:J1607" si="121">J1603</f>
        <v/>
      </c>
      <c r="K1604" s="61" t="str">
        <f>K$1195</f>
        <v xml:space="preserve"> is </v>
      </c>
      <c r="L1604" s="4" t="str">
        <f t="shared" si="120"/>
        <v>participating in the Standard Cultural Competence program</v>
      </c>
      <c r="M1604" s="4" t="s">
        <v>145</v>
      </c>
      <c r="N1604" s="60" t="s">
        <v>131</v>
      </c>
    </row>
    <row r="1605" spans="2:14" hidden="1" x14ac:dyDescent="0.3">
      <c r="C1605" s="62" t="str">
        <f>$C$1167</f>
        <v>Competitive Cultural Competence - enrolled</v>
      </c>
      <c r="E1605" s="65" t="s">
        <v>60</v>
      </c>
      <c r="F1605" s="62" t="str">
        <f>$H$1167</f>
        <v>participating in the Competetive Cultural Competence program</v>
      </c>
      <c r="G1605" s="65" t="s">
        <v>60</v>
      </c>
      <c r="H1605" s="73" t="str">
        <f t="shared" si="119"/>
        <v>Now that  is participating in the Competetive Cultural Competence program, we anticipate significantly improved wellness outcomes. And can provide a testimonial of their responsiveness to the needs of diverse clients.</v>
      </c>
      <c r="I1605" s="4" t="s">
        <v>128</v>
      </c>
      <c r="J1605" s="4" t="str">
        <f t="shared" si="121"/>
        <v/>
      </c>
      <c r="K1605" s="61" t="str">
        <f>K$1195</f>
        <v xml:space="preserve"> is </v>
      </c>
      <c r="L1605" s="4" t="str">
        <f t="shared" si="120"/>
        <v>participating in the Competetive Cultural Competence program</v>
      </c>
      <c r="M1605" s="4" t="s">
        <v>146</v>
      </c>
      <c r="N1605" s="60" t="s">
        <v>131</v>
      </c>
    </row>
    <row r="1606" spans="2:14" hidden="1" x14ac:dyDescent="0.3">
      <c r="C1606" s="62" t="str">
        <f>$C$1168</f>
        <v>Standard Cultural Competence - completed</v>
      </c>
      <c r="E1606" s="65" t="s">
        <v>60</v>
      </c>
      <c r="F1606" s="62" t="str">
        <f>$H$1168</f>
        <v>completing the Standard Cultural Competence program</v>
      </c>
      <c r="G1606" s="65" t="s">
        <v>60</v>
      </c>
      <c r="H1606" s="73" t="str">
        <f t="shared" si="119"/>
        <v>Now that  is completing the Standard Cultural Competence program, we expect stellar outcomes. And will soon provide a testimonial of their responsiveness to the needs of diverse clients.</v>
      </c>
      <c r="I1606" s="4" t="s">
        <v>128</v>
      </c>
      <c r="J1606" s="4" t="str">
        <f t="shared" si="121"/>
        <v/>
      </c>
      <c r="K1606" s="61" t="str">
        <f>K$1195</f>
        <v xml:space="preserve"> is </v>
      </c>
      <c r="L1606" s="4" t="str">
        <f t="shared" si="120"/>
        <v>completing the Standard Cultural Competence program</v>
      </c>
      <c r="M1606" s="4" t="s">
        <v>147</v>
      </c>
      <c r="N1606" s="60" t="s">
        <v>136</v>
      </c>
    </row>
    <row r="1607" spans="2:14" hidden="1" x14ac:dyDescent="0.3">
      <c r="C1607" s="62" t="str">
        <f>$C$1169</f>
        <v>Competitive Cultural Competence - completed</v>
      </c>
      <c r="E1607" s="65" t="s">
        <v>60</v>
      </c>
      <c r="F1607" s="62" t="str">
        <f>$H$1169</f>
        <v>completing the Competetive Cultural Competence program</v>
      </c>
      <c r="G1607" s="65" t="s">
        <v>60</v>
      </c>
      <c r="H1607" s="73" t="str">
        <f t="shared" si="119"/>
        <v>Now that  is completing the Competetive Cultural Competence program, we anticipate greatly improved wellness outcomes. And will soon provide a testimonial of their responsiveness to the needs of diverse clients.</v>
      </c>
      <c r="I1607" s="4" t="s">
        <v>128</v>
      </c>
      <c r="J1607" s="4" t="str">
        <f t="shared" si="121"/>
        <v/>
      </c>
      <c r="K1607" s="61" t="str">
        <f>K$1195</f>
        <v xml:space="preserve"> is </v>
      </c>
      <c r="L1607" s="4" t="str">
        <f t="shared" si="120"/>
        <v>completing the Competetive Cultural Competence program</v>
      </c>
      <c r="M1607" s="4" t="s">
        <v>148</v>
      </c>
      <c r="N1607" s="60" t="s">
        <v>136</v>
      </c>
    </row>
    <row r="1608" spans="2:14" hidden="1" x14ac:dyDescent="0.3">
      <c r="G1608" s="65" t="s">
        <v>60</v>
      </c>
      <c r="H1608" s="73" t="str">
        <f t="shared" si="119"/>
        <v>Select one of these two services, Standard or Competitive Competence, to best improve your efficacy serving diverse patients. We can then offer a testimonial of your improved responsiveness to diverse clients.</v>
      </c>
      <c r="K1608" s="61" t="s">
        <v>138</v>
      </c>
      <c r="L1608" s="61" t="s">
        <v>139</v>
      </c>
      <c r="M1608" s="61" t="s">
        <v>149</v>
      </c>
      <c r="N1608" s="60" t="s">
        <v>141</v>
      </c>
    </row>
    <row r="1609" spans="2:14" hidden="1" x14ac:dyDescent="0.3">
      <c r="C1609" s="73" t="str">
        <f>IF($C1597=$C1602,H1602,IF($C1597=$C1603,H1603,IF($C1597=C1604,H1604,IF($C1597=C1605,H1605,IF($C1597=C1606,H1606,IF($C1597=C1607,H1607,IF($C1597=0,H1608)))))))</f>
        <v>Select one of these two services, Standard or Competitive Competence, to best improve your efficacy serving diverse patients. We can then offer a testimonial of your improved responsiveness to diverse clients.</v>
      </c>
      <c r="E1609" s="65" t="s">
        <v>60</v>
      </c>
      <c r="F1609" s="73" t="str">
        <f>IF($C1597=$C1602,F1602,IF($C1597=$C1603,F1603,IF($C1597=C1604,F1604,IF($C1597=C1605,F1605,IF($C1597=C1606,F1606,IF($C1597=C1607,F1607,IF($C1597=0,"")))))))</f>
        <v/>
      </c>
      <c r="G1609" s="65" t="s">
        <v>60</v>
      </c>
    </row>
    <row r="1610" spans="2:14" hidden="1" x14ac:dyDescent="0.3"/>
    <row r="1611" spans="2:14" hidden="1" x14ac:dyDescent="0.3">
      <c r="C1611" s="4" t="s">
        <v>142</v>
      </c>
    </row>
    <row r="1612" spans="2:14" hidden="1" x14ac:dyDescent="0.3"/>
    <row r="1613" spans="2:14" hidden="1" x14ac:dyDescent="0.3"/>
    <row r="1614" spans="2:14" hidden="1" x14ac:dyDescent="0.3"/>
    <row r="1615" spans="2:14" ht="16" hidden="1" x14ac:dyDescent="0.4">
      <c r="B1615" s="66" t="str">
        <f>IF(OR(F584="",J584=""),B584,CONCATENATE(B584,": ",F584,", ",J584))</f>
        <v>14th visit</v>
      </c>
      <c r="C1615" s="67"/>
      <c r="D1615" s="67"/>
      <c r="E1615" s="67"/>
      <c r="F1615" s="68"/>
      <c r="G1615" s="67"/>
      <c r="H1615" s="69"/>
      <c r="I1615" s="67"/>
      <c r="J1615" s="67"/>
      <c r="K1615" s="67"/>
      <c r="L1615" s="67"/>
      <c r="M1615" s="133">
        <f>IF(J584=I$1103,L$1103,IF(J584=I$1104,L$1104,IF(J584=I$1105,L$1105,IF(J584=I$1106,L$1106,IF(J584=I$1107,L$1107,IF(J584=I$1108,L$1108,IF(J584=I$1109,L$1109,IF(J584="",0))))))))</f>
        <v>0</v>
      </c>
    </row>
    <row r="1616" spans="2:14" hidden="1" x14ac:dyDescent="0.3">
      <c r="F1616" s="63"/>
    </row>
    <row r="1617" spans="2:16" hidden="1" x14ac:dyDescent="0.3">
      <c r="F1617" s="70" t="str">
        <f>F588</f>
        <v/>
      </c>
      <c r="J1617" s="70" t="str">
        <f>F589</f>
        <v/>
      </c>
    </row>
    <row r="1618" spans="2:16" hidden="1" x14ac:dyDescent="0.3"/>
    <row r="1619" spans="2:16" hidden="1" x14ac:dyDescent="0.3">
      <c r="B1619" s="64">
        <f>IF(C1619=F$1107,E$1107,IF(C1619=F$1108,E$1108,IF(C1619=F$1109,E$1109,IF(C1619=F$1110,E$1110,IF(C1619=F$1111,E$1111,IF(C1619=0,0))))))</f>
        <v>0</v>
      </c>
      <c r="C1619" s="4">
        <f>K591</f>
        <v>0</v>
      </c>
      <c r="F1619" s="4" t="str">
        <f>F1582</f>
        <v>1. I felt fully seen and heard.</v>
      </c>
      <c r="M1619" s="4">
        <f>IF(K591="",0,1)</f>
        <v>0</v>
      </c>
    </row>
    <row r="1620" spans="2:16" hidden="1" x14ac:dyDescent="0.3">
      <c r="B1620" s="64">
        <f t="shared" ref="B1620:B1628" si="122">IF(C1620=F$1107,E$1107,IF(C1620=F$1108,E$1108,IF(C1620=F$1109,E$1109,IF(C1620=F$1110,E$1110,IF(C1620=F$1111,E$1111,IF(C1620=0,0))))))</f>
        <v>0</v>
      </c>
      <c r="C1620" s="4">
        <f>K593</f>
        <v>0</v>
      </c>
      <c r="F1620" s="4" t="str">
        <f t="shared" ref="F1620:F1628" si="123">F1583</f>
        <v>2. They faithfully responded to all of my expressions of pain or discomfort.</v>
      </c>
      <c r="M1620" s="4">
        <f>IF(K593="",0,1)</f>
        <v>0</v>
      </c>
    </row>
    <row r="1621" spans="2:16" hidden="1" x14ac:dyDescent="0.3">
      <c r="B1621" s="64">
        <f t="shared" si="122"/>
        <v>0</v>
      </c>
      <c r="C1621" s="4">
        <f>K595</f>
        <v>0</v>
      </c>
      <c r="F1621" s="4" t="str">
        <f t="shared" si="123"/>
        <v>3. They put my personal wellbeing ahead of their institutional processes.</v>
      </c>
      <c r="M1621" s="4">
        <f>IF(K595="",0,1)</f>
        <v>0</v>
      </c>
    </row>
    <row r="1622" spans="2:16" hidden="1" x14ac:dyDescent="0.3">
      <c r="B1622" s="64">
        <f t="shared" si="122"/>
        <v>0</v>
      </c>
      <c r="C1622" s="4">
        <f>K597</f>
        <v>0</v>
      </c>
      <c r="F1622" s="4" t="str">
        <f t="shared" si="123"/>
        <v>4. Their actions and expressions were devoid of any microaggressions.</v>
      </c>
      <c r="M1622" s="4">
        <f>IF(K597="",0,1)</f>
        <v>0</v>
      </c>
    </row>
    <row r="1623" spans="2:16" hidden="1" x14ac:dyDescent="0.3">
      <c r="B1623" s="64">
        <f t="shared" si="122"/>
        <v>0</v>
      </c>
      <c r="C1623" s="4">
        <f>K599</f>
        <v>0</v>
      </c>
      <c r="F1623" s="4" t="str">
        <f t="shared" si="123"/>
        <v>5. They asked me how they could be more culturally sensitive.</v>
      </c>
      <c r="M1623" s="4">
        <f>IF(K599="",0,1)</f>
        <v>0</v>
      </c>
    </row>
    <row r="1624" spans="2:16" hidden="1" x14ac:dyDescent="0.3">
      <c r="B1624" s="64">
        <f t="shared" si="122"/>
        <v>0</v>
      </c>
      <c r="C1624" s="4">
        <f>K601</f>
        <v>0</v>
      </c>
      <c r="F1624" s="4" t="str">
        <f t="shared" si="123"/>
        <v>6. They did not exploit my vulnerability to their professional authority.</v>
      </c>
      <c r="M1624" s="4">
        <f>IF(K601="",0,1)</f>
        <v>0</v>
      </c>
    </row>
    <row r="1625" spans="2:16" hidden="1" x14ac:dyDescent="0.3">
      <c r="B1625" s="64">
        <f t="shared" si="122"/>
        <v>0</v>
      </c>
      <c r="C1625" s="4">
        <f>K603</f>
        <v>0</v>
      </c>
      <c r="F1625" s="4" t="str">
        <f t="shared" si="123"/>
        <v>7. I never had to give up my autonomy to fit their processes.</v>
      </c>
      <c r="M1625" s="4">
        <f>IF(K603="",0,1)</f>
        <v>0</v>
      </c>
    </row>
    <row r="1626" spans="2:16" hidden="1" x14ac:dyDescent="0.3">
      <c r="B1626" s="64">
        <f t="shared" si="122"/>
        <v>0</v>
      </c>
      <c r="C1626" s="4">
        <f>K605</f>
        <v>0</v>
      </c>
      <c r="F1626" s="4" t="str">
        <f t="shared" si="123"/>
        <v>8. Staff appeared to be culturally diverse.</v>
      </c>
      <c r="M1626" s="4">
        <f>IF(K605="",0,1)</f>
        <v>0</v>
      </c>
    </row>
    <row r="1627" spans="2:16" hidden="1" x14ac:dyDescent="0.3">
      <c r="B1627" s="64">
        <f t="shared" si="122"/>
        <v>0</v>
      </c>
      <c r="C1627" s="4">
        <f>K607</f>
        <v>0</v>
      </c>
      <c r="F1627" s="4" t="str">
        <f t="shared" si="123"/>
        <v>9. They effectively accommodated my linguistic barrier.</v>
      </c>
      <c r="M1627" s="4">
        <f>IF(K607="",0,1)</f>
        <v>0</v>
      </c>
    </row>
    <row r="1628" spans="2:16" hidden="1" x14ac:dyDescent="0.3">
      <c r="B1628" s="64">
        <f t="shared" si="122"/>
        <v>0</v>
      </c>
      <c r="C1628" s="4">
        <f>K609</f>
        <v>0</v>
      </c>
      <c r="F1628" s="4" t="str">
        <f t="shared" si="123"/>
        <v>10. I was offered billing options appropriate to my cultural values.</v>
      </c>
      <c r="M1628" s="4">
        <f>IF(K609="",0,1)</f>
        <v>0</v>
      </c>
    </row>
    <row r="1629" spans="2:16" hidden="1" x14ac:dyDescent="0.3">
      <c r="M1629" s="71">
        <f t="shared" ref="M1629" si="124">SUM(M1619:M1628)</f>
        <v>0</v>
      </c>
    </row>
    <row r="1630" spans="2:16" ht="15.5" hidden="1" x14ac:dyDescent="0.45">
      <c r="B1630" s="72">
        <f t="shared" ref="B1630:B1667" si="125">ROUND(SUM(B1619:B1628),0)</f>
        <v>0</v>
      </c>
      <c r="C1630" s="73" t="str">
        <f>IF(AND($B1630&gt;=$B$1114,$B1630&lt;$C$1114),E$1114,IF(AND($B1630&gt;=$B$1115,$B1630&lt;$C$1115),E$1115,IF(AND($B1630&gt;=$B$1116,$B1630&lt;$C$1116),E$1116,IF(AND($B1630&gt;=$B$1117,$B1630&lt;$C$1117),E$1117,IF(AND($B1630&gt;=$B$1118,$B1630&lt;=$C$1118),E$1118)))))</f>
        <v>Dangerously incompetent</v>
      </c>
      <c r="F1630" s="73" t="str">
        <f>IF(AND($B1630&gt;=$B$1114,$B1630&lt;$C$1114),H$1114,IF(AND($B1630&gt;=$B$1115,$B1630&lt;$C$1115),H$1115,IF(AND($B1630&gt;=$B$1116,$B1630&lt;$C$1116),H$1116,IF(AND($B1630&gt;=$B$1117,$B1630&lt;$C$1117),H$1117,IF(AND($B1630&gt;=$B$1118,$B1630&lt;=$C$1118),H$1118)))))</f>
        <v>dangerous incompetence</v>
      </c>
      <c r="I1630" s="73" t="str">
        <f>IF(AND($B1630&gt;=$B$1114,$B1630&lt;$C$1114),K$1114,IF(AND($B1630&gt;=$B$1115,$B1630&lt;$C$1115),K$1115,IF(AND($B1630&gt;=$B$1116,$B1630&lt;$C$1116),K$1116,IF(AND($B1630&gt;=$B$1117,$B1630&lt;$C$1117),K$1117,IF(AND($B1630&gt;=$B$1118,$B1630&lt;=$C$1118),K$1118)))))</f>
        <v>dangerous risk to Janelle's wellbeing</v>
      </c>
      <c r="M1630" s="74" t="str">
        <f>IF(M1629=10,B1630,"")</f>
        <v/>
      </c>
      <c r="P1630" s="127" t="str">
        <f>IF(M1630="","",M1630*0.01)</f>
        <v/>
      </c>
    </row>
    <row r="1631" spans="2:16" ht="15.5" hidden="1" x14ac:dyDescent="0.45">
      <c r="L1631" s="75" t="s">
        <v>92</v>
      </c>
      <c r="M1631" s="76" t="str">
        <f>IF(K589="","",K589)</f>
        <v/>
      </c>
      <c r="P1631" s="127" t="str">
        <f>IF(M1631="","",1-(M1631/12))</f>
        <v/>
      </c>
    </row>
    <row r="1632" spans="2:16" hidden="1" x14ac:dyDescent="0.3">
      <c r="B1632" s="73" t="str">
        <f t="shared" ref="B1632" si="126">IF(M1629=10,CONCATENATE(E1632,F1632,G1632,H1632,I1632,J1632,K1632,L1632,M1632),"")</f>
        <v/>
      </c>
      <c r="D1632" s="65" t="s">
        <v>60</v>
      </c>
      <c r="E1632" s="4" t="s">
        <v>93</v>
      </c>
      <c r="F1632" s="4">
        <f t="shared" ref="F1632" si="127">B1630</f>
        <v>0</v>
      </c>
      <c r="G1632" s="4" t="s">
        <v>94</v>
      </c>
      <c r="H1632" s="4" t="str">
        <f t="shared" ref="H1632" si="128">F1630</f>
        <v>dangerous incompetence</v>
      </c>
      <c r="I1632" s="4" t="s">
        <v>95</v>
      </c>
    </row>
    <row r="1633" spans="3:14" hidden="1" x14ac:dyDescent="0.3"/>
    <row r="1634" spans="3:14" ht="14.5" hidden="1" x14ac:dyDescent="0.45">
      <c r="C1634" s="147">
        <f>E619</f>
        <v>0</v>
      </c>
      <c r="D1634" s="148"/>
      <c r="E1634" s="148"/>
      <c r="F1634" s="148"/>
      <c r="G1634" s="148"/>
      <c r="H1634" s="149"/>
    </row>
    <row r="1635" spans="3:14" hidden="1" x14ac:dyDescent="0.3"/>
    <row r="1636" spans="3:14" hidden="1" x14ac:dyDescent="0.3">
      <c r="C1636" s="73" t="str">
        <f>CONCATENATE(E1636,F1636,G1636,H1636,I1636,J1636,K1636,,L1636,M1636)</f>
        <v xml:space="preserve">We provide this helpful feedback to you, , to improve your cultural competency. </v>
      </c>
      <c r="D1636" s="65" t="s">
        <v>60</v>
      </c>
      <c r="E1636" s="4" t="s">
        <v>123</v>
      </c>
      <c r="F1636" s="4" t="str">
        <f>IF($J1617=0,"the recipient",$J1617)</f>
        <v/>
      </c>
      <c r="G1636" s="4" t="s">
        <v>124</v>
      </c>
      <c r="H1636" s="4"/>
    </row>
    <row r="1637" spans="3:14" hidden="1" x14ac:dyDescent="0.3">
      <c r="C1637" s="73" t="str">
        <f>CONCATENATE(E1637,F1637,G1637,H1637,I1637,J1637,K1637,,L1637,M1637)</f>
        <v xml:space="preserve">We know medical providers like you rely upon referrals. Often from those you serve. </v>
      </c>
      <c r="D1637" s="65" t="s">
        <v>60</v>
      </c>
      <c r="E1637" s="4" t="s">
        <v>126</v>
      </c>
      <c r="G1637" s="4" t="s">
        <v>127</v>
      </c>
    </row>
    <row r="1638" spans="3:14" hidden="1" x14ac:dyDescent="0.3">
      <c r="C1638" s="73" t="str">
        <f>CONCATENATE(E1638,F1638,G1638,H1638,I1638,J1638,K1638,,L1638,M1638)</f>
        <v>Select a service that best fits your needs.</v>
      </c>
      <c r="D1638" s="65" t="s">
        <v>60</v>
      </c>
      <c r="E1638" s="4" t="s">
        <v>17</v>
      </c>
    </row>
    <row r="1639" spans="3:14" hidden="1" x14ac:dyDescent="0.3">
      <c r="C1639" s="62" t="str">
        <f>$C$1164</f>
        <v>Standard Cultural Competence - begin</v>
      </c>
      <c r="E1639" s="65" t="s">
        <v>60</v>
      </c>
      <c r="F1639" s="62" t="str">
        <f>$H$1164</f>
        <v>beginning the Standard Cultural Competence program</v>
      </c>
      <c r="G1639" s="65" t="s">
        <v>60</v>
      </c>
      <c r="H1639" s="73" t="str">
        <f>CONCATENATE($I1639,$J1639,$K1639,$L1639,$M1639,$N1639,$O1639,$P1639)</f>
        <v>Now that  is beginning the Standard Cultural Competence program, we expect improved outcomes. And can provide a testimonial of their responsiveness to the needs of diverse clients.</v>
      </c>
      <c r="I1639" s="4" t="s">
        <v>128</v>
      </c>
      <c r="J1639" s="65" t="str">
        <f>F1636</f>
        <v/>
      </c>
      <c r="K1639" s="61" t="s">
        <v>129</v>
      </c>
      <c r="L1639" s="4" t="str">
        <f>F1639</f>
        <v>beginning the Standard Cultural Competence program</v>
      </c>
      <c r="M1639" s="4" t="s">
        <v>143</v>
      </c>
      <c r="N1639" s="60" t="s">
        <v>131</v>
      </c>
    </row>
    <row r="1640" spans="3:14" hidden="1" x14ac:dyDescent="0.3">
      <c r="C1640" s="62" t="str">
        <f>$C$1165</f>
        <v>Competitive Cultural Competence - begin</v>
      </c>
      <c r="E1640" s="65" t="s">
        <v>60</v>
      </c>
      <c r="F1640" s="62" t="str">
        <f>$H$1165</f>
        <v>beginning the Competetive Cultural Competence program</v>
      </c>
      <c r="G1640" s="65" t="s">
        <v>60</v>
      </c>
      <c r="H1640" s="73" t="str">
        <f t="shared" ref="H1640:H1645" si="129">CONCATENATE($I1640,$J1640,$K1640,$L1640,$M1640,$N1640,$O1640,$P1640)</f>
        <v>Now that  is beginning the Competetive Cultural Competence program, we anticipate modestly improved wellness outcomes. And can provide a testimonial of their responsiveness to the needs of diverse clients.</v>
      </c>
      <c r="I1640" s="4" t="s">
        <v>128</v>
      </c>
      <c r="J1640" s="4" t="str">
        <f>J1639</f>
        <v/>
      </c>
      <c r="K1640" s="61" t="str">
        <f>K$1195</f>
        <v xml:space="preserve"> is </v>
      </c>
      <c r="L1640" s="4" t="str">
        <f t="shared" ref="L1640:L1644" si="130">F1640</f>
        <v>beginning the Competetive Cultural Competence program</v>
      </c>
      <c r="M1640" s="4" t="s">
        <v>144</v>
      </c>
      <c r="N1640" s="60" t="s">
        <v>131</v>
      </c>
    </row>
    <row r="1641" spans="3:14" hidden="1" x14ac:dyDescent="0.3">
      <c r="C1641" s="62" t="str">
        <f>$C$1166</f>
        <v>Standard Cultural Competence - enrolled</v>
      </c>
      <c r="E1641" s="65" t="s">
        <v>60</v>
      </c>
      <c r="F1641" s="62" t="str">
        <f>$H$1166</f>
        <v>participating in the Standard Cultural Competence program</v>
      </c>
      <c r="G1641" s="65" t="s">
        <v>60</v>
      </c>
      <c r="H1641" s="73" t="str">
        <f t="shared" si="129"/>
        <v>Now that  is participating in the Standard Cultural Competence program, we expect better outcomes. And can provide a testimonial of their responsiveness to the needs of diverse clients.</v>
      </c>
      <c r="I1641" s="4" t="s">
        <v>128</v>
      </c>
      <c r="J1641" s="4" t="str">
        <f t="shared" ref="J1641:J1644" si="131">J1640</f>
        <v/>
      </c>
      <c r="K1641" s="61" t="str">
        <f>K$1195</f>
        <v xml:space="preserve"> is </v>
      </c>
      <c r="L1641" s="4" t="str">
        <f t="shared" si="130"/>
        <v>participating in the Standard Cultural Competence program</v>
      </c>
      <c r="M1641" s="4" t="s">
        <v>145</v>
      </c>
      <c r="N1641" s="60" t="s">
        <v>131</v>
      </c>
    </row>
    <row r="1642" spans="3:14" hidden="1" x14ac:dyDescent="0.3">
      <c r="C1642" s="62" t="str">
        <f>$C$1167</f>
        <v>Competitive Cultural Competence - enrolled</v>
      </c>
      <c r="E1642" s="65" t="s">
        <v>60</v>
      </c>
      <c r="F1642" s="62" t="str">
        <f>$H$1167</f>
        <v>participating in the Competetive Cultural Competence program</v>
      </c>
      <c r="G1642" s="65" t="s">
        <v>60</v>
      </c>
      <c r="H1642" s="73" t="str">
        <f t="shared" si="129"/>
        <v>Now that  is participating in the Competetive Cultural Competence program, we anticipate significantly improved wellness outcomes. And can provide a testimonial of their responsiveness to the needs of diverse clients.</v>
      </c>
      <c r="I1642" s="4" t="s">
        <v>128</v>
      </c>
      <c r="J1642" s="4" t="str">
        <f t="shared" si="131"/>
        <v/>
      </c>
      <c r="K1642" s="61" t="str">
        <f>K$1195</f>
        <v xml:space="preserve"> is </v>
      </c>
      <c r="L1642" s="4" t="str">
        <f t="shared" si="130"/>
        <v>participating in the Competetive Cultural Competence program</v>
      </c>
      <c r="M1642" s="4" t="s">
        <v>146</v>
      </c>
      <c r="N1642" s="60" t="s">
        <v>131</v>
      </c>
    </row>
    <row r="1643" spans="3:14" hidden="1" x14ac:dyDescent="0.3">
      <c r="C1643" s="62" t="str">
        <f>$C$1168</f>
        <v>Standard Cultural Competence - completed</v>
      </c>
      <c r="E1643" s="65" t="s">
        <v>60</v>
      </c>
      <c r="F1643" s="62" t="str">
        <f>$H$1168</f>
        <v>completing the Standard Cultural Competence program</v>
      </c>
      <c r="G1643" s="65" t="s">
        <v>60</v>
      </c>
      <c r="H1643" s="73" t="str">
        <f t="shared" si="129"/>
        <v>Now that  is completing the Standard Cultural Competence program, we expect stellar outcomes. And will soon provide a testimonial of their responsiveness to the needs of diverse clients.</v>
      </c>
      <c r="I1643" s="4" t="s">
        <v>128</v>
      </c>
      <c r="J1643" s="4" t="str">
        <f t="shared" si="131"/>
        <v/>
      </c>
      <c r="K1643" s="61" t="str">
        <f>K$1195</f>
        <v xml:space="preserve"> is </v>
      </c>
      <c r="L1643" s="4" t="str">
        <f t="shared" si="130"/>
        <v>completing the Standard Cultural Competence program</v>
      </c>
      <c r="M1643" s="4" t="s">
        <v>147</v>
      </c>
      <c r="N1643" s="60" t="s">
        <v>136</v>
      </c>
    </row>
    <row r="1644" spans="3:14" hidden="1" x14ac:dyDescent="0.3">
      <c r="C1644" s="62" t="str">
        <f>$C$1169</f>
        <v>Competitive Cultural Competence - completed</v>
      </c>
      <c r="E1644" s="65" t="s">
        <v>60</v>
      </c>
      <c r="F1644" s="62" t="str">
        <f>$H$1169</f>
        <v>completing the Competetive Cultural Competence program</v>
      </c>
      <c r="G1644" s="65" t="s">
        <v>60</v>
      </c>
      <c r="H1644" s="73" t="str">
        <f t="shared" si="129"/>
        <v>Now that  is completing the Competetive Cultural Competence program, we anticipate greatly improved wellness outcomes. And will soon provide a testimonial of their responsiveness to the needs of diverse clients.</v>
      </c>
      <c r="I1644" s="4" t="s">
        <v>128</v>
      </c>
      <c r="J1644" s="4" t="str">
        <f t="shared" si="131"/>
        <v/>
      </c>
      <c r="K1644" s="61" t="str">
        <f>K$1195</f>
        <v xml:space="preserve"> is </v>
      </c>
      <c r="L1644" s="4" t="str">
        <f t="shared" si="130"/>
        <v>completing the Competetive Cultural Competence program</v>
      </c>
      <c r="M1644" s="4" t="s">
        <v>148</v>
      </c>
      <c r="N1644" s="60" t="s">
        <v>136</v>
      </c>
    </row>
    <row r="1645" spans="3:14" hidden="1" x14ac:dyDescent="0.3">
      <c r="G1645" s="65" t="s">
        <v>60</v>
      </c>
      <c r="H1645" s="73" t="str">
        <f t="shared" si="129"/>
        <v>Select one of these two services, Standard or Competitive Competence, to best improve your efficacy serving diverse patients. We can then offer a testimonial of your improved responsiveness to diverse clients.</v>
      </c>
      <c r="K1645" s="61" t="s">
        <v>138</v>
      </c>
      <c r="L1645" s="61" t="s">
        <v>139</v>
      </c>
      <c r="M1645" s="61" t="s">
        <v>149</v>
      </c>
      <c r="N1645" s="60" t="s">
        <v>141</v>
      </c>
    </row>
    <row r="1646" spans="3:14" hidden="1" x14ac:dyDescent="0.3">
      <c r="C1646" s="73" t="str">
        <f>IF($C1634=$C1639,H1639,IF($C1634=$C1640,H1640,IF($C1634=C1641,H1641,IF($C1634=C1642,H1642,IF($C1634=C1643,H1643,IF($C1634=C1644,H1644,IF($C1634=0,H1645)))))))</f>
        <v>Select one of these two services, Standard or Competitive Competence, to best improve your efficacy serving diverse patients. We can then offer a testimonial of your improved responsiveness to diverse clients.</v>
      </c>
      <c r="E1646" s="65" t="s">
        <v>60</v>
      </c>
      <c r="F1646" s="73" t="str">
        <f>IF($C1634=$C1639,F1639,IF($C1634=$C1640,F1640,IF($C1634=C1641,F1641,IF($C1634=C1642,F1642,IF($C1634=C1643,F1643,IF($C1634=C1644,F1644,IF($C1634=0,"")))))))</f>
        <v/>
      </c>
      <c r="G1646" s="65" t="s">
        <v>60</v>
      </c>
    </row>
    <row r="1647" spans="3:14" hidden="1" x14ac:dyDescent="0.3"/>
    <row r="1648" spans="3:14" hidden="1" x14ac:dyDescent="0.3">
      <c r="C1648" s="4" t="s">
        <v>142</v>
      </c>
    </row>
    <row r="1649" spans="2:13" hidden="1" x14ac:dyDescent="0.3"/>
    <row r="1650" spans="2:13" hidden="1" x14ac:dyDescent="0.3"/>
    <row r="1651" spans="2:13" hidden="1" x14ac:dyDescent="0.3"/>
    <row r="1652" spans="2:13" ht="16" hidden="1" x14ac:dyDescent="0.4">
      <c r="B1652" s="66" t="str">
        <f>IF(OR(F625="",J625=""),B625,CONCATENATE(B625,": ",F625,", ",J625))</f>
        <v>15th visit</v>
      </c>
      <c r="C1652" s="67"/>
      <c r="D1652" s="67"/>
      <c r="E1652" s="67"/>
      <c r="F1652" s="68"/>
      <c r="G1652" s="67"/>
      <c r="H1652" s="69"/>
      <c r="I1652" s="67"/>
      <c r="J1652" s="67"/>
      <c r="K1652" s="67"/>
      <c r="L1652" s="67"/>
      <c r="M1652" s="133">
        <f>IF(J625=I$1103,L$1103,IF(J625=I$1104,L$1104,IF(J625=I$1105,L$1105,IF(J625=I$1106,L$1106,IF(J625=I$1107,L$1107,IF(J625=I$1108,L$1108,IF(J625=I$1109,L$1109,IF(J625="",0))))))))</f>
        <v>0</v>
      </c>
    </row>
    <row r="1653" spans="2:13" hidden="1" x14ac:dyDescent="0.3">
      <c r="F1653" s="63"/>
    </row>
    <row r="1654" spans="2:13" hidden="1" x14ac:dyDescent="0.3">
      <c r="F1654" s="70" t="str">
        <f>F629</f>
        <v/>
      </c>
      <c r="J1654" s="70" t="str">
        <f>F630</f>
        <v/>
      </c>
    </row>
    <row r="1655" spans="2:13" hidden="1" x14ac:dyDescent="0.3"/>
    <row r="1656" spans="2:13" hidden="1" x14ac:dyDescent="0.3">
      <c r="B1656" s="64">
        <f>IF(C1656=F$1107,E$1107,IF(C1656=F$1108,E$1108,IF(C1656=F$1109,E$1109,IF(C1656=F$1110,E$1110,IF(C1656=F$1111,E$1111,IF(C1656=0,0))))))</f>
        <v>0</v>
      </c>
      <c r="C1656" s="4">
        <f>K632</f>
        <v>0</v>
      </c>
      <c r="F1656" s="4" t="str">
        <f>F1619</f>
        <v>1. I felt fully seen and heard.</v>
      </c>
      <c r="M1656" s="4">
        <f>IF(K632="",0,1)</f>
        <v>0</v>
      </c>
    </row>
    <row r="1657" spans="2:13" hidden="1" x14ac:dyDescent="0.3">
      <c r="B1657" s="64">
        <f t="shared" ref="B1657:B1665" si="132">IF(C1657=F$1107,E$1107,IF(C1657=F$1108,E$1108,IF(C1657=F$1109,E$1109,IF(C1657=F$1110,E$1110,IF(C1657=F$1111,E$1111,IF(C1657=0,0))))))</f>
        <v>0</v>
      </c>
      <c r="C1657" s="4">
        <f>K634</f>
        <v>0</v>
      </c>
      <c r="F1657" s="4" t="str">
        <f t="shared" ref="F1657:F1665" si="133">F1620</f>
        <v>2. They faithfully responded to all of my expressions of pain or discomfort.</v>
      </c>
      <c r="M1657" s="4">
        <f>IF(K634="",0,1)</f>
        <v>0</v>
      </c>
    </row>
    <row r="1658" spans="2:13" hidden="1" x14ac:dyDescent="0.3">
      <c r="B1658" s="64">
        <f t="shared" si="132"/>
        <v>0</v>
      </c>
      <c r="C1658" s="4">
        <f>K636</f>
        <v>0</v>
      </c>
      <c r="F1658" s="4" t="str">
        <f t="shared" si="133"/>
        <v>3. They put my personal wellbeing ahead of their institutional processes.</v>
      </c>
      <c r="M1658" s="4">
        <f>IF(K636="",0,1)</f>
        <v>0</v>
      </c>
    </row>
    <row r="1659" spans="2:13" hidden="1" x14ac:dyDescent="0.3">
      <c r="B1659" s="64">
        <f t="shared" si="132"/>
        <v>0</v>
      </c>
      <c r="C1659" s="4">
        <f>K638</f>
        <v>0</v>
      </c>
      <c r="F1659" s="4" t="str">
        <f t="shared" si="133"/>
        <v>4. Their actions and expressions were devoid of any microaggressions.</v>
      </c>
      <c r="M1659" s="4">
        <f>IF(K638="",0,1)</f>
        <v>0</v>
      </c>
    </row>
    <row r="1660" spans="2:13" hidden="1" x14ac:dyDescent="0.3">
      <c r="B1660" s="64">
        <f t="shared" si="132"/>
        <v>0</v>
      </c>
      <c r="C1660" s="4">
        <f>K640</f>
        <v>0</v>
      </c>
      <c r="F1660" s="4" t="str">
        <f t="shared" si="133"/>
        <v>5. They asked me how they could be more culturally sensitive.</v>
      </c>
      <c r="M1660" s="4">
        <f>IF(K640="",0,1)</f>
        <v>0</v>
      </c>
    </row>
    <row r="1661" spans="2:13" hidden="1" x14ac:dyDescent="0.3">
      <c r="B1661" s="64">
        <f t="shared" si="132"/>
        <v>0</v>
      </c>
      <c r="C1661" s="4">
        <f>K642</f>
        <v>0</v>
      </c>
      <c r="F1661" s="4" t="str">
        <f t="shared" si="133"/>
        <v>6. They did not exploit my vulnerability to their professional authority.</v>
      </c>
      <c r="M1661" s="4">
        <f>IF(K642="",0,1)</f>
        <v>0</v>
      </c>
    </row>
    <row r="1662" spans="2:13" hidden="1" x14ac:dyDescent="0.3">
      <c r="B1662" s="64">
        <f t="shared" si="132"/>
        <v>0</v>
      </c>
      <c r="C1662" s="4">
        <f>K644</f>
        <v>0</v>
      </c>
      <c r="F1662" s="4" t="str">
        <f t="shared" si="133"/>
        <v>7. I never had to give up my autonomy to fit their processes.</v>
      </c>
      <c r="M1662" s="4">
        <f>IF(K644="",0,1)</f>
        <v>0</v>
      </c>
    </row>
    <row r="1663" spans="2:13" hidden="1" x14ac:dyDescent="0.3">
      <c r="B1663" s="64">
        <f t="shared" si="132"/>
        <v>0</v>
      </c>
      <c r="C1663" s="4">
        <f>K646</f>
        <v>0</v>
      </c>
      <c r="F1663" s="4" t="str">
        <f t="shared" si="133"/>
        <v>8. Staff appeared to be culturally diverse.</v>
      </c>
      <c r="M1663" s="4">
        <f>IF(K646="",0,1)</f>
        <v>0</v>
      </c>
    </row>
    <row r="1664" spans="2:13" hidden="1" x14ac:dyDescent="0.3">
      <c r="B1664" s="64">
        <f t="shared" si="132"/>
        <v>0</v>
      </c>
      <c r="C1664" s="4">
        <f>K648</f>
        <v>0</v>
      </c>
      <c r="F1664" s="4" t="str">
        <f t="shared" si="133"/>
        <v>9. They effectively accommodated my linguistic barrier.</v>
      </c>
      <c r="M1664" s="4">
        <f>IF(K648="",0,1)</f>
        <v>0</v>
      </c>
    </row>
    <row r="1665" spans="2:16" hidden="1" x14ac:dyDescent="0.3">
      <c r="B1665" s="64">
        <f t="shared" si="132"/>
        <v>0</v>
      </c>
      <c r="C1665" s="4">
        <f>K650</f>
        <v>0</v>
      </c>
      <c r="F1665" s="4" t="str">
        <f t="shared" si="133"/>
        <v>10. I was offered billing options appropriate to my cultural values.</v>
      </c>
      <c r="M1665" s="4">
        <f>IF(K650="",0,1)</f>
        <v>0</v>
      </c>
    </row>
    <row r="1666" spans="2:16" hidden="1" x14ac:dyDescent="0.3">
      <c r="M1666" s="71">
        <f t="shared" ref="M1666" si="134">SUM(M1656:M1665)</f>
        <v>0</v>
      </c>
    </row>
    <row r="1667" spans="2:16" ht="15.5" hidden="1" x14ac:dyDescent="0.45">
      <c r="B1667" s="72">
        <f t="shared" si="125"/>
        <v>0</v>
      </c>
      <c r="C1667" s="73" t="str">
        <f>IF(AND($B1667&gt;=$B$1114,$B1667&lt;$C$1114),E$1114,IF(AND($B1667&gt;=$B$1115,$B1667&lt;$C$1115),E$1115,IF(AND($B1667&gt;=$B$1116,$B1667&lt;$C$1116),E$1116,IF(AND($B1667&gt;=$B$1117,$B1667&lt;$C$1117),E$1117,IF(AND($B1667&gt;=$B$1118,$B1667&lt;=$C$1118),E$1118)))))</f>
        <v>Dangerously incompetent</v>
      </c>
      <c r="F1667" s="73" t="str">
        <f>IF(AND($B1667&gt;=$B$1114,$B1667&lt;$C$1114),H$1114,IF(AND($B1667&gt;=$B$1115,$B1667&lt;$C$1115),H$1115,IF(AND($B1667&gt;=$B$1116,$B1667&lt;$C$1116),H$1116,IF(AND($B1667&gt;=$B$1117,$B1667&lt;$C$1117),H$1117,IF(AND($B1667&gt;=$B$1118,$B1667&lt;=$C$1118),H$1118)))))</f>
        <v>dangerous incompetence</v>
      </c>
      <c r="I1667" s="73" t="str">
        <f>IF(AND($B1667&gt;=$B$1114,$B1667&lt;$C$1114),K$1114,IF(AND($B1667&gt;=$B$1115,$B1667&lt;$C$1115),K$1115,IF(AND($B1667&gt;=$B$1116,$B1667&lt;$C$1116),K$1116,IF(AND($B1667&gt;=$B$1117,$B1667&lt;$C$1117),K$1117,IF(AND($B1667&gt;=$B$1118,$B1667&lt;=$C$1118),K$1118)))))</f>
        <v>dangerous risk to Janelle's wellbeing</v>
      </c>
      <c r="M1667" s="74" t="str">
        <f>IF(M1666=10,B1667,"")</f>
        <v/>
      </c>
      <c r="P1667" s="127" t="str">
        <f>IF(M1667="","",M1667*0.01)</f>
        <v/>
      </c>
    </row>
    <row r="1668" spans="2:16" ht="15.5" hidden="1" x14ac:dyDescent="0.45">
      <c r="L1668" s="75" t="s">
        <v>92</v>
      </c>
      <c r="M1668" s="76" t="str">
        <f>IF(K630="","",K630)</f>
        <v/>
      </c>
      <c r="P1668" s="127" t="str">
        <f>IF(M1668="","",1-(M1668/12))</f>
        <v/>
      </c>
    </row>
    <row r="1669" spans="2:16" hidden="1" x14ac:dyDescent="0.3">
      <c r="B1669" s="73" t="str">
        <f t="shared" ref="B1669" si="135">IF(M1666=10,CONCATENATE(E1669,F1669,G1669,H1669,I1669,J1669,K1669,L1669,M1669),"")</f>
        <v/>
      </c>
      <c r="D1669" s="65" t="s">
        <v>60</v>
      </c>
      <c r="E1669" s="4" t="s">
        <v>93</v>
      </c>
      <c r="F1669" s="4">
        <f t="shared" ref="F1669" si="136">B1667</f>
        <v>0</v>
      </c>
      <c r="G1669" s="4" t="s">
        <v>94</v>
      </c>
      <c r="H1669" s="4" t="str">
        <f t="shared" ref="H1669" si="137">F1667</f>
        <v>dangerous incompetence</v>
      </c>
      <c r="I1669" s="4" t="s">
        <v>95</v>
      </c>
    </row>
    <row r="1670" spans="2:16" hidden="1" x14ac:dyDescent="0.3"/>
    <row r="1671" spans="2:16" ht="14.5" hidden="1" x14ac:dyDescent="0.45">
      <c r="C1671" s="147">
        <f>E660</f>
        <v>0</v>
      </c>
      <c r="D1671" s="148"/>
      <c r="E1671" s="148"/>
      <c r="F1671" s="148"/>
      <c r="G1671" s="148"/>
      <c r="H1671" s="149"/>
    </row>
    <row r="1672" spans="2:16" hidden="1" x14ac:dyDescent="0.3"/>
    <row r="1673" spans="2:16" hidden="1" x14ac:dyDescent="0.3">
      <c r="C1673" s="73" t="str">
        <f>CONCATENATE(E1673,F1673,G1673,H1673,I1673,J1673,K1673,,L1673,M1673)</f>
        <v xml:space="preserve">We provide this helpful feedback to you, , to improve your cultural competency. </v>
      </c>
      <c r="D1673" s="65" t="s">
        <v>60</v>
      </c>
      <c r="E1673" s="4" t="s">
        <v>123</v>
      </c>
      <c r="F1673" s="4" t="str">
        <f>IF($J1654=0,"the recipient",$J1654)</f>
        <v/>
      </c>
      <c r="G1673" s="4" t="s">
        <v>124</v>
      </c>
      <c r="H1673" s="4"/>
    </row>
    <row r="1674" spans="2:16" hidden="1" x14ac:dyDescent="0.3">
      <c r="C1674" s="73" t="str">
        <f>CONCATENATE(E1674,F1674,G1674,H1674,I1674,J1674,K1674,,L1674,M1674)</f>
        <v xml:space="preserve">We know medical providers like you rely upon referrals. Often from those you serve. </v>
      </c>
      <c r="D1674" s="65" t="s">
        <v>60</v>
      </c>
      <c r="E1674" s="4" t="s">
        <v>126</v>
      </c>
      <c r="G1674" s="4" t="s">
        <v>127</v>
      </c>
    </row>
    <row r="1675" spans="2:16" hidden="1" x14ac:dyDescent="0.3">
      <c r="C1675" s="73" t="str">
        <f>CONCATENATE(E1675,F1675,G1675,H1675,I1675,J1675,K1675,,L1675,M1675)</f>
        <v>Select a service that best fits your needs.</v>
      </c>
      <c r="D1675" s="65" t="s">
        <v>60</v>
      </c>
      <c r="E1675" s="4" t="s">
        <v>17</v>
      </c>
    </row>
    <row r="1676" spans="2:16" hidden="1" x14ac:dyDescent="0.3">
      <c r="C1676" s="62" t="str">
        <f>$C$1164</f>
        <v>Standard Cultural Competence - begin</v>
      </c>
      <c r="E1676" s="65" t="s">
        <v>60</v>
      </c>
      <c r="F1676" s="62" t="str">
        <f>$H$1164</f>
        <v>beginning the Standard Cultural Competence program</v>
      </c>
      <c r="G1676" s="65" t="s">
        <v>60</v>
      </c>
      <c r="H1676" s="73" t="str">
        <f>CONCATENATE($I1676,$J1676,$K1676,$L1676,$M1676,$N1676,$O1676,$P1676)</f>
        <v>Now that  is beginning the Standard Cultural Competence program, we expect improved outcomes. And can provide a testimonial of their responsiveness to the needs of diverse clients.</v>
      </c>
      <c r="I1676" s="4" t="s">
        <v>128</v>
      </c>
      <c r="J1676" s="65" t="str">
        <f>F1673</f>
        <v/>
      </c>
      <c r="K1676" s="61" t="s">
        <v>129</v>
      </c>
      <c r="L1676" s="4" t="str">
        <f>F1676</f>
        <v>beginning the Standard Cultural Competence program</v>
      </c>
      <c r="M1676" s="4" t="s">
        <v>143</v>
      </c>
      <c r="N1676" s="60" t="s">
        <v>131</v>
      </c>
    </row>
    <row r="1677" spans="2:16" hidden="1" x14ac:dyDescent="0.3">
      <c r="C1677" s="62" t="str">
        <f>$C$1165</f>
        <v>Competitive Cultural Competence - begin</v>
      </c>
      <c r="E1677" s="65" t="s">
        <v>60</v>
      </c>
      <c r="F1677" s="62" t="str">
        <f>$H$1165</f>
        <v>beginning the Competetive Cultural Competence program</v>
      </c>
      <c r="G1677" s="65" t="s">
        <v>60</v>
      </c>
      <c r="H1677" s="73" t="str">
        <f t="shared" ref="H1677:H1682" si="138">CONCATENATE($I1677,$J1677,$K1677,$L1677,$M1677,$N1677,$O1677,$P1677)</f>
        <v>Now that  is beginning the Competetive Cultural Competence program, we anticipate modestly improved wellness outcomes. And can provide a testimonial of their responsiveness to the needs of diverse clients.</v>
      </c>
      <c r="I1677" s="4" t="s">
        <v>128</v>
      </c>
      <c r="J1677" s="4" t="str">
        <f>J1676</f>
        <v/>
      </c>
      <c r="K1677" s="61" t="str">
        <f>K$1195</f>
        <v xml:space="preserve"> is </v>
      </c>
      <c r="L1677" s="4" t="str">
        <f t="shared" ref="L1677:L1681" si="139">F1677</f>
        <v>beginning the Competetive Cultural Competence program</v>
      </c>
      <c r="M1677" s="4" t="s">
        <v>144</v>
      </c>
      <c r="N1677" s="60" t="s">
        <v>131</v>
      </c>
    </row>
    <row r="1678" spans="2:16" hidden="1" x14ac:dyDescent="0.3">
      <c r="C1678" s="62" t="str">
        <f>$C$1166</f>
        <v>Standard Cultural Competence - enrolled</v>
      </c>
      <c r="E1678" s="65" t="s">
        <v>60</v>
      </c>
      <c r="F1678" s="62" t="str">
        <f>$H$1166</f>
        <v>participating in the Standard Cultural Competence program</v>
      </c>
      <c r="G1678" s="65" t="s">
        <v>60</v>
      </c>
      <c r="H1678" s="73" t="str">
        <f t="shared" si="138"/>
        <v>Now that  is participating in the Standard Cultural Competence program, we expect better outcomes. And can provide a testimonial of their responsiveness to the needs of diverse clients.</v>
      </c>
      <c r="I1678" s="4" t="s">
        <v>128</v>
      </c>
      <c r="J1678" s="4" t="str">
        <f t="shared" ref="J1678:J1681" si="140">J1677</f>
        <v/>
      </c>
      <c r="K1678" s="61" t="str">
        <f>K$1195</f>
        <v xml:space="preserve"> is </v>
      </c>
      <c r="L1678" s="4" t="str">
        <f t="shared" si="139"/>
        <v>participating in the Standard Cultural Competence program</v>
      </c>
      <c r="M1678" s="4" t="s">
        <v>145</v>
      </c>
      <c r="N1678" s="60" t="s">
        <v>131</v>
      </c>
    </row>
    <row r="1679" spans="2:16" hidden="1" x14ac:dyDescent="0.3">
      <c r="C1679" s="62" t="str">
        <f>$C$1167</f>
        <v>Competitive Cultural Competence - enrolled</v>
      </c>
      <c r="E1679" s="65" t="s">
        <v>60</v>
      </c>
      <c r="F1679" s="62" t="str">
        <f>$H$1167</f>
        <v>participating in the Competetive Cultural Competence program</v>
      </c>
      <c r="G1679" s="65" t="s">
        <v>60</v>
      </c>
      <c r="H1679" s="73" t="str">
        <f t="shared" si="138"/>
        <v>Now that  is participating in the Competetive Cultural Competence program, we anticipate significantly improved wellness outcomes. And can provide a testimonial of their responsiveness to the needs of diverse clients.</v>
      </c>
      <c r="I1679" s="4" t="s">
        <v>128</v>
      </c>
      <c r="J1679" s="4" t="str">
        <f t="shared" si="140"/>
        <v/>
      </c>
      <c r="K1679" s="61" t="str">
        <f>K$1195</f>
        <v xml:space="preserve"> is </v>
      </c>
      <c r="L1679" s="4" t="str">
        <f t="shared" si="139"/>
        <v>participating in the Competetive Cultural Competence program</v>
      </c>
      <c r="M1679" s="4" t="s">
        <v>146</v>
      </c>
      <c r="N1679" s="60" t="s">
        <v>131</v>
      </c>
    </row>
    <row r="1680" spans="2:16" hidden="1" x14ac:dyDescent="0.3">
      <c r="C1680" s="62" t="str">
        <f>$C$1168</f>
        <v>Standard Cultural Competence - completed</v>
      </c>
      <c r="E1680" s="65" t="s">
        <v>60</v>
      </c>
      <c r="F1680" s="62" t="str">
        <f>$H$1168</f>
        <v>completing the Standard Cultural Competence program</v>
      </c>
      <c r="G1680" s="65" t="s">
        <v>60</v>
      </c>
      <c r="H1680" s="73" t="str">
        <f t="shared" si="138"/>
        <v>Now that  is completing the Standard Cultural Competence program, we expect stellar outcomes. And will soon provide a testimonial of their responsiveness to the needs of diverse clients.</v>
      </c>
      <c r="I1680" s="4" t="s">
        <v>128</v>
      </c>
      <c r="J1680" s="4" t="str">
        <f t="shared" si="140"/>
        <v/>
      </c>
      <c r="K1680" s="61" t="str">
        <f>K$1195</f>
        <v xml:space="preserve"> is </v>
      </c>
      <c r="L1680" s="4" t="str">
        <f t="shared" si="139"/>
        <v>completing the Standard Cultural Competence program</v>
      </c>
      <c r="M1680" s="4" t="s">
        <v>147</v>
      </c>
      <c r="N1680" s="60" t="s">
        <v>136</v>
      </c>
    </row>
    <row r="1681" spans="2:14" hidden="1" x14ac:dyDescent="0.3">
      <c r="C1681" s="62" t="str">
        <f>$C$1169</f>
        <v>Competitive Cultural Competence - completed</v>
      </c>
      <c r="E1681" s="65" t="s">
        <v>60</v>
      </c>
      <c r="F1681" s="62" t="str">
        <f>$H$1169</f>
        <v>completing the Competetive Cultural Competence program</v>
      </c>
      <c r="G1681" s="65" t="s">
        <v>60</v>
      </c>
      <c r="H1681" s="73" t="str">
        <f t="shared" si="138"/>
        <v>Now that  is completing the Competetive Cultural Competence program, we anticipate greatly improved wellness outcomes. And will soon provide a testimonial of their responsiveness to the needs of diverse clients.</v>
      </c>
      <c r="I1681" s="4" t="s">
        <v>128</v>
      </c>
      <c r="J1681" s="4" t="str">
        <f t="shared" si="140"/>
        <v/>
      </c>
      <c r="K1681" s="61" t="str">
        <f>K$1195</f>
        <v xml:space="preserve"> is </v>
      </c>
      <c r="L1681" s="4" t="str">
        <f t="shared" si="139"/>
        <v>completing the Competetive Cultural Competence program</v>
      </c>
      <c r="M1681" s="4" t="s">
        <v>148</v>
      </c>
      <c r="N1681" s="60" t="s">
        <v>136</v>
      </c>
    </row>
    <row r="1682" spans="2:14" hidden="1" x14ac:dyDescent="0.3">
      <c r="G1682" s="65" t="s">
        <v>60</v>
      </c>
      <c r="H1682" s="73" t="str">
        <f t="shared" si="138"/>
        <v>Select one of these two services, Standard or Competitive Competence, to best improve your efficacy serving diverse patients. We can then offer a testimonial of your improved responsiveness to diverse clients.</v>
      </c>
      <c r="K1682" s="61" t="s">
        <v>138</v>
      </c>
      <c r="L1682" s="61" t="s">
        <v>139</v>
      </c>
      <c r="M1682" s="61" t="s">
        <v>149</v>
      </c>
      <c r="N1682" s="60" t="s">
        <v>141</v>
      </c>
    </row>
    <row r="1683" spans="2:14" hidden="1" x14ac:dyDescent="0.3">
      <c r="C1683" s="73" t="str">
        <f>IF($C1671=$C1676,H1676,IF($C1671=$C1677,H1677,IF($C1671=C1678,H1678,IF($C1671=C1679,H1679,IF($C1671=C1680,H1680,IF($C1671=C1681,H1681,IF($C1671=0,H1682)))))))</f>
        <v>Select one of these two services, Standard or Competitive Competence, to best improve your efficacy serving diverse patients. We can then offer a testimonial of your improved responsiveness to diverse clients.</v>
      </c>
      <c r="E1683" s="65" t="s">
        <v>60</v>
      </c>
      <c r="F1683" s="73" t="str">
        <f>IF($C1671=$C1676,F1676,IF($C1671=$C1677,F1677,IF($C1671=C1678,F1678,IF($C1671=C1679,F1679,IF($C1671=C1680,F1680,IF($C1671=C1681,F1681,IF($C1671=0,"")))))))</f>
        <v/>
      </c>
      <c r="G1683" s="65" t="s">
        <v>60</v>
      </c>
    </row>
    <row r="1684" spans="2:14" hidden="1" x14ac:dyDescent="0.3"/>
    <row r="1685" spans="2:14" hidden="1" x14ac:dyDescent="0.3">
      <c r="C1685" s="4" t="s">
        <v>142</v>
      </c>
    </row>
    <row r="1686" spans="2:14" hidden="1" x14ac:dyDescent="0.3"/>
    <row r="1687" spans="2:14" hidden="1" x14ac:dyDescent="0.3"/>
    <row r="1688" spans="2:14" hidden="1" x14ac:dyDescent="0.3"/>
    <row r="1689" spans="2:14" ht="16" hidden="1" x14ac:dyDescent="0.4">
      <c r="B1689" s="66" t="str">
        <f>IF(OR(F666="",J666=""),B666,CONCATENATE(B666,": ",F666,", ",J666))</f>
        <v>16th visit</v>
      </c>
      <c r="C1689" s="67"/>
      <c r="D1689" s="67"/>
      <c r="E1689" s="67"/>
      <c r="F1689" s="68"/>
      <c r="G1689" s="67"/>
      <c r="H1689" s="69"/>
      <c r="I1689" s="67"/>
      <c r="J1689" s="67"/>
      <c r="K1689" s="67"/>
      <c r="L1689" s="67"/>
      <c r="M1689" s="133">
        <f>IF(J666=I$1103,L$1103,IF(J666=I$1104,L$1104,IF(J666=I$1105,L$1105,IF(J666=I$1106,L$1106,IF(J666=I$1107,L$1107,IF(J666=I$1108,L$1108,IF(J666=I$1109,L$1109,IF(J666="",0))))))))</f>
        <v>0</v>
      </c>
    </row>
    <row r="1690" spans="2:14" hidden="1" x14ac:dyDescent="0.3">
      <c r="F1690" s="63"/>
    </row>
    <row r="1691" spans="2:14" hidden="1" x14ac:dyDescent="0.3">
      <c r="F1691" s="70" t="str">
        <f>F670</f>
        <v/>
      </c>
      <c r="J1691" s="70" t="str">
        <f>F671</f>
        <v/>
      </c>
    </row>
    <row r="1692" spans="2:14" hidden="1" x14ac:dyDescent="0.3"/>
    <row r="1693" spans="2:14" hidden="1" x14ac:dyDescent="0.3">
      <c r="B1693" s="64">
        <f>IF(C1693=F$1107,E$1107,IF(C1693=F$1108,E$1108,IF(C1693=F$1109,E$1109,IF(C1693=F$1110,E$1110,IF(C1693=F$1111,E$1111,IF(C1693=0,0))))))</f>
        <v>0</v>
      </c>
      <c r="C1693" s="4">
        <f>K673</f>
        <v>0</v>
      </c>
      <c r="F1693" s="4" t="str">
        <f>F1656</f>
        <v>1. I felt fully seen and heard.</v>
      </c>
      <c r="M1693" s="4">
        <f>IF(K673="",0,1)</f>
        <v>0</v>
      </c>
    </row>
    <row r="1694" spans="2:14" hidden="1" x14ac:dyDescent="0.3">
      <c r="B1694" s="64">
        <f t="shared" ref="B1694:B1702" si="141">IF(C1694=F$1107,E$1107,IF(C1694=F$1108,E$1108,IF(C1694=F$1109,E$1109,IF(C1694=F$1110,E$1110,IF(C1694=F$1111,E$1111,IF(C1694=0,0))))))</f>
        <v>0</v>
      </c>
      <c r="C1694" s="4">
        <f>K675</f>
        <v>0</v>
      </c>
      <c r="F1694" s="4" t="str">
        <f t="shared" ref="F1694:F1702" si="142">F1657</f>
        <v>2. They faithfully responded to all of my expressions of pain or discomfort.</v>
      </c>
      <c r="M1694" s="4">
        <f>IF(K675="",0,1)</f>
        <v>0</v>
      </c>
    </row>
    <row r="1695" spans="2:14" hidden="1" x14ac:dyDescent="0.3">
      <c r="B1695" s="64">
        <f t="shared" si="141"/>
        <v>0</v>
      </c>
      <c r="C1695" s="4">
        <f>K677</f>
        <v>0</v>
      </c>
      <c r="F1695" s="4" t="str">
        <f t="shared" si="142"/>
        <v>3. They put my personal wellbeing ahead of their institutional processes.</v>
      </c>
      <c r="M1695" s="4">
        <f>IF(K677="",0,1)</f>
        <v>0</v>
      </c>
    </row>
    <row r="1696" spans="2:14" hidden="1" x14ac:dyDescent="0.3">
      <c r="B1696" s="64">
        <f t="shared" si="141"/>
        <v>0</v>
      </c>
      <c r="C1696" s="4">
        <f>K679</f>
        <v>0</v>
      </c>
      <c r="F1696" s="4" t="str">
        <f t="shared" si="142"/>
        <v>4. Their actions and expressions were devoid of any microaggressions.</v>
      </c>
      <c r="M1696" s="4">
        <f>IF(K679="",0,1)</f>
        <v>0</v>
      </c>
    </row>
    <row r="1697" spans="2:16" hidden="1" x14ac:dyDescent="0.3">
      <c r="B1697" s="64">
        <f t="shared" si="141"/>
        <v>0</v>
      </c>
      <c r="C1697" s="4">
        <f>K681</f>
        <v>0</v>
      </c>
      <c r="F1697" s="4" t="str">
        <f t="shared" si="142"/>
        <v>5. They asked me how they could be more culturally sensitive.</v>
      </c>
      <c r="M1697" s="4">
        <f>IF(K681="",0,1)</f>
        <v>0</v>
      </c>
    </row>
    <row r="1698" spans="2:16" hidden="1" x14ac:dyDescent="0.3">
      <c r="B1698" s="64">
        <f t="shared" si="141"/>
        <v>0</v>
      </c>
      <c r="C1698" s="4">
        <f>K683</f>
        <v>0</v>
      </c>
      <c r="F1698" s="4" t="str">
        <f t="shared" si="142"/>
        <v>6. They did not exploit my vulnerability to their professional authority.</v>
      </c>
      <c r="M1698" s="4">
        <f>IF(K683="",0,1)</f>
        <v>0</v>
      </c>
    </row>
    <row r="1699" spans="2:16" hidden="1" x14ac:dyDescent="0.3">
      <c r="B1699" s="64">
        <f t="shared" si="141"/>
        <v>0</v>
      </c>
      <c r="C1699" s="4">
        <f>K685</f>
        <v>0</v>
      </c>
      <c r="F1699" s="4" t="str">
        <f t="shared" si="142"/>
        <v>7. I never had to give up my autonomy to fit their processes.</v>
      </c>
      <c r="M1699" s="4">
        <f>IF(K685="",0,1)</f>
        <v>0</v>
      </c>
    </row>
    <row r="1700" spans="2:16" hidden="1" x14ac:dyDescent="0.3">
      <c r="B1700" s="64">
        <f t="shared" si="141"/>
        <v>0</v>
      </c>
      <c r="C1700" s="4">
        <f>K687</f>
        <v>0</v>
      </c>
      <c r="F1700" s="4" t="str">
        <f t="shared" si="142"/>
        <v>8. Staff appeared to be culturally diverse.</v>
      </c>
      <c r="M1700" s="4">
        <f>IF(K687="",0,1)</f>
        <v>0</v>
      </c>
    </row>
    <row r="1701" spans="2:16" hidden="1" x14ac:dyDescent="0.3">
      <c r="B1701" s="64">
        <f t="shared" si="141"/>
        <v>0</v>
      </c>
      <c r="C1701" s="4">
        <f>K689</f>
        <v>0</v>
      </c>
      <c r="F1701" s="4" t="str">
        <f t="shared" si="142"/>
        <v>9. They effectively accommodated my linguistic barrier.</v>
      </c>
      <c r="M1701" s="4">
        <f>IF(K689="",0,1)</f>
        <v>0</v>
      </c>
    </row>
    <row r="1702" spans="2:16" hidden="1" x14ac:dyDescent="0.3">
      <c r="B1702" s="64">
        <f t="shared" si="141"/>
        <v>0</v>
      </c>
      <c r="C1702" s="4">
        <f>K691</f>
        <v>0</v>
      </c>
      <c r="F1702" s="4" t="str">
        <f t="shared" si="142"/>
        <v>10. I was offered billing options appropriate to my cultural values.</v>
      </c>
      <c r="M1702" s="4">
        <f>IF(K691="",0,1)</f>
        <v>0</v>
      </c>
    </row>
    <row r="1703" spans="2:16" hidden="1" x14ac:dyDescent="0.3">
      <c r="M1703" s="71">
        <f t="shared" ref="M1703" si="143">SUM(M1693:M1702)</f>
        <v>0</v>
      </c>
    </row>
    <row r="1704" spans="2:16" ht="15.5" hidden="1" x14ac:dyDescent="0.45">
      <c r="B1704" s="72">
        <f t="shared" ref="B1704" si="144">ROUND(SUM(B1693:B1702),0)</f>
        <v>0</v>
      </c>
      <c r="C1704" s="73" t="str">
        <f>IF(AND($B1704&gt;=$B$1114,$B1704&lt;$C$1114),E$1114,IF(AND($B1704&gt;=$B$1115,$B1704&lt;$C$1115),E$1115,IF(AND($B1704&gt;=$B$1116,$B1704&lt;$C$1116),E$1116,IF(AND($B1704&gt;=$B$1117,$B1704&lt;$C$1117),E$1117,IF(AND($B1704&gt;=$B$1118,$B1704&lt;=$C$1118),E$1118)))))</f>
        <v>Dangerously incompetent</v>
      </c>
      <c r="F1704" s="73" t="str">
        <f>IF(AND($B1704&gt;=$B$1114,$B1704&lt;$C$1114),H$1114,IF(AND($B1704&gt;=$B$1115,$B1704&lt;$C$1115),H$1115,IF(AND($B1704&gt;=$B$1116,$B1704&lt;$C$1116),H$1116,IF(AND($B1704&gt;=$B$1117,$B1704&lt;$C$1117),H$1117,IF(AND($B1704&gt;=$B$1118,$B1704&lt;=$C$1118),H$1118)))))</f>
        <v>dangerous incompetence</v>
      </c>
      <c r="I1704" s="73" t="str">
        <f>IF(AND($B1704&gt;=$B$1114,$B1704&lt;$C$1114),K$1114,IF(AND($B1704&gt;=$B$1115,$B1704&lt;$C$1115),K$1115,IF(AND($B1704&gt;=$B$1116,$B1704&lt;$C$1116),K$1116,IF(AND($B1704&gt;=$B$1117,$B1704&lt;$C$1117),K$1117,IF(AND($B1704&gt;=$B$1118,$B1704&lt;=$C$1118),K$1118)))))</f>
        <v>dangerous risk to Janelle's wellbeing</v>
      </c>
      <c r="M1704" s="74" t="str">
        <f>IF(M1703=10,B1704,"")</f>
        <v/>
      </c>
      <c r="P1704" s="127" t="str">
        <f>IF(M1704="","",M1704*0.01)</f>
        <v/>
      </c>
    </row>
    <row r="1705" spans="2:16" ht="15.5" hidden="1" x14ac:dyDescent="0.45">
      <c r="L1705" s="75" t="s">
        <v>92</v>
      </c>
      <c r="M1705" s="76" t="str">
        <f>IF(K671="","",K671)</f>
        <v/>
      </c>
      <c r="P1705" s="127" t="str">
        <f>IF(M1705="","",1-(M1705/12))</f>
        <v/>
      </c>
    </row>
    <row r="1706" spans="2:16" hidden="1" x14ac:dyDescent="0.3">
      <c r="B1706" s="73" t="str">
        <f t="shared" ref="B1706" si="145">IF(M1703=10,CONCATENATE(E1706,F1706,G1706,H1706,I1706,J1706,K1706,L1706,M1706),"")</f>
        <v/>
      </c>
      <c r="D1706" s="65" t="s">
        <v>60</v>
      </c>
      <c r="E1706" s="4" t="s">
        <v>93</v>
      </c>
      <c r="F1706" s="4">
        <f t="shared" ref="F1706" si="146">B1704</f>
        <v>0</v>
      </c>
      <c r="G1706" s="4" t="s">
        <v>94</v>
      </c>
      <c r="H1706" s="4" t="str">
        <f t="shared" ref="H1706" si="147">F1704</f>
        <v>dangerous incompetence</v>
      </c>
      <c r="I1706" s="4" t="s">
        <v>95</v>
      </c>
    </row>
    <row r="1707" spans="2:16" hidden="1" x14ac:dyDescent="0.3"/>
    <row r="1708" spans="2:16" ht="14.5" hidden="1" x14ac:dyDescent="0.45">
      <c r="C1708" s="147">
        <f>E701</f>
        <v>0</v>
      </c>
      <c r="D1708" s="148"/>
      <c r="E1708" s="148"/>
      <c r="F1708" s="148"/>
      <c r="G1708" s="148"/>
      <c r="H1708" s="149"/>
    </row>
    <row r="1709" spans="2:16" hidden="1" x14ac:dyDescent="0.3"/>
    <row r="1710" spans="2:16" hidden="1" x14ac:dyDescent="0.3">
      <c r="C1710" s="73" t="str">
        <f>CONCATENATE(E1710,F1710,G1710,H1710,I1710,J1710,K1710,,L1710,M1710)</f>
        <v xml:space="preserve">We provide this helpful feedback to you, , to improve your cultural competency. </v>
      </c>
      <c r="D1710" s="65" t="s">
        <v>60</v>
      </c>
      <c r="E1710" s="4" t="s">
        <v>123</v>
      </c>
      <c r="F1710" s="4" t="str">
        <f>IF($J1691=0,"the recipient",$J1691)</f>
        <v/>
      </c>
      <c r="G1710" s="4" t="s">
        <v>124</v>
      </c>
      <c r="H1710" s="4"/>
    </row>
    <row r="1711" spans="2:16" hidden="1" x14ac:dyDescent="0.3">
      <c r="C1711" s="73" t="str">
        <f>CONCATENATE(E1711,F1711,G1711,H1711,I1711,J1711,K1711,,L1711,M1711)</f>
        <v xml:space="preserve">We know medical providers like you rely upon referrals. Often from those you serve. </v>
      </c>
      <c r="D1711" s="65" t="s">
        <v>60</v>
      </c>
      <c r="E1711" s="4" t="s">
        <v>126</v>
      </c>
      <c r="G1711" s="4" t="s">
        <v>127</v>
      </c>
    </row>
    <row r="1712" spans="2:16" hidden="1" x14ac:dyDescent="0.3">
      <c r="C1712" s="73" t="str">
        <f>CONCATENATE(E1712,F1712,G1712,H1712,I1712,J1712,K1712,,L1712,M1712)</f>
        <v>Select a service that best fits your needs.</v>
      </c>
      <c r="D1712" s="65" t="s">
        <v>60</v>
      </c>
      <c r="E1712" s="4" t="s">
        <v>17</v>
      </c>
    </row>
    <row r="1713" spans="2:14" hidden="1" x14ac:dyDescent="0.3">
      <c r="C1713" s="62" t="str">
        <f>$C$1164</f>
        <v>Standard Cultural Competence - begin</v>
      </c>
      <c r="E1713" s="65" t="s">
        <v>60</v>
      </c>
      <c r="F1713" s="62" t="str">
        <f>$H$1164</f>
        <v>beginning the Standard Cultural Competence program</v>
      </c>
      <c r="G1713" s="65" t="s">
        <v>60</v>
      </c>
      <c r="H1713" s="73" t="str">
        <f>CONCATENATE($I1713,$J1713,$K1713,$L1713,$M1713,$N1713,$O1713,$P1713)</f>
        <v>Now that  is beginning the Standard Cultural Competence program, we expect improved outcomes. And can provide a testimonial of their responsiveness to the needs of diverse clients.pr</v>
      </c>
      <c r="I1713" s="4" t="s">
        <v>128</v>
      </c>
      <c r="J1713" s="65" t="str">
        <f>F1710</f>
        <v/>
      </c>
      <c r="K1713" s="61" t="s">
        <v>129</v>
      </c>
      <c r="L1713" s="4" t="str">
        <f>F1713</f>
        <v>beginning the Standard Cultural Competence program</v>
      </c>
      <c r="M1713" s="4" t="s">
        <v>143</v>
      </c>
      <c r="N1713" s="60" t="s">
        <v>150</v>
      </c>
    </row>
    <row r="1714" spans="2:14" hidden="1" x14ac:dyDescent="0.3">
      <c r="C1714" s="62" t="str">
        <f>$C$1165</f>
        <v>Competitive Cultural Competence - begin</v>
      </c>
      <c r="E1714" s="65" t="s">
        <v>60</v>
      </c>
      <c r="F1714" s="62" t="str">
        <f>$H$1165</f>
        <v>beginning the Competetive Cultural Competence program</v>
      </c>
      <c r="G1714" s="65" t="s">
        <v>60</v>
      </c>
      <c r="H1714" s="73" t="str">
        <f t="shared" ref="H1714:H1719" si="148">CONCATENATE($I1714,$J1714,$K1714,$L1714,$M1714,$N1714,$O1714,$P1714)</f>
        <v>Now that  is beginning the Competetive Cultural Competence program, we anticipate modestly improved wellness outcomes. And can provide a testimonial of their responsiveness to the needs of diverse clients.</v>
      </c>
      <c r="I1714" s="4" t="s">
        <v>128</v>
      </c>
      <c r="J1714" s="4" t="str">
        <f>J1713</f>
        <v/>
      </c>
      <c r="K1714" s="61" t="str">
        <f>K$1195</f>
        <v xml:space="preserve"> is </v>
      </c>
      <c r="L1714" s="4" t="str">
        <f t="shared" ref="L1714:L1718" si="149">F1714</f>
        <v>beginning the Competetive Cultural Competence program</v>
      </c>
      <c r="M1714" s="4" t="s">
        <v>144</v>
      </c>
      <c r="N1714" s="60" t="s">
        <v>131</v>
      </c>
    </row>
    <row r="1715" spans="2:14" hidden="1" x14ac:dyDescent="0.3">
      <c r="C1715" s="62" t="str">
        <f>$C$1166</f>
        <v>Standard Cultural Competence - enrolled</v>
      </c>
      <c r="E1715" s="65" t="s">
        <v>60</v>
      </c>
      <c r="F1715" s="62" t="str">
        <f>$H$1166</f>
        <v>participating in the Standard Cultural Competence program</v>
      </c>
      <c r="G1715" s="65" t="s">
        <v>60</v>
      </c>
      <c r="H1715" s="73" t="str">
        <f t="shared" si="148"/>
        <v>Now that  is participating in the Standard Cultural Competence program, we expect better outcomes. And can provide a testimonial of their responsiveness to the needs of diverse clients.</v>
      </c>
      <c r="I1715" s="4" t="s">
        <v>128</v>
      </c>
      <c r="J1715" s="4" t="str">
        <f t="shared" ref="J1715:J1718" si="150">J1714</f>
        <v/>
      </c>
      <c r="K1715" s="61" t="str">
        <f>K$1195</f>
        <v xml:space="preserve"> is </v>
      </c>
      <c r="L1715" s="4" t="str">
        <f t="shared" si="149"/>
        <v>participating in the Standard Cultural Competence program</v>
      </c>
      <c r="M1715" s="4" t="s">
        <v>145</v>
      </c>
      <c r="N1715" s="60" t="s">
        <v>131</v>
      </c>
    </row>
    <row r="1716" spans="2:14" hidden="1" x14ac:dyDescent="0.3">
      <c r="C1716" s="62" t="str">
        <f>$C$1167</f>
        <v>Competitive Cultural Competence - enrolled</v>
      </c>
      <c r="E1716" s="65" t="s">
        <v>60</v>
      </c>
      <c r="F1716" s="62" t="str">
        <f>$H$1167</f>
        <v>participating in the Competetive Cultural Competence program</v>
      </c>
      <c r="G1716" s="65" t="s">
        <v>60</v>
      </c>
      <c r="H1716" s="73" t="str">
        <f t="shared" si="148"/>
        <v>Now that  is participating in the Competetive Cultural Competence program, we anticipate significantly improved wellness outcomes. And can provide a testimonial of their responsiveness to the needs of diverse clients.</v>
      </c>
      <c r="I1716" s="4" t="s">
        <v>128</v>
      </c>
      <c r="J1716" s="4" t="str">
        <f t="shared" si="150"/>
        <v/>
      </c>
      <c r="K1716" s="61" t="str">
        <f>K$1195</f>
        <v xml:space="preserve"> is </v>
      </c>
      <c r="L1716" s="4" t="str">
        <f t="shared" si="149"/>
        <v>participating in the Competetive Cultural Competence program</v>
      </c>
      <c r="M1716" s="4" t="s">
        <v>146</v>
      </c>
      <c r="N1716" s="60" t="s">
        <v>131</v>
      </c>
    </row>
    <row r="1717" spans="2:14" hidden="1" x14ac:dyDescent="0.3">
      <c r="C1717" s="62" t="str">
        <f>$C$1168</f>
        <v>Standard Cultural Competence - completed</v>
      </c>
      <c r="E1717" s="65" t="s">
        <v>60</v>
      </c>
      <c r="F1717" s="62" t="str">
        <f>$H$1168</f>
        <v>completing the Standard Cultural Competence program</v>
      </c>
      <c r="G1717" s="65" t="s">
        <v>60</v>
      </c>
      <c r="H1717" s="73" t="str">
        <f t="shared" si="148"/>
        <v>Now that  is completing the Standard Cultural Competence program, we expect stellar outcomes. And will soon provide a testimonial of their responsiveness to the needs of diverse clients.</v>
      </c>
      <c r="I1717" s="4" t="s">
        <v>128</v>
      </c>
      <c r="J1717" s="4" t="str">
        <f t="shared" si="150"/>
        <v/>
      </c>
      <c r="K1717" s="61" t="str">
        <f>K$1195</f>
        <v xml:space="preserve"> is </v>
      </c>
      <c r="L1717" s="4" t="str">
        <f t="shared" si="149"/>
        <v>completing the Standard Cultural Competence program</v>
      </c>
      <c r="M1717" s="4" t="s">
        <v>147</v>
      </c>
      <c r="N1717" s="60" t="s">
        <v>136</v>
      </c>
    </row>
    <row r="1718" spans="2:14" hidden="1" x14ac:dyDescent="0.3">
      <c r="C1718" s="62" t="str">
        <f>$C$1169</f>
        <v>Competitive Cultural Competence - completed</v>
      </c>
      <c r="E1718" s="65" t="s">
        <v>60</v>
      </c>
      <c r="F1718" s="62" t="str">
        <f>$H$1169</f>
        <v>completing the Competetive Cultural Competence program</v>
      </c>
      <c r="G1718" s="65" t="s">
        <v>60</v>
      </c>
      <c r="H1718" s="73" t="str">
        <f t="shared" si="148"/>
        <v>Now that  is completing the Competetive Cultural Competence program, we anticipate greatly improved wellness outcomes. And will soon provide a testimonial of their responsiveness to the needs of diverse clients.</v>
      </c>
      <c r="I1718" s="4" t="s">
        <v>128</v>
      </c>
      <c r="J1718" s="4" t="str">
        <f t="shared" si="150"/>
        <v/>
      </c>
      <c r="K1718" s="61" t="str">
        <f>K$1195</f>
        <v xml:space="preserve"> is </v>
      </c>
      <c r="L1718" s="4" t="str">
        <f t="shared" si="149"/>
        <v>completing the Competetive Cultural Competence program</v>
      </c>
      <c r="M1718" s="4" t="s">
        <v>148</v>
      </c>
      <c r="N1718" s="60" t="s">
        <v>136</v>
      </c>
    </row>
    <row r="1719" spans="2:14" hidden="1" x14ac:dyDescent="0.3">
      <c r="G1719" s="65" t="s">
        <v>60</v>
      </c>
      <c r="H1719" s="73" t="str">
        <f t="shared" si="148"/>
        <v>Select one of these two services, Standard or Competitive Competence, to best improve your efficacy serving diverse patients. We can then offer a testimonial of your improved responsiveness to diverse clients.</v>
      </c>
      <c r="K1719" s="61" t="s">
        <v>138</v>
      </c>
      <c r="L1719" s="61" t="s">
        <v>139</v>
      </c>
      <c r="M1719" s="61" t="s">
        <v>149</v>
      </c>
      <c r="N1719" s="60" t="s">
        <v>141</v>
      </c>
    </row>
    <row r="1720" spans="2:14" hidden="1" x14ac:dyDescent="0.3">
      <c r="C1720" s="73" t="str">
        <f>IF($C1708=$C1713,H1713,IF($C1708=$C1714,H1714,IF($C1708=C1715,H1715,IF($C1708=C1716,H1716,IF($C1708=C1717,H1717,IF($C1708=C1718,H1718,IF($C1708=0,H1719)))))))</f>
        <v>Select one of these two services, Standard or Competitive Competence, to best improve your efficacy serving diverse patients. We can then offer a testimonial of your improved responsiveness to diverse clients.</v>
      </c>
      <c r="E1720" s="65" t="s">
        <v>60</v>
      </c>
      <c r="F1720" s="73" t="str">
        <f>IF($C1708=$C1713,F1713,IF($C1708=$C1714,F1714,IF($C1708=C1715,F1715,IF($C1708=C1716,F1716,IF($C1708=C1717,F1717,IF($C1708=C1718,F1718,IF($C1708=0,"")))))))</f>
        <v/>
      </c>
      <c r="G1720" s="65" t="s">
        <v>60</v>
      </c>
    </row>
    <row r="1721" spans="2:14" hidden="1" x14ac:dyDescent="0.3"/>
    <row r="1722" spans="2:14" hidden="1" x14ac:dyDescent="0.3">
      <c r="C1722" s="4" t="s">
        <v>142</v>
      </c>
    </row>
    <row r="1723" spans="2:14" hidden="1" x14ac:dyDescent="0.3"/>
    <row r="1724" spans="2:14" hidden="1" x14ac:dyDescent="0.3"/>
    <row r="1725" spans="2:14" hidden="1" x14ac:dyDescent="0.3"/>
    <row r="1726" spans="2:14" ht="16" hidden="1" x14ac:dyDescent="0.4">
      <c r="B1726" s="66"/>
      <c r="C1726" s="67"/>
      <c r="D1726" s="67"/>
      <c r="E1726" s="67"/>
      <c r="F1726" s="68"/>
      <c r="G1726" s="67"/>
      <c r="H1726" s="69"/>
      <c r="I1726" s="67"/>
      <c r="J1726" s="67"/>
      <c r="K1726" s="67"/>
      <c r="L1726" s="67"/>
      <c r="M1726" s="67"/>
    </row>
    <row r="1727" spans="2:14" hidden="1" x14ac:dyDescent="0.3">
      <c r="F1727" s="63"/>
    </row>
    <row r="1728" spans="2:14" hidden="1" x14ac:dyDescent="0.3">
      <c r="F1728" s="63"/>
    </row>
    <row r="1729" spans="2:9" hidden="1" x14ac:dyDescent="0.3">
      <c r="B1729" s="135" t="s">
        <v>204</v>
      </c>
      <c r="C1729" s="83"/>
      <c r="E1729" s="135" t="s">
        <v>212</v>
      </c>
      <c r="F1729" s="83"/>
      <c r="H1729" s="135" t="s">
        <v>213</v>
      </c>
      <c r="I1729" s="83"/>
    </row>
    <row r="1730" spans="2:9" hidden="1" x14ac:dyDescent="0.3">
      <c r="B1730" s="83"/>
      <c r="C1730" s="83"/>
      <c r="E1730" s="83"/>
      <c r="F1730" s="83"/>
      <c r="H1730" s="83"/>
      <c r="I1730" s="83"/>
    </row>
    <row r="1731" spans="2:9" hidden="1" x14ac:dyDescent="0.3">
      <c r="B1731" s="110">
        <v>1</v>
      </c>
      <c r="C1731" s="134">
        <f>M1131</f>
        <v>0</v>
      </c>
      <c r="E1731" s="110">
        <v>1</v>
      </c>
      <c r="F1731" s="134">
        <f>P1146</f>
        <v>0.28000000000000003</v>
      </c>
      <c r="H1731" s="110">
        <v>1</v>
      </c>
      <c r="I1731" s="134">
        <f>P1147</f>
        <v>0.60833333333333339</v>
      </c>
    </row>
    <row r="1732" spans="2:9" hidden="1" x14ac:dyDescent="0.3">
      <c r="B1732" s="110">
        <v>2</v>
      </c>
      <c r="C1732" s="134">
        <f>M1171</f>
        <v>0.16666666666666666</v>
      </c>
      <c r="E1732" s="110">
        <v>2</v>
      </c>
      <c r="F1732" s="134">
        <f>P1186</f>
        <v>0.4</v>
      </c>
      <c r="H1732" s="110">
        <v>2</v>
      </c>
      <c r="I1732" s="134">
        <f>P1187</f>
        <v>0.59166666666666656</v>
      </c>
    </row>
    <row r="1733" spans="2:9" hidden="1" x14ac:dyDescent="0.3">
      <c r="B1733" s="110">
        <v>3</v>
      </c>
      <c r="C1733" s="134">
        <f>M1208</f>
        <v>0</v>
      </c>
      <c r="E1733" s="110">
        <v>3</v>
      </c>
      <c r="F1733" s="134" t="str">
        <f>P1223</f>
        <v/>
      </c>
      <c r="H1733" s="110">
        <v>3</v>
      </c>
      <c r="I1733" s="134" t="str">
        <f>P1224</f>
        <v/>
      </c>
    </row>
    <row r="1734" spans="2:9" hidden="1" x14ac:dyDescent="0.3">
      <c r="B1734" s="110">
        <v>4</v>
      </c>
      <c r="C1734" s="134">
        <f>M1245</f>
        <v>0</v>
      </c>
      <c r="E1734" s="110">
        <v>4</v>
      </c>
      <c r="F1734" s="134" t="str">
        <f>P1260</f>
        <v/>
      </c>
      <c r="H1734" s="110">
        <v>4</v>
      </c>
      <c r="I1734" s="134" t="str">
        <f>P1261</f>
        <v/>
      </c>
    </row>
    <row r="1735" spans="2:9" hidden="1" x14ac:dyDescent="0.3">
      <c r="B1735" s="110">
        <v>5</v>
      </c>
      <c r="C1735" s="134">
        <f>M1282</f>
        <v>0</v>
      </c>
      <c r="E1735" s="110">
        <v>5</v>
      </c>
      <c r="F1735" s="134" t="str">
        <f>P1297</f>
        <v/>
      </c>
      <c r="H1735" s="110">
        <v>5</v>
      </c>
      <c r="I1735" s="134" t="str">
        <f>P1298</f>
        <v/>
      </c>
    </row>
    <row r="1736" spans="2:9" hidden="1" x14ac:dyDescent="0.3">
      <c r="B1736" s="110">
        <v>6</v>
      </c>
      <c r="C1736" s="134">
        <f>M1319</f>
        <v>0</v>
      </c>
      <c r="E1736" s="110">
        <v>6</v>
      </c>
      <c r="F1736" s="134" t="str">
        <f>P1334</f>
        <v/>
      </c>
      <c r="H1736" s="110">
        <v>6</v>
      </c>
      <c r="I1736" s="134" t="str">
        <f>P1335</f>
        <v/>
      </c>
    </row>
    <row r="1737" spans="2:9" hidden="1" x14ac:dyDescent="0.3">
      <c r="B1737" s="110">
        <v>7</v>
      </c>
      <c r="C1737" s="134">
        <f>M1356</f>
        <v>0</v>
      </c>
      <c r="E1737" s="110">
        <v>7</v>
      </c>
      <c r="F1737" s="134" t="str">
        <f>P1371</f>
        <v/>
      </c>
      <c r="H1737" s="110">
        <v>7</v>
      </c>
      <c r="I1737" s="134" t="str">
        <f>P1372</f>
        <v/>
      </c>
    </row>
    <row r="1738" spans="2:9" hidden="1" x14ac:dyDescent="0.3">
      <c r="B1738" s="110">
        <v>8</v>
      </c>
      <c r="C1738" s="134">
        <f>M1393</f>
        <v>0</v>
      </c>
      <c r="E1738" s="110">
        <v>8</v>
      </c>
      <c r="F1738" s="134" t="str">
        <f>P1408</f>
        <v/>
      </c>
      <c r="H1738" s="110">
        <v>8</v>
      </c>
      <c r="I1738" s="134" t="str">
        <f>P1409</f>
        <v/>
      </c>
    </row>
    <row r="1739" spans="2:9" hidden="1" x14ac:dyDescent="0.3">
      <c r="B1739" s="110">
        <v>9</v>
      </c>
      <c r="C1739" s="134">
        <f>M1430</f>
        <v>0</v>
      </c>
      <c r="E1739" s="110">
        <v>9</v>
      </c>
      <c r="F1739" s="134" t="str">
        <f>P1445</f>
        <v/>
      </c>
      <c r="H1739" s="110">
        <v>9</v>
      </c>
      <c r="I1739" s="134" t="str">
        <f>P1446</f>
        <v/>
      </c>
    </row>
    <row r="1740" spans="2:9" hidden="1" x14ac:dyDescent="0.3">
      <c r="B1740" s="110">
        <v>10</v>
      </c>
      <c r="C1740" s="134">
        <f>M1467</f>
        <v>0</v>
      </c>
      <c r="E1740" s="110">
        <v>10</v>
      </c>
      <c r="F1740" s="134" t="str">
        <f>P1482</f>
        <v/>
      </c>
      <c r="H1740" s="110">
        <v>10</v>
      </c>
      <c r="I1740" s="134" t="str">
        <f>P1483</f>
        <v/>
      </c>
    </row>
    <row r="1741" spans="2:9" hidden="1" x14ac:dyDescent="0.3">
      <c r="B1741" s="110">
        <v>11</v>
      </c>
      <c r="C1741" s="134">
        <f>M1504</f>
        <v>0</v>
      </c>
      <c r="E1741" s="110">
        <v>11</v>
      </c>
      <c r="F1741" s="134" t="str">
        <f>P1519</f>
        <v/>
      </c>
      <c r="H1741" s="110">
        <v>11</v>
      </c>
      <c r="I1741" s="134" t="str">
        <f>P1520</f>
        <v/>
      </c>
    </row>
    <row r="1742" spans="2:9" hidden="1" x14ac:dyDescent="0.3">
      <c r="B1742" s="110">
        <v>12</v>
      </c>
      <c r="C1742" s="134">
        <f>M1541</f>
        <v>0</v>
      </c>
      <c r="E1742" s="110">
        <v>12</v>
      </c>
      <c r="F1742" s="134" t="str">
        <f>P1556</f>
        <v/>
      </c>
      <c r="H1742" s="110">
        <v>12</v>
      </c>
      <c r="I1742" s="134" t="str">
        <f>P1557</f>
        <v/>
      </c>
    </row>
    <row r="1743" spans="2:9" hidden="1" x14ac:dyDescent="0.3">
      <c r="B1743" s="110">
        <v>13</v>
      </c>
      <c r="C1743" s="134">
        <f>M1578</f>
        <v>0</v>
      </c>
      <c r="E1743" s="110">
        <v>13</v>
      </c>
      <c r="F1743" s="134" t="str">
        <f>P1593</f>
        <v/>
      </c>
      <c r="H1743" s="110">
        <v>13</v>
      </c>
      <c r="I1743" s="134" t="str">
        <f>P1593</f>
        <v/>
      </c>
    </row>
    <row r="1744" spans="2:9" hidden="1" x14ac:dyDescent="0.3">
      <c r="B1744" s="110">
        <v>14</v>
      </c>
      <c r="C1744" s="134">
        <f>M1615</f>
        <v>0</v>
      </c>
      <c r="E1744" s="110">
        <v>14</v>
      </c>
      <c r="F1744" s="134" t="str">
        <f>P1630</f>
        <v/>
      </c>
      <c r="H1744" s="110">
        <v>14</v>
      </c>
      <c r="I1744" s="134" t="str">
        <f>P1631</f>
        <v/>
      </c>
    </row>
    <row r="1745" spans="2:12" hidden="1" x14ac:dyDescent="0.3">
      <c r="B1745" s="110">
        <v>15</v>
      </c>
      <c r="C1745" s="134">
        <f>M1652</f>
        <v>0</v>
      </c>
      <c r="E1745" s="110">
        <v>15</v>
      </c>
      <c r="F1745" s="134" t="str">
        <f>P1667</f>
        <v/>
      </c>
      <c r="H1745" s="110">
        <v>15</v>
      </c>
      <c r="I1745" s="134" t="str">
        <f>P1668</f>
        <v/>
      </c>
    </row>
    <row r="1746" spans="2:12" hidden="1" x14ac:dyDescent="0.3">
      <c r="B1746" s="110">
        <v>16</v>
      </c>
      <c r="C1746" s="134">
        <f>M1689</f>
        <v>0</v>
      </c>
      <c r="E1746" s="110">
        <v>16</v>
      </c>
      <c r="F1746" s="134" t="str">
        <f>P1704</f>
        <v/>
      </c>
      <c r="H1746" s="110">
        <v>16</v>
      </c>
      <c r="I1746" s="134" t="str">
        <f>P1705</f>
        <v/>
      </c>
    </row>
    <row r="1747" spans="2:12" hidden="1" x14ac:dyDescent="0.3">
      <c r="C1747" s="112">
        <f>MAX(C1731:C1746)</f>
        <v>0.16666666666666666</v>
      </c>
      <c r="D1747" s="113" t="str">
        <f>IF(C1747=L1103,I1103,IF(C1747=L1104,I1104,IF(C1747=L1105,I1105,IF(C1747=L1106,I1106,IF(C1747=L1107,I1107,IF(C1747=L1108,I1108,IF(C1747=L1109,I1109)))))))</f>
        <v>provider enrolling in SC</v>
      </c>
      <c r="F1747" s="142">
        <f>MAX(F1731:F1746)</f>
        <v>0.4</v>
      </c>
      <c r="I1747" s="142">
        <f>MAX(I1731:I1746)</f>
        <v>0.60833333333333339</v>
      </c>
      <c r="K1747" s="4">
        <f>CORREL(F1731:F1739,I1731:I1739)</f>
        <v>-1</v>
      </c>
      <c r="L1747" s="4">
        <f>PEARSON(F1731:F1739,I1731:I1739)</f>
        <v>-1</v>
      </c>
    </row>
    <row r="1748" spans="2:12" hidden="1" x14ac:dyDescent="0.3">
      <c r="E1748" s="207" t="s">
        <v>224</v>
      </c>
      <c r="F1748" s="206">
        <f>STDEV(F1731:F1746)</f>
        <v>8.4852813742385777E-2</v>
      </c>
      <c r="H1748" s="207" t="s">
        <v>224</v>
      </c>
      <c r="I1748" s="206">
        <f>STDEV(I1731:I1746)</f>
        <v>1.1785113019775906E-2</v>
      </c>
    </row>
    <row r="1749" spans="2:12" hidden="1" x14ac:dyDescent="0.3">
      <c r="F1749" s="63"/>
    </row>
    <row r="1750" spans="2:12" hidden="1" x14ac:dyDescent="0.3">
      <c r="F1750" s="63">
        <f>LOOKUP(9.99999999999999E+307,F1731:F1746)</f>
        <v>0.4</v>
      </c>
      <c r="I1750" s="206">
        <f>LOOKUP(9.99999999999999E+307,I1731:I1746)</f>
        <v>0.59166666666666656</v>
      </c>
    </row>
    <row r="1751" spans="2:12" hidden="1" x14ac:dyDescent="0.3">
      <c r="F1751" s="63"/>
    </row>
    <row r="1752" spans="2:12" hidden="1" x14ac:dyDescent="0.3">
      <c r="F1752" s="63"/>
    </row>
    <row r="1753" spans="2:12" hidden="1" x14ac:dyDescent="0.3">
      <c r="F1753" s="63"/>
    </row>
    <row r="1754" spans="2:12" hidden="1" x14ac:dyDescent="0.3">
      <c r="F1754" s="63"/>
    </row>
    <row r="1755" spans="2:12" hidden="1" x14ac:dyDescent="0.3">
      <c r="F1755" s="63"/>
    </row>
    <row r="1756" spans="2:12" hidden="1" x14ac:dyDescent="0.3">
      <c r="F1756" s="63"/>
    </row>
    <row r="1757" spans="2:12" hidden="1" x14ac:dyDescent="0.3">
      <c r="F1757" s="63"/>
    </row>
    <row r="1758" spans="2:12" hidden="1" x14ac:dyDescent="0.3">
      <c r="F1758" s="63"/>
    </row>
    <row r="1759" spans="2:12" hidden="1" x14ac:dyDescent="0.3">
      <c r="F1759" s="63"/>
    </row>
    <row r="1760" spans="2:12" hidden="1" x14ac:dyDescent="0.3">
      <c r="F1760" s="63"/>
    </row>
    <row r="1761" spans="6:6" hidden="1" x14ac:dyDescent="0.3">
      <c r="F1761" s="63"/>
    </row>
    <row r="1762" spans="6:6" hidden="1" x14ac:dyDescent="0.3">
      <c r="F1762" s="63"/>
    </row>
    <row r="1763" spans="6:6" hidden="1" x14ac:dyDescent="0.3">
      <c r="F1763" s="63"/>
    </row>
    <row r="1764" spans="6:6" hidden="1" x14ac:dyDescent="0.3">
      <c r="F1764" s="63"/>
    </row>
    <row r="1765" spans="6:6" hidden="1" x14ac:dyDescent="0.3">
      <c r="F1765" s="63"/>
    </row>
    <row r="1766" spans="6:6" hidden="1" x14ac:dyDescent="0.3">
      <c r="F1766" s="63"/>
    </row>
    <row r="1767" spans="6:6" hidden="1" x14ac:dyDescent="0.3">
      <c r="F1767" s="63"/>
    </row>
    <row r="1768" spans="6:6" hidden="1" x14ac:dyDescent="0.3">
      <c r="F1768" s="63"/>
    </row>
    <row r="1769" spans="6:6" hidden="1" x14ac:dyDescent="0.3">
      <c r="F1769" s="63"/>
    </row>
    <row r="1770" spans="6:6" hidden="1" x14ac:dyDescent="0.3">
      <c r="F1770" s="63"/>
    </row>
    <row r="1771" spans="6:6" hidden="1" x14ac:dyDescent="0.3">
      <c r="F1771" s="63"/>
    </row>
    <row r="1772" spans="6:6" hidden="1" x14ac:dyDescent="0.3">
      <c r="F1772" s="63"/>
    </row>
    <row r="1773" spans="6:6" hidden="1" x14ac:dyDescent="0.3">
      <c r="F1773" s="63"/>
    </row>
    <row r="1774" spans="6:6" hidden="1" x14ac:dyDescent="0.3">
      <c r="F1774" s="63"/>
    </row>
    <row r="1775" spans="6:6" hidden="1" x14ac:dyDescent="0.3">
      <c r="F1775" s="63"/>
    </row>
    <row r="1776" spans="6:6" hidden="1" x14ac:dyDescent="0.3">
      <c r="F1776" s="63"/>
    </row>
    <row r="1777" spans="6:6" hidden="1" x14ac:dyDescent="0.3">
      <c r="F1777" s="63"/>
    </row>
    <row r="1778" spans="6:6" hidden="1" x14ac:dyDescent="0.3">
      <c r="F1778" s="63"/>
    </row>
    <row r="1779" spans="6:6" hidden="1" x14ac:dyDescent="0.3">
      <c r="F1779" s="63"/>
    </row>
    <row r="1780" spans="6:6" hidden="1" x14ac:dyDescent="0.3">
      <c r="F1780" s="63"/>
    </row>
    <row r="1781" spans="6:6" hidden="1" x14ac:dyDescent="0.3">
      <c r="F1781" s="63"/>
    </row>
    <row r="1782" spans="6:6" hidden="1" x14ac:dyDescent="0.3">
      <c r="F1782" s="63"/>
    </row>
    <row r="1783" spans="6:6" hidden="1" x14ac:dyDescent="0.3">
      <c r="F1783" s="63"/>
    </row>
    <row r="1784" spans="6:6" hidden="1" x14ac:dyDescent="0.3">
      <c r="F1784" s="63"/>
    </row>
    <row r="1785" spans="6:6" hidden="1" x14ac:dyDescent="0.3">
      <c r="F1785" s="63"/>
    </row>
    <row r="1786" spans="6:6" hidden="1" x14ac:dyDescent="0.3">
      <c r="F1786" s="63"/>
    </row>
    <row r="1787" spans="6:6" hidden="1" x14ac:dyDescent="0.3">
      <c r="F1787" s="63"/>
    </row>
    <row r="1788" spans="6:6" hidden="1" x14ac:dyDescent="0.3">
      <c r="F1788" s="63"/>
    </row>
    <row r="1789" spans="6:6" hidden="1" x14ac:dyDescent="0.3">
      <c r="F1789" s="63"/>
    </row>
    <row r="1790" spans="6:6" hidden="1" x14ac:dyDescent="0.3">
      <c r="F1790" s="63"/>
    </row>
    <row r="1791" spans="6:6" hidden="1" x14ac:dyDescent="0.3">
      <c r="F1791" s="63"/>
    </row>
    <row r="1792" spans="6:6" hidden="1" x14ac:dyDescent="0.3">
      <c r="F1792" s="63"/>
    </row>
    <row r="1793" spans="2:54" hidden="1" x14ac:dyDescent="0.3">
      <c r="F1793" s="63"/>
    </row>
    <row r="1794" spans="2:54" hidden="1" x14ac:dyDescent="0.3">
      <c r="F1794" s="63"/>
    </row>
    <row r="1795" spans="2:54" hidden="1" x14ac:dyDescent="0.3">
      <c r="F1795" s="63"/>
    </row>
    <row r="1796" spans="2:54" hidden="1" x14ac:dyDescent="0.3">
      <c r="F1796" s="63"/>
    </row>
    <row r="1797" spans="2:54" hidden="1" x14ac:dyDescent="0.3"/>
    <row r="1798" spans="2:54" hidden="1" x14ac:dyDescent="0.3"/>
    <row r="1799" spans="2:54" s="60" customFormat="1" ht="16" hidden="1" thickBot="1" x14ac:dyDescent="0.5">
      <c r="B1799" s="85" t="s">
        <v>151</v>
      </c>
      <c r="C1799" s="86"/>
      <c r="D1799" s="86"/>
      <c r="E1799" s="86"/>
      <c r="F1799" s="86"/>
      <c r="G1799" s="86"/>
      <c r="H1799" s="87"/>
      <c r="I1799" s="86"/>
      <c r="J1799" s="86"/>
      <c r="K1799" s="86"/>
      <c r="L1799" s="86"/>
      <c r="M1799" s="86"/>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2:54" s="60" customFormat="1" x14ac:dyDescent="0.3">
      <c r="B1800" s="4"/>
      <c r="C1800" s="4"/>
      <c r="D1800" s="4"/>
      <c r="E1800" s="4"/>
      <c r="F1800" s="4"/>
      <c r="G1800" s="4"/>
      <c r="H1800" s="61"/>
      <c r="I1800" s="4"/>
      <c r="J1800" s="4"/>
      <c r="K1800" s="4"/>
      <c r="L1800" s="4"/>
      <c r="M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sheetData>
  <mergeCells count="627">
    <mergeCell ref="C1560:H1560"/>
    <mergeCell ref="C1597:H1597"/>
    <mergeCell ref="C1634:H1634"/>
    <mergeCell ref="C1671:H1671"/>
    <mergeCell ref="C1708:H1708"/>
    <mergeCell ref="C1338:H1338"/>
    <mergeCell ref="C1375:H1375"/>
    <mergeCell ref="C1412:H1412"/>
    <mergeCell ref="C1449:H1449"/>
    <mergeCell ref="C1486:H1486"/>
    <mergeCell ref="C1523:H1523"/>
    <mergeCell ref="E701:L701"/>
    <mergeCell ref="B703:M703"/>
    <mergeCell ref="C1190:H1190"/>
    <mergeCell ref="C1227:H1227"/>
    <mergeCell ref="C1264:H1264"/>
    <mergeCell ref="C1301:H1301"/>
    <mergeCell ref="B697:M697"/>
    <mergeCell ref="B698:D698"/>
    <mergeCell ref="E698:H698"/>
    <mergeCell ref="I698:M698"/>
    <mergeCell ref="E699:H699"/>
    <mergeCell ref="I699:M699"/>
    <mergeCell ref="B689:J689"/>
    <mergeCell ref="K689:M689"/>
    <mergeCell ref="B691:J691"/>
    <mergeCell ref="K691:M691"/>
    <mergeCell ref="B693:M693"/>
    <mergeCell ref="B696:M696"/>
    <mergeCell ref="B683:J683"/>
    <mergeCell ref="K683:M683"/>
    <mergeCell ref="B685:J685"/>
    <mergeCell ref="K685:M685"/>
    <mergeCell ref="B687:J687"/>
    <mergeCell ref="K687:M687"/>
    <mergeCell ref="B677:J677"/>
    <mergeCell ref="K677:M677"/>
    <mergeCell ref="B679:J679"/>
    <mergeCell ref="K679:M679"/>
    <mergeCell ref="B681:J681"/>
    <mergeCell ref="K681:M681"/>
    <mergeCell ref="F670:I670"/>
    <mergeCell ref="F671:I671"/>
    <mergeCell ref="K671:M671"/>
    <mergeCell ref="B673:J673"/>
    <mergeCell ref="K673:M673"/>
    <mergeCell ref="B675:J675"/>
    <mergeCell ref="K675:M675"/>
    <mergeCell ref="E660:L660"/>
    <mergeCell ref="B662:M662"/>
    <mergeCell ref="B663:M663"/>
    <mergeCell ref="B666:E666"/>
    <mergeCell ref="F666:I666"/>
    <mergeCell ref="J666:M666"/>
    <mergeCell ref="B656:M656"/>
    <mergeCell ref="B657:D657"/>
    <mergeCell ref="E657:H657"/>
    <mergeCell ref="I657:M657"/>
    <mergeCell ref="E658:H658"/>
    <mergeCell ref="I658:M658"/>
    <mergeCell ref="B648:J648"/>
    <mergeCell ref="K648:M648"/>
    <mergeCell ref="B650:J650"/>
    <mergeCell ref="K650:M650"/>
    <mergeCell ref="B652:M652"/>
    <mergeCell ref="B655:M655"/>
    <mergeCell ref="B642:J642"/>
    <mergeCell ref="K642:M642"/>
    <mergeCell ref="B644:J644"/>
    <mergeCell ref="K644:M644"/>
    <mergeCell ref="B646:J646"/>
    <mergeCell ref="K646:M646"/>
    <mergeCell ref="B636:J636"/>
    <mergeCell ref="K636:M636"/>
    <mergeCell ref="B638:J638"/>
    <mergeCell ref="K638:M638"/>
    <mergeCell ref="B640:J640"/>
    <mergeCell ref="K640:M640"/>
    <mergeCell ref="F629:I629"/>
    <mergeCell ref="F630:I630"/>
    <mergeCell ref="K630:M630"/>
    <mergeCell ref="B632:J632"/>
    <mergeCell ref="K632:M632"/>
    <mergeCell ref="B634:J634"/>
    <mergeCell ref="K634:M634"/>
    <mergeCell ref="E619:L619"/>
    <mergeCell ref="B621:M621"/>
    <mergeCell ref="B622:M622"/>
    <mergeCell ref="B625:E625"/>
    <mergeCell ref="F625:I625"/>
    <mergeCell ref="J625:M625"/>
    <mergeCell ref="B615:M615"/>
    <mergeCell ref="B616:D616"/>
    <mergeCell ref="E616:H616"/>
    <mergeCell ref="I616:M616"/>
    <mergeCell ref="E617:H617"/>
    <mergeCell ref="I617:M617"/>
    <mergeCell ref="B607:J607"/>
    <mergeCell ref="K607:M607"/>
    <mergeCell ref="B609:J609"/>
    <mergeCell ref="K609:M609"/>
    <mergeCell ref="B611:M611"/>
    <mergeCell ref="B614:M614"/>
    <mergeCell ref="B601:J601"/>
    <mergeCell ref="K601:M601"/>
    <mergeCell ref="B603:J603"/>
    <mergeCell ref="K603:M603"/>
    <mergeCell ref="B605:J605"/>
    <mergeCell ref="K605:M605"/>
    <mergeCell ref="B595:J595"/>
    <mergeCell ref="K595:M595"/>
    <mergeCell ref="B597:J597"/>
    <mergeCell ref="K597:M597"/>
    <mergeCell ref="B599:J599"/>
    <mergeCell ref="K599:M599"/>
    <mergeCell ref="F588:I588"/>
    <mergeCell ref="F589:I589"/>
    <mergeCell ref="K589:M589"/>
    <mergeCell ref="B591:J591"/>
    <mergeCell ref="K591:M591"/>
    <mergeCell ref="B593:J593"/>
    <mergeCell ref="K593:M593"/>
    <mergeCell ref="E578:L578"/>
    <mergeCell ref="B580:M580"/>
    <mergeCell ref="B581:M581"/>
    <mergeCell ref="B584:E584"/>
    <mergeCell ref="F584:I584"/>
    <mergeCell ref="J584:M584"/>
    <mergeCell ref="B574:M574"/>
    <mergeCell ref="B575:D575"/>
    <mergeCell ref="E575:H575"/>
    <mergeCell ref="I575:M575"/>
    <mergeCell ref="E576:H576"/>
    <mergeCell ref="I576:M576"/>
    <mergeCell ref="B566:J566"/>
    <mergeCell ref="K566:M566"/>
    <mergeCell ref="B568:J568"/>
    <mergeCell ref="K568:M568"/>
    <mergeCell ref="B570:M570"/>
    <mergeCell ref="B573:M573"/>
    <mergeCell ref="B560:J560"/>
    <mergeCell ref="K560:M560"/>
    <mergeCell ref="B562:J562"/>
    <mergeCell ref="K562:M562"/>
    <mergeCell ref="B564:J564"/>
    <mergeCell ref="K564:M564"/>
    <mergeCell ref="B554:J554"/>
    <mergeCell ref="K554:M554"/>
    <mergeCell ref="B556:J556"/>
    <mergeCell ref="K556:M556"/>
    <mergeCell ref="B558:J558"/>
    <mergeCell ref="K558:M558"/>
    <mergeCell ref="F547:I547"/>
    <mergeCell ref="F548:I548"/>
    <mergeCell ref="K548:M548"/>
    <mergeCell ref="B550:J550"/>
    <mergeCell ref="K550:M550"/>
    <mergeCell ref="B552:J552"/>
    <mergeCell ref="K552:M552"/>
    <mergeCell ref="E537:L537"/>
    <mergeCell ref="B539:M539"/>
    <mergeCell ref="B540:M540"/>
    <mergeCell ref="B543:E543"/>
    <mergeCell ref="F543:I543"/>
    <mergeCell ref="J543:M543"/>
    <mergeCell ref="B533:M533"/>
    <mergeCell ref="B534:D534"/>
    <mergeCell ref="E534:H534"/>
    <mergeCell ref="I534:M534"/>
    <mergeCell ref="E535:H535"/>
    <mergeCell ref="I535:M535"/>
    <mergeCell ref="B525:J525"/>
    <mergeCell ref="K525:M525"/>
    <mergeCell ref="B527:J527"/>
    <mergeCell ref="K527:M527"/>
    <mergeCell ref="B529:M529"/>
    <mergeCell ref="B532:M532"/>
    <mergeCell ref="B519:J519"/>
    <mergeCell ref="K519:M519"/>
    <mergeCell ref="B521:J521"/>
    <mergeCell ref="K521:M521"/>
    <mergeCell ref="B523:J523"/>
    <mergeCell ref="K523:M523"/>
    <mergeCell ref="B513:J513"/>
    <mergeCell ref="K513:M513"/>
    <mergeCell ref="B515:J515"/>
    <mergeCell ref="K515:M515"/>
    <mergeCell ref="B517:J517"/>
    <mergeCell ref="K517:M517"/>
    <mergeCell ref="F506:I506"/>
    <mergeCell ref="F507:I507"/>
    <mergeCell ref="K507:M507"/>
    <mergeCell ref="B509:J509"/>
    <mergeCell ref="K509:M509"/>
    <mergeCell ref="B511:J511"/>
    <mergeCell ref="K511:M511"/>
    <mergeCell ref="E496:L496"/>
    <mergeCell ref="B498:M498"/>
    <mergeCell ref="B499:M499"/>
    <mergeCell ref="B502:E502"/>
    <mergeCell ref="F502:I502"/>
    <mergeCell ref="J502:M502"/>
    <mergeCell ref="B492:M492"/>
    <mergeCell ref="B493:D493"/>
    <mergeCell ref="E493:H493"/>
    <mergeCell ref="I493:M493"/>
    <mergeCell ref="E494:H494"/>
    <mergeCell ref="I494:M494"/>
    <mergeCell ref="B484:J484"/>
    <mergeCell ref="K484:M484"/>
    <mergeCell ref="B486:J486"/>
    <mergeCell ref="K486:M486"/>
    <mergeCell ref="B488:M488"/>
    <mergeCell ref="B491:M491"/>
    <mergeCell ref="B478:J478"/>
    <mergeCell ref="K478:M478"/>
    <mergeCell ref="B480:J480"/>
    <mergeCell ref="K480:M480"/>
    <mergeCell ref="B482:J482"/>
    <mergeCell ref="K482:M482"/>
    <mergeCell ref="B472:J472"/>
    <mergeCell ref="K472:M472"/>
    <mergeCell ref="B474:J474"/>
    <mergeCell ref="K474:M474"/>
    <mergeCell ref="B476:J476"/>
    <mergeCell ref="K476:M476"/>
    <mergeCell ref="F465:I465"/>
    <mergeCell ref="F466:I466"/>
    <mergeCell ref="K466:M466"/>
    <mergeCell ref="B468:J468"/>
    <mergeCell ref="K468:M468"/>
    <mergeCell ref="B470:J470"/>
    <mergeCell ref="K470:M470"/>
    <mergeCell ref="E455:L455"/>
    <mergeCell ref="B457:M457"/>
    <mergeCell ref="B458:M458"/>
    <mergeCell ref="B461:E461"/>
    <mergeCell ref="F461:I461"/>
    <mergeCell ref="J461:M461"/>
    <mergeCell ref="B451:M451"/>
    <mergeCell ref="B452:D452"/>
    <mergeCell ref="E452:H452"/>
    <mergeCell ref="I452:M452"/>
    <mergeCell ref="E453:H453"/>
    <mergeCell ref="I453:M453"/>
    <mergeCell ref="B443:J443"/>
    <mergeCell ref="K443:M443"/>
    <mergeCell ref="B445:J445"/>
    <mergeCell ref="K445:M445"/>
    <mergeCell ref="B447:M447"/>
    <mergeCell ref="B450:M450"/>
    <mergeCell ref="B437:J437"/>
    <mergeCell ref="K437:M437"/>
    <mergeCell ref="B439:J439"/>
    <mergeCell ref="K439:M439"/>
    <mergeCell ref="B441:J441"/>
    <mergeCell ref="K441:M441"/>
    <mergeCell ref="B431:J431"/>
    <mergeCell ref="K431:M431"/>
    <mergeCell ref="B433:J433"/>
    <mergeCell ref="K433:M433"/>
    <mergeCell ref="B435:J435"/>
    <mergeCell ref="K435:M435"/>
    <mergeCell ref="F424:I424"/>
    <mergeCell ref="F425:I425"/>
    <mergeCell ref="K425:M425"/>
    <mergeCell ref="B427:J427"/>
    <mergeCell ref="K427:M427"/>
    <mergeCell ref="B429:J429"/>
    <mergeCell ref="K429:M429"/>
    <mergeCell ref="E414:L414"/>
    <mergeCell ref="B416:M416"/>
    <mergeCell ref="B417:M417"/>
    <mergeCell ref="B420:E420"/>
    <mergeCell ref="F420:I420"/>
    <mergeCell ref="J420:M420"/>
    <mergeCell ref="B410:M410"/>
    <mergeCell ref="B411:D411"/>
    <mergeCell ref="E411:H411"/>
    <mergeCell ref="I411:M411"/>
    <mergeCell ref="E412:H412"/>
    <mergeCell ref="I412:M412"/>
    <mergeCell ref="B402:J402"/>
    <mergeCell ref="K402:M402"/>
    <mergeCell ref="B404:J404"/>
    <mergeCell ref="K404:M404"/>
    <mergeCell ref="B406:M406"/>
    <mergeCell ref="B409:M409"/>
    <mergeCell ref="B396:J396"/>
    <mergeCell ref="K396:M396"/>
    <mergeCell ref="B398:J398"/>
    <mergeCell ref="K398:M398"/>
    <mergeCell ref="B400:J400"/>
    <mergeCell ref="K400:M400"/>
    <mergeCell ref="B390:J390"/>
    <mergeCell ref="K390:M390"/>
    <mergeCell ref="B392:J392"/>
    <mergeCell ref="K392:M392"/>
    <mergeCell ref="B394:J394"/>
    <mergeCell ref="K394:M394"/>
    <mergeCell ref="F383:I383"/>
    <mergeCell ref="F384:I384"/>
    <mergeCell ref="K384:M384"/>
    <mergeCell ref="B386:J386"/>
    <mergeCell ref="K386:M386"/>
    <mergeCell ref="B388:J388"/>
    <mergeCell ref="K388:M388"/>
    <mergeCell ref="E373:L373"/>
    <mergeCell ref="B375:M375"/>
    <mergeCell ref="B376:M376"/>
    <mergeCell ref="B379:E379"/>
    <mergeCell ref="F379:I379"/>
    <mergeCell ref="J379:M379"/>
    <mergeCell ref="B369:M369"/>
    <mergeCell ref="B370:D370"/>
    <mergeCell ref="E370:H370"/>
    <mergeCell ref="I370:M370"/>
    <mergeCell ref="E371:H371"/>
    <mergeCell ref="I371:M371"/>
    <mergeCell ref="B361:J361"/>
    <mergeCell ref="K361:M361"/>
    <mergeCell ref="B363:J363"/>
    <mergeCell ref="K363:M363"/>
    <mergeCell ref="B365:M365"/>
    <mergeCell ref="B368:M368"/>
    <mergeCell ref="B355:J355"/>
    <mergeCell ref="K355:M355"/>
    <mergeCell ref="B357:J357"/>
    <mergeCell ref="K357:M357"/>
    <mergeCell ref="B359:J359"/>
    <mergeCell ref="K359:M359"/>
    <mergeCell ref="B349:J349"/>
    <mergeCell ref="K349:M349"/>
    <mergeCell ref="B351:J351"/>
    <mergeCell ref="K351:M351"/>
    <mergeCell ref="B353:J353"/>
    <mergeCell ref="K353:M353"/>
    <mergeCell ref="F342:I342"/>
    <mergeCell ref="F343:I343"/>
    <mergeCell ref="K343:M343"/>
    <mergeCell ref="B345:J345"/>
    <mergeCell ref="K345:M345"/>
    <mergeCell ref="B347:J347"/>
    <mergeCell ref="K347:M347"/>
    <mergeCell ref="E332:L332"/>
    <mergeCell ref="B334:M334"/>
    <mergeCell ref="B335:M335"/>
    <mergeCell ref="B338:E338"/>
    <mergeCell ref="F338:I338"/>
    <mergeCell ref="J338:M338"/>
    <mergeCell ref="B328:M328"/>
    <mergeCell ref="B329:D329"/>
    <mergeCell ref="E329:H329"/>
    <mergeCell ref="I329:M329"/>
    <mergeCell ref="E330:H330"/>
    <mergeCell ref="I330:M330"/>
    <mergeCell ref="B320:J320"/>
    <mergeCell ref="K320:M320"/>
    <mergeCell ref="B322:J322"/>
    <mergeCell ref="K322:M322"/>
    <mergeCell ref="B324:M324"/>
    <mergeCell ref="B327:M327"/>
    <mergeCell ref="B314:J314"/>
    <mergeCell ref="K314:M314"/>
    <mergeCell ref="B316:J316"/>
    <mergeCell ref="K316:M316"/>
    <mergeCell ref="B318:J318"/>
    <mergeCell ref="K318:M318"/>
    <mergeCell ref="B308:J308"/>
    <mergeCell ref="K308:M308"/>
    <mergeCell ref="B310:J310"/>
    <mergeCell ref="K310:M310"/>
    <mergeCell ref="B312:J312"/>
    <mergeCell ref="K312:M312"/>
    <mergeCell ref="F301:I301"/>
    <mergeCell ref="F302:I302"/>
    <mergeCell ref="K302:M302"/>
    <mergeCell ref="B304:J304"/>
    <mergeCell ref="K304:M304"/>
    <mergeCell ref="B306:J306"/>
    <mergeCell ref="K306:M306"/>
    <mergeCell ref="E291:L291"/>
    <mergeCell ref="B293:M293"/>
    <mergeCell ref="B294:M294"/>
    <mergeCell ref="B297:E297"/>
    <mergeCell ref="F297:I297"/>
    <mergeCell ref="J297:M297"/>
    <mergeCell ref="B287:M287"/>
    <mergeCell ref="B288:D288"/>
    <mergeCell ref="E288:H288"/>
    <mergeCell ref="I288:M288"/>
    <mergeCell ref="E289:H289"/>
    <mergeCell ref="I289:M289"/>
    <mergeCell ref="B279:J279"/>
    <mergeCell ref="K279:M279"/>
    <mergeCell ref="B281:J281"/>
    <mergeCell ref="K281:M281"/>
    <mergeCell ref="B283:M283"/>
    <mergeCell ref="B286:M286"/>
    <mergeCell ref="B273:J273"/>
    <mergeCell ref="K273:M273"/>
    <mergeCell ref="B275:J275"/>
    <mergeCell ref="K275:M275"/>
    <mergeCell ref="B277:J277"/>
    <mergeCell ref="K277:M277"/>
    <mergeCell ref="B267:J267"/>
    <mergeCell ref="K267:M267"/>
    <mergeCell ref="B269:J269"/>
    <mergeCell ref="K269:M269"/>
    <mergeCell ref="B271:J271"/>
    <mergeCell ref="K271:M271"/>
    <mergeCell ref="F260:I260"/>
    <mergeCell ref="F261:I261"/>
    <mergeCell ref="K261:M261"/>
    <mergeCell ref="B263:J263"/>
    <mergeCell ref="K263:M263"/>
    <mergeCell ref="B265:J265"/>
    <mergeCell ref="K265:M265"/>
    <mergeCell ref="E250:L250"/>
    <mergeCell ref="B252:M252"/>
    <mergeCell ref="B253:M253"/>
    <mergeCell ref="B256:E256"/>
    <mergeCell ref="F256:I256"/>
    <mergeCell ref="J256:M256"/>
    <mergeCell ref="B246:M246"/>
    <mergeCell ref="B247:D247"/>
    <mergeCell ref="E247:H247"/>
    <mergeCell ref="I247:M247"/>
    <mergeCell ref="E248:H248"/>
    <mergeCell ref="I248:M248"/>
    <mergeCell ref="B238:J238"/>
    <mergeCell ref="K238:M238"/>
    <mergeCell ref="B240:J240"/>
    <mergeCell ref="K240:M240"/>
    <mergeCell ref="B242:M242"/>
    <mergeCell ref="B245:M245"/>
    <mergeCell ref="B232:J232"/>
    <mergeCell ref="K232:M232"/>
    <mergeCell ref="B234:J234"/>
    <mergeCell ref="K234:M234"/>
    <mergeCell ref="B236:J236"/>
    <mergeCell ref="K236:M236"/>
    <mergeCell ref="B226:J226"/>
    <mergeCell ref="K226:M226"/>
    <mergeCell ref="B228:J228"/>
    <mergeCell ref="K228:M228"/>
    <mergeCell ref="B230:J230"/>
    <mergeCell ref="K230:M230"/>
    <mergeCell ref="F219:I219"/>
    <mergeCell ref="F220:I220"/>
    <mergeCell ref="K220:M220"/>
    <mergeCell ref="B222:J222"/>
    <mergeCell ref="K222:M222"/>
    <mergeCell ref="B224:J224"/>
    <mergeCell ref="K224:M224"/>
    <mergeCell ref="E209:L209"/>
    <mergeCell ref="B211:M211"/>
    <mergeCell ref="B212:M212"/>
    <mergeCell ref="B215:E215"/>
    <mergeCell ref="F215:I215"/>
    <mergeCell ref="J215:M215"/>
    <mergeCell ref="B205:M205"/>
    <mergeCell ref="B206:D206"/>
    <mergeCell ref="E206:H206"/>
    <mergeCell ref="I206:M206"/>
    <mergeCell ref="E207:H207"/>
    <mergeCell ref="I207:M207"/>
    <mergeCell ref="B197:J197"/>
    <mergeCell ref="K197:M197"/>
    <mergeCell ref="B199:J199"/>
    <mergeCell ref="K199:M199"/>
    <mergeCell ref="B201:M201"/>
    <mergeCell ref="B204:M204"/>
    <mergeCell ref="B191:J191"/>
    <mergeCell ref="K191:M191"/>
    <mergeCell ref="B193:J193"/>
    <mergeCell ref="K193:M193"/>
    <mergeCell ref="B195:J195"/>
    <mergeCell ref="K195:M195"/>
    <mergeCell ref="B185:J185"/>
    <mergeCell ref="K185:M185"/>
    <mergeCell ref="B187:J187"/>
    <mergeCell ref="K187:M187"/>
    <mergeCell ref="B189:J189"/>
    <mergeCell ref="K189:M189"/>
    <mergeCell ref="F178:I178"/>
    <mergeCell ref="F179:I179"/>
    <mergeCell ref="K179:M179"/>
    <mergeCell ref="B181:J181"/>
    <mergeCell ref="K181:M181"/>
    <mergeCell ref="B183:J183"/>
    <mergeCell ref="K183:M183"/>
    <mergeCell ref="E168:L168"/>
    <mergeCell ref="B170:M170"/>
    <mergeCell ref="B171:M171"/>
    <mergeCell ref="B174:E174"/>
    <mergeCell ref="F174:I174"/>
    <mergeCell ref="J174:M174"/>
    <mergeCell ref="B164:M164"/>
    <mergeCell ref="B165:D165"/>
    <mergeCell ref="E165:H165"/>
    <mergeCell ref="I165:M165"/>
    <mergeCell ref="E166:H166"/>
    <mergeCell ref="I166:M166"/>
    <mergeCell ref="B156:J156"/>
    <mergeCell ref="K156:M156"/>
    <mergeCell ref="B158:J158"/>
    <mergeCell ref="K158:M158"/>
    <mergeCell ref="B160:M160"/>
    <mergeCell ref="B163:M163"/>
    <mergeCell ref="B150:J150"/>
    <mergeCell ref="K150:M150"/>
    <mergeCell ref="B152:J152"/>
    <mergeCell ref="K152:M152"/>
    <mergeCell ref="B154:J154"/>
    <mergeCell ref="K154:M154"/>
    <mergeCell ref="B144:J144"/>
    <mergeCell ref="K144:M144"/>
    <mergeCell ref="B146:J146"/>
    <mergeCell ref="K146:M146"/>
    <mergeCell ref="B148:J148"/>
    <mergeCell ref="K148:M148"/>
    <mergeCell ref="F137:I137"/>
    <mergeCell ref="F138:I138"/>
    <mergeCell ref="K138:M138"/>
    <mergeCell ref="B140:J140"/>
    <mergeCell ref="K140:M140"/>
    <mergeCell ref="B142:J142"/>
    <mergeCell ref="K142:M142"/>
    <mergeCell ref="E126:L126"/>
    <mergeCell ref="B128:M128"/>
    <mergeCell ref="B129:M129"/>
    <mergeCell ref="B133:E133"/>
    <mergeCell ref="F133:I133"/>
    <mergeCell ref="J133:M133"/>
    <mergeCell ref="B122:M122"/>
    <mergeCell ref="B123:D123"/>
    <mergeCell ref="E123:H123"/>
    <mergeCell ref="I123:M123"/>
    <mergeCell ref="E124:H124"/>
    <mergeCell ref="I124:M124"/>
    <mergeCell ref="B114:J114"/>
    <mergeCell ref="K114:M114"/>
    <mergeCell ref="B116:J116"/>
    <mergeCell ref="K116:M116"/>
    <mergeCell ref="B118:M118"/>
    <mergeCell ref="B121:M121"/>
    <mergeCell ref="B108:J108"/>
    <mergeCell ref="K108:M108"/>
    <mergeCell ref="B110:J110"/>
    <mergeCell ref="K110:M110"/>
    <mergeCell ref="B112:J112"/>
    <mergeCell ref="K112:M112"/>
    <mergeCell ref="B102:J102"/>
    <mergeCell ref="K102:M102"/>
    <mergeCell ref="B104:J104"/>
    <mergeCell ref="K104:M104"/>
    <mergeCell ref="B106:J106"/>
    <mergeCell ref="K106:M106"/>
    <mergeCell ref="F95:I95"/>
    <mergeCell ref="F96:I96"/>
    <mergeCell ref="K96:M96"/>
    <mergeCell ref="B98:J98"/>
    <mergeCell ref="K98:M98"/>
    <mergeCell ref="B100:J100"/>
    <mergeCell ref="K100:M100"/>
    <mergeCell ref="B82:M82"/>
    <mergeCell ref="B84:M84"/>
    <mergeCell ref="B86:M86"/>
    <mergeCell ref="B87:M87"/>
    <mergeCell ref="B91:E91"/>
    <mergeCell ref="F91:I91"/>
    <mergeCell ref="J91:M91"/>
    <mergeCell ref="B74:J74"/>
    <mergeCell ref="K74:M74"/>
    <mergeCell ref="B76:J76"/>
    <mergeCell ref="K76:M76"/>
    <mergeCell ref="B78:M78"/>
    <mergeCell ref="B81:M81"/>
    <mergeCell ref="B68:J68"/>
    <mergeCell ref="K68:M68"/>
    <mergeCell ref="B70:J70"/>
    <mergeCell ref="K70:M70"/>
    <mergeCell ref="B72:J72"/>
    <mergeCell ref="K72:M72"/>
    <mergeCell ref="B62:J62"/>
    <mergeCell ref="K62:M62"/>
    <mergeCell ref="B64:J64"/>
    <mergeCell ref="K64:M64"/>
    <mergeCell ref="B66:J66"/>
    <mergeCell ref="K66:M66"/>
    <mergeCell ref="F56:I56"/>
    <mergeCell ref="K56:M56"/>
    <mergeCell ref="B58:J58"/>
    <mergeCell ref="K58:M58"/>
    <mergeCell ref="B60:J60"/>
    <mergeCell ref="K60:M60"/>
    <mergeCell ref="C34:I34"/>
    <mergeCell ref="C35:I35"/>
    <mergeCell ref="B51:E51"/>
    <mergeCell ref="F51:I51"/>
    <mergeCell ref="J51:M51"/>
    <mergeCell ref="F55:I55"/>
    <mergeCell ref="C28:I28"/>
    <mergeCell ref="C29:I29"/>
    <mergeCell ref="C30:I30"/>
    <mergeCell ref="C31:I31"/>
    <mergeCell ref="C32:I32"/>
    <mergeCell ref="C33:I33"/>
    <mergeCell ref="C22:I22"/>
    <mergeCell ref="C23:I23"/>
    <mergeCell ref="C24:I24"/>
    <mergeCell ref="C25:I25"/>
    <mergeCell ref="C26:I26"/>
    <mergeCell ref="C27:I27"/>
    <mergeCell ref="B10:M10"/>
    <mergeCell ref="B11:M11"/>
    <mergeCell ref="B12:M12"/>
    <mergeCell ref="B15:M15"/>
    <mergeCell ref="C20:I20"/>
    <mergeCell ref="C21:I21"/>
    <mergeCell ref="B2:M2"/>
    <mergeCell ref="B3:M5"/>
    <mergeCell ref="B6:M6"/>
    <mergeCell ref="B7:M7"/>
    <mergeCell ref="B8:M8"/>
    <mergeCell ref="B9:M9"/>
  </mergeCells>
  <conditionalFormatting sqref="B109:M109 B111:M111 B113:M113 B115:M115 B117:M117 B118">
    <cfRule type="containsText" dxfId="443" priority="94" operator="containsText" text="SELECT">
      <formula>NOT(ISERROR(SEARCH("SELECT",B109)))</formula>
    </cfRule>
  </conditionalFormatting>
  <conditionalFormatting sqref="B119:M120">
    <cfRule type="containsText" dxfId="442" priority="79" operator="containsText" text="SELECT">
      <formula>NOT(ISERROR(SEARCH("SELECT",B119)))</formula>
    </cfRule>
  </conditionalFormatting>
  <conditionalFormatting sqref="B151:M151 B153:M153 B155:M155 B157:M157 B159:M159 B160">
    <cfRule type="containsText" dxfId="441" priority="93" operator="containsText" text="SELECT">
      <formula>NOT(ISERROR(SEARCH("SELECT",B151)))</formula>
    </cfRule>
  </conditionalFormatting>
  <conditionalFormatting sqref="B161:M162">
    <cfRule type="containsText" dxfId="440" priority="78" operator="containsText" text="SELECT">
      <formula>NOT(ISERROR(SEARCH("SELECT",B161)))</formula>
    </cfRule>
  </conditionalFormatting>
  <conditionalFormatting sqref="B192:M192 B194:M194 B196:M196 B198:M198 B200:M200 B201">
    <cfRule type="containsText" dxfId="439" priority="92" operator="containsText" text="SELECT">
      <formula>NOT(ISERROR(SEARCH("SELECT",B192)))</formula>
    </cfRule>
  </conditionalFormatting>
  <conditionalFormatting sqref="B202:M203">
    <cfRule type="containsText" dxfId="438" priority="77" operator="containsText" text="SELECT">
      <formula>NOT(ISERROR(SEARCH("SELECT",B202)))</formula>
    </cfRule>
  </conditionalFormatting>
  <conditionalFormatting sqref="B233:M233 B235:M235 B237:M237 B239:M239 B241:M241 B242">
    <cfRule type="containsText" dxfId="437" priority="91" operator="containsText" text="SELECT">
      <formula>NOT(ISERROR(SEARCH("SELECT",B233)))</formula>
    </cfRule>
  </conditionalFormatting>
  <conditionalFormatting sqref="B243:M244">
    <cfRule type="containsText" dxfId="436" priority="76" operator="containsText" text="SELECT">
      <formula>NOT(ISERROR(SEARCH("SELECT",B243)))</formula>
    </cfRule>
  </conditionalFormatting>
  <conditionalFormatting sqref="B274:M274 B276:M276 B278:M278 B280:M280 B282:M282 B283">
    <cfRule type="containsText" dxfId="435" priority="90" operator="containsText" text="SELECT">
      <formula>NOT(ISERROR(SEARCH("SELECT",B274)))</formula>
    </cfRule>
  </conditionalFormatting>
  <conditionalFormatting sqref="B284:M285">
    <cfRule type="containsText" dxfId="434" priority="75" operator="containsText" text="SELECT">
      <formula>NOT(ISERROR(SEARCH("SELECT",B284)))</formula>
    </cfRule>
  </conditionalFormatting>
  <conditionalFormatting sqref="B315:M315 B317:M317 B319:M319 B321:M321 B323:M323 B324">
    <cfRule type="containsText" dxfId="433" priority="89" operator="containsText" text="SELECT">
      <formula>NOT(ISERROR(SEARCH("SELECT",B315)))</formula>
    </cfRule>
  </conditionalFormatting>
  <conditionalFormatting sqref="B325:M326">
    <cfRule type="containsText" dxfId="432" priority="74" operator="containsText" text="SELECT">
      <formula>NOT(ISERROR(SEARCH("SELECT",B325)))</formula>
    </cfRule>
  </conditionalFormatting>
  <conditionalFormatting sqref="B356:M356 B358:M358 B360:M360 B362:M362 B364:M364 B365">
    <cfRule type="containsText" dxfId="431" priority="88" operator="containsText" text="SELECT">
      <formula>NOT(ISERROR(SEARCH("SELECT",B356)))</formula>
    </cfRule>
  </conditionalFormatting>
  <conditionalFormatting sqref="B366:M367">
    <cfRule type="containsText" dxfId="430" priority="73" operator="containsText" text="SELECT">
      <formula>NOT(ISERROR(SEARCH("SELECT",B366)))</formula>
    </cfRule>
  </conditionalFormatting>
  <conditionalFormatting sqref="B397:M397 B399:M399 B401:M401 B403:M403 B405:M405 B406">
    <cfRule type="containsText" dxfId="429" priority="87" operator="containsText" text="SELECT">
      <formula>NOT(ISERROR(SEARCH("SELECT",B397)))</formula>
    </cfRule>
  </conditionalFormatting>
  <conditionalFormatting sqref="B407:M408">
    <cfRule type="containsText" dxfId="428" priority="72" operator="containsText" text="SELECT">
      <formula>NOT(ISERROR(SEARCH("SELECT",B407)))</formula>
    </cfRule>
  </conditionalFormatting>
  <conditionalFormatting sqref="B438:M438 B440:M440 B442:M442 B444:M444 B446:M446 B447">
    <cfRule type="containsText" dxfId="427" priority="86" operator="containsText" text="SELECT">
      <formula>NOT(ISERROR(SEARCH("SELECT",B438)))</formula>
    </cfRule>
  </conditionalFormatting>
  <conditionalFormatting sqref="B448:M449">
    <cfRule type="containsText" dxfId="426" priority="71" operator="containsText" text="SELECT">
      <formula>NOT(ISERROR(SEARCH("SELECT",B448)))</formula>
    </cfRule>
  </conditionalFormatting>
  <conditionalFormatting sqref="B479:M479 B481:M481 B483:M483 B485:M485 B487:M487 B488">
    <cfRule type="containsText" dxfId="425" priority="85" operator="containsText" text="SELECT">
      <formula>NOT(ISERROR(SEARCH("SELECT",B479)))</formula>
    </cfRule>
  </conditionalFormatting>
  <conditionalFormatting sqref="B489:M490">
    <cfRule type="containsText" dxfId="424" priority="70" operator="containsText" text="SELECT">
      <formula>NOT(ISERROR(SEARCH("SELECT",B489)))</formula>
    </cfRule>
  </conditionalFormatting>
  <conditionalFormatting sqref="B520:M520 B522:M522 B524:M524 B526:M526 B528:M528 B529">
    <cfRule type="containsText" dxfId="423" priority="84" operator="containsText" text="SELECT">
      <formula>NOT(ISERROR(SEARCH("SELECT",B520)))</formula>
    </cfRule>
  </conditionalFormatting>
  <conditionalFormatting sqref="B530:M531">
    <cfRule type="containsText" dxfId="422" priority="69" operator="containsText" text="SELECT">
      <formula>NOT(ISERROR(SEARCH("SELECT",B530)))</formula>
    </cfRule>
  </conditionalFormatting>
  <conditionalFormatting sqref="B561:M561 B563:M563 B565:M565 B567:M567 B569:M569 B570">
    <cfRule type="containsText" dxfId="421" priority="83" operator="containsText" text="SELECT">
      <formula>NOT(ISERROR(SEARCH("SELECT",B561)))</formula>
    </cfRule>
  </conditionalFormatting>
  <conditionalFormatting sqref="B571:M572">
    <cfRule type="containsText" dxfId="420" priority="68" operator="containsText" text="SELECT">
      <formula>NOT(ISERROR(SEARCH("SELECT",B571)))</formula>
    </cfRule>
  </conditionalFormatting>
  <conditionalFormatting sqref="B602:M602 B604:M604 B606:M606 B608:M608 B610:M610 B611">
    <cfRule type="containsText" dxfId="419" priority="82" operator="containsText" text="SELECT">
      <formula>NOT(ISERROR(SEARCH("SELECT",B602)))</formula>
    </cfRule>
  </conditionalFormatting>
  <conditionalFormatting sqref="B612:M613">
    <cfRule type="containsText" dxfId="418" priority="67" operator="containsText" text="SELECT">
      <formula>NOT(ISERROR(SEARCH("SELECT",B612)))</formula>
    </cfRule>
  </conditionalFormatting>
  <conditionalFormatting sqref="B643:M643 B645:M645 B647:M647 B649:M649 B651:M651 B652">
    <cfRule type="containsText" dxfId="417" priority="81" operator="containsText" text="SELECT">
      <formula>NOT(ISERROR(SEARCH("SELECT",B643)))</formula>
    </cfRule>
  </conditionalFormatting>
  <conditionalFormatting sqref="B653:M654">
    <cfRule type="containsText" dxfId="416" priority="66" operator="containsText" text="SELECT">
      <formula>NOT(ISERROR(SEARCH("SELECT",B653)))</formula>
    </cfRule>
  </conditionalFormatting>
  <conditionalFormatting sqref="B684:M684 B686:M686 B688:M688 B690:M690 B692:M692 B693">
    <cfRule type="containsText" dxfId="415" priority="80" operator="containsText" text="SELECT">
      <formula>NOT(ISERROR(SEARCH("SELECT",B684)))</formula>
    </cfRule>
  </conditionalFormatting>
  <conditionalFormatting sqref="B694:M695">
    <cfRule type="containsText" dxfId="414" priority="65" operator="containsText" text="SELECT">
      <formula>NOT(ISERROR(SEARCH("SELECT",B694)))</formula>
    </cfRule>
  </conditionalFormatting>
  <conditionalFormatting sqref="F95:I95">
    <cfRule type="cellIs" dxfId="413" priority="16" operator="equal">
      <formula>0</formula>
    </cfRule>
  </conditionalFormatting>
  <conditionalFormatting sqref="F96:I96">
    <cfRule type="cellIs" dxfId="412" priority="15" operator="equal">
      <formula>0</formula>
    </cfRule>
  </conditionalFormatting>
  <conditionalFormatting sqref="F137:I138">
    <cfRule type="cellIs" dxfId="411" priority="14" operator="equal">
      <formula>0</formula>
    </cfRule>
  </conditionalFormatting>
  <conditionalFormatting sqref="F178:I179">
    <cfRule type="cellIs" dxfId="410" priority="13" operator="equal">
      <formula>0</formula>
    </cfRule>
  </conditionalFormatting>
  <conditionalFormatting sqref="F219:I220">
    <cfRule type="cellIs" dxfId="409" priority="12" operator="equal">
      <formula>0</formula>
    </cfRule>
  </conditionalFormatting>
  <conditionalFormatting sqref="F260:I261">
    <cfRule type="cellIs" dxfId="408" priority="11" operator="equal">
      <formula>0</formula>
    </cfRule>
  </conditionalFormatting>
  <conditionalFormatting sqref="F301:I302">
    <cfRule type="cellIs" dxfId="407" priority="10" operator="equal">
      <formula>0</formula>
    </cfRule>
  </conditionalFormatting>
  <conditionalFormatting sqref="F342:I343">
    <cfRule type="cellIs" dxfId="406" priority="9" operator="equal">
      <formula>0</formula>
    </cfRule>
  </conditionalFormatting>
  <conditionalFormatting sqref="F383:I384">
    <cfRule type="cellIs" dxfId="405" priority="8" operator="equal">
      <formula>0</formula>
    </cfRule>
  </conditionalFormatting>
  <conditionalFormatting sqref="F424:I425">
    <cfRule type="cellIs" dxfId="404" priority="7" operator="equal">
      <formula>0</formula>
    </cfRule>
  </conditionalFormatting>
  <conditionalFormatting sqref="F465:I466">
    <cfRule type="cellIs" dxfId="403" priority="6" operator="equal">
      <formula>0</formula>
    </cfRule>
  </conditionalFormatting>
  <conditionalFormatting sqref="F506:I507">
    <cfRule type="cellIs" dxfId="402" priority="5" operator="equal">
      <formula>0</formula>
    </cfRule>
  </conditionalFormatting>
  <conditionalFormatting sqref="F547:I548">
    <cfRule type="cellIs" dxfId="401" priority="4" operator="equal">
      <formula>0</formula>
    </cfRule>
  </conditionalFormatting>
  <conditionalFormatting sqref="F588:I589">
    <cfRule type="cellIs" dxfId="400" priority="3" operator="equal">
      <formula>0</formula>
    </cfRule>
  </conditionalFormatting>
  <conditionalFormatting sqref="F629:I630">
    <cfRule type="cellIs" dxfId="399" priority="2" operator="equal">
      <formula>0</formula>
    </cfRule>
  </conditionalFormatting>
  <conditionalFormatting sqref="F670:I671">
    <cfRule type="cellIs" dxfId="398" priority="1" operator="equal">
      <formula>0</formula>
    </cfRule>
  </conditionalFormatting>
  <conditionalFormatting sqref="K56:M56">
    <cfRule type="cellIs" dxfId="397" priority="62" operator="greaterThan">
      <formula>9</formula>
    </cfRule>
    <cfRule type="cellIs" dxfId="396" priority="63" operator="between">
      <formula>3</formula>
      <formula>9</formula>
    </cfRule>
    <cfRule type="cellIs" dxfId="395" priority="64" operator="between">
      <formula>0.1</formula>
      <formula>3</formula>
    </cfRule>
  </conditionalFormatting>
  <conditionalFormatting sqref="K96:M96">
    <cfRule type="cellIs" dxfId="394" priority="59" operator="greaterThan">
      <formula>9</formula>
    </cfRule>
    <cfRule type="cellIs" dxfId="393" priority="60" operator="between">
      <formula>3</formula>
      <formula>9</formula>
    </cfRule>
    <cfRule type="cellIs" dxfId="392" priority="61" operator="between">
      <formula>0.1</formula>
      <formula>3</formula>
    </cfRule>
  </conditionalFormatting>
  <conditionalFormatting sqref="K138:M138">
    <cfRule type="cellIs" dxfId="391" priority="56" operator="greaterThan">
      <formula>9</formula>
    </cfRule>
    <cfRule type="cellIs" dxfId="390" priority="57" operator="between">
      <formula>3</formula>
      <formula>9</formula>
    </cfRule>
    <cfRule type="cellIs" dxfId="389" priority="58" operator="between">
      <formula>0.1</formula>
      <formula>3</formula>
    </cfRule>
  </conditionalFormatting>
  <conditionalFormatting sqref="K179:M179">
    <cfRule type="cellIs" dxfId="388" priority="53" operator="greaterThan">
      <formula>9</formula>
    </cfRule>
    <cfRule type="cellIs" dxfId="387" priority="54" operator="between">
      <formula>3</formula>
      <formula>9</formula>
    </cfRule>
    <cfRule type="cellIs" dxfId="386" priority="55" operator="between">
      <formula>0.1</formula>
      <formula>3</formula>
    </cfRule>
  </conditionalFormatting>
  <conditionalFormatting sqref="K220:M220">
    <cfRule type="cellIs" dxfId="385" priority="50" operator="greaterThan">
      <formula>9</formula>
    </cfRule>
    <cfRule type="cellIs" dxfId="384" priority="51" operator="between">
      <formula>3</formula>
      <formula>9</formula>
    </cfRule>
    <cfRule type="cellIs" dxfId="383" priority="52" operator="between">
      <formula>0.1</formula>
      <formula>3</formula>
    </cfRule>
  </conditionalFormatting>
  <conditionalFormatting sqref="K261:M261">
    <cfRule type="cellIs" dxfId="382" priority="47" operator="greaterThan">
      <formula>9</formula>
    </cfRule>
    <cfRule type="cellIs" dxfId="381" priority="48" operator="between">
      <formula>3</formula>
      <formula>9</formula>
    </cfRule>
    <cfRule type="cellIs" dxfId="380" priority="49" operator="between">
      <formula>0.1</formula>
      <formula>3</formula>
    </cfRule>
  </conditionalFormatting>
  <conditionalFormatting sqref="K302:M302">
    <cfRule type="cellIs" dxfId="379" priority="44" operator="greaterThan">
      <formula>9</formula>
    </cfRule>
    <cfRule type="cellIs" dxfId="378" priority="45" operator="between">
      <formula>3</formula>
      <formula>9</formula>
    </cfRule>
    <cfRule type="cellIs" dxfId="377" priority="46" operator="between">
      <formula>0.1</formula>
      <formula>3</formula>
    </cfRule>
  </conditionalFormatting>
  <conditionalFormatting sqref="K343:M343">
    <cfRule type="cellIs" dxfId="376" priority="41" operator="greaterThan">
      <formula>9</formula>
    </cfRule>
    <cfRule type="cellIs" dxfId="375" priority="42" operator="between">
      <formula>3</formula>
      <formula>9</formula>
    </cfRule>
    <cfRule type="cellIs" dxfId="374" priority="43" operator="between">
      <formula>0.1</formula>
      <formula>3</formula>
    </cfRule>
  </conditionalFormatting>
  <conditionalFormatting sqref="K384:M384">
    <cfRule type="cellIs" dxfId="373" priority="38" operator="greaterThan">
      <formula>9</formula>
    </cfRule>
    <cfRule type="cellIs" dxfId="372" priority="39" operator="between">
      <formula>3</formula>
      <formula>9</formula>
    </cfRule>
    <cfRule type="cellIs" dxfId="371" priority="40" operator="between">
      <formula>0.1</formula>
      <formula>3</formula>
    </cfRule>
  </conditionalFormatting>
  <conditionalFormatting sqref="K425:M425">
    <cfRule type="cellIs" dxfId="370" priority="35" operator="greaterThan">
      <formula>9</formula>
    </cfRule>
    <cfRule type="cellIs" dxfId="369" priority="36" operator="between">
      <formula>3</formula>
      <formula>9</formula>
    </cfRule>
    <cfRule type="cellIs" dxfId="368" priority="37" operator="between">
      <formula>0.1</formula>
      <formula>3</formula>
    </cfRule>
  </conditionalFormatting>
  <conditionalFormatting sqref="K466:M466">
    <cfRule type="cellIs" dxfId="367" priority="32" operator="greaterThan">
      <formula>9</formula>
    </cfRule>
    <cfRule type="cellIs" dxfId="366" priority="33" operator="between">
      <formula>3</formula>
      <formula>9</formula>
    </cfRule>
    <cfRule type="cellIs" dxfId="365" priority="34" operator="between">
      <formula>0.1</formula>
      <formula>3</formula>
    </cfRule>
  </conditionalFormatting>
  <conditionalFormatting sqref="K507:M507">
    <cfRule type="cellIs" dxfId="364" priority="29" operator="greaterThan">
      <formula>9</formula>
    </cfRule>
    <cfRule type="cellIs" dxfId="363" priority="30" operator="between">
      <formula>3</formula>
      <formula>9</formula>
    </cfRule>
    <cfRule type="cellIs" dxfId="362" priority="31" operator="between">
      <formula>0.1</formula>
      <formula>3</formula>
    </cfRule>
  </conditionalFormatting>
  <conditionalFormatting sqref="K548:M548">
    <cfRule type="cellIs" dxfId="361" priority="26" operator="greaterThan">
      <formula>9</formula>
    </cfRule>
    <cfRule type="cellIs" dxfId="360" priority="27" operator="between">
      <formula>3</formula>
      <formula>9</formula>
    </cfRule>
    <cfRule type="cellIs" dxfId="359" priority="28" operator="between">
      <formula>0.1</formula>
      <formula>3</formula>
    </cfRule>
  </conditionalFormatting>
  <conditionalFormatting sqref="K589:M589">
    <cfRule type="cellIs" dxfId="358" priority="23" operator="greaterThan">
      <formula>9</formula>
    </cfRule>
    <cfRule type="cellIs" dxfId="357" priority="24" operator="between">
      <formula>3</formula>
      <formula>9</formula>
    </cfRule>
    <cfRule type="cellIs" dxfId="356" priority="25" operator="between">
      <formula>0.1</formula>
      <formula>3</formula>
    </cfRule>
  </conditionalFormatting>
  <conditionalFormatting sqref="K630:M630">
    <cfRule type="cellIs" dxfId="355" priority="20" operator="greaterThan">
      <formula>9</formula>
    </cfRule>
    <cfRule type="cellIs" dxfId="354" priority="21" operator="between">
      <formula>3</formula>
      <formula>9</formula>
    </cfRule>
    <cfRule type="cellIs" dxfId="353" priority="22" operator="between">
      <formula>0.1</formula>
      <formula>3</formula>
    </cfRule>
  </conditionalFormatting>
  <conditionalFormatting sqref="K671:M671">
    <cfRule type="cellIs" dxfId="352" priority="17" operator="greaterThan">
      <formula>9</formula>
    </cfRule>
    <cfRule type="cellIs" dxfId="351" priority="18" operator="between">
      <formula>3</formula>
      <formula>9</formula>
    </cfRule>
    <cfRule type="cellIs" dxfId="350" priority="19" operator="between">
      <formula>0.1</formula>
      <formula>3</formula>
    </cfRule>
  </conditionalFormatting>
  <dataValidations count="5">
    <dataValidation type="list" errorStyle="warning" allowBlank="1" showInputMessage="1" showErrorMessage="1" error="Please select an option from the dropdown list" sqref="K58 K62 K60 K64 K66 K68 K70 K72 K74 K76 K98 K102 K100 K104 K106 K108 K110 K112 K114 K116 K140 K144 K142 K146 K148 K150 K152 K154 K156 K158 K181 K185 K183 K187 K189 K191 K193 K195 K197 K199 K222 K226 K224 K228 K230 K232 K234 K236 K238 K240 K263 K267 K265 K269 K271 K273 K275 K277 K279 K281 K304 K308 K306 K310 K312 K314 K316 K318 K320 K322 K345 K349 K347 K351 K353 K355 K357 K359 K361 K363 K386 K390 K388 K392 K394 K396 K398 K400 K402 K404 K427 K431 K429 K433 K435 K437 K439 K441 K443 K445 K468 K472 K470 K474 K476 K478 K480 K482 K484 K486 K509 K513 K511 K515 K517 K519 K521 K523 K525 K527 K550 K554 K552 K556 K558 K560 K562 K564 K566 K568 K591 K595 K593 K597 K599 K601 K603 K605 K607 K609 K632 K636 K634 K638 K640 K642 K644 K646 K648 K650 K673 K677 K675 K679 K681 K683 K685 K687 K689 K691" xr:uid="{89937531-D145-4A8C-8CCB-F036AFEE9E47}">
      <formula1>$F$1107:$F$1111</formula1>
    </dataValidation>
    <dataValidation type="list" errorStyle="warning" allowBlank="1" showInputMessage="1" showErrorMessage="1" error="Select an option from the dropdown list" sqref="F51 F91 F133 F174 F215 F256 F297 F338 F379 F420 F461 F502 F543 F584 F625 F666" xr:uid="{99913ABC-29D3-4FF9-8894-D7A317D152F4}">
      <formula1>$C$1103:$C$1105</formula1>
    </dataValidation>
    <dataValidation type="list" errorStyle="warning" allowBlank="1" showInputMessage="1" showErrorMessage="1" error="Select an option from the dropdown list" sqref="J51:M51 J91:M91 J133:M133 J174:M174 J215:M215 J256:M256 J297:M297 J338:M338 J379:M379 J420:M420 J461:M461 J502:M502 J543:M543 J584:M584 J625:M625 J666:M666" xr:uid="{2A909201-3782-40E3-B54C-EFEC1CA34CFF}">
      <formula1>$I$1103:$I$1109</formula1>
    </dataValidation>
    <dataValidation type="list" errorStyle="warning" allowBlank="1" showInputMessage="1" showErrorMessage="1" error="Select an option from the dropdown list" sqref="E126:L126 E701:L701 E660:L660 E619:L619 E578:L578 E537:L537 E496:L496 E455:L455 E414:L414 E373:L373 E332:L332 E291:L291 E250:L250 E209:L209 E168:L168" xr:uid="{34E0B807-4096-4F4A-B580-12FC6A94B55E}">
      <formula1>$C$1164:$C$1169</formula1>
    </dataValidation>
    <dataValidation type="decimal" errorStyle="warning" allowBlank="1" showInputMessage="1" showErrorMessage="1" error="Select a ALI score between 0 and 12" sqref="K56:M56 K96:M96 K138:M138 K179:M179 K220:M220 K261:M261 K302:M302 K343:M343 K384:M384 K425:M425 K466:M466 K507:M507 K548:M548 K589:M589 K630:M630 K671:M671" xr:uid="{238F599D-8AEC-4E19-B5A9-A4A505BF1CDD}">
      <formula1>0</formula1>
      <formula2>12</formula2>
    </dataValidation>
  </dataValidations>
  <hyperlinks>
    <hyperlink ref="A91" location="'CCB-1'!A51:N89" tooltip="previous page header" display="#" xr:uid="{1C76EB3C-BC34-4967-AFBE-FA1BF0B28213}"/>
    <hyperlink ref="N15" location="'CCB-1'!A51:N89" tooltip="go to next page" display="$" xr:uid="{37F9828A-31E5-4F40-95E5-14A5B09B875D}"/>
    <hyperlink ref="A15" location="'CCB-1'!A1:N13" tooltip="to the top" display="#" xr:uid="{DC3D64EE-B452-4369-91FA-DFAFC4E16C85}"/>
    <hyperlink ref="A174" location="'CCB-1'!A132:N173" tooltip="previous page header" display="#" xr:uid="{DEC5B4FC-2DC5-40E6-ABB4-228B65343C74}"/>
    <hyperlink ref="N174" location="'CCB-1'!A214:N254" tooltip="to next page" display="$" xr:uid="{96771EF9-1257-464F-96D1-06089381DC15}"/>
    <hyperlink ref="A133" location="'CCB-1'!A90:N131" tooltip="previous page header" display="#" xr:uid="{15064DA4-427A-4C90-B9BC-4193C3D3C1D2}"/>
    <hyperlink ref="N133" location="'CCB-1'!A173:N213" tooltip="to next page" display="$" xr:uid="{13919BA3-FDCA-4EAE-9875-292AF7126B38}"/>
    <hyperlink ref="A51" location="'CCB-1'!A14:N50" tooltip="previous page header" display="#" xr:uid="{FFFDCD57-6656-4A87-A590-1E1E0E847986}"/>
    <hyperlink ref="N51" location="'CCB-1'!A90:N131" tooltip="to next page" display="$" xr:uid="{C1EECA2E-9D82-4C7E-9DF3-58E4E52CC5E5}"/>
    <hyperlink ref="A215" location="'CCB-1'!A173:N213" tooltip="previous page header" display="#" xr:uid="{31648D9F-CD80-4B87-8652-520452F95D7B}"/>
    <hyperlink ref="N215" location="'CCB-1'!A255:N295" tooltip="to next page" display="$" xr:uid="{48E62B58-5362-4E5B-97FA-1B9C594CE666}"/>
    <hyperlink ref="A256" location="'CCB-1'!A214:N254" tooltip="previous page header" display="#" xr:uid="{07380D32-C04E-423C-9B35-C842EEBC9D9C}"/>
    <hyperlink ref="N256" location="'CCB-1'!A296:N336" tooltip="to next page" display="$" xr:uid="{08190979-F214-417E-B6A8-98254FFA0620}"/>
    <hyperlink ref="A297" location="'CCB-1'!A255:N295" tooltip="previous page header" display="#" xr:uid="{6F73DA31-7A44-4AD2-A279-2428965AC861}"/>
    <hyperlink ref="N297" location="'CCB-1'!A337:N377" tooltip="to next page" display="$" xr:uid="{CAF07E33-737E-4AC4-8A1A-82F3690C398D}"/>
    <hyperlink ref="A338" location="'CCB-1'!A296:N336" tooltip="previous page header" display="#" xr:uid="{1C69785B-D3CD-419B-B62F-A73529F67046}"/>
    <hyperlink ref="N338" location="'CCB-1'!A338:N418" tooltip="to next page" display="$" xr:uid="{0A65B0EF-7A2D-463E-918F-83249131EE63}"/>
    <hyperlink ref="A379" location="'CCB-1'!A337:N377" tooltip="previous page header" display="#" xr:uid="{530B9FCB-4528-46FB-A580-6D42B5CDC480}"/>
    <hyperlink ref="N379" location="'CCB-1'!A419:N459" tooltip="to next page" display="$" xr:uid="{FE62A5FE-53CD-44FD-A268-096554A37A9C}"/>
    <hyperlink ref="A420" location="'CCB-1'!A338:N418" tooltip="previous page header" display="#" xr:uid="{D3BFE938-F437-480B-A72A-AA4B05A9CBFD}"/>
    <hyperlink ref="N420" location="'CCB-1'!A460:N500" tooltip="to next page" display="$" xr:uid="{A419542D-DB5D-4E4F-9646-BC8072BB731B}"/>
    <hyperlink ref="A461" location="'CCB-1'!A419:N459" tooltip="previous page header" display="#" xr:uid="{AE38E7C0-476C-44A8-9046-19054D1EE6A5}"/>
    <hyperlink ref="N461" location="'CCB-1'!A501:N541" tooltip="to next page" display="$" xr:uid="{B4D2D9BC-C875-474A-85B0-543EB9BC974D}"/>
    <hyperlink ref="A502" location="'CCB-1'!A460:N500" tooltip="previous page header" display="#" xr:uid="{E5C37827-75A2-40B1-9FB5-CC52B178A739}"/>
    <hyperlink ref="N502" location="'CCB-1'!A542:N582" tooltip="to next page" display="$" xr:uid="{FE26B5A7-90A9-4DAF-A9BB-746E6446C29B}"/>
    <hyperlink ref="A543" location="'CCB-1'!A501:N541" tooltip="previous page header" display="#" xr:uid="{7CF3264D-FB25-4A18-A3D5-4615C8E58B58}"/>
    <hyperlink ref="N543" location="'CCB-1'!A583:N623" tooltip="to next page" display="$" xr:uid="{E5FFC195-4A64-4AD6-A18D-F9E9A720D9CF}"/>
    <hyperlink ref="A584" location="'CCB-1'!A542:N582" tooltip="previous page header" display="#" xr:uid="{AD3EA045-D74B-43DC-9FA6-B6B3CBE40731}"/>
    <hyperlink ref="N584" location="'CCB-1'!A624:N664" tooltip="to next page" display="$" xr:uid="{0F314068-0249-40CD-A1E0-247290DF5402}"/>
    <hyperlink ref="A625" location="'CCB-1'!A583:N623" tooltip="previous page header" display="#" xr:uid="{2F6CBAB6-C588-45C9-90FE-F8E44241E552}"/>
    <hyperlink ref="A666" location="'CCB-1'!A624:N664" tooltip="previous page header" display="#" xr:uid="{41751E5D-B229-4CAC-953D-483D83BE04E7}"/>
    <hyperlink ref="N666" location="'CCB-1'!A705:N705" tooltip="to bottom" display="$" xr:uid="{C839137C-B19B-4202-ABEF-8E6C4C39205C}"/>
    <hyperlink ref="N91" location="'CCB-1'!A132:N173" tooltip="to next page" display="$" xr:uid="{8278CB77-5AEE-43FC-94FC-560773F5403A}"/>
    <hyperlink ref="C20:I20" location="'CCB-1'!A50:N89" tooltip="to 1st visit survey" display="'CCB-1'!A50:N89" xr:uid="{D4CE91E0-BD67-457F-BD8E-482A82E6767C}"/>
    <hyperlink ref="B51:E51" location="'CCB-1'!B15" tooltip="return to list of visits" display="1st visit" xr:uid="{1F288947-94C0-4BA4-AC3E-CEE7D5AF772B}"/>
    <hyperlink ref="C21:I21" location="'CCB-1'!A90:N131" tooltip="to 2nd visit survey" display="'CCB-1'!A90:N131" xr:uid="{2964AEC8-B6A8-48B8-9F1A-0F1AD043BC79}"/>
    <hyperlink ref="C22:I22" location="'CCB-1'!A132:N173" tooltip="to 3rd visit survey" display="'CCB-1'!A132:N173" xr:uid="{134AD610-36B5-40E3-A1A3-D435F003CA10}"/>
    <hyperlink ref="C23:I23" location="'CCB-1'!A173:N213" tooltip="to 4th visit survey" display="'CCB-1'!A173:N213" xr:uid="{1DE3DBAE-BE8F-4635-B538-BF49E2E58FFB}"/>
    <hyperlink ref="C24:I24" location="'CCB-1'!A214:N254" tooltip="to 5th visit survey" display="'CCB-1'!A214:N254" xr:uid="{34C522E2-109D-4348-B279-A03E0D148E20}"/>
    <hyperlink ref="C25:I25" location="'CCB-1'!A255:N295" tooltip="to 6th visit" display="'CCB-1'!A255:N295" xr:uid="{A5A70C02-AF7E-4049-91F9-DDBEE358E11F}"/>
    <hyperlink ref="C26:I26" location="'CCB-1'!A296:N336" tooltip="to 7th visit survey" display="'CCB-1'!A296:N336" xr:uid="{C1B11590-F8A7-4E7E-82F4-9E5D1C6A7A68}"/>
    <hyperlink ref="V1190" r:id="rId1" xr:uid="{50DDE9D6-7955-4DFA-BB7A-41D42150C62D}"/>
    <hyperlink ref="B91:E91" location="'CCB-1'!B15" tooltip="return to list of visits" display="2nd visit" xr:uid="{975E9743-71BC-46E0-B4CB-41DD902C5611}"/>
    <hyperlink ref="B133:E133" location="'CCB-1'!B15" tooltip="return to list of visits" display="3rd visit" xr:uid="{F64F7504-EFDA-4513-9603-0B6DFB759524}"/>
    <hyperlink ref="B174:E174" location="'CCB-1'!B15" tooltip="return to list of visits" display="4th visit" xr:uid="{5FF48DD6-EE09-4A35-9B7B-BE232385DF90}"/>
    <hyperlink ref="B215:E215" location="'CCB-1'!B15" tooltip="return to list of visits" display="5th visit" xr:uid="{C845E3C2-722F-418E-BB98-41453123C3D7}"/>
    <hyperlink ref="B256:E256" location="'CCB-1'!B15" tooltip="return to list of visits" display="6th visit" xr:uid="{936441B7-9DB4-480F-BE22-FE6693EAF9F4}"/>
    <hyperlink ref="B297:E297" location="'CCB-1'!B15" tooltip="return to list of visits" display="7th visit" xr:uid="{00382DBF-3F3C-4049-87C4-106A530DFC06}"/>
    <hyperlink ref="B338:E338" location="'CCB-1'!B15" tooltip="return to list of visits" display="8th visit" xr:uid="{90A41E15-6A23-4952-BA29-6DABE6273BC1}"/>
    <hyperlink ref="B379:E379" location="'CCB-1'!B15" tooltip="return to list of visits" display="9th visit" xr:uid="{37C64EA2-A743-44C0-A4EE-77E493CB99C6}"/>
    <hyperlink ref="B420:E420" location="'CCB-1'!B15" tooltip="return to list of visits" display="10th visit" xr:uid="{FA96DD11-66C7-4E8B-B690-C075BD8AB0BF}"/>
    <hyperlink ref="B461:E461" location="'CCB-1'!B15" tooltip="return to list of visits" display="11th visit" xr:uid="{1973959A-524C-4DC2-B4F8-E3034BCC985F}"/>
    <hyperlink ref="B502:E502" location="'CCB-1'!B15" tooltip="return to list of visits" display="12th visit" xr:uid="{74641064-A765-476E-86F0-4A71A5F7315E}"/>
    <hyperlink ref="B543:E543" location="'CCB-1'!B15" tooltip="return to list of visits" display="13th visit" xr:uid="{1AC450CC-5F8D-42DB-9C14-F1090836C6D4}"/>
    <hyperlink ref="B584:E584" location="'CCB-1'!B15" tooltip="return to list of visits" display="14th visit" xr:uid="{8F2558F6-6424-4AD8-9899-BE3995565F48}"/>
    <hyperlink ref="B625:E625" location="'CCB-1'!B15" tooltip="return to list of visits" display="15th visit" xr:uid="{F0079322-33D4-42D2-8701-B362FBE858BE}"/>
    <hyperlink ref="B666:E666" location="'CCB-1'!B15" tooltip="return to list of visits" display="16th visit" xr:uid="{20DB5E9C-2320-4ABF-9737-3FAE725536EB}"/>
    <hyperlink ref="C35:I35" location="'CCB-1'!A665:N705" tooltip="to 16th visit survey" display="'CCB-1'!A665:N705" xr:uid="{D30BCF48-6F00-47C1-92A8-25CD2A32179A}"/>
    <hyperlink ref="C34:I34" location="'CCB-1'!A624:N664" tooltip="to 15th visit survey" display="'CCB-1'!A624:N664" xr:uid="{4356A628-C22E-4F3F-85FB-E829DA85C947}"/>
    <hyperlink ref="C33:I33" location="'CCB-1'!A583:N623" tooltip="to 14th visit survey" display="'CCB-1'!A583:N623" xr:uid="{317CEE58-25E7-47DC-BAF6-11DA5601041A}"/>
    <hyperlink ref="C32:I32" location="'CCB-1'!A542:N582" tooltip="to 13th visit survey" display="'CCB-1'!A542:N582" xr:uid="{9F20AEEB-4073-4686-8F9C-1D31B5FBDBEE}"/>
    <hyperlink ref="C31:I31" location="'CCB-1'!A501:N541" tooltip="to 12th visit survey" display="'CCB-1'!A501:N541" xr:uid="{5307FCBF-67E5-4D0F-927E-AEE3627A6D88}"/>
    <hyperlink ref="C30:I30" location="'CCB-1'!A460:N500" tooltip="to 11th visit survey" display="'CCB-1'!A460:N500" xr:uid="{D16F9B5E-4D19-4962-A2B5-100F7937A0E7}"/>
    <hyperlink ref="C29:I29" location="'CCB-1'!A419:N459" tooltip="to 10th visit survey" display="'CCB-1'!A419:N459" xr:uid="{4338D4DA-ADFD-44E3-AF54-C3834D769899}"/>
    <hyperlink ref="C28:I28" location="'CCB-1'!A338:N418" tooltip="to 9th visit survey" display="'CCB-1'!A338:N418" xr:uid="{AE215649-2191-44F2-A6F4-5244553CC537}"/>
    <hyperlink ref="C27:I27" location="'CCB-1'!A337:N377" tooltip="to 8th visit survey" display="'CCB-1'!A337:N377" xr:uid="{3DE42824-9133-49D8-B122-0485BBCEC9A4}"/>
    <hyperlink ref="N625" location="'CCB-1'!A665:N705" tooltip="to next page" display="$" xr:uid="{57B25E36-51FD-4366-99E1-DAA31E2C4E2B}"/>
  </hyperlinks>
  <printOptions horizontalCentered="1"/>
  <pageMargins left="0.5" right="0.5" top="0.6" bottom="0.55000000000000004" header="0.3" footer="0.3"/>
  <pageSetup orientation="portrait" r:id="rId2"/>
  <headerFooter differentFirst="1">
    <oddHeader>&amp;C&amp;"Arial Black,Regular"&amp;16&amp;K66FF66Steph&amp;K004623 &amp;KD78CFFTurner</oddHeader>
    <oddFooter>&amp;L&amp;D&amp;CPage &amp;P&amp;R&amp;F, &amp;A</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B8072-5024-493D-9BAC-960D3E63993A}">
  <dimension ref="A1:BB1800"/>
  <sheetViews>
    <sheetView zoomScaleNormal="100" zoomScaleSheetLayoutView="100" workbookViewId="0">
      <selection activeCell="B15" sqref="B15:M15"/>
    </sheetView>
  </sheetViews>
  <sheetFormatPr defaultColWidth="8.81640625" defaultRowHeight="13" x14ac:dyDescent="0.3"/>
  <cols>
    <col min="1" max="1" width="1.54296875" style="60" customWidth="1"/>
    <col min="2" max="7" width="7.453125" style="4" customWidth="1"/>
    <col min="8" max="8" width="7.453125" style="61" customWidth="1"/>
    <col min="9" max="13" width="7.453125" style="4" customWidth="1"/>
    <col min="14" max="14" width="1.54296875" style="60" customWidth="1"/>
    <col min="15" max="15" width="1.54296875" style="4" customWidth="1"/>
    <col min="16" max="27" width="7.453125" style="4" customWidth="1"/>
    <col min="28" max="29" width="1.54296875" style="4" customWidth="1"/>
    <col min="30" max="71" width="8.81640625" style="4" customWidth="1"/>
    <col min="72" max="73" width="15.54296875" style="4" customWidth="1"/>
    <col min="74" max="123" width="8.81640625" style="4" customWidth="1"/>
    <col min="124" max="16384" width="8.81640625" style="4"/>
  </cols>
  <sheetData>
    <row r="1" spans="1:14" ht="15" customHeight="1" x14ac:dyDescent="0.3">
      <c r="A1" s="1"/>
      <c r="B1" s="2"/>
      <c r="C1" s="2"/>
      <c r="D1" s="2"/>
      <c r="E1" s="2"/>
      <c r="F1" s="2"/>
      <c r="G1" s="2"/>
      <c r="H1" s="2"/>
      <c r="I1" s="2"/>
      <c r="J1" s="2"/>
      <c r="K1" s="2"/>
      <c r="L1" s="2"/>
      <c r="M1" s="2"/>
      <c r="N1" s="3"/>
    </row>
    <row r="2" spans="1:14" ht="30" customHeight="1" x14ac:dyDescent="0.3">
      <c r="A2" s="5"/>
      <c r="B2" s="197"/>
      <c r="C2" s="197"/>
      <c r="D2" s="197"/>
      <c r="E2" s="197"/>
      <c r="F2" s="197"/>
      <c r="G2" s="197"/>
      <c r="H2" s="197"/>
      <c r="I2" s="197"/>
      <c r="J2" s="197"/>
      <c r="K2" s="197"/>
      <c r="L2" s="197"/>
      <c r="M2" s="197"/>
      <c r="N2" s="6"/>
    </row>
    <row r="3" spans="1:14" ht="60" customHeight="1" x14ac:dyDescent="0.3">
      <c r="A3" s="5"/>
      <c r="B3" s="198" t="s">
        <v>0</v>
      </c>
      <c r="C3" s="198"/>
      <c r="D3" s="198"/>
      <c r="E3" s="198"/>
      <c r="F3" s="198"/>
      <c r="G3" s="198"/>
      <c r="H3" s="198"/>
      <c r="I3" s="198"/>
      <c r="J3" s="198"/>
      <c r="K3" s="198"/>
      <c r="L3" s="198"/>
      <c r="M3" s="198"/>
      <c r="N3" s="6"/>
    </row>
    <row r="4" spans="1:14" ht="60" customHeight="1" x14ac:dyDescent="0.3">
      <c r="A4" s="5"/>
      <c r="B4" s="198"/>
      <c r="C4" s="198"/>
      <c r="D4" s="198"/>
      <c r="E4" s="198"/>
      <c r="F4" s="198"/>
      <c r="G4" s="198"/>
      <c r="H4" s="198"/>
      <c r="I4" s="198"/>
      <c r="J4" s="198"/>
      <c r="K4" s="198"/>
      <c r="L4" s="198"/>
      <c r="M4" s="198"/>
      <c r="N4" s="6"/>
    </row>
    <row r="5" spans="1:14" ht="60" customHeight="1" x14ac:dyDescent="0.3">
      <c r="A5" s="5"/>
      <c r="B5" s="198"/>
      <c r="C5" s="198"/>
      <c r="D5" s="198"/>
      <c r="E5" s="198"/>
      <c r="F5" s="198"/>
      <c r="G5" s="198"/>
      <c r="H5" s="198"/>
      <c r="I5" s="198"/>
      <c r="J5" s="198"/>
      <c r="K5" s="198"/>
      <c r="L5" s="198"/>
      <c r="M5" s="198"/>
      <c r="N5" s="6"/>
    </row>
    <row r="6" spans="1:14" ht="60" customHeight="1" x14ac:dyDescent="0.3">
      <c r="A6" s="5"/>
      <c r="B6" s="197"/>
      <c r="C6" s="197"/>
      <c r="D6" s="197"/>
      <c r="E6" s="197"/>
      <c r="F6" s="197"/>
      <c r="G6" s="197"/>
      <c r="H6" s="197"/>
      <c r="I6" s="197"/>
      <c r="J6" s="197"/>
      <c r="K6" s="197"/>
      <c r="L6" s="197"/>
      <c r="M6" s="197"/>
      <c r="N6" s="6"/>
    </row>
    <row r="7" spans="1:14" ht="95.15" customHeight="1" x14ac:dyDescent="0.3">
      <c r="A7" s="5"/>
      <c r="B7" s="194"/>
      <c r="C7" s="194"/>
      <c r="D7" s="194"/>
      <c r="E7" s="194"/>
      <c r="F7" s="194"/>
      <c r="G7" s="194"/>
      <c r="H7" s="194"/>
      <c r="I7" s="194"/>
      <c r="J7" s="194"/>
      <c r="K7" s="194"/>
      <c r="L7" s="194"/>
      <c r="M7" s="194"/>
      <c r="N7" s="6"/>
    </row>
    <row r="8" spans="1:14" ht="40" customHeight="1" x14ac:dyDescent="0.3">
      <c r="A8" s="5"/>
      <c r="B8" s="194" t="s">
        <v>1</v>
      </c>
      <c r="C8" s="194"/>
      <c r="D8" s="194"/>
      <c r="E8" s="194"/>
      <c r="F8" s="194"/>
      <c r="G8" s="194"/>
      <c r="H8" s="194"/>
      <c r="I8" s="194"/>
      <c r="J8" s="194"/>
      <c r="K8" s="194"/>
      <c r="L8" s="194"/>
      <c r="M8" s="194"/>
      <c r="N8" s="6"/>
    </row>
    <row r="9" spans="1:14" ht="40" customHeight="1" x14ac:dyDescent="0.3">
      <c r="A9" s="5"/>
      <c r="B9" s="194" t="s">
        <v>2</v>
      </c>
      <c r="C9" s="194"/>
      <c r="D9" s="194"/>
      <c r="E9" s="194"/>
      <c r="F9" s="194"/>
      <c r="G9" s="194"/>
      <c r="H9" s="194"/>
      <c r="I9" s="194"/>
      <c r="J9" s="194"/>
      <c r="K9" s="194"/>
      <c r="L9" s="194"/>
      <c r="M9" s="194"/>
      <c r="N9" s="6"/>
    </row>
    <row r="10" spans="1:14" ht="40" customHeight="1" x14ac:dyDescent="0.3">
      <c r="A10" s="5"/>
      <c r="B10" s="194" t="s">
        <v>3</v>
      </c>
      <c r="C10" s="194"/>
      <c r="D10" s="194"/>
      <c r="E10" s="194"/>
      <c r="F10" s="194"/>
      <c r="G10" s="194"/>
      <c r="H10" s="194"/>
      <c r="I10" s="194"/>
      <c r="J10" s="194"/>
      <c r="K10" s="194"/>
      <c r="L10" s="194"/>
      <c r="M10" s="194"/>
      <c r="N10" s="6"/>
    </row>
    <row r="11" spans="1:14" ht="40" customHeight="1" x14ac:dyDescent="0.3">
      <c r="A11" s="5"/>
      <c r="B11" s="194" t="s">
        <v>4</v>
      </c>
      <c r="C11" s="194"/>
      <c r="D11" s="194"/>
      <c r="E11" s="194"/>
      <c r="F11" s="194"/>
      <c r="G11" s="194"/>
      <c r="H11" s="194"/>
      <c r="I11" s="194"/>
      <c r="J11" s="194"/>
      <c r="K11" s="194"/>
      <c r="L11" s="194"/>
      <c r="M11" s="194"/>
      <c r="N11" s="6"/>
    </row>
    <row r="12" spans="1:14" ht="160" customHeight="1" x14ac:dyDescent="0.3">
      <c r="A12" s="5"/>
      <c r="B12" s="195" t="s">
        <v>152</v>
      </c>
      <c r="C12" s="195"/>
      <c r="D12" s="195"/>
      <c r="E12" s="195"/>
      <c r="F12" s="195"/>
      <c r="G12" s="195"/>
      <c r="H12" s="195"/>
      <c r="I12" s="195"/>
      <c r="J12" s="195"/>
      <c r="K12" s="195"/>
      <c r="L12" s="195"/>
      <c r="M12" s="195"/>
      <c r="N12" s="6"/>
    </row>
    <row r="13" spans="1:14" ht="5.15" customHeight="1" x14ac:dyDescent="0.3">
      <c r="A13" s="7"/>
      <c r="B13" s="8"/>
      <c r="C13" s="8"/>
      <c r="D13" s="8"/>
      <c r="E13" s="8"/>
      <c r="F13" s="8"/>
      <c r="G13" s="8"/>
      <c r="H13" s="9"/>
      <c r="I13" s="8"/>
      <c r="J13" s="8"/>
      <c r="K13" s="8"/>
      <c r="L13" s="8"/>
      <c r="M13" s="8"/>
      <c r="N13" s="10"/>
    </row>
    <row r="14" spans="1:14" ht="5.15" customHeight="1" x14ac:dyDescent="0.3">
      <c r="A14" s="11"/>
      <c r="B14" s="12"/>
      <c r="C14" s="12"/>
      <c r="D14" s="12"/>
      <c r="E14" s="12"/>
      <c r="F14" s="12"/>
      <c r="G14" s="12"/>
      <c r="H14" s="13"/>
      <c r="I14" s="12"/>
      <c r="J14" s="12"/>
      <c r="K14" s="12"/>
      <c r="L14" s="12"/>
      <c r="M14" s="12"/>
      <c r="N14" s="14"/>
    </row>
    <row r="15" spans="1:14" ht="55" customHeight="1" x14ac:dyDescent="0.3">
      <c r="A15" s="30" t="s">
        <v>5</v>
      </c>
      <c r="B15" s="196" t="s">
        <v>6</v>
      </c>
      <c r="C15" s="196"/>
      <c r="D15" s="196"/>
      <c r="E15" s="196"/>
      <c r="F15" s="196"/>
      <c r="G15" s="196"/>
      <c r="H15" s="196"/>
      <c r="I15" s="196"/>
      <c r="J15" s="196"/>
      <c r="K15" s="196"/>
      <c r="L15" s="196"/>
      <c r="M15" s="196"/>
      <c r="N15" s="31" t="s">
        <v>7</v>
      </c>
    </row>
    <row r="16" spans="1:14" ht="5.15" customHeight="1" x14ac:dyDescent="0.3">
      <c r="A16" s="11"/>
      <c r="B16" s="15"/>
      <c r="C16" s="15"/>
      <c r="D16" s="15"/>
      <c r="E16" s="15"/>
      <c r="F16" s="15"/>
      <c r="G16" s="15"/>
      <c r="H16" s="15"/>
      <c r="I16" s="15"/>
      <c r="J16" s="15"/>
      <c r="K16" s="15"/>
      <c r="L16" s="15"/>
      <c r="M16" s="15"/>
      <c r="N16" s="14"/>
    </row>
    <row r="17" spans="1:14" ht="15" customHeight="1" x14ac:dyDescent="0.3">
      <c r="A17" s="16"/>
      <c r="B17" s="17"/>
      <c r="C17" s="17"/>
      <c r="D17" s="17"/>
      <c r="E17" s="17"/>
      <c r="F17" s="17"/>
      <c r="G17" s="17"/>
      <c r="H17" s="18"/>
      <c r="I17" s="17"/>
      <c r="J17" s="17"/>
      <c r="K17" s="17"/>
      <c r="L17" s="17"/>
      <c r="M17" s="17"/>
      <c r="N17" s="19"/>
    </row>
    <row r="18" spans="1:14" ht="20.149999999999999" customHeight="1" x14ac:dyDescent="0.3">
      <c r="A18" s="16"/>
      <c r="B18" s="20"/>
      <c r="C18" s="20"/>
      <c r="D18" s="20"/>
      <c r="E18" s="20"/>
      <c r="F18" s="20"/>
      <c r="G18" s="20"/>
      <c r="H18" s="20"/>
      <c r="I18" s="20"/>
      <c r="J18" s="20"/>
      <c r="K18" s="136" t="s">
        <v>206</v>
      </c>
      <c r="L18" s="136" t="s">
        <v>205</v>
      </c>
      <c r="M18" s="136" t="s">
        <v>207</v>
      </c>
      <c r="N18" s="19"/>
    </row>
    <row r="19" spans="1:14" ht="20.149999999999999" customHeight="1" x14ac:dyDescent="0.3">
      <c r="A19" s="16"/>
      <c r="B19" s="21"/>
      <c r="C19" s="21"/>
      <c r="D19" s="21"/>
      <c r="E19" s="21"/>
      <c r="F19" s="21"/>
      <c r="G19" s="21"/>
      <c r="H19" s="21"/>
      <c r="I19" s="21"/>
      <c r="J19" s="22" t="s">
        <v>8</v>
      </c>
      <c r="K19" s="22" t="s">
        <v>203</v>
      </c>
      <c r="L19" s="22" t="s">
        <v>9</v>
      </c>
      <c r="M19" s="22" t="s">
        <v>202</v>
      </c>
      <c r="N19" s="19"/>
    </row>
    <row r="20" spans="1:14" ht="20.149999999999999" customHeight="1" x14ac:dyDescent="0.3">
      <c r="A20" s="16"/>
      <c r="B20" s="23">
        <v>1</v>
      </c>
      <c r="C20" s="193" t="str">
        <f>B1131</f>
        <v>1st visit: prenatal, provider pre-enrollment</v>
      </c>
      <c r="D20" s="193"/>
      <c r="E20" s="193"/>
      <c r="F20" s="193"/>
      <c r="G20" s="193"/>
      <c r="H20" s="193"/>
      <c r="I20" s="193"/>
      <c r="J20" s="24">
        <f>B20</f>
        <v>1</v>
      </c>
      <c r="K20" s="128">
        <f>M1131</f>
        <v>0</v>
      </c>
      <c r="L20" s="128">
        <f>P1146</f>
        <v>0.6</v>
      </c>
      <c r="M20" s="128">
        <f>P1147</f>
        <v>0.51666666666666661</v>
      </c>
      <c r="N20" s="19"/>
    </row>
    <row r="21" spans="1:14" ht="20.149999999999999" customHeight="1" x14ac:dyDescent="0.3">
      <c r="A21" s="16"/>
      <c r="B21" s="23">
        <v>2</v>
      </c>
      <c r="C21" s="193" t="str">
        <f>B1171</f>
        <v>2nd visit: prenatal, provider pre-enrollment</v>
      </c>
      <c r="D21" s="193"/>
      <c r="E21" s="193"/>
      <c r="F21" s="193"/>
      <c r="G21" s="193"/>
      <c r="H21" s="193"/>
      <c r="I21" s="193"/>
      <c r="J21" s="24">
        <f t="shared" ref="J21:J35" si="0">B21</f>
        <v>2</v>
      </c>
      <c r="K21" s="128">
        <f>M1171</f>
        <v>0</v>
      </c>
      <c r="L21" s="128">
        <f>P1186</f>
        <v>0.63</v>
      </c>
      <c r="M21" s="128">
        <f>P1187</f>
        <v>0.51666666666666661</v>
      </c>
      <c r="N21" s="19"/>
    </row>
    <row r="22" spans="1:14" ht="20.149999999999999" customHeight="1" x14ac:dyDescent="0.3">
      <c r="A22" s="16"/>
      <c r="B22" s="23">
        <v>3</v>
      </c>
      <c r="C22" s="193" t="str">
        <f>B1208</f>
        <v>3rd visit: prenatal, provider pre-enrollment</v>
      </c>
      <c r="D22" s="193"/>
      <c r="E22" s="193"/>
      <c r="F22" s="193"/>
      <c r="G22" s="193"/>
      <c r="H22" s="193"/>
      <c r="I22" s="193"/>
      <c r="J22" s="24">
        <f t="shared" si="0"/>
        <v>3</v>
      </c>
      <c r="K22" s="128">
        <f>M1208</f>
        <v>0</v>
      </c>
      <c r="L22" s="128">
        <f>P1223</f>
        <v>0.63</v>
      </c>
      <c r="M22" s="128">
        <f>P1224</f>
        <v>0.5083333333333333</v>
      </c>
      <c r="N22" s="19"/>
    </row>
    <row r="23" spans="1:14" ht="20.149999999999999" customHeight="1" x14ac:dyDescent="0.3">
      <c r="A23" s="16"/>
      <c r="B23" s="23">
        <v>4</v>
      </c>
      <c r="C23" s="193" t="str">
        <f>B1245</f>
        <v>4th visit: prenatal, provider pre-enrollment</v>
      </c>
      <c r="D23" s="193"/>
      <c r="E23" s="193"/>
      <c r="F23" s="193"/>
      <c r="G23" s="193"/>
      <c r="H23" s="193"/>
      <c r="I23" s="193"/>
      <c r="J23" s="24">
        <f t="shared" si="0"/>
        <v>4</v>
      </c>
      <c r="K23" s="128">
        <f>M1245</f>
        <v>0</v>
      </c>
      <c r="L23" s="128">
        <f>P1260</f>
        <v>0.70000000000000007</v>
      </c>
      <c r="M23" s="128">
        <f>P1261</f>
        <v>0.52499999999999991</v>
      </c>
      <c r="N23" s="19"/>
    </row>
    <row r="24" spans="1:14" ht="20.149999999999999" customHeight="1" x14ac:dyDescent="0.3">
      <c r="A24" s="16"/>
      <c r="B24" s="23">
        <v>5</v>
      </c>
      <c r="C24" s="193" t="str">
        <f>B1282</f>
        <v>5th visit: prenatal, provider pre-enrollment</v>
      </c>
      <c r="D24" s="193"/>
      <c r="E24" s="193"/>
      <c r="F24" s="193"/>
      <c r="G24" s="193"/>
      <c r="H24" s="193"/>
      <c r="I24" s="193"/>
      <c r="J24" s="24">
        <f t="shared" si="0"/>
        <v>5</v>
      </c>
      <c r="K24" s="128">
        <f>M1282</f>
        <v>0</v>
      </c>
      <c r="L24" s="128">
        <f>P1297</f>
        <v>0.75</v>
      </c>
      <c r="M24" s="128">
        <f>P1298</f>
        <v>0.57499999999999996</v>
      </c>
      <c r="N24" s="19"/>
    </row>
    <row r="25" spans="1:14" ht="20.149999999999999" customHeight="1" x14ac:dyDescent="0.3">
      <c r="A25" s="16"/>
      <c r="B25" s="23">
        <v>6</v>
      </c>
      <c r="C25" s="193" t="str">
        <f>B1319</f>
        <v>6th visit: prenatal, provider pre-enrollment</v>
      </c>
      <c r="D25" s="193"/>
      <c r="E25" s="193"/>
      <c r="F25" s="193"/>
      <c r="G25" s="193"/>
      <c r="H25" s="193"/>
      <c r="I25" s="193"/>
      <c r="J25" s="24">
        <f t="shared" si="0"/>
        <v>6</v>
      </c>
      <c r="K25" s="128">
        <f>M1319</f>
        <v>0</v>
      </c>
      <c r="L25" s="128">
        <f>P1334</f>
        <v>0.63</v>
      </c>
      <c r="M25" s="128">
        <f>P1335</f>
        <v>0.55833333333333335</v>
      </c>
      <c r="N25" s="19"/>
    </row>
    <row r="26" spans="1:14" ht="20.149999999999999" customHeight="1" x14ac:dyDescent="0.3">
      <c r="A26" s="16"/>
      <c r="B26" s="23">
        <v>7</v>
      </c>
      <c r="C26" s="193" t="str">
        <f>B1356</f>
        <v>7th visit: delivery, provider pre-enrollment</v>
      </c>
      <c r="D26" s="193"/>
      <c r="E26" s="193"/>
      <c r="F26" s="193"/>
      <c r="G26" s="193"/>
      <c r="H26" s="193"/>
      <c r="I26" s="193"/>
      <c r="J26" s="24">
        <f t="shared" si="0"/>
        <v>7</v>
      </c>
      <c r="K26" s="128">
        <f>M1356</f>
        <v>0</v>
      </c>
      <c r="L26" s="128">
        <f>P1371</f>
        <v>0.93</v>
      </c>
      <c r="M26" s="128">
        <f>P1372</f>
        <v>0.4916666666666667</v>
      </c>
      <c r="N26" s="19"/>
    </row>
    <row r="27" spans="1:14" ht="20.149999999999999" customHeight="1" x14ac:dyDescent="0.3">
      <c r="A27" s="16"/>
      <c r="B27" s="23">
        <v>8</v>
      </c>
      <c r="C27" s="193" t="str">
        <f>B1393</f>
        <v>8th visit: postpartum, provider pre-enrollment</v>
      </c>
      <c r="D27" s="193"/>
      <c r="E27" s="193"/>
      <c r="F27" s="193"/>
      <c r="G27" s="193"/>
      <c r="H27" s="193"/>
      <c r="I27" s="193"/>
      <c r="J27" s="24">
        <f t="shared" si="0"/>
        <v>8</v>
      </c>
      <c r="K27" s="128">
        <f>M1393</f>
        <v>0</v>
      </c>
      <c r="L27" s="128">
        <f>P1408</f>
        <v>0.75</v>
      </c>
      <c r="M27" s="128">
        <f>P1409</f>
        <v>0.60000000000000009</v>
      </c>
      <c r="N27" s="19"/>
    </row>
    <row r="28" spans="1:14" ht="20.149999999999999" customHeight="1" x14ac:dyDescent="0.3">
      <c r="A28" s="16"/>
      <c r="B28" s="23">
        <v>9</v>
      </c>
      <c r="C28" s="193" t="str">
        <f>B1430</f>
        <v>9th visit: postpartum, provider pre-enrollment</v>
      </c>
      <c r="D28" s="193"/>
      <c r="E28" s="193"/>
      <c r="F28" s="193"/>
      <c r="G28" s="193"/>
      <c r="H28" s="193"/>
      <c r="I28" s="193"/>
      <c r="J28" s="24">
        <f t="shared" si="0"/>
        <v>9</v>
      </c>
      <c r="K28" s="128">
        <f>M1430</f>
        <v>0</v>
      </c>
      <c r="L28" s="128">
        <f>P1445</f>
        <v>0.75</v>
      </c>
      <c r="M28" s="128">
        <f>P1446</f>
        <v>0.60833333333333339</v>
      </c>
      <c r="N28" s="19"/>
    </row>
    <row r="29" spans="1:14" ht="20.149999999999999" customHeight="1" x14ac:dyDescent="0.3">
      <c r="A29" s="16"/>
      <c r="B29" s="23">
        <v>10</v>
      </c>
      <c r="C29" s="193" t="str">
        <f>B1467</f>
        <v>10th visit: postpartum, provider pre-enrollment</v>
      </c>
      <c r="D29" s="193"/>
      <c r="E29" s="193"/>
      <c r="F29" s="193"/>
      <c r="G29" s="193"/>
      <c r="H29" s="193"/>
      <c r="I29" s="193"/>
      <c r="J29" s="24">
        <f t="shared" si="0"/>
        <v>10</v>
      </c>
      <c r="K29" s="128">
        <f>M1467</f>
        <v>0</v>
      </c>
      <c r="L29" s="128">
        <f>P1482</f>
        <v>0.75</v>
      </c>
      <c r="M29" s="128">
        <f>P1483</f>
        <v>0.58333333333333326</v>
      </c>
      <c r="N29" s="19"/>
    </row>
    <row r="30" spans="1:14" ht="20.149999999999999" customHeight="1" x14ac:dyDescent="0.3">
      <c r="A30" s="16"/>
      <c r="B30" s="23">
        <v>11</v>
      </c>
      <c r="C30" s="193" t="str">
        <f>B1504</f>
        <v>11th visit: postpartum, provider pre-enrollment</v>
      </c>
      <c r="D30" s="193"/>
      <c r="E30" s="193"/>
      <c r="F30" s="193"/>
      <c r="G30" s="193"/>
      <c r="H30" s="193"/>
      <c r="I30" s="193"/>
      <c r="J30" s="24">
        <f t="shared" si="0"/>
        <v>11</v>
      </c>
      <c r="K30" s="128">
        <f>M1504</f>
        <v>0</v>
      </c>
      <c r="L30" s="128">
        <f>P1519</f>
        <v>0.75</v>
      </c>
      <c r="M30" s="128">
        <f>P1520</f>
        <v>0.60000000000000009</v>
      </c>
      <c r="N30" s="19"/>
    </row>
    <row r="31" spans="1:14" ht="20.149999999999999" customHeight="1" x14ac:dyDescent="0.3">
      <c r="A31" s="16"/>
      <c r="B31" s="23">
        <v>12</v>
      </c>
      <c r="C31" s="193" t="str">
        <f>B1541</f>
        <v>12th visit: postpartum, provider pre-enrollment</v>
      </c>
      <c r="D31" s="193"/>
      <c r="E31" s="193"/>
      <c r="F31" s="193"/>
      <c r="G31" s="193"/>
      <c r="H31" s="193"/>
      <c r="I31" s="193"/>
      <c r="J31" s="24">
        <f t="shared" si="0"/>
        <v>12</v>
      </c>
      <c r="K31" s="128">
        <f>M1541</f>
        <v>0</v>
      </c>
      <c r="L31" s="128">
        <f>P1556</f>
        <v>0.75</v>
      </c>
      <c r="M31" s="128">
        <f>P1557</f>
        <v>0.59166666666666656</v>
      </c>
      <c r="N31" s="19"/>
    </row>
    <row r="32" spans="1:14" ht="20.149999999999999" customHeight="1" x14ac:dyDescent="0.3">
      <c r="A32" s="16"/>
      <c r="B32" s="23">
        <v>13</v>
      </c>
      <c r="C32" s="193" t="str">
        <f>B1578</f>
        <v>13th visit: postpartum, provider pre-enrollment</v>
      </c>
      <c r="D32" s="193"/>
      <c r="E32" s="193"/>
      <c r="F32" s="193"/>
      <c r="G32" s="193"/>
      <c r="H32" s="193"/>
      <c r="I32" s="193"/>
      <c r="J32" s="24">
        <f t="shared" si="0"/>
        <v>13</v>
      </c>
      <c r="K32" s="128">
        <f>M1578</f>
        <v>0</v>
      </c>
      <c r="L32" s="128">
        <f>P1593</f>
        <v>0.78</v>
      </c>
      <c r="M32" s="128">
        <f>P1594</f>
        <v>0.6333333333333333</v>
      </c>
      <c r="N32" s="19"/>
    </row>
    <row r="33" spans="1:14" ht="20.149999999999999" customHeight="1" x14ac:dyDescent="0.3">
      <c r="A33" s="16"/>
      <c r="B33" s="23">
        <v>14</v>
      </c>
      <c r="C33" s="193" t="str">
        <f>B1615</f>
        <v>14th visit: postpartum, provider pre-enrollment</v>
      </c>
      <c r="D33" s="193"/>
      <c r="E33" s="193"/>
      <c r="F33" s="193"/>
      <c r="G33" s="193"/>
      <c r="H33" s="193"/>
      <c r="I33" s="193"/>
      <c r="J33" s="24">
        <f t="shared" si="0"/>
        <v>14</v>
      </c>
      <c r="K33" s="128">
        <f>M1615</f>
        <v>0</v>
      </c>
      <c r="L33" s="128">
        <f>P1630</f>
        <v>0.85</v>
      </c>
      <c r="M33" s="128">
        <f>P1631</f>
        <v>0.6333333333333333</v>
      </c>
      <c r="N33" s="19"/>
    </row>
    <row r="34" spans="1:14" ht="20.149999999999999" customHeight="1" x14ac:dyDescent="0.3">
      <c r="A34" s="16"/>
      <c r="B34" s="89">
        <v>15</v>
      </c>
      <c r="C34" s="192" t="str">
        <f>B1652</f>
        <v>15th visit</v>
      </c>
      <c r="D34" s="192"/>
      <c r="E34" s="192"/>
      <c r="F34" s="192"/>
      <c r="G34" s="192"/>
      <c r="H34" s="192"/>
      <c r="I34" s="192"/>
      <c r="J34" s="88">
        <f t="shared" si="0"/>
        <v>15</v>
      </c>
      <c r="K34" s="129">
        <f>M1652</f>
        <v>0</v>
      </c>
      <c r="L34" s="129" t="str">
        <f>P1667</f>
        <v/>
      </c>
      <c r="M34" s="129" t="str">
        <f>P1668</f>
        <v/>
      </c>
      <c r="N34" s="19"/>
    </row>
    <row r="35" spans="1:14" ht="20.149999999999999" customHeight="1" x14ac:dyDescent="0.3">
      <c r="A35" s="16"/>
      <c r="B35" s="89">
        <v>16</v>
      </c>
      <c r="C35" s="192" t="str">
        <f>B1689</f>
        <v>16th visit</v>
      </c>
      <c r="D35" s="192"/>
      <c r="E35" s="192"/>
      <c r="F35" s="192"/>
      <c r="G35" s="192"/>
      <c r="H35" s="192"/>
      <c r="I35" s="192"/>
      <c r="J35" s="88">
        <f t="shared" si="0"/>
        <v>16</v>
      </c>
      <c r="K35" s="129">
        <f>M1689</f>
        <v>0</v>
      </c>
      <c r="L35" s="129" t="str">
        <f>P1704</f>
        <v/>
      </c>
      <c r="M35" s="129" t="str">
        <f>P1705</f>
        <v/>
      </c>
      <c r="N35" s="19"/>
    </row>
    <row r="36" spans="1:14" ht="20.149999999999999" customHeight="1" x14ac:dyDescent="0.3">
      <c r="A36" s="16"/>
      <c r="B36" s="20"/>
      <c r="C36" s="26"/>
      <c r="D36" s="26"/>
      <c r="E36" s="26"/>
      <c r="F36" s="26"/>
      <c r="G36" s="26"/>
      <c r="H36" s="26"/>
      <c r="I36" s="26"/>
      <c r="J36" s="26"/>
      <c r="K36" s="26"/>
      <c r="L36" s="26"/>
      <c r="M36" s="26"/>
      <c r="N36" s="19"/>
    </row>
    <row r="37" spans="1:14" ht="20.149999999999999" customHeight="1" x14ac:dyDescent="0.3">
      <c r="A37" s="16"/>
      <c r="B37" s="21"/>
      <c r="C37" s="21"/>
      <c r="D37" s="21"/>
      <c r="E37" s="21"/>
      <c r="F37" s="21"/>
      <c r="G37" s="21"/>
      <c r="H37" s="21"/>
      <c r="I37" s="21"/>
      <c r="J37" s="21"/>
      <c r="K37" s="21"/>
      <c r="L37" s="21"/>
      <c r="M37" s="21"/>
      <c r="N37" s="19"/>
    </row>
    <row r="38" spans="1:14" ht="20.149999999999999" customHeight="1" x14ac:dyDescent="0.3">
      <c r="A38" s="16"/>
      <c r="B38" s="21"/>
      <c r="C38" s="21"/>
      <c r="D38" s="21"/>
      <c r="E38" s="21"/>
      <c r="F38" s="21"/>
      <c r="G38" s="21"/>
      <c r="H38" s="21"/>
      <c r="I38" s="21"/>
      <c r="J38" s="21"/>
      <c r="K38" s="21"/>
      <c r="L38" s="21"/>
      <c r="M38" s="21"/>
      <c r="N38" s="19"/>
    </row>
    <row r="39" spans="1:14" ht="20.149999999999999" customHeight="1" x14ac:dyDescent="0.3">
      <c r="A39" s="16"/>
      <c r="B39" s="21"/>
      <c r="C39" s="21"/>
      <c r="D39" s="21"/>
      <c r="E39" s="21"/>
      <c r="F39" s="21"/>
      <c r="G39" s="21"/>
      <c r="H39" s="21"/>
      <c r="I39" s="21"/>
      <c r="J39" s="21"/>
      <c r="K39" s="21"/>
      <c r="L39" s="21"/>
      <c r="M39" s="21"/>
      <c r="N39" s="19"/>
    </row>
    <row r="40" spans="1:14" ht="20.149999999999999" customHeight="1" x14ac:dyDescent="0.3">
      <c r="A40" s="16"/>
      <c r="B40" s="21"/>
      <c r="C40" s="21"/>
      <c r="D40" s="21"/>
      <c r="E40" s="21"/>
      <c r="F40" s="21"/>
      <c r="G40" s="21"/>
      <c r="H40" s="21"/>
      <c r="I40" s="21"/>
      <c r="J40" s="21"/>
      <c r="K40" s="21"/>
      <c r="L40" s="21"/>
      <c r="M40" s="21"/>
      <c r="N40" s="19"/>
    </row>
    <row r="41" spans="1:14" ht="20.149999999999999" customHeight="1" x14ac:dyDescent="0.3">
      <c r="A41" s="16"/>
      <c r="B41" s="21"/>
      <c r="C41" s="21"/>
      <c r="D41" s="21"/>
      <c r="E41" s="21"/>
      <c r="F41" s="21"/>
      <c r="G41" s="21"/>
      <c r="H41" s="21"/>
      <c r="I41" s="21"/>
      <c r="J41" s="21"/>
      <c r="K41" s="21"/>
      <c r="L41" s="21"/>
      <c r="M41" s="21"/>
      <c r="N41" s="19"/>
    </row>
    <row r="42" spans="1:14" ht="20.149999999999999" customHeight="1" x14ac:dyDescent="0.3">
      <c r="A42" s="16"/>
      <c r="B42" s="20"/>
      <c r="C42" s="26"/>
      <c r="D42" s="26"/>
      <c r="E42" s="26"/>
      <c r="F42" s="26"/>
      <c r="G42" s="26"/>
      <c r="H42" s="26"/>
      <c r="I42" s="26"/>
      <c r="J42" s="26"/>
      <c r="K42" s="26"/>
      <c r="L42" s="26"/>
      <c r="M42" s="26"/>
      <c r="N42" s="19"/>
    </row>
    <row r="43" spans="1:14" ht="20.149999999999999" customHeight="1" x14ac:dyDescent="0.3">
      <c r="A43" s="16"/>
      <c r="B43" s="21"/>
      <c r="C43" s="21"/>
      <c r="D43" s="21"/>
      <c r="E43" s="21"/>
      <c r="F43" s="21"/>
      <c r="G43" s="21"/>
      <c r="H43" s="21"/>
      <c r="I43" s="21"/>
      <c r="J43" s="21"/>
      <c r="K43" s="21"/>
      <c r="L43" s="21"/>
      <c r="M43" s="21"/>
      <c r="N43" s="19"/>
    </row>
    <row r="44" spans="1:14" ht="20.149999999999999" customHeight="1" x14ac:dyDescent="0.3">
      <c r="A44" s="16"/>
      <c r="B44" s="21"/>
      <c r="C44" s="21"/>
      <c r="D44" s="21"/>
      <c r="E44" s="21"/>
      <c r="F44" s="21"/>
      <c r="G44" s="21"/>
      <c r="H44" s="21"/>
      <c r="I44" s="21"/>
      <c r="J44" s="21"/>
      <c r="K44" s="21"/>
      <c r="L44" s="21"/>
      <c r="M44" s="21"/>
      <c r="N44" s="19"/>
    </row>
    <row r="45" spans="1:14" ht="20.149999999999999" customHeight="1" x14ac:dyDescent="0.3">
      <c r="A45" s="16"/>
      <c r="B45" s="21"/>
      <c r="C45" s="21"/>
      <c r="D45" s="21"/>
      <c r="E45" s="21"/>
      <c r="F45" s="21"/>
      <c r="G45" s="21"/>
      <c r="H45" s="21"/>
      <c r="I45" s="21"/>
      <c r="J45" s="21"/>
      <c r="K45" s="21"/>
      <c r="L45" s="21"/>
      <c r="M45" s="21"/>
      <c r="N45" s="19"/>
    </row>
    <row r="46" spans="1:14" ht="20.149999999999999" customHeight="1" x14ac:dyDescent="0.3">
      <c r="A46" s="16"/>
      <c r="B46" s="21"/>
      <c r="C46" s="21"/>
      <c r="D46" s="21"/>
      <c r="E46" s="21"/>
      <c r="F46" s="21"/>
      <c r="G46" s="21"/>
      <c r="H46" s="21"/>
      <c r="I46" s="21"/>
      <c r="J46" s="21"/>
      <c r="K46" s="21"/>
      <c r="L46" s="21"/>
      <c r="M46" s="21"/>
      <c r="N46" s="19"/>
    </row>
    <row r="47" spans="1:14" ht="20.149999999999999" customHeight="1" x14ac:dyDescent="0.3">
      <c r="A47" s="16"/>
      <c r="B47" s="21"/>
      <c r="C47" s="21"/>
      <c r="D47" s="21"/>
      <c r="E47" s="21"/>
      <c r="F47" s="21"/>
      <c r="G47" s="21"/>
      <c r="H47" s="21"/>
      <c r="I47" s="21"/>
      <c r="J47" s="21"/>
      <c r="K47" s="21"/>
      <c r="L47" s="21"/>
      <c r="M47" s="21"/>
      <c r="N47" s="19"/>
    </row>
    <row r="48" spans="1:14" ht="15" customHeight="1" x14ac:dyDescent="0.3">
      <c r="A48" s="16"/>
      <c r="B48" s="21"/>
      <c r="C48" s="21"/>
      <c r="D48" s="21"/>
      <c r="E48" s="21"/>
      <c r="F48" s="21"/>
      <c r="G48" s="21"/>
      <c r="H48" s="21"/>
      <c r="I48" s="21"/>
      <c r="J48" s="21"/>
      <c r="K48" s="21"/>
      <c r="L48" s="21"/>
      <c r="M48" s="21"/>
      <c r="N48" s="19"/>
    </row>
    <row r="49" spans="1:54" ht="5.15" customHeight="1" x14ac:dyDescent="0.3">
      <c r="A49" s="16"/>
      <c r="B49" s="21"/>
      <c r="C49" s="21"/>
      <c r="D49" s="21"/>
      <c r="E49" s="21"/>
      <c r="F49" s="21"/>
      <c r="G49" s="21"/>
      <c r="H49" s="21"/>
      <c r="I49" s="21"/>
      <c r="J49" s="21"/>
      <c r="K49" s="21"/>
      <c r="L49" s="21"/>
      <c r="M49" s="21"/>
      <c r="N49" s="19"/>
    </row>
    <row r="50" spans="1:54" ht="5.15" customHeight="1" x14ac:dyDescent="0.3">
      <c r="A50" s="27"/>
      <c r="B50" s="28"/>
      <c r="C50" s="28"/>
      <c r="D50" s="28"/>
      <c r="E50" s="28"/>
      <c r="F50" s="28"/>
      <c r="G50" s="28"/>
      <c r="H50" s="28"/>
      <c r="I50" s="28"/>
      <c r="J50" s="28"/>
      <c r="K50" s="28"/>
      <c r="L50" s="28"/>
      <c r="M50" s="28"/>
      <c r="N50" s="29"/>
    </row>
    <row r="51" spans="1:54" ht="55" customHeight="1" x14ac:dyDescent="0.3">
      <c r="A51" s="30" t="s">
        <v>5</v>
      </c>
      <c r="B51" s="188" t="s">
        <v>10</v>
      </c>
      <c r="C51" s="188"/>
      <c r="D51" s="188"/>
      <c r="E51" s="188"/>
      <c r="F51" s="186" t="s">
        <v>42</v>
      </c>
      <c r="G51" s="186"/>
      <c r="H51" s="186"/>
      <c r="I51" s="186"/>
      <c r="J51" s="187" t="s">
        <v>43</v>
      </c>
      <c r="K51" s="187"/>
      <c r="L51" s="187"/>
      <c r="M51" s="187"/>
      <c r="N51" s="31" t="s">
        <v>7</v>
      </c>
    </row>
    <row r="52" spans="1:54" ht="5.15" customHeight="1" x14ac:dyDescent="0.3">
      <c r="A52" s="11"/>
      <c r="B52" s="12"/>
      <c r="C52" s="12"/>
      <c r="D52" s="12"/>
      <c r="E52" s="12"/>
      <c r="F52" s="12"/>
      <c r="G52" s="12"/>
      <c r="H52" s="13"/>
      <c r="I52" s="12"/>
      <c r="J52" s="12"/>
      <c r="K52" s="12"/>
      <c r="L52" s="12"/>
      <c r="M52" s="12"/>
      <c r="N52" s="14"/>
    </row>
    <row r="53" spans="1:54" ht="5.15" customHeight="1" x14ac:dyDescent="0.3">
      <c r="A53" s="16"/>
      <c r="B53" s="17"/>
      <c r="C53" s="17"/>
      <c r="D53" s="17"/>
      <c r="E53" s="17"/>
      <c r="F53" s="17"/>
      <c r="G53" s="17"/>
      <c r="H53" s="18"/>
      <c r="I53" s="17"/>
      <c r="J53" s="17"/>
      <c r="K53" s="17"/>
      <c r="L53" s="17"/>
      <c r="M53" s="17"/>
      <c r="N53" s="19"/>
    </row>
    <row r="54" spans="1:54" ht="5.15" customHeight="1" thickBot="1" x14ac:dyDescent="0.35">
      <c r="A54" s="16"/>
      <c r="B54" s="32"/>
      <c r="C54" s="32"/>
      <c r="D54" s="32"/>
      <c r="E54" s="32"/>
      <c r="F54" s="32"/>
      <c r="G54" s="32"/>
      <c r="H54" s="32"/>
      <c r="I54" s="32"/>
      <c r="J54" s="32"/>
      <c r="K54" s="32"/>
      <c r="L54" s="32"/>
      <c r="M54" s="32"/>
      <c r="N54" s="19"/>
    </row>
    <row r="55" spans="1:54" ht="20.149999999999999" customHeight="1" thickTop="1" x14ac:dyDescent="0.3">
      <c r="A55" s="16"/>
      <c r="B55" s="33" t="s">
        <v>11</v>
      </c>
      <c r="C55" s="32"/>
      <c r="D55" s="32"/>
      <c r="E55" s="32"/>
      <c r="F55" s="179" t="s">
        <v>161</v>
      </c>
      <c r="G55" s="180"/>
      <c r="H55" s="180"/>
      <c r="I55" s="181"/>
      <c r="J55" s="34"/>
      <c r="K55" s="35" t="s">
        <v>12</v>
      </c>
      <c r="L55" s="36"/>
      <c r="M55" s="37"/>
      <c r="N55" s="19"/>
    </row>
    <row r="56" spans="1:54" ht="20.149999999999999" customHeight="1" thickBot="1" x14ac:dyDescent="0.35">
      <c r="A56" s="16"/>
      <c r="B56" s="33" t="s">
        <v>13</v>
      </c>
      <c r="C56" s="32"/>
      <c r="D56" s="32"/>
      <c r="E56" s="32"/>
      <c r="F56" s="179" t="s">
        <v>168</v>
      </c>
      <c r="G56" s="180"/>
      <c r="H56" s="180"/>
      <c r="I56" s="181"/>
      <c r="J56" s="34"/>
      <c r="K56" s="182">
        <v>5.8</v>
      </c>
      <c r="L56" s="183"/>
      <c r="M56" s="184"/>
      <c r="N56" s="19"/>
    </row>
    <row r="57" spans="1:54" ht="10" customHeight="1" thickTop="1" x14ac:dyDescent="0.3">
      <c r="A57" s="16"/>
      <c r="B57" s="17"/>
      <c r="C57" s="17"/>
      <c r="D57" s="17"/>
      <c r="E57" s="17"/>
      <c r="F57" s="17"/>
      <c r="G57" s="17"/>
      <c r="H57" s="18"/>
      <c r="I57" s="17"/>
      <c r="J57" s="17"/>
      <c r="K57" s="17"/>
      <c r="L57" s="17"/>
      <c r="M57" s="17"/>
      <c r="N57" s="19"/>
    </row>
    <row r="58" spans="1:54" ht="20.149999999999999" customHeight="1" x14ac:dyDescent="0.3">
      <c r="A58" s="16"/>
      <c r="B58" s="174" t="str">
        <f>F1135</f>
        <v>1. I felt fully seen and heard.</v>
      </c>
      <c r="C58" s="174"/>
      <c r="D58" s="174"/>
      <c r="E58" s="174"/>
      <c r="F58" s="174"/>
      <c r="G58" s="174"/>
      <c r="H58" s="174"/>
      <c r="I58" s="174"/>
      <c r="J58" s="174"/>
      <c r="K58" s="175" t="s">
        <v>55</v>
      </c>
      <c r="L58" s="176"/>
      <c r="M58" s="177"/>
      <c r="N58" s="19"/>
    </row>
    <row r="59" spans="1:54" ht="5.15" customHeight="1" x14ac:dyDescent="0.3">
      <c r="A59" s="16"/>
      <c r="B59" s="17"/>
      <c r="C59" s="17"/>
      <c r="D59" s="17"/>
      <c r="E59" s="17"/>
      <c r="F59" s="17"/>
      <c r="G59" s="17"/>
      <c r="H59" s="18"/>
      <c r="I59" s="17"/>
      <c r="J59" s="17"/>
      <c r="K59" s="17"/>
      <c r="L59" s="17"/>
      <c r="M59" s="17"/>
      <c r="N59" s="19"/>
      <c r="BB59" s="38"/>
    </row>
    <row r="60" spans="1:54" ht="20.149999999999999" customHeight="1" x14ac:dyDescent="0.3">
      <c r="A60" s="16"/>
      <c r="B60" s="174" t="str">
        <f>F1136</f>
        <v>2. They faithfully responded to all of my expressions of pain or discomfort.</v>
      </c>
      <c r="C60" s="174"/>
      <c r="D60" s="174"/>
      <c r="E60" s="174"/>
      <c r="F60" s="174"/>
      <c r="G60" s="174"/>
      <c r="H60" s="174"/>
      <c r="I60" s="174"/>
      <c r="J60" s="174"/>
      <c r="K60" s="175" t="s">
        <v>53</v>
      </c>
      <c r="L60" s="176"/>
      <c r="M60" s="177"/>
      <c r="N60" s="19"/>
      <c r="BB60" s="38"/>
    </row>
    <row r="61" spans="1:54" ht="5.15" customHeight="1" x14ac:dyDescent="0.3">
      <c r="A61" s="16"/>
      <c r="B61" s="17"/>
      <c r="C61" s="17"/>
      <c r="D61" s="17"/>
      <c r="E61" s="17"/>
      <c r="F61" s="17"/>
      <c r="G61" s="17"/>
      <c r="H61" s="18"/>
      <c r="I61" s="17"/>
      <c r="J61" s="17"/>
      <c r="K61" s="17"/>
      <c r="L61" s="17"/>
      <c r="M61" s="17"/>
      <c r="N61" s="19"/>
      <c r="BB61" s="38"/>
    </row>
    <row r="62" spans="1:54" ht="20.149999999999999" customHeight="1" x14ac:dyDescent="0.3">
      <c r="A62" s="16"/>
      <c r="B62" s="174" t="str">
        <f>F1137</f>
        <v>3. They put my personal wellbeing ahead of their institutional processes.</v>
      </c>
      <c r="C62" s="174"/>
      <c r="D62" s="174"/>
      <c r="E62" s="174"/>
      <c r="F62" s="174"/>
      <c r="G62" s="174"/>
      <c r="H62" s="174"/>
      <c r="I62" s="174"/>
      <c r="J62" s="174"/>
      <c r="K62" s="175" t="s">
        <v>55</v>
      </c>
      <c r="L62" s="176"/>
      <c r="M62" s="177"/>
      <c r="N62" s="19"/>
      <c r="BB62" s="38"/>
    </row>
    <row r="63" spans="1:54" ht="5.15" customHeight="1" x14ac:dyDescent="0.3">
      <c r="A63" s="16"/>
      <c r="B63" s="17"/>
      <c r="C63" s="17"/>
      <c r="D63" s="17"/>
      <c r="E63" s="17"/>
      <c r="F63" s="17"/>
      <c r="G63" s="17"/>
      <c r="H63" s="18"/>
      <c r="I63" s="17"/>
      <c r="J63" s="17"/>
      <c r="K63" s="17"/>
      <c r="L63" s="17"/>
      <c r="M63" s="17"/>
      <c r="N63" s="19"/>
      <c r="BB63" s="38"/>
    </row>
    <row r="64" spans="1:54" ht="20.149999999999999" customHeight="1" x14ac:dyDescent="0.3">
      <c r="A64" s="16"/>
      <c r="B64" s="174" t="str">
        <f>F1138</f>
        <v>4. Their actions and expressions were devoid of any microaggressions.</v>
      </c>
      <c r="C64" s="174"/>
      <c r="D64" s="174"/>
      <c r="E64" s="174"/>
      <c r="F64" s="174"/>
      <c r="G64" s="174"/>
      <c r="H64" s="174"/>
      <c r="I64" s="174"/>
      <c r="J64" s="174"/>
      <c r="K64" s="175" t="s">
        <v>49</v>
      </c>
      <c r="L64" s="176"/>
      <c r="M64" s="177"/>
      <c r="N64" s="19"/>
    </row>
    <row r="65" spans="1:14" ht="5.15" customHeight="1" x14ac:dyDescent="0.3">
      <c r="A65" s="16"/>
      <c r="B65" s="17"/>
      <c r="C65" s="17"/>
      <c r="D65" s="17"/>
      <c r="E65" s="17"/>
      <c r="F65" s="17"/>
      <c r="G65" s="17"/>
      <c r="H65" s="18"/>
      <c r="I65" s="17"/>
      <c r="J65" s="17"/>
      <c r="K65" s="17"/>
      <c r="L65" s="17"/>
      <c r="M65" s="17"/>
      <c r="N65" s="19"/>
    </row>
    <row r="66" spans="1:14" ht="20.149999999999999" customHeight="1" x14ac:dyDescent="0.3">
      <c r="A66" s="16"/>
      <c r="B66" s="174" t="str">
        <f>F1139</f>
        <v>5. They asked me how they could be more culturally sensitive.</v>
      </c>
      <c r="C66" s="174"/>
      <c r="D66" s="174"/>
      <c r="E66" s="174"/>
      <c r="F66" s="174"/>
      <c r="G66" s="174"/>
      <c r="H66" s="174"/>
      <c r="I66" s="174"/>
      <c r="J66" s="174"/>
      <c r="K66" s="175" t="s">
        <v>56</v>
      </c>
      <c r="L66" s="176"/>
      <c r="M66" s="177"/>
      <c r="N66" s="19"/>
    </row>
    <row r="67" spans="1:14" ht="5.15" customHeight="1" x14ac:dyDescent="0.3">
      <c r="A67" s="16"/>
      <c r="B67" s="17"/>
      <c r="C67" s="17"/>
      <c r="D67" s="17"/>
      <c r="E67" s="17"/>
      <c r="F67" s="17"/>
      <c r="G67" s="17"/>
      <c r="H67" s="18"/>
      <c r="I67" s="17"/>
      <c r="J67" s="17"/>
      <c r="K67" s="17"/>
      <c r="L67" s="17"/>
      <c r="M67" s="17"/>
      <c r="N67" s="19"/>
    </row>
    <row r="68" spans="1:14" ht="20.149999999999999" customHeight="1" x14ac:dyDescent="0.3">
      <c r="A68" s="16"/>
      <c r="B68" s="174" t="str">
        <f>F1140</f>
        <v>6. They did not exploit my vulnerability to their professional authority.</v>
      </c>
      <c r="C68" s="174"/>
      <c r="D68" s="174"/>
      <c r="E68" s="174"/>
      <c r="F68" s="174"/>
      <c r="G68" s="174"/>
      <c r="H68" s="174"/>
      <c r="I68" s="174"/>
      <c r="J68" s="174"/>
      <c r="K68" s="175" t="s">
        <v>53</v>
      </c>
      <c r="L68" s="176"/>
      <c r="M68" s="177"/>
      <c r="N68" s="19"/>
    </row>
    <row r="69" spans="1:14" ht="5.15" customHeight="1" x14ac:dyDescent="0.3">
      <c r="A69" s="16"/>
      <c r="B69" s="39"/>
      <c r="C69" s="39"/>
      <c r="D69" s="39"/>
      <c r="E69" s="39"/>
      <c r="F69" s="39"/>
      <c r="G69" s="39"/>
      <c r="H69" s="39"/>
      <c r="I69" s="39"/>
      <c r="J69" s="39"/>
      <c r="K69" s="39"/>
      <c r="L69" s="39"/>
      <c r="M69" s="39"/>
      <c r="N69" s="19"/>
    </row>
    <row r="70" spans="1:14" ht="20.149999999999999" customHeight="1" x14ac:dyDescent="0.3">
      <c r="A70" s="16"/>
      <c r="B70" s="174" t="str">
        <f>F1141</f>
        <v>7. I never had to give up my autonomy to fit their processes.</v>
      </c>
      <c r="C70" s="174"/>
      <c r="D70" s="174"/>
      <c r="E70" s="174"/>
      <c r="F70" s="174"/>
      <c r="G70" s="174"/>
      <c r="H70" s="174"/>
      <c r="I70" s="174"/>
      <c r="J70" s="174"/>
      <c r="K70" s="175" t="s">
        <v>53</v>
      </c>
      <c r="L70" s="176"/>
      <c r="M70" s="177"/>
      <c r="N70" s="19"/>
    </row>
    <row r="71" spans="1:14" ht="5.15" customHeight="1" x14ac:dyDescent="0.3">
      <c r="A71" s="16"/>
      <c r="B71" s="39"/>
      <c r="C71" s="39"/>
      <c r="D71" s="39"/>
      <c r="E71" s="39"/>
      <c r="F71" s="39"/>
      <c r="G71" s="39"/>
      <c r="H71" s="39"/>
      <c r="I71" s="39"/>
      <c r="J71" s="39"/>
      <c r="K71" s="39"/>
      <c r="L71" s="39"/>
      <c r="M71" s="39"/>
      <c r="N71" s="19"/>
    </row>
    <row r="72" spans="1:14" ht="20.149999999999999" customHeight="1" x14ac:dyDescent="0.3">
      <c r="A72" s="16"/>
      <c r="B72" s="174" t="str">
        <f>F1142</f>
        <v>8. Staff appeared to be culturally diverse.</v>
      </c>
      <c r="C72" s="174"/>
      <c r="D72" s="174"/>
      <c r="E72" s="174"/>
      <c r="F72" s="174"/>
      <c r="G72" s="174"/>
      <c r="H72" s="174"/>
      <c r="I72" s="174"/>
      <c r="J72" s="174"/>
      <c r="K72" s="175" t="s">
        <v>49</v>
      </c>
      <c r="L72" s="176"/>
      <c r="M72" s="177"/>
      <c r="N72" s="19"/>
    </row>
    <row r="73" spans="1:14" ht="5.15" customHeight="1" x14ac:dyDescent="0.3">
      <c r="A73" s="16"/>
      <c r="B73" s="39"/>
      <c r="C73" s="39"/>
      <c r="D73" s="39"/>
      <c r="E73" s="39"/>
      <c r="F73" s="39"/>
      <c r="G73" s="39"/>
      <c r="H73" s="39"/>
      <c r="I73" s="39"/>
      <c r="J73" s="39"/>
      <c r="K73" s="39"/>
      <c r="L73" s="39"/>
      <c r="M73" s="39"/>
      <c r="N73" s="19"/>
    </row>
    <row r="74" spans="1:14" ht="20.149999999999999" customHeight="1" x14ac:dyDescent="0.3">
      <c r="A74" s="16"/>
      <c r="B74" s="174" t="str">
        <f>F1143</f>
        <v>9. They effectively accommodated my linguistic barrier.</v>
      </c>
      <c r="C74" s="174"/>
      <c r="D74" s="174"/>
      <c r="E74" s="174"/>
      <c r="F74" s="174"/>
      <c r="G74" s="174"/>
      <c r="H74" s="174"/>
      <c r="I74" s="174"/>
      <c r="J74" s="174"/>
      <c r="K74" s="175" t="s">
        <v>49</v>
      </c>
      <c r="L74" s="176"/>
      <c r="M74" s="177"/>
      <c r="N74" s="19"/>
    </row>
    <row r="75" spans="1:14" ht="5.15" customHeight="1" x14ac:dyDescent="0.3">
      <c r="A75" s="16"/>
      <c r="B75" s="39"/>
      <c r="C75" s="39"/>
      <c r="D75" s="39"/>
      <c r="E75" s="39"/>
      <c r="F75" s="39"/>
      <c r="G75" s="39"/>
      <c r="H75" s="39"/>
      <c r="I75" s="39"/>
      <c r="J75" s="39"/>
      <c r="K75" s="39"/>
      <c r="L75" s="39"/>
      <c r="M75" s="39"/>
      <c r="N75" s="19"/>
    </row>
    <row r="76" spans="1:14" ht="20.149999999999999" customHeight="1" x14ac:dyDescent="0.3">
      <c r="A76" s="16"/>
      <c r="B76" s="174" t="str">
        <f>F1144</f>
        <v>10. I was offered billing options appropriate to my cultural values.</v>
      </c>
      <c r="C76" s="174"/>
      <c r="D76" s="174"/>
      <c r="E76" s="174"/>
      <c r="F76" s="174"/>
      <c r="G76" s="174"/>
      <c r="H76" s="174"/>
      <c r="I76" s="174"/>
      <c r="J76" s="174"/>
      <c r="K76" s="175" t="s">
        <v>49</v>
      </c>
      <c r="L76" s="176"/>
      <c r="M76" s="177"/>
      <c r="N76" s="19"/>
    </row>
    <row r="77" spans="1:14" ht="10" customHeight="1" x14ac:dyDescent="0.3">
      <c r="A77" s="16"/>
      <c r="B77" s="39"/>
      <c r="C77" s="39"/>
      <c r="D77" s="39"/>
      <c r="E77" s="39"/>
      <c r="F77" s="39"/>
      <c r="G77" s="39"/>
      <c r="H77" s="39"/>
      <c r="I77" s="39"/>
      <c r="J77" s="39"/>
      <c r="K77" s="39"/>
      <c r="L77" s="39"/>
      <c r="M77" s="39"/>
      <c r="N77" s="19"/>
    </row>
    <row r="78" spans="1:14" ht="15" customHeight="1" x14ac:dyDescent="0.3">
      <c r="A78" s="16"/>
      <c r="B78" s="178" t="str">
        <f>B1148</f>
        <v>The resulting score for cultural competence is 60 out of 100. This indicates a level of adequate competence.</v>
      </c>
      <c r="C78" s="178"/>
      <c r="D78" s="178"/>
      <c r="E78" s="178"/>
      <c r="F78" s="178"/>
      <c r="G78" s="178"/>
      <c r="H78" s="178"/>
      <c r="I78" s="178"/>
      <c r="J78" s="178"/>
      <c r="K78" s="178"/>
      <c r="L78" s="178"/>
      <c r="M78" s="178"/>
      <c r="N78" s="19"/>
    </row>
    <row r="79" spans="1:14" ht="10" customHeight="1" x14ac:dyDescent="0.3">
      <c r="A79" s="16"/>
      <c r="B79" s="40"/>
      <c r="C79" s="41"/>
      <c r="D79" s="41"/>
      <c r="E79" s="41"/>
      <c r="F79" s="41"/>
      <c r="G79" s="41"/>
      <c r="H79" s="41"/>
      <c r="I79" s="41"/>
      <c r="J79" s="41"/>
      <c r="K79" s="41"/>
      <c r="L79" s="41"/>
      <c r="M79" s="42"/>
      <c r="N79" s="19"/>
    </row>
    <row r="80" spans="1:14" ht="20.149999999999999" customHeight="1" x14ac:dyDescent="0.3">
      <c r="A80" s="16"/>
      <c r="B80" s="43" t="str">
        <f>C1152</f>
        <v xml:space="preserve">Thank you, Dr. Waterson, for your medical service to Letisha. </v>
      </c>
      <c r="C80" s="44"/>
      <c r="D80" s="44"/>
      <c r="E80" s="44"/>
      <c r="F80" s="44"/>
      <c r="G80" s="44"/>
      <c r="H80" s="44"/>
      <c r="I80" s="44"/>
      <c r="J80" s="44"/>
      <c r="K80" s="44"/>
      <c r="L80" s="44"/>
      <c r="M80" s="45"/>
      <c r="N80" s="19"/>
    </row>
    <row r="81" spans="1:14" ht="55" customHeight="1" x14ac:dyDescent="0.3">
      <c r="A81" s="16"/>
      <c r="B81" s="189" t="str">
        <f t="shared" ref="B81:B83" si="1">C1153</f>
        <v>You have been assessed by Letisha, one of your patients, as measurably presenting adequate competence. This suggests that you present a tolerable risk to Letisha's wellbeing, and to other culturally diverse patients. Of course, it doesn't have to stay that way.</v>
      </c>
      <c r="C81" s="190"/>
      <c r="D81" s="190"/>
      <c r="E81" s="190"/>
      <c r="F81" s="190"/>
      <c r="G81" s="190"/>
      <c r="H81" s="190"/>
      <c r="I81" s="190"/>
      <c r="J81" s="190"/>
      <c r="K81" s="190"/>
      <c r="L81" s="190"/>
      <c r="M81" s="191"/>
      <c r="N81" s="19"/>
    </row>
    <row r="82" spans="1:14" ht="40" customHeight="1" x14ac:dyDescent="0.3">
      <c r="A82" s="16"/>
      <c r="B82" s="189" t="str">
        <f t="shared" si="1"/>
        <v>We offer two programs to boost your cultural competence to reliably serve culturally diverse patients. The first one is free.</v>
      </c>
      <c r="C82" s="190"/>
      <c r="D82" s="190"/>
      <c r="E82" s="190"/>
      <c r="F82" s="190"/>
      <c r="G82" s="190"/>
      <c r="H82" s="190"/>
      <c r="I82" s="190"/>
      <c r="J82" s="190"/>
      <c r="K82" s="190"/>
      <c r="L82" s="190"/>
      <c r="M82" s="191"/>
      <c r="N82" s="19"/>
    </row>
    <row r="83" spans="1:14" ht="20.149999999999999" customHeight="1" x14ac:dyDescent="0.3">
      <c r="A83" s="16"/>
      <c r="B83" s="46" t="str">
        <f t="shared" si="1"/>
        <v>Standard Competence</v>
      </c>
      <c r="C83" s="39"/>
      <c r="D83" s="39"/>
      <c r="E83" s="47" t="str">
        <f>D1155</f>
        <v xml:space="preserve"> for legitimacy</v>
      </c>
      <c r="F83" s="39"/>
      <c r="G83" s="39"/>
      <c r="H83" s="39"/>
      <c r="I83" s="39"/>
      <c r="J83" s="39"/>
      <c r="K83" s="39"/>
      <c r="L83" s="39"/>
      <c r="M83" s="48"/>
      <c r="N83" s="19"/>
    </row>
    <row r="84" spans="1:14" ht="45" customHeight="1" x14ac:dyDescent="0.3">
      <c r="A84" s="16"/>
      <c r="B84" s="189" t="str">
        <f>F1155</f>
        <v>We offer you, Dr. Waterson,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C84" s="190"/>
      <c r="D84" s="190"/>
      <c r="E84" s="190"/>
      <c r="F84" s="190"/>
      <c r="G84" s="190"/>
      <c r="H84" s="190"/>
      <c r="I84" s="190"/>
      <c r="J84" s="190"/>
      <c r="K84" s="190"/>
      <c r="L84" s="190"/>
      <c r="M84" s="191"/>
      <c r="N84" s="19"/>
    </row>
    <row r="85" spans="1:14" ht="20.149999999999999" customHeight="1" x14ac:dyDescent="0.3">
      <c r="A85" s="16"/>
      <c r="B85" s="46" t="str">
        <f>C1156</f>
        <v>Competitive Competence</v>
      </c>
      <c r="C85" s="39"/>
      <c r="D85" s="39"/>
      <c r="E85" s="47" t="str">
        <f>D1156</f>
        <v xml:space="preserve"> for referrals</v>
      </c>
      <c r="F85" s="39"/>
      <c r="G85" s="39"/>
      <c r="H85" s="39"/>
      <c r="I85" s="39"/>
      <c r="J85" s="39"/>
      <c r="K85" s="39"/>
      <c r="L85" s="39"/>
      <c r="M85" s="48"/>
      <c r="N85" s="19"/>
    </row>
    <row r="86" spans="1:14" ht="65.150000000000006" customHeight="1" x14ac:dyDescent="0.3">
      <c r="A86" s="16"/>
      <c r="B86" s="189" t="str">
        <f>F1156</f>
        <v>We offer you, Dr. Waterson,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C86" s="190"/>
      <c r="D86" s="190"/>
      <c r="E86" s="190"/>
      <c r="F86" s="190"/>
      <c r="G86" s="190"/>
      <c r="H86" s="190"/>
      <c r="I86" s="190"/>
      <c r="J86" s="190"/>
      <c r="K86" s="190"/>
      <c r="L86" s="190"/>
      <c r="M86" s="191"/>
      <c r="N86" s="19"/>
    </row>
    <row r="87" spans="1:14" ht="20.149999999999999" customHeight="1" x14ac:dyDescent="0.3">
      <c r="A87" s="16"/>
      <c r="B87" s="150" t="str">
        <f>C1157</f>
        <v>Let's work together to improve healthcare outcomes for all of your patients. Thank you.</v>
      </c>
      <c r="C87" s="151"/>
      <c r="D87" s="151"/>
      <c r="E87" s="151"/>
      <c r="F87" s="151"/>
      <c r="G87" s="151"/>
      <c r="H87" s="151"/>
      <c r="I87" s="151"/>
      <c r="J87" s="151"/>
      <c r="K87" s="151"/>
      <c r="L87" s="151"/>
      <c r="M87" s="152"/>
      <c r="N87" s="19"/>
    </row>
    <row r="88" spans="1:14" ht="10" customHeight="1" x14ac:dyDescent="0.3">
      <c r="A88" s="16"/>
      <c r="B88" s="39"/>
      <c r="C88" s="39"/>
      <c r="D88" s="39"/>
      <c r="E88" s="39"/>
      <c r="F88" s="39"/>
      <c r="G88" s="39"/>
      <c r="H88" s="39"/>
      <c r="I88" s="39"/>
      <c r="J88" s="39"/>
      <c r="K88" s="39"/>
      <c r="L88" s="39"/>
      <c r="M88" s="39"/>
      <c r="N88" s="19"/>
    </row>
    <row r="89" spans="1:14" ht="5.15" customHeight="1" x14ac:dyDescent="0.3">
      <c r="A89" s="16"/>
      <c r="B89" s="39"/>
      <c r="C89" s="39"/>
      <c r="D89" s="39"/>
      <c r="E89" s="39"/>
      <c r="F89" s="39"/>
      <c r="G89" s="39"/>
      <c r="H89" s="39"/>
      <c r="I89" s="39"/>
      <c r="J89" s="39"/>
      <c r="K89" s="39"/>
      <c r="L89" s="39"/>
      <c r="M89" s="39"/>
      <c r="N89" s="19"/>
    </row>
    <row r="90" spans="1:14" ht="5.15" customHeight="1" x14ac:dyDescent="0.3">
      <c r="A90" s="27"/>
      <c r="B90" s="28"/>
      <c r="C90" s="28"/>
      <c r="D90" s="28"/>
      <c r="E90" s="28"/>
      <c r="F90" s="28"/>
      <c r="G90" s="28"/>
      <c r="H90" s="28"/>
      <c r="I90" s="28"/>
      <c r="J90" s="28"/>
      <c r="K90" s="28"/>
      <c r="L90" s="28"/>
      <c r="M90" s="28"/>
      <c r="N90" s="29"/>
    </row>
    <row r="91" spans="1:14" ht="55" customHeight="1" x14ac:dyDescent="0.3">
      <c r="A91" s="30" t="s">
        <v>5</v>
      </c>
      <c r="B91" s="188" t="s">
        <v>14</v>
      </c>
      <c r="C91" s="188"/>
      <c r="D91" s="188"/>
      <c r="E91" s="188"/>
      <c r="F91" s="186" t="s">
        <v>42</v>
      </c>
      <c r="G91" s="186"/>
      <c r="H91" s="186"/>
      <c r="I91" s="186"/>
      <c r="J91" s="187" t="s">
        <v>43</v>
      </c>
      <c r="K91" s="187"/>
      <c r="L91" s="187"/>
      <c r="M91" s="187"/>
      <c r="N91" s="31" t="s">
        <v>7</v>
      </c>
    </row>
    <row r="92" spans="1:14" ht="5.15" customHeight="1" x14ac:dyDescent="0.3">
      <c r="A92" s="11"/>
      <c r="B92" s="12"/>
      <c r="C92" s="12"/>
      <c r="D92" s="12"/>
      <c r="E92" s="12"/>
      <c r="F92" s="12"/>
      <c r="G92" s="12"/>
      <c r="H92" s="13"/>
      <c r="I92" s="12"/>
      <c r="J92" s="12"/>
      <c r="K92" s="12"/>
      <c r="L92" s="12"/>
      <c r="M92" s="12"/>
      <c r="N92" s="14"/>
    </row>
    <row r="93" spans="1:14" ht="5.15" customHeight="1" x14ac:dyDescent="0.3">
      <c r="A93" s="16"/>
      <c r="B93" s="17"/>
      <c r="C93" s="17"/>
      <c r="D93" s="17"/>
      <c r="E93" s="17"/>
      <c r="F93" s="17"/>
      <c r="G93" s="17"/>
      <c r="H93" s="18"/>
      <c r="I93" s="17"/>
      <c r="J93" s="17"/>
      <c r="K93" s="17"/>
      <c r="L93" s="17"/>
      <c r="M93" s="17"/>
      <c r="N93" s="19"/>
    </row>
    <row r="94" spans="1:14" ht="5.15" customHeight="1" thickBot="1" x14ac:dyDescent="0.35">
      <c r="A94" s="16"/>
      <c r="B94" s="32"/>
      <c r="C94" s="32"/>
      <c r="D94" s="32"/>
      <c r="E94" s="32"/>
      <c r="F94" s="32"/>
      <c r="G94" s="32"/>
      <c r="H94" s="32"/>
      <c r="I94" s="32"/>
      <c r="J94" s="32"/>
      <c r="K94" s="32"/>
      <c r="L94" s="32"/>
      <c r="M94" s="32"/>
      <c r="N94" s="19"/>
    </row>
    <row r="95" spans="1:14" ht="20.149999999999999" customHeight="1" thickTop="1" x14ac:dyDescent="0.3">
      <c r="A95" s="16"/>
      <c r="B95" s="33" t="s">
        <v>11</v>
      </c>
      <c r="C95" s="32"/>
      <c r="D95" s="32"/>
      <c r="E95" s="32"/>
      <c r="F95" s="179" t="str">
        <f>F55</f>
        <v>Letisha</v>
      </c>
      <c r="G95" s="180"/>
      <c r="H95" s="180"/>
      <c r="I95" s="181"/>
      <c r="J95" s="34"/>
      <c r="K95" s="35" t="s">
        <v>12</v>
      </c>
      <c r="L95" s="36"/>
      <c r="M95" s="37"/>
      <c r="N95" s="19"/>
    </row>
    <row r="96" spans="1:14" ht="20.149999999999999" customHeight="1" thickBot="1" x14ac:dyDescent="0.35">
      <c r="A96" s="16"/>
      <c r="B96" s="33" t="s">
        <v>13</v>
      </c>
      <c r="C96" s="32"/>
      <c r="D96" s="32"/>
      <c r="E96" s="32"/>
      <c r="F96" s="179" t="str">
        <f>F56</f>
        <v>Dr. Waterson</v>
      </c>
      <c r="G96" s="180"/>
      <c r="H96" s="180"/>
      <c r="I96" s="181"/>
      <c r="J96" s="34"/>
      <c r="K96" s="182">
        <v>5.8</v>
      </c>
      <c r="L96" s="183"/>
      <c r="M96" s="184"/>
      <c r="N96" s="19"/>
    </row>
    <row r="97" spans="1:54" ht="10" customHeight="1" thickTop="1" x14ac:dyDescent="0.3">
      <c r="A97" s="16"/>
      <c r="B97" s="17"/>
      <c r="C97" s="17"/>
      <c r="D97" s="17"/>
      <c r="E97" s="17"/>
      <c r="F97" s="17"/>
      <c r="G97" s="17"/>
      <c r="H97" s="18"/>
      <c r="I97" s="17"/>
      <c r="J97" s="17"/>
      <c r="K97" s="17"/>
      <c r="L97" s="17"/>
      <c r="M97" s="17"/>
      <c r="N97" s="19"/>
    </row>
    <row r="98" spans="1:54" ht="20.149999999999999" customHeight="1" x14ac:dyDescent="0.3">
      <c r="A98" s="16"/>
      <c r="B98" s="174" t="str">
        <f>F1175</f>
        <v>1. I felt fully seen and heard.</v>
      </c>
      <c r="C98" s="174"/>
      <c r="D98" s="174"/>
      <c r="E98" s="174"/>
      <c r="F98" s="174"/>
      <c r="G98" s="174"/>
      <c r="H98" s="174"/>
      <c r="I98" s="174"/>
      <c r="J98" s="174"/>
      <c r="K98" s="175" t="s">
        <v>55</v>
      </c>
      <c r="L98" s="176"/>
      <c r="M98" s="177"/>
      <c r="N98" s="19"/>
    </row>
    <row r="99" spans="1:54" ht="5.15" customHeight="1" x14ac:dyDescent="0.3">
      <c r="A99" s="16"/>
      <c r="B99" s="17"/>
      <c r="C99" s="17"/>
      <c r="D99" s="17"/>
      <c r="E99" s="17"/>
      <c r="F99" s="17"/>
      <c r="G99" s="17"/>
      <c r="H99" s="18"/>
      <c r="I99" s="17"/>
      <c r="J99" s="17"/>
      <c r="K99" s="17"/>
      <c r="L99" s="17"/>
      <c r="M99" s="17"/>
      <c r="N99" s="19"/>
      <c r="BB99" s="38"/>
    </row>
    <row r="100" spans="1:54" ht="20.149999999999999" customHeight="1" x14ac:dyDescent="0.3">
      <c r="A100" s="16"/>
      <c r="B100" s="174" t="str">
        <f>F1176</f>
        <v>2. They faithfully responded to all of my expressions of pain or discomfort.</v>
      </c>
      <c r="C100" s="174"/>
      <c r="D100" s="174"/>
      <c r="E100" s="174"/>
      <c r="F100" s="174"/>
      <c r="G100" s="174"/>
      <c r="H100" s="174"/>
      <c r="I100" s="174"/>
      <c r="J100" s="174"/>
      <c r="K100" s="175" t="s">
        <v>53</v>
      </c>
      <c r="L100" s="176"/>
      <c r="M100" s="177"/>
      <c r="N100" s="19"/>
      <c r="BB100" s="38"/>
    </row>
    <row r="101" spans="1:54" ht="5.15" customHeight="1" x14ac:dyDescent="0.3">
      <c r="A101" s="16"/>
      <c r="B101" s="17"/>
      <c r="C101" s="17"/>
      <c r="D101" s="17"/>
      <c r="E101" s="17"/>
      <c r="F101" s="17"/>
      <c r="G101" s="17"/>
      <c r="H101" s="18"/>
      <c r="I101" s="17"/>
      <c r="J101" s="17"/>
      <c r="K101" s="17"/>
      <c r="L101" s="17"/>
      <c r="M101" s="17"/>
      <c r="N101" s="19"/>
      <c r="BB101" s="38"/>
    </row>
    <row r="102" spans="1:54" ht="20.149999999999999" customHeight="1" x14ac:dyDescent="0.3">
      <c r="A102" s="16"/>
      <c r="B102" s="174" t="str">
        <f>F1177</f>
        <v>3. They put my personal wellbeing ahead of their institutional processes.</v>
      </c>
      <c r="C102" s="174"/>
      <c r="D102" s="174"/>
      <c r="E102" s="174"/>
      <c r="F102" s="174"/>
      <c r="G102" s="174"/>
      <c r="H102" s="174"/>
      <c r="I102" s="174"/>
      <c r="J102" s="174"/>
      <c r="K102" s="175" t="s">
        <v>55</v>
      </c>
      <c r="L102" s="176"/>
      <c r="M102" s="177"/>
      <c r="N102" s="19"/>
      <c r="BB102" s="38"/>
    </row>
    <row r="103" spans="1:54" ht="5.15" customHeight="1" x14ac:dyDescent="0.3">
      <c r="A103" s="16"/>
      <c r="B103" s="17"/>
      <c r="C103" s="17"/>
      <c r="D103" s="17"/>
      <c r="E103" s="17"/>
      <c r="F103" s="17"/>
      <c r="G103" s="17"/>
      <c r="H103" s="18"/>
      <c r="I103" s="17"/>
      <c r="J103" s="17"/>
      <c r="K103" s="17"/>
      <c r="L103" s="17"/>
      <c r="M103" s="17"/>
      <c r="N103" s="19"/>
      <c r="BB103" s="38"/>
    </row>
    <row r="104" spans="1:54" ht="20.149999999999999" customHeight="1" x14ac:dyDescent="0.3">
      <c r="A104" s="16"/>
      <c r="B104" s="174" t="str">
        <f>F1178</f>
        <v>4. Their actions and expressions were devoid of any microaggressions.</v>
      </c>
      <c r="C104" s="174"/>
      <c r="D104" s="174"/>
      <c r="E104" s="174"/>
      <c r="F104" s="174"/>
      <c r="G104" s="174"/>
      <c r="H104" s="174"/>
      <c r="I104" s="174"/>
      <c r="J104" s="174"/>
      <c r="K104" s="175" t="s">
        <v>49</v>
      </c>
      <c r="L104" s="176"/>
      <c r="M104" s="177"/>
      <c r="N104" s="19"/>
    </row>
    <row r="105" spans="1:54" ht="5.15" customHeight="1" x14ac:dyDescent="0.3">
      <c r="A105" s="16"/>
      <c r="B105" s="17"/>
      <c r="C105" s="17"/>
      <c r="D105" s="17"/>
      <c r="E105" s="17"/>
      <c r="F105" s="17"/>
      <c r="G105" s="17"/>
      <c r="H105" s="18"/>
      <c r="I105" s="17"/>
      <c r="J105" s="17"/>
      <c r="K105" s="17"/>
      <c r="L105" s="17"/>
      <c r="M105" s="17"/>
      <c r="N105" s="19"/>
    </row>
    <row r="106" spans="1:54" ht="20.149999999999999" customHeight="1" x14ac:dyDescent="0.3">
      <c r="A106" s="16"/>
      <c r="B106" s="174" t="str">
        <f>F1179</f>
        <v>5. They asked me how they could be more culturally sensitive.</v>
      </c>
      <c r="C106" s="174"/>
      <c r="D106" s="174"/>
      <c r="E106" s="174"/>
      <c r="F106" s="174"/>
      <c r="G106" s="174"/>
      <c r="H106" s="174"/>
      <c r="I106" s="174"/>
      <c r="J106" s="174"/>
      <c r="K106" s="175" t="s">
        <v>56</v>
      </c>
      <c r="L106" s="176"/>
      <c r="M106" s="177"/>
      <c r="N106" s="19"/>
    </row>
    <row r="107" spans="1:54" ht="5.15" customHeight="1" x14ac:dyDescent="0.3">
      <c r="A107" s="16"/>
      <c r="B107" s="17"/>
      <c r="C107" s="17"/>
      <c r="D107" s="17"/>
      <c r="E107" s="17"/>
      <c r="F107" s="17"/>
      <c r="G107" s="17"/>
      <c r="H107" s="18"/>
      <c r="I107" s="17"/>
      <c r="J107" s="17"/>
      <c r="K107" s="17"/>
      <c r="L107" s="17"/>
      <c r="M107" s="17"/>
      <c r="N107" s="19"/>
    </row>
    <row r="108" spans="1:54" ht="20.149999999999999" customHeight="1" x14ac:dyDescent="0.3">
      <c r="A108" s="16"/>
      <c r="B108" s="174" t="str">
        <f>F1180</f>
        <v>6. They did not exploit my vulnerability to their professional authority.</v>
      </c>
      <c r="C108" s="174"/>
      <c r="D108" s="174"/>
      <c r="E108" s="174"/>
      <c r="F108" s="174"/>
      <c r="G108" s="174"/>
      <c r="H108" s="174"/>
      <c r="I108" s="174"/>
      <c r="J108" s="174"/>
      <c r="K108" s="175" t="s">
        <v>51</v>
      </c>
      <c r="L108" s="176"/>
      <c r="M108" s="177"/>
      <c r="N108" s="19"/>
    </row>
    <row r="109" spans="1:54" ht="5.15" customHeight="1" x14ac:dyDescent="0.3">
      <c r="A109" s="16"/>
      <c r="B109" s="39"/>
      <c r="C109" s="39"/>
      <c r="D109" s="39"/>
      <c r="E109" s="39"/>
      <c r="F109" s="39"/>
      <c r="G109" s="39"/>
      <c r="H109" s="39"/>
      <c r="I109" s="39"/>
      <c r="J109" s="39"/>
      <c r="K109" s="39"/>
      <c r="L109" s="39"/>
      <c r="M109" s="39"/>
      <c r="N109" s="19"/>
    </row>
    <row r="110" spans="1:54" ht="20.149999999999999" customHeight="1" x14ac:dyDescent="0.3">
      <c r="A110" s="16"/>
      <c r="B110" s="174" t="str">
        <f>F1181</f>
        <v>7. I never had to give up my autonomy to fit their processes.</v>
      </c>
      <c r="C110" s="174"/>
      <c r="D110" s="174"/>
      <c r="E110" s="174"/>
      <c r="F110" s="174"/>
      <c r="G110" s="174"/>
      <c r="H110" s="174"/>
      <c r="I110" s="174"/>
      <c r="J110" s="174"/>
      <c r="K110" s="175" t="s">
        <v>53</v>
      </c>
      <c r="L110" s="176"/>
      <c r="M110" s="177"/>
      <c r="N110" s="19"/>
    </row>
    <row r="111" spans="1:54" ht="5.15" customHeight="1" x14ac:dyDescent="0.3">
      <c r="A111" s="16"/>
      <c r="B111" s="39"/>
      <c r="C111" s="39"/>
      <c r="D111" s="39"/>
      <c r="E111" s="39"/>
      <c r="F111" s="39"/>
      <c r="G111" s="39"/>
      <c r="H111" s="39"/>
      <c r="I111" s="39"/>
      <c r="J111" s="39"/>
      <c r="K111" s="39"/>
      <c r="L111" s="39"/>
      <c r="M111" s="39"/>
      <c r="N111" s="19"/>
    </row>
    <row r="112" spans="1:54" ht="20.149999999999999" customHeight="1" x14ac:dyDescent="0.3">
      <c r="A112" s="16"/>
      <c r="B112" s="174" t="str">
        <f>F1182</f>
        <v>8. Staff appeared to be culturally diverse.</v>
      </c>
      <c r="C112" s="174"/>
      <c r="D112" s="174"/>
      <c r="E112" s="174"/>
      <c r="F112" s="174"/>
      <c r="G112" s="174"/>
      <c r="H112" s="174"/>
      <c r="I112" s="174"/>
      <c r="J112" s="174"/>
      <c r="K112" s="175" t="s">
        <v>49</v>
      </c>
      <c r="L112" s="176"/>
      <c r="M112" s="177"/>
      <c r="N112" s="19"/>
    </row>
    <row r="113" spans="1:14" ht="5.15" customHeight="1" x14ac:dyDescent="0.3">
      <c r="A113" s="16"/>
      <c r="B113" s="39"/>
      <c r="C113" s="39"/>
      <c r="D113" s="39"/>
      <c r="E113" s="39"/>
      <c r="F113" s="39"/>
      <c r="G113" s="39"/>
      <c r="H113" s="39"/>
      <c r="I113" s="39"/>
      <c r="J113" s="39"/>
      <c r="K113" s="39"/>
      <c r="L113" s="39"/>
      <c r="M113" s="39"/>
      <c r="N113" s="19"/>
    </row>
    <row r="114" spans="1:14" ht="20.149999999999999" customHeight="1" x14ac:dyDescent="0.3">
      <c r="A114" s="16"/>
      <c r="B114" s="174" t="str">
        <f>F1183</f>
        <v>9. They effectively accommodated my linguistic barrier.</v>
      </c>
      <c r="C114" s="174"/>
      <c r="D114" s="174"/>
      <c r="E114" s="174"/>
      <c r="F114" s="174"/>
      <c r="G114" s="174"/>
      <c r="H114" s="174"/>
      <c r="I114" s="174"/>
      <c r="J114" s="174"/>
      <c r="K114" s="175" t="s">
        <v>49</v>
      </c>
      <c r="L114" s="176"/>
      <c r="M114" s="177"/>
      <c r="N114" s="19"/>
    </row>
    <row r="115" spans="1:14" ht="5.15" customHeight="1" x14ac:dyDescent="0.3">
      <c r="A115" s="16"/>
      <c r="B115" s="39"/>
      <c r="C115" s="39"/>
      <c r="D115" s="39"/>
      <c r="E115" s="39"/>
      <c r="F115" s="39"/>
      <c r="G115" s="39"/>
      <c r="H115" s="39"/>
      <c r="I115" s="39"/>
      <c r="J115" s="39"/>
      <c r="K115" s="39"/>
      <c r="L115" s="39"/>
      <c r="M115" s="39"/>
      <c r="N115" s="19"/>
    </row>
    <row r="116" spans="1:14" ht="20.149999999999999" customHeight="1" x14ac:dyDescent="0.3">
      <c r="A116" s="16"/>
      <c r="B116" s="174" t="str">
        <f>F1184</f>
        <v>10. I was offered billing options appropriate to my cultural values.</v>
      </c>
      <c r="C116" s="174"/>
      <c r="D116" s="174"/>
      <c r="E116" s="174"/>
      <c r="F116" s="174"/>
      <c r="G116" s="174"/>
      <c r="H116" s="174"/>
      <c r="I116" s="174"/>
      <c r="J116" s="174"/>
      <c r="K116" s="175" t="s">
        <v>49</v>
      </c>
      <c r="L116" s="176"/>
      <c r="M116" s="177"/>
      <c r="N116" s="19"/>
    </row>
    <row r="117" spans="1:14" ht="10" customHeight="1" x14ac:dyDescent="0.3">
      <c r="A117" s="16"/>
      <c r="B117" s="39"/>
      <c r="C117" s="39"/>
      <c r="D117" s="39"/>
      <c r="E117" s="39"/>
      <c r="F117" s="39"/>
      <c r="G117" s="39"/>
      <c r="H117" s="39"/>
      <c r="I117" s="39"/>
      <c r="J117" s="39"/>
      <c r="K117" s="39"/>
      <c r="L117" s="39"/>
      <c r="M117" s="39"/>
      <c r="N117" s="19"/>
    </row>
    <row r="118" spans="1:14" ht="15" customHeight="1" x14ac:dyDescent="0.3">
      <c r="A118" s="16"/>
      <c r="B118" s="178" t="str">
        <f>B1188</f>
        <v>The resulting score for cultural competence is 63 out of 100. This indicates a level of adequate competence.</v>
      </c>
      <c r="C118" s="178"/>
      <c r="D118" s="178"/>
      <c r="E118" s="178"/>
      <c r="F118" s="178"/>
      <c r="G118" s="178"/>
      <c r="H118" s="178"/>
      <c r="I118" s="178"/>
      <c r="J118" s="178"/>
      <c r="K118" s="178"/>
      <c r="L118" s="178"/>
      <c r="M118" s="178"/>
      <c r="N118" s="19"/>
    </row>
    <row r="119" spans="1:14" ht="10" customHeight="1" x14ac:dyDescent="0.3">
      <c r="A119" s="16"/>
      <c r="B119" s="40"/>
      <c r="C119" s="41"/>
      <c r="D119" s="41"/>
      <c r="E119" s="41"/>
      <c r="F119" s="41"/>
      <c r="G119" s="41"/>
      <c r="H119" s="41"/>
      <c r="I119" s="41"/>
      <c r="J119" s="41"/>
      <c r="K119" s="41"/>
      <c r="L119" s="41"/>
      <c r="M119" s="42"/>
      <c r="N119" s="19"/>
    </row>
    <row r="120" spans="1:14" ht="20" customHeight="1" x14ac:dyDescent="0.3">
      <c r="A120" s="16"/>
      <c r="B120" s="52" t="str">
        <f>C1192</f>
        <v xml:space="preserve">We provide this helpful feedback to you, Dr. Waterson, to improve your cultural competency. </v>
      </c>
      <c r="C120" s="53"/>
      <c r="D120" s="53"/>
      <c r="E120" s="53"/>
      <c r="F120" s="53"/>
      <c r="G120" s="53"/>
      <c r="H120" s="53"/>
      <c r="I120" s="53"/>
      <c r="J120" s="53"/>
      <c r="K120" s="53"/>
      <c r="L120" s="53"/>
      <c r="M120" s="54"/>
      <c r="N120" s="19"/>
    </row>
    <row r="121" spans="1:14" ht="20" customHeight="1" x14ac:dyDescent="0.3">
      <c r="A121" s="16"/>
      <c r="B121" s="156" t="s">
        <v>15</v>
      </c>
      <c r="C121" s="157"/>
      <c r="D121" s="157"/>
      <c r="E121" s="157"/>
      <c r="F121" s="157"/>
      <c r="G121" s="157"/>
      <c r="H121" s="157"/>
      <c r="I121" s="157"/>
      <c r="J121" s="157"/>
      <c r="K121" s="157"/>
      <c r="L121" s="157"/>
      <c r="M121" s="158"/>
      <c r="N121" s="19"/>
    </row>
    <row r="122" spans="1:14" ht="20" customHeight="1" thickBot="1" x14ac:dyDescent="0.35">
      <c r="A122" s="16"/>
      <c r="B122" s="156" t="s">
        <v>16</v>
      </c>
      <c r="C122" s="157"/>
      <c r="D122" s="157"/>
      <c r="E122" s="157"/>
      <c r="F122" s="157"/>
      <c r="G122" s="157"/>
      <c r="H122" s="157"/>
      <c r="I122" s="157"/>
      <c r="J122" s="157"/>
      <c r="K122" s="157"/>
      <c r="L122" s="157"/>
      <c r="M122" s="158"/>
      <c r="N122" s="19"/>
    </row>
    <row r="123" spans="1:14" ht="30" customHeight="1" thickTop="1" x14ac:dyDescent="0.3">
      <c r="A123" s="16"/>
      <c r="B123" s="159" t="s">
        <v>17</v>
      </c>
      <c r="C123" s="160"/>
      <c r="D123" s="160"/>
      <c r="E123" s="162" t="s">
        <v>18</v>
      </c>
      <c r="F123" s="163"/>
      <c r="G123" s="163"/>
      <c r="H123" s="164"/>
      <c r="I123" s="165" t="s">
        <v>19</v>
      </c>
      <c r="J123" s="166"/>
      <c r="K123" s="166"/>
      <c r="L123" s="166"/>
      <c r="M123" s="167"/>
      <c r="N123" s="19"/>
    </row>
    <row r="124" spans="1:14" ht="55" customHeight="1" thickBot="1" x14ac:dyDescent="0.35">
      <c r="A124" s="16"/>
      <c r="B124" s="55"/>
      <c r="C124" s="17"/>
      <c r="D124" s="17"/>
      <c r="E124" s="168" t="s">
        <v>20</v>
      </c>
      <c r="F124" s="169"/>
      <c r="G124" s="169"/>
      <c r="H124" s="170"/>
      <c r="I124" s="171" t="s">
        <v>21</v>
      </c>
      <c r="J124" s="172"/>
      <c r="K124" s="172"/>
      <c r="L124" s="172"/>
      <c r="M124" s="173"/>
      <c r="N124" s="19"/>
    </row>
    <row r="125" spans="1:14" ht="10" customHeight="1" thickTop="1" x14ac:dyDescent="0.3">
      <c r="A125" s="16"/>
      <c r="B125" s="55"/>
      <c r="C125" s="17"/>
      <c r="D125" s="17"/>
      <c r="E125" s="17"/>
      <c r="F125" s="17"/>
      <c r="G125" s="17"/>
      <c r="H125" s="17"/>
      <c r="I125" s="17"/>
      <c r="J125" s="17"/>
      <c r="K125" s="17"/>
      <c r="L125" s="17"/>
      <c r="M125" s="56"/>
      <c r="N125" s="19"/>
    </row>
    <row r="126" spans="1:14" ht="20.149999999999999" customHeight="1" x14ac:dyDescent="0.3">
      <c r="A126" s="16"/>
      <c r="B126" s="46"/>
      <c r="C126" s="39"/>
      <c r="D126" s="39"/>
      <c r="E126" s="153"/>
      <c r="F126" s="154"/>
      <c r="G126" s="154"/>
      <c r="H126" s="154"/>
      <c r="I126" s="154"/>
      <c r="J126" s="154"/>
      <c r="K126" s="154"/>
      <c r="L126" s="155"/>
      <c r="M126" s="48"/>
      <c r="N126" s="19"/>
    </row>
    <row r="127" spans="1:14" ht="10" customHeight="1" x14ac:dyDescent="0.3">
      <c r="A127" s="16"/>
      <c r="B127" s="46"/>
      <c r="C127" s="39"/>
      <c r="D127" s="39"/>
      <c r="E127" s="39"/>
      <c r="F127" s="39"/>
      <c r="G127" s="39"/>
      <c r="H127" s="39"/>
      <c r="I127" s="39"/>
      <c r="J127" s="39"/>
      <c r="K127" s="39"/>
      <c r="L127" s="39"/>
      <c r="M127" s="48"/>
      <c r="N127" s="19"/>
    </row>
    <row r="128" spans="1:14" ht="65.150000000000006" customHeight="1" x14ac:dyDescent="0.3">
      <c r="A128" s="16"/>
      <c r="B128" s="156" t="str">
        <f>C1202</f>
        <v>Select one of these two services, Standard or Competitive Competence, to best improve your efficacy serving diverse patients.We can then offer a testimonial of your improved responsiveness to diverse clients.</v>
      </c>
      <c r="C128" s="157"/>
      <c r="D128" s="157"/>
      <c r="E128" s="157"/>
      <c r="F128" s="157"/>
      <c r="G128" s="157"/>
      <c r="H128" s="157"/>
      <c r="I128" s="157"/>
      <c r="J128" s="157"/>
      <c r="K128" s="157"/>
      <c r="L128" s="157"/>
      <c r="M128" s="158"/>
      <c r="N128" s="19"/>
    </row>
    <row r="129" spans="1:54" ht="20.149999999999999" customHeight="1" x14ac:dyDescent="0.3">
      <c r="A129" s="16"/>
      <c r="B129" s="150"/>
      <c r="C129" s="151"/>
      <c r="D129" s="151"/>
      <c r="E129" s="151"/>
      <c r="F129" s="151"/>
      <c r="G129" s="151"/>
      <c r="H129" s="151"/>
      <c r="I129" s="151"/>
      <c r="J129" s="151"/>
      <c r="K129" s="151"/>
      <c r="L129" s="151"/>
      <c r="M129" s="152"/>
      <c r="N129" s="19"/>
    </row>
    <row r="130" spans="1:54" ht="25" customHeight="1" x14ac:dyDescent="0.3">
      <c r="A130" s="16"/>
      <c r="B130" s="39"/>
      <c r="C130" s="39"/>
      <c r="D130" s="39"/>
      <c r="E130" s="39"/>
      <c r="F130" s="39"/>
      <c r="G130" s="39"/>
      <c r="H130" s="39"/>
      <c r="I130" s="39"/>
      <c r="J130" s="39"/>
      <c r="K130" s="39"/>
      <c r="L130" s="39"/>
      <c r="M130" s="39"/>
      <c r="N130" s="19"/>
    </row>
    <row r="131" spans="1:54" ht="5.15" customHeight="1" x14ac:dyDescent="0.3">
      <c r="A131" s="16"/>
      <c r="B131" s="39"/>
      <c r="C131" s="39"/>
      <c r="D131" s="39"/>
      <c r="E131" s="39"/>
      <c r="F131" s="39"/>
      <c r="G131" s="39"/>
      <c r="H131" s="39"/>
      <c r="I131" s="39"/>
      <c r="J131" s="39"/>
      <c r="K131" s="39"/>
      <c r="L131" s="39"/>
      <c r="M131" s="39"/>
      <c r="N131" s="19"/>
    </row>
    <row r="132" spans="1:54" ht="5.15" customHeight="1" x14ac:dyDescent="0.3">
      <c r="A132" s="27"/>
      <c r="B132" s="28"/>
      <c r="C132" s="28"/>
      <c r="D132" s="28"/>
      <c r="E132" s="28"/>
      <c r="F132" s="28"/>
      <c r="G132" s="28"/>
      <c r="H132" s="28"/>
      <c r="I132" s="28"/>
      <c r="J132" s="28"/>
      <c r="K132" s="28"/>
      <c r="L132" s="28"/>
      <c r="M132" s="28"/>
      <c r="N132" s="29"/>
    </row>
    <row r="133" spans="1:54" ht="55" customHeight="1" x14ac:dyDescent="0.3">
      <c r="A133" s="30" t="s">
        <v>5</v>
      </c>
      <c r="B133" s="188" t="s">
        <v>23</v>
      </c>
      <c r="C133" s="188"/>
      <c r="D133" s="188"/>
      <c r="E133" s="188"/>
      <c r="F133" s="186" t="s">
        <v>42</v>
      </c>
      <c r="G133" s="186"/>
      <c r="H133" s="186"/>
      <c r="I133" s="186"/>
      <c r="J133" s="187" t="s">
        <v>43</v>
      </c>
      <c r="K133" s="187"/>
      <c r="L133" s="187"/>
      <c r="M133" s="187"/>
      <c r="N133" s="31" t="s">
        <v>7</v>
      </c>
    </row>
    <row r="134" spans="1:54" ht="5.15" customHeight="1" x14ac:dyDescent="0.3">
      <c r="A134" s="11"/>
      <c r="B134" s="12"/>
      <c r="C134" s="12"/>
      <c r="D134" s="12"/>
      <c r="E134" s="12"/>
      <c r="F134" s="12"/>
      <c r="G134" s="12"/>
      <c r="H134" s="13"/>
      <c r="I134" s="12"/>
      <c r="J134" s="12"/>
      <c r="K134" s="12"/>
      <c r="L134" s="12"/>
      <c r="M134" s="12"/>
      <c r="N134" s="14"/>
    </row>
    <row r="135" spans="1:54" ht="5.15" customHeight="1" x14ac:dyDescent="0.3">
      <c r="A135" s="16"/>
      <c r="B135" s="17"/>
      <c r="C135" s="17"/>
      <c r="D135" s="17"/>
      <c r="E135" s="17"/>
      <c r="F135" s="17"/>
      <c r="G135" s="17"/>
      <c r="H135" s="18"/>
      <c r="I135" s="17"/>
      <c r="J135" s="17"/>
      <c r="K135" s="17"/>
      <c r="L135" s="17"/>
      <c r="M135" s="17"/>
      <c r="N135" s="19"/>
    </row>
    <row r="136" spans="1:54" ht="5.15" customHeight="1" thickBot="1" x14ac:dyDescent="0.35">
      <c r="A136" s="16"/>
      <c r="B136" s="32"/>
      <c r="C136" s="32"/>
      <c r="D136" s="32"/>
      <c r="E136" s="32"/>
      <c r="F136" s="32"/>
      <c r="G136" s="32"/>
      <c r="H136" s="32"/>
      <c r="I136" s="32"/>
      <c r="J136" s="32"/>
      <c r="K136" s="32"/>
      <c r="L136" s="32"/>
      <c r="M136" s="32"/>
      <c r="N136" s="19"/>
    </row>
    <row r="137" spans="1:54" ht="20.149999999999999" customHeight="1" thickTop="1" x14ac:dyDescent="0.3">
      <c r="A137" s="16"/>
      <c r="B137" s="33" t="s">
        <v>11</v>
      </c>
      <c r="C137" s="32"/>
      <c r="D137" s="32"/>
      <c r="E137" s="32"/>
      <c r="F137" s="179" t="str">
        <f>F95</f>
        <v>Letisha</v>
      </c>
      <c r="G137" s="180"/>
      <c r="H137" s="180"/>
      <c r="I137" s="181"/>
      <c r="J137" s="34"/>
      <c r="K137" s="35" t="s">
        <v>12</v>
      </c>
      <c r="L137" s="36"/>
      <c r="M137" s="37"/>
      <c r="N137" s="19"/>
    </row>
    <row r="138" spans="1:54" ht="20.149999999999999" customHeight="1" thickBot="1" x14ac:dyDescent="0.35">
      <c r="A138" s="16"/>
      <c r="B138" s="33" t="s">
        <v>13</v>
      </c>
      <c r="C138" s="32"/>
      <c r="D138" s="32"/>
      <c r="E138" s="32"/>
      <c r="F138" s="179" t="str">
        <f>F96</f>
        <v>Dr. Waterson</v>
      </c>
      <c r="G138" s="180"/>
      <c r="H138" s="180"/>
      <c r="I138" s="181"/>
      <c r="J138" s="34"/>
      <c r="K138" s="182">
        <v>5.9</v>
      </c>
      <c r="L138" s="183"/>
      <c r="M138" s="184"/>
      <c r="N138" s="19"/>
    </row>
    <row r="139" spans="1:54" ht="10" customHeight="1" thickTop="1" x14ac:dyDescent="0.3">
      <c r="A139" s="16"/>
      <c r="B139" s="17"/>
      <c r="C139" s="17"/>
      <c r="D139" s="17"/>
      <c r="E139" s="17"/>
      <c r="F139" s="17"/>
      <c r="G139" s="17"/>
      <c r="H139" s="18"/>
      <c r="I139" s="17"/>
      <c r="J139" s="17"/>
      <c r="K139" s="17"/>
      <c r="L139" s="17"/>
      <c r="M139" s="17"/>
      <c r="N139" s="19"/>
    </row>
    <row r="140" spans="1:54" ht="20.149999999999999" customHeight="1" x14ac:dyDescent="0.3">
      <c r="A140" s="16"/>
      <c r="B140" s="174" t="str">
        <f>F1212</f>
        <v>1. I felt fully seen and heard.</v>
      </c>
      <c r="C140" s="174"/>
      <c r="D140" s="174"/>
      <c r="E140" s="174"/>
      <c r="F140" s="174"/>
      <c r="G140" s="174"/>
      <c r="H140" s="174"/>
      <c r="I140" s="174"/>
      <c r="J140" s="174"/>
      <c r="K140" s="175" t="s">
        <v>55</v>
      </c>
      <c r="L140" s="176"/>
      <c r="M140" s="177"/>
      <c r="N140" s="19"/>
    </row>
    <row r="141" spans="1:54" ht="5.15" customHeight="1" x14ac:dyDescent="0.3">
      <c r="A141" s="16"/>
      <c r="B141" s="17"/>
      <c r="C141" s="17"/>
      <c r="D141" s="17"/>
      <c r="E141" s="17"/>
      <c r="F141" s="17"/>
      <c r="G141" s="17"/>
      <c r="H141" s="18"/>
      <c r="I141" s="17"/>
      <c r="J141" s="17"/>
      <c r="K141" s="17"/>
      <c r="L141" s="17"/>
      <c r="M141" s="17"/>
      <c r="N141" s="19"/>
      <c r="BB141" s="38"/>
    </row>
    <row r="142" spans="1:54" ht="20.149999999999999" customHeight="1" x14ac:dyDescent="0.3">
      <c r="A142" s="16"/>
      <c r="B142" s="174" t="str">
        <f>F1213</f>
        <v>2. They faithfully responded to all of my expressions of pain or discomfort.</v>
      </c>
      <c r="C142" s="174"/>
      <c r="D142" s="174"/>
      <c r="E142" s="174"/>
      <c r="F142" s="174"/>
      <c r="G142" s="174"/>
      <c r="H142" s="174"/>
      <c r="I142" s="174"/>
      <c r="J142" s="174"/>
      <c r="K142" s="175" t="s">
        <v>53</v>
      </c>
      <c r="L142" s="176"/>
      <c r="M142" s="177"/>
      <c r="N142" s="19"/>
      <c r="BB142" s="38"/>
    </row>
    <row r="143" spans="1:54" ht="5.15" customHeight="1" x14ac:dyDescent="0.3">
      <c r="A143" s="16"/>
      <c r="B143" s="17"/>
      <c r="C143" s="17"/>
      <c r="D143" s="17"/>
      <c r="E143" s="17"/>
      <c r="F143" s="17"/>
      <c r="G143" s="17"/>
      <c r="H143" s="18"/>
      <c r="I143" s="17"/>
      <c r="J143" s="17"/>
      <c r="K143" s="17"/>
      <c r="L143" s="17"/>
      <c r="M143" s="17"/>
      <c r="N143" s="19"/>
      <c r="BB143" s="38"/>
    </row>
    <row r="144" spans="1:54" ht="20.149999999999999" customHeight="1" x14ac:dyDescent="0.3">
      <c r="A144" s="16"/>
      <c r="B144" s="174" t="str">
        <f>F1214</f>
        <v>3. They put my personal wellbeing ahead of their institutional processes.</v>
      </c>
      <c r="C144" s="174"/>
      <c r="D144" s="174"/>
      <c r="E144" s="174"/>
      <c r="F144" s="174"/>
      <c r="G144" s="174"/>
      <c r="H144" s="174"/>
      <c r="I144" s="174"/>
      <c r="J144" s="174"/>
      <c r="K144" s="175" t="s">
        <v>55</v>
      </c>
      <c r="L144" s="176"/>
      <c r="M144" s="177"/>
      <c r="N144" s="19"/>
      <c r="BB144" s="38"/>
    </row>
    <row r="145" spans="1:54" ht="5.15" customHeight="1" x14ac:dyDescent="0.3">
      <c r="A145" s="16"/>
      <c r="B145" s="17"/>
      <c r="C145" s="17"/>
      <c r="D145" s="17"/>
      <c r="E145" s="17"/>
      <c r="F145" s="17"/>
      <c r="G145" s="17"/>
      <c r="H145" s="18"/>
      <c r="I145" s="17"/>
      <c r="J145" s="17"/>
      <c r="K145" s="17"/>
      <c r="L145" s="17"/>
      <c r="M145" s="17"/>
      <c r="N145" s="19"/>
      <c r="BB145" s="38"/>
    </row>
    <row r="146" spans="1:54" ht="20.149999999999999" customHeight="1" x14ac:dyDescent="0.3">
      <c r="A146" s="16"/>
      <c r="B146" s="174" t="str">
        <f>F1215</f>
        <v>4. Their actions and expressions were devoid of any microaggressions.</v>
      </c>
      <c r="C146" s="174"/>
      <c r="D146" s="174"/>
      <c r="E146" s="174"/>
      <c r="F146" s="174"/>
      <c r="G146" s="174"/>
      <c r="H146" s="174"/>
      <c r="I146" s="174"/>
      <c r="J146" s="174"/>
      <c r="K146" s="175" t="s">
        <v>49</v>
      </c>
      <c r="L146" s="176"/>
      <c r="M146" s="177"/>
      <c r="N146" s="19"/>
    </row>
    <row r="147" spans="1:54" ht="5.15" customHeight="1" x14ac:dyDescent="0.3">
      <c r="A147" s="16"/>
      <c r="B147" s="17"/>
      <c r="C147" s="17"/>
      <c r="D147" s="17"/>
      <c r="E147" s="17"/>
      <c r="F147" s="17"/>
      <c r="G147" s="17"/>
      <c r="H147" s="18"/>
      <c r="I147" s="17"/>
      <c r="J147" s="17"/>
      <c r="K147" s="17"/>
      <c r="L147" s="17"/>
      <c r="M147" s="17"/>
      <c r="N147" s="19"/>
    </row>
    <row r="148" spans="1:54" ht="20.149999999999999" customHeight="1" x14ac:dyDescent="0.3">
      <c r="A148" s="16"/>
      <c r="B148" s="174" t="str">
        <f>F1216</f>
        <v>5. They asked me how they could be more culturally sensitive.</v>
      </c>
      <c r="C148" s="174"/>
      <c r="D148" s="174"/>
      <c r="E148" s="174"/>
      <c r="F148" s="174"/>
      <c r="G148" s="174"/>
      <c r="H148" s="174"/>
      <c r="I148" s="174"/>
      <c r="J148" s="174"/>
      <c r="K148" s="175" t="s">
        <v>56</v>
      </c>
      <c r="L148" s="176"/>
      <c r="M148" s="177"/>
      <c r="N148" s="19"/>
    </row>
    <row r="149" spans="1:54" ht="5.15" customHeight="1" x14ac:dyDescent="0.3">
      <c r="A149" s="16"/>
      <c r="B149" s="17"/>
      <c r="C149" s="17"/>
      <c r="D149" s="17"/>
      <c r="E149" s="17"/>
      <c r="F149" s="17"/>
      <c r="G149" s="17"/>
      <c r="H149" s="18"/>
      <c r="I149" s="17"/>
      <c r="J149" s="17"/>
      <c r="K149" s="17"/>
      <c r="L149" s="17"/>
      <c r="M149" s="17"/>
      <c r="N149" s="19"/>
    </row>
    <row r="150" spans="1:54" ht="20.149999999999999" customHeight="1" x14ac:dyDescent="0.3">
      <c r="A150" s="16"/>
      <c r="B150" s="174" t="str">
        <f>F1217</f>
        <v>6. They did not exploit my vulnerability to their professional authority.</v>
      </c>
      <c r="C150" s="174"/>
      <c r="D150" s="174"/>
      <c r="E150" s="174"/>
      <c r="F150" s="174"/>
      <c r="G150" s="174"/>
      <c r="H150" s="174"/>
      <c r="I150" s="174"/>
      <c r="J150" s="174"/>
      <c r="K150" s="175" t="s">
        <v>51</v>
      </c>
      <c r="L150" s="176"/>
      <c r="M150" s="177"/>
      <c r="N150" s="19"/>
    </row>
    <row r="151" spans="1:54" ht="5.15" customHeight="1" x14ac:dyDescent="0.3">
      <c r="A151" s="16"/>
      <c r="B151" s="39"/>
      <c r="C151" s="39"/>
      <c r="D151" s="39"/>
      <c r="E151" s="39"/>
      <c r="F151" s="39"/>
      <c r="G151" s="39"/>
      <c r="H151" s="39"/>
      <c r="I151" s="39"/>
      <c r="J151" s="39"/>
      <c r="K151" s="39"/>
      <c r="L151" s="39"/>
      <c r="M151" s="39"/>
      <c r="N151" s="19"/>
    </row>
    <row r="152" spans="1:54" ht="20.149999999999999" customHeight="1" x14ac:dyDescent="0.3">
      <c r="A152" s="16"/>
      <c r="B152" s="174" t="str">
        <f>F1218</f>
        <v>7. I never had to give up my autonomy to fit their processes.</v>
      </c>
      <c r="C152" s="174"/>
      <c r="D152" s="174"/>
      <c r="E152" s="174"/>
      <c r="F152" s="174"/>
      <c r="G152" s="174"/>
      <c r="H152" s="174"/>
      <c r="I152" s="174"/>
      <c r="J152" s="174"/>
      <c r="K152" s="175" t="s">
        <v>53</v>
      </c>
      <c r="L152" s="176"/>
      <c r="M152" s="177"/>
      <c r="N152" s="19"/>
    </row>
    <row r="153" spans="1:54" ht="5.15" customHeight="1" x14ac:dyDescent="0.3">
      <c r="A153" s="16"/>
      <c r="B153" s="39"/>
      <c r="C153" s="39"/>
      <c r="D153" s="39"/>
      <c r="E153" s="39"/>
      <c r="F153" s="39"/>
      <c r="G153" s="39"/>
      <c r="H153" s="39"/>
      <c r="I153" s="39"/>
      <c r="J153" s="39"/>
      <c r="K153" s="39"/>
      <c r="L153" s="39"/>
      <c r="M153" s="39"/>
      <c r="N153" s="19"/>
    </row>
    <row r="154" spans="1:54" ht="20.149999999999999" customHeight="1" x14ac:dyDescent="0.3">
      <c r="A154" s="16"/>
      <c r="B154" s="174" t="str">
        <f>F1219</f>
        <v>8. Staff appeared to be culturally diverse.</v>
      </c>
      <c r="C154" s="174"/>
      <c r="D154" s="174"/>
      <c r="E154" s="174"/>
      <c r="F154" s="174"/>
      <c r="G154" s="174"/>
      <c r="H154" s="174"/>
      <c r="I154" s="174"/>
      <c r="J154" s="174"/>
      <c r="K154" s="175" t="s">
        <v>49</v>
      </c>
      <c r="L154" s="176"/>
      <c r="M154" s="177"/>
      <c r="N154" s="19"/>
    </row>
    <row r="155" spans="1:54" ht="5.15" customHeight="1" x14ac:dyDescent="0.3">
      <c r="A155" s="16"/>
      <c r="B155" s="39"/>
      <c r="C155" s="39"/>
      <c r="D155" s="39"/>
      <c r="E155" s="39"/>
      <c r="F155" s="39"/>
      <c r="G155" s="39"/>
      <c r="H155" s="39"/>
      <c r="I155" s="39"/>
      <c r="J155" s="39"/>
      <c r="K155" s="39"/>
      <c r="L155" s="39"/>
      <c r="M155" s="39"/>
      <c r="N155" s="19"/>
    </row>
    <row r="156" spans="1:54" ht="20.149999999999999" customHeight="1" x14ac:dyDescent="0.3">
      <c r="A156" s="16"/>
      <c r="B156" s="174" t="str">
        <f>F1220</f>
        <v>9. They effectively accommodated my linguistic barrier.</v>
      </c>
      <c r="C156" s="174"/>
      <c r="D156" s="174"/>
      <c r="E156" s="174"/>
      <c r="F156" s="174"/>
      <c r="G156" s="174"/>
      <c r="H156" s="174"/>
      <c r="I156" s="174"/>
      <c r="J156" s="174"/>
      <c r="K156" s="175" t="s">
        <v>49</v>
      </c>
      <c r="L156" s="176"/>
      <c r="M156" s="177"/>
      <c r="N156" s="19"/>
    </row>
    <row r="157" spans="1:54" ht="5.15" customHeight="1" x14ac:dyDescent="0.3">
      <c r="A157" s="16"/>
      <c r="B157" s="39"/>
      <c r="C157" s="39"/>
      <c r="D157" s="39"/>
      <c r="E157" s="39"/>
      <c r="F157" s="39"/>
      <c r="G157" s="39"/>
      <c r="H157" s="39"/>
      <c r="I157" s="39"/>
      <c r="J157" s="39"/>
      <c r="K157" s="39"/>
      <c r="L157" s="39"/>
      <c r="M157" s="39"/>
      <c r="N157" s="19"/>
    </row>
    <row r="158" spans="1:54" ht="20.149999999999999" customHeight="1" x14ac:dyDescent="0.3">
      <c r="A158" s="16"/>
      <c r="B158" s="174" t="str">
        <f>F1221</f>
        <v>10. I was offered billing options appropriate to my cultural values.</v>
      </c>
      <c r="C158" s="174"/>
      <c r="D158" s="174"/>
      <c r="E158" s="174"/>
      <c r="F158" s="174"/>
      <c r="G158" s="174"/>
      <c r="H158" s="174"/>
      <c r="I158" s="174"/>
      <c r="J158" s="174"/>
      <c r="K158" s="175" t="s">
        <v>49</v>
      </c>
      <c r="L158" s="176"/>
      <c r="M158" s="177"/>
      <c r="N158" s="19"/>
    </row>
    <row r="159" spans="1:54" ht="10" customHeight="1" x14ac:dyDescent="0.3">
      <c r="A159" s="16"/>
      <c r="B159" s="39"/>
      <c r="C159" s="39"/>
      <c r="D159" s="39"/>
      <c r="E159" s="39"/>
      <c r="F159" s="39"/>
      <c r="G159" s="39"/>
      <c r="H159" s="39"/>
      <c r="I159" s="39"/>
      <c r="J159" s="39"/>
      <c r="K159" s="39"/>
      <c r="L159" s="39"/>
      <c r="M159" s="39"/>
      <c r="N159" s="19"/>
    </row>
    <row r="160" spans="1:54" ht="15" customHeight="1" x14ac:dyDescent="0.3">
      <c r="A160" s="16"/>
      <c r="B160" s="178" t="str">
        <f>B1225</f>
        <v>The resulting score for cultural competence is 63 out of 100. This indicates a level of adequate competence.</v>
      </c>
      <c r="C160" s="178"/>
      <c r="D160" s="178"/>
      <c r="E160" s="178"/>
      <c r="F160" s="178"/>
      <c r="G160" s="178"/>
      <c r="H160" s="178"/>
      <c r="I160" s="178"/>
      <c r="J160" s="178"/>
      <c r="K160" s="178"/>
      <c r="L160" s="178"/>
      <c r="M160" s="178"/>
      <c r="N160" s="19"/>
    </row>
    <row r="161" spans="1:14" ht="10" customHeight="1" x14ac:dyDescent="0.3">
      <c r="A161" s="16"/>
      <c r="B161" s="40"/>
      <c r="C161" s="41"/>
      <c r="D161" s="41"/>
      <c r="E161" s="41"/>
      <c r="F161" s="41"/>
      <c r="G161" s="41"/>
      <c r="H161" s="41"/>
      <c r="I161" s="41"/>
      <c r="J161" s="41"/>
      <c r="K161" s="41"/>
      <c r="L161" s="41"/>
      <c r="M161" s="42"/>
      <c r="N161" s="19"/>
    </row>
    <row r="162" spans="1:14" ht="20" customHeight="1" x14ac:dyDescent="0.3">
      <c r="A162" s="16"/>
      <c r="B162" s="52" t="str">
        <f>C1229</f>
        <v xml:space="preserve">We provide this helpful feedback to you, Dr. Waterson, to improve your cultural competency. </v>
      </c>
      <c r="C162" s="53"/>
      <c r="D162" s="53"/>
      <c r="E162" s="53"/>
      <c r="F162" s="53"/>
      <c r="G162" s="53"/>
      <c r="H162" s="53"/>
      <c r="I162" s="53"/>
      <c r="J162" s="53"/>
      <c r="K162" s="53"/>
      <c r="L162" s="53"/>
      <c r="M162" s="54"/>
      <c r="N162" s="19"/>
    </row>
    <row r="163" spans="1:14" ht="20" customHeight="1" x14ac:dyDescent="0.3">
      <c r="A163" s="16"/>
      <c r="B163" s="156" t="s">
        <v>15</v>
      </c>
      <c r="C163" s="157"/>
      <c r="D163" s="157"/>
      <c r="E163" s="157"/>
      <c r="F163" s="157"/>
      <c r="G163" s="157"/>
      <c r="H163" s="157"/>
      <c r="I163" s="157"/>
      <c r="J163" s="157"/>
      <c r="K163" s="157"/>
      <c r="L163" s="157"/>
      <c r="M163" s="158"/>
      <c r="N163" s="19"/>
    </row>
    <row r="164" spans="1:14" ht="20" customHeight="1" thickBot="1" x14ac:dyDescent="0.35">
      <c r="A164" s="16"/>
      <c r="B164" s="156" t="s">
        <v>16</v>
      </c>
      <c r="C164" s="157"/>
      <c r="D164" s="157"/>
      <c r="E164" s="157"/>
      <c r="F164" s="157"/>
      <c r="G164" s="157"/>
      <c r="H164" s="157"/>
      <c r="I164" s="157"/>
      <c r="J164" s="157"/>
      <c r="K164" s="157"/>
      <c r="L164" s="157"/>
      <c r="M164" s="158"/>
      <c r="N164" s="19"/>
    </row>
    <row r="165" spans="1:14" ht="30" customHeight="1" thickTop="1" x14ac:dyDescent="0.3">
      <c r="A165" s="16"/>
      <c r="B165" s="159" t="s">
        <v>17</v>
      </c>
      <c r="C165" s="160"/>
      <c r="D165" s="160"/>
      <c r="E165" s="162" t="s">
        <v>18</v>
      </c>
      <c r="F165" s="163"/>
      <c r="G165" s="163"/>
      <c r="H165" s="164"/>
      <c r="I165" s="165" t="s">
        <v>19</v>
      </c>
      <c r="J165" s="166"/>
      <c r="K165" s="166"/>
      <c r="L165" s="166"/>
      <c r="M165" s="167"/>
      <c r="N165" s="19"/>
    </row>
    <row r="166" spans="1:14" ht="55" customHeight="1" thickBot="1" x14ac:dyDescent="0.35">
      <c r="A166" s="16"/>
      <c r="B166" s="55"/>
      <c r="C166" s="17"/>
      <c r="D166" s="17"/>
      <c r="E166" s="168" t="s">
        <v>20</v>
      </c>
      <c r="F166" s="169"/>
      <c r="G166" s="169"/>
      <c r="H166" s="170"/>
      <c r="I166" s="171" t="s">
        <v>21</v>
      </c>
      <c r="J166" s="172"/>
      <c r="K166" s="172"/>
      <c r="L166" s="172"/>
      <c r="M166" s="173"/>
      <c r="N166" s="19"/>
    </row>
    <row r="167" spans="1:14" ht="10" customHeight="1" thickTop="1" x14ac:dyDescent="0.3">
      <c r="A167" s="16"/>
      <c r="B167" s="55"/>
      <c r="C167" s="17"/>
      <c r="D167" s="17"/>
      <c r="E167" s="17"/>
      <c r="F167" s="17"/>
      <c r="G167" s="17"/>
      <c r="H167" s="17"/>
      <c r="I167" s="17"/>
      <c r="J167" s="17"/>
      <c r="K167" s="17"/>
      <c r="L167" s="17"/>
      <c r="M167" s="56"/>
      <c r="N167" s="19"/>
    </row>
    <row r="168" spans="1:14" ht="20.149999999999999" customHeight="1" x14ac:dyDescent="0.3">
      <c r="A168" s="16"/>
      <c r="B168" s="46"/>
      <c r="C168" s="39"/>
      <c r="D168" s="39"/>
      <c r="E168" s="153"/>
      <c r="F168" s="154"/>
      <c r="G168" s="154"/>
      <c r="H168" s="154"/>
      <c r="I168" s="154"/>
      <c r="J168" s="154"/>
      <c r="K168" s="154"/>
      <c r="L168" s="155"/>
      <c r="M168" s="48"/>
      <c r="N168" s="19"/>
    </row>
    <row r="169" spans="1:14" ht="10" customHeight="1" x14ac:dyDescent="0.3">
      <c r="A169" s="16"/>
      <c r="B169" s="46"/>
      <c r="C169" s="39"/>
      <c r="D169" s="39"/>
      <c r="E169" s="39"/>
      <c r="F169" s="39"/>
      <c r="G169" s="39"/>
      <c r="H169" s="39"/>
      <c r="I169" s="39"/>
      <c r="J169" s="39"/>
      <c r="K169" s="39"/>
      <c r="L169" s="39"/>
      <c r="M169" s="48"/>
      <c r="N169" s="19"/>
    </row>
    <row r="170" spans="1:14" ht="65.150000000000006" customHeight="1" x14ac:dyDescent="0.3">
      <c r="A170" s="16"/>
      <c r="B170" s="156" t="str">
        <f>C1239</f>
        <v>Select one of these two services, Standard or Competitive Competence, to best improve your efficacy serving diverse patients.We can then offer a testimonial of your improved responsiveness to diverse clients.</v>
      </c>
      <c r="C170" s="157"/>
      <c r="D170" s="157"/>
      <c r="E170" s="157"/>
      <c r="F170" s="157"/>
      <c r="G170" s="157"/>
      <c r="H170" s="157"/>
      <c r="I170" s="157"/>
      <c r="J170" s="157"/>
      <c r="K170" s="157"/>
      <c r="L170" s="157"/>
      <c r="M170" s="158"/>
      <c r="N170" s="19"/>
    </row>
    <row r="171" spans="1:14" ht="45" customHeight="1" x14ac:dyDescent="0.3">
      <c r="A171" s="16"/>
      <c r="B171" s="150"/>
      <c r="C171" s="151"/>
      <c r="D171" s="151"/>
      <c r="E171" s="151"/>
      <c r="F171" s="151"/>
      <c r="G171" s="151"/>
      <c r="H171" s="151"/>
      <c r="I171" s="151"/>
      <c r="J171" s="151"/>
      <c r="K171" s="151"/>
      <c r="L171" s="151"/>
      <c r="M171" s="152"/>
      <c r="N171" s="19"/>
    </row>
    <row r="172" spans="1:14" ht="5.15" customHeight="1" x14ac:dyDescent="0.3">
      <c r="A172" s="16"/>
      <c r="B172" s="39"/>
      <c r="C172" s="39"/>
      <c r="D172" s="39"/>
      <c r="E172" s="39"/>
      <c r="F172" s="39"/>
      <c r="G172" s="39"/>
      <c r="H172" s="39"/>
      <c r="I172" s="39"/>
      <c r="J172" s="39"/>
      <c r="K172" s="39"/>
      <c r="L172" s="39"/>
      <c r="M172" s="39"/>
      <c r="N172" s="19"/>
    </row>
    <row r="173" spans="1:14" ht="5.15" customHeight="1" x14ac:dyDescent="0.3">
      <c r="A173" s="27"/>
      <c r="B173" s="28"/>
      <c r="C173" s="28"/>
      <c r="D173" s="28"/>
      <c r="E173" s="28"/>
      <c r="F173" s="28"/>
      <c r="G173" s="28"/>
      <c r="H173" s="28"/>
      <c r="I173" s="28"/>
      <c r="J173" s="28"/>
      <c r="K173" s="28"/>
      <c r="L173" s="28"/>
      <c r="M173" s="28"/>
      <c r="N173" s="29"/>
    </row>
    <row r="174" spans="1:14" ht="55" customHeight="1" x14ac:dyDescent="0.3">
      <c r="A174" s="30" t="s">
        <v>5</v>
      </c>
      <c r="B174" s="188" t="s">
        <v>25</v>
      </c>
      <c r="C174" s="188"/>
      <c r="D174" s="188"/>
      <c r="E174" s="188"/>
      <c r="F174" s="186" t="s">
        <v>42</v>
      </c>
      <c r="G174" s="186"/>
      <c r="H174" s="186"/>
      <c r="I174" s="186"/>
      <c r="J174" s="187" t="s">
        <v>43</v>
      </c>
      <c r="K174" s="187"/>
      <c r="L174" s="187"/>
      <c r="M174" s="187"/>
      <c r="N174" s="31" t="s">
        <v>7</v>
      </c>
    </row>
    <row r="175" spans="1:14" ht="5.15" customHeight="1" x14ac:dyDescent="0.3">
      <c r="A175" s="11"/>
      <c r="B175" s="12"/>
      <c r="C175" s="12"/>
      <c r="D175" s="12"/>
      <c r="E175" s="12"/>
      <c r="F175" s="12"/>
      <c r="G175" s="12"/>
      <c r="H175" s="13"/>
      <c r="I175" s="12"/>
      <c r="J175" s="12"/>
      <c r="K175" s="12"/>
      <c r="L175" s="12"/>
      <c r="M175" s="12"/>
      <c r="N175" s="14"/>
    </row>
    <row r="176" spans="1:14" ht="5.15" customHeight="1" x14ac:dyDescent="0.3">
      <c r="A176" s="16"/>
      <c r="B176" s="17"/>
      <c r="C176" s="17"/>
      <c r="D176" s="17"/>
      <c r="E176" s="17"/>
      <c r="F176" s="17"/>
      <c r="G176" s="17"/>
      <c r="H176" s="18"/>
      <c r="I176" s="17"/>
      <c r="J176" s="17"/>
      <c r="K176" s="17"/>
      <c r="L176" s="17"/>
      <c r="M176" s="17"/>
      <c r="N176" s="19"/>
    </row>
    <row r="177" spans="1:54" ht="5.15" customHeight="1" thickBot="1" x14ac:dyDescent="0.35">
      <c r="A177" s="16"/>
      <c r="B177" s="32"/>
      <c r="C177" s="32"/>
      <c r="D177" s="32"/>
      <c r="E177" s="32"/>
      <c r="F177" s="32"/>
      <c r="G177" s="32"/>
      <c r="H177" s="32"/>
      <c r="I177" s="32"/>
      <c r="J177" s="32"/>
      <c r="K177" s="32"/>
      <c r="L177" s="32"/>
      <c r="M177" s="32"/>
      <c r="N177" s="19"/>
    </row>
    <row r="178" spans="1:54" ht="20.149999999999999" customHeight="1" thickTop="1" x14ac:dyDescent="0.3">
      <c r="A178" s="16"/>
      <c r="B178" s="33" t="s">
        <v>11</v>
      </c>
      <c r="C178" s="32"/>
      <c r="D178" s="32"/>
      <c r="E178" s="32"/>
      <c r="F178" s="179" t="str">
        <f>F137</f>
        <v>Letisha</v>
      </c>
      <c r="G178" s="180"/>
      <c r="H178" s="180"/>
      <c r="I178" s="181"/>
      <c r="J178" s="34"/>
      <c r="K178" s="35" t="s">
        <v>12</v>
      </c>
      <c r="L178" s="36"/>
      <c r="M178" s="37"/>
      <c r="N178" s="19"/>
    </row>
    <row r="179" spans="1:54" ht="20.149999999999999" customHeight="1" thickBot="1" x14ac:dyDescent="0.35">
      <c r="A179" s="16"/>
      <c r="B179" s="33" t="s">
        <v>13</v>
      </c>
      <c r="C179" s="32"/>
      <c r="D179" s="32"/>
      <c r="E179" s="32"/>
      <c r="F179" s="179" t="str">
        <f>F138</f>
        <v>Dr. Waterson</v>
      </c>
      <c r="G179" s="180"/>
      <c r="H179" s="180"/>
      <c r="I179" s="181"/>
      <c r="J179" s="34"/>
      <c r="K179" s="182">
        <v>5.7</v>
      </c>
      <c r="L179" s="183"/>
      <c r="M179" s="184"/>
      <c r="N179" s="19"/>
    </row>
    <row r="180" spans="1:54" ht="10" customHeight="1" thickTop="1" x14ac:dyDescent="0.3">
      <c r="A180" s="16"/>
      <c r="B180" s="17"/>
      <c r="C180" s="17"/>
      <c r="D180" s="17"/>
      <c r="E180" s="17"/>
      <c r="F180" s="17"/>
      <c r="G180" s="17"/>
      <c r="H180" s="18"/>
      <c r="I180" s="17"/>
      <c r="J180" s="17"/>
      <c r="K180" s="17"/>
      <c r="L180" s="17"/>
      <c r="M180" s="17"/>
      <c r="N180" s="19"/>
    </row>
    <row r="181" spans="1:54" ht="20.149999999999999" customHeight="1" x14ac:dyDescent="0.3">
      <c r="A181" s="16"/>
      <c r="B181" s="174" t="str">
        <f>F1249</f>
        <v>1. I felt fully seen and heard.</v>
      </c>
      <c r="C181" s="174"/>
      <c r="D181" s="174"/>
      <c r="E181" s="174"/>
      <c r="F181" s="174"/>
      <c r="G181" s="174"/>
      <c r="H181" s="174"/>
      <c r="I181" s="174"/>
      <c r="J181" s="174"/>
      <c r="K181" s="175" t="s">
        <v>55</v>
      </c>
      <c r="L181" s="176"/>
      <c r="M181" s="177"/>
      <c r="N181" s="19"/>
    </row>
    <row r="182" spans="1:54" ht="5.15" customHeight="1" x14ac:dyDescent="0.3">
      <c r="A182" s="16"/>
      <c r="B182" s="17"/>
      <c r="C182" s="17"/>
      <c r="D182" s="17"/>
      <c r="E182" s="17"/>
      <c r="F182" s="17"/>
      <c r="G182" s="17"/>
      <c r="H182" s="18"/>
      <c r="I182" s="17"/>
      <c r="J182" s="17"/>
      <c r="K182" s="17"/>
      <c r="L182" s="17"/>
      <c r="M182" s="17"/>
      <c r="N182" s="19"/>
      <c r="BB182" s="38"/>
    </row>
    <row r="183" spans="1:54" ht="20.149999999999999" customHeight="1" x14ac:dyDescent="0.3">
      <c r="A183" s="16"/>
      <c r="B183" s="174" t="str">
        <f>F1250</f>
        <v>2. They faithfully responded to all of my expressions of pain or discomfort.</v>
      </c>
      <c r="C183" s="174"/>
      <c r="D183" s="174"/>
      <c r="E183" s="174"/>
      <c r="F183" s="174"/>
      <c r="G183" s="174"/>
      <c r="H183" s="174"/>
      <c r="I183" s="174"/>
      <c r="J183" s="174"/>
      <c r="K183" s="175" t="s">
        <v>51</v>
      </c>
      <c r="L183" s="176"/>
      <c r="M183" s="177"/>
      <c r="N183" s="19"/>
      <c r="BB183" s="38"/>
    </row>
    <row r="184" spans="1:54" ht="5.15" customHeight="1" x14ac:dyDescent="0.3">
      <c r="A184" s="16"/>
      <c r="B184" s="17"/>
      <c r="C184" s="17"/>
      <c r="D184" s="17"/>
      <c r="E184" s="17"/>
      <c r="F184" s="17"/>
      <c r="G184" s="17"/>
      <c r="H184" s="18"/>
      <c r="I184" s="17"/>
      <c r="J184" s="17"/>
      <c r="K184" s="17"/>
      <c r="L184" s="17"/>
      <c r="M184" s="17"/>
      <c r="N184" s="19"/>
      <c r="BB184" s="38"/>
    </row>
    <row r="185" spans="1:54" ht="20.149999999999999" customHeight="1" x14ac:dyDescent="0.3">
      <c r="A185" s="16"/>
      <c r="B185" s="174" t="str">
        <f>F1251</f>
        <v>3. They put my personal wellbeing ahead of their institutional processes.</v>
      </c>
      <c r="C185" s="174"/>
      <c r="D185" s="174"/>
      <c r="E185" s="174"/>
      <c r="F185" s="174"/>
      <c r="G185" s="174"/>
      <c r="H185" s="174"/>
      <c r="I185" s="174"/>
      <c r="J185" s="174"/>
      <c r="K185" s="175" t="s">
        <v>55</v>
      </c>
      <c r="L185" s="176"/>
      <c r="M185" s="177"/>
      <c r="N185" s="19"/>
      <c r="BB185" s="38"/>
    </row>
    <row r="186" spans="1:54" ht="5.15" customHeight="1" x14ac:dyDescent="0.3">
      <c r="A186" s="16"/>
      <c r="B186" s="17"/>
      <c r="C186" s="17"/>
      <c r="D186" s="17"/>
      <c r="E186" s="17"/>
      <c r="F186" s="17"/>
      <c r="G186" s="17"/>
      <c r="H186" s="18"/>
      <c r="I186" s="17"/>
      <c r="J186" s="17"/>
      <c r="K186" s="17"/>
      <c r="L186" s="17"/>
      <c r="M186" s="17"/>
      <c r="N186" s="19"/>
      <c r="BB186" s="38"/>
    </row>
    <row r="187" spans="1:54" ht="20.149999999999999" customHeight="1" x14ac:dyDescent="0.3">
      <c r="A187" s="16"/>
      <c r="B187" s="174" t="str">
        <f>F1252</f>
        <v>4. Their actions and expressions were devoid of any microaggressions.</v>
      </c>
      <c r="C187" s="174"/>
      <c r="D187" s="174"/>
      <c r="E187" s="174"/>
      <c r="F187" s="174"/>
      <c r="G187" s="174"/>
      <c r="H187" s="174"/>
      <c r="I187" s="174"/>
      <c r="J187" s="174"/>
      <c r="K187" s="175" t="s">
        <v>49</v>
      </c>
      <c r="L187" s="176"/>
      <c r="M187" s="177"/>
      <c r="N187" s="19"/>
    </row>
    <row r="188" spans="1:54" ht="5.15" customHeight="1" x14ac:dyDescent="0.3">
      <c r="A188" s="16"/>
      <c r="B188" s="17"/>
      <c r="C188" s="17"/>
      <c r="D188" s="17"/>
      <c r="E188" s="17"/>
      <c r="F188" s="17"/>
      <c r="G188" s="17"/>
      <c r="H188" s="18"/>
      <c r="I188" s="17"/>
      <c r="J188" s="17"/>
      <c r="K188" s="17"/>
      <c r="L188" s="17"/>
      <c r="M188" s="17"/>
      <c r="N188" s="19"/>
    </row>
    <row r="189" spans="1:54" ht="20.149999999999999" customHeight="1" x14ac:dyDescent="0.3">
      <c r="A189" s="16"/>
      <c r="B189" s="174" t="str">
        <f>F1253</f>
        <v>5. They asked me how they could be more culturally sensitive.</v>
      </c>
      <c r="C189" s="174"/>
      <c r="D189" s="174"/>
      <c r="E189" s="174"/>
      <c r="F189" s="174"/>
      <c r="G189" s="174"/>
      <c r="H189" s="174"/>
      <c r="I189" s="174"/>
      <c r="J189" s="174"/>
      <c r="K189" s="175" t="s">
        <v>53</v>
      </c>
      <c r="L189" s="176"/>
      <c r="M189" s="177"/>
      <c r="N189" s="19"/>
    </row>
    <row r="190" spans="1:54" ht="5.15" customHeight="1" x14ac:dyDescent="0.3">
      <c r="A190" s="16"/>
      <c r="B190" s="17"/>
      <c r="C190" s="17"/>
      <c r="D190" s="17"/>
      <c r="E190" s="17"/>
      <c r="F190" s="17"/>
      <c r="G190" s="17"/>
      <c r="H190" s="18"/>
      <c r="I190" s="17"/>
      <c r="J190" s="17"/>
      <c r="K190" s="17"/>
      <c r="L190" s="17"/>
      <c r="M190" s="17"/>
      <c r="N190" s="19"/>
    </row>
    <row r="191" spans="1:54" ht="20.149999999999999" customHeight="1" x14ac:dyDescent="0.3">
      <c r="A191" s="16"/>
      <c r="B191" s="174" t="str">
        <f>F1254</f>
        <v>6. They did not exploit my vulnerability to their professional authority.</v>
      </c>
      <c r="C191" s="174"/>
      <c r="D191" s="174"/>
      <c r="E191" s="174"/>
      <c r="F191" s="174"/>
      <c r="G191" s="174"/>
      <c r="H191" s="174"/>
      <c r="I191" s="174"/>
      <c r="J191" s="174"/>
      <c r="K191" s="175" t="s">
        <v>51</v>
      </c>
      <c r="L191" s="176"/>
      <c r="M191" s="177"/>
      <c r="N191" s="19"/>
    </row>
    <row r="192" spans="1:54" ht="5.15" customHeight="1" x14ac:dyDescent="0.3">
      <c r="A192" s="16"/>
      <c r="B192" s="39"/>
      <c r="C192" s="39"/>
      <c r="D192" s="39"/>
      <c r="E192" s="39"/>
      <c r="F192" s="39"/>
      <c r="G192" s="39"/>
      <c r="H192" s="39"/>
      <c r="I192" s="39"/>
      <c r="J192" s="39"/>
      <c r="K192" s="39"/>
      <c r="L192" s="39"/>
      <c r="M192" s="39"/>
      <c r="N192" s="19"/>
    </row>
    <row r="193" spans="1:14" ht="20.149999999999999" customHeight="1" x14ac:dyDescent="0.3">
      <c r="A193" s="16"/>
      <c r="B193" s="174" t="str">
        <f>F1255</f>
        <v>7. I never had to give up my autonomy to fit their processes.</v>
      </c>
      <c r="C193" s="174"/>
      <c r="D193" s="174"/>
      <c r="E193" s="174"/>
      <c r="F193" s="174"/>
      <c r="G193" s="174"/>
      <c r="H193" s="174"/>
      <c r="I193" s="174"/>
      <c r="J193" s="174"/>
      <c r="K193" s="175" t="s">
        <v>53</v>
      </c>
      <c r="L193" s="176"/>
      <c r="M193" s="177"/>
      <c r="N193" s="19"/>
    </row>
    <row r="194" spans="1:14" ht="5.15" customHeight="1" x14ac:dyDescent="0.3">
      <c r="A194" s="16"/>
      <c r="B194" s="39"/>
      <c r="C194" s="39"/>
      <c r="D194" s="39"/>
      <c r="E194" s="39"/>
      <c r="F194" s="39"/>
      <c r="G194" s="39"/>
      <c r="H194" s="39"/>
      <c r="I194" s="39"/>
      <c r="J194" s="39"/>
      <c r="K194" s="39"/>
      <c r="L194" s="39"/>
      <c r="M194" s="39"/>
      <c r="N194" s="19"/>
    </row>
    <row r="195" spans="1:14" ht="20.149999999999999" customHeight="1" x14ac:dyDescent="0.3">
      <c r="A195" s="16"/>
      <c r="B195" s="174" t="str">
        <f>F1256</f>
        <v>8. Staff appeared to be culturally diverse.</v>
      </c>
      <c r="C195" s="174"/>
      <c r="D195" s="174"/>
      <c r="E195" s="174"/>
      <c r="F195" s="174"/>
      <c r="G195" s="174"/>
      <c r="H195" s="174"/>
      <c r="I195" s="174"/>
      <c r="J195" s="174"/>
      <c r="K195" s="175" t="s">
        <v>49</v>
      </c>
      <c r="L195" s="176"/>
      <c r="M195" s="177"/>
      <c r="N195" s="19"/>
    </row>
    <row r="196" spans="1:14" ht="5.15" customHeight="1" x14ac:dyDescent="0.3">
      <c r="A196" s="16"/>
      <c r="B196" s="39"/>
      <c r="C196" s="39"/>
      <c r="D196" s="39"/>
      <c r="E196" s="39"/>
      <c r="F196" s="39"/>
      <c r="G196" s="39"/>
      <c r="H196" s="39"/>
      <c r="I196" s="39"/>
      <c r="J196" s="39"/>
      <c r="K196" s="39"/>
      <c r="L196" s="39"/>
      <c r="M196" s="39"/>
      <c r="N196" s="19"/>
    </row>
    <row r="197" spans="1:14" ht="20.149999999999999" customHeight="1" x14ac:dyDescent="0.3">
      <c r="A197" s="16"/>
      <c r="B197" s="174" t="str">
        <f>F1257</f>
        <v>9. They effectively accommodated my linguistic barrier.</v>
      </c>
      <c r="C197" s="174"/>
      <c r="D197" s="174"/>
      <c r="E197" s="174"/>
      <c r="F197" s="174"/>
      <c r="G197" s="174"/>
      <c r="H197" s="174"/>
      <c r="I197" s="174"/>
      <c r="J197" s="174"/>
      <c r="K197" s="175" t="s">
        <v>49</v>
      </c>
      <c r="L197" s="176"/>
      <c r="M197" s="177"/>
      <c r="N197" s="19"/>
    </row>
    <row r="198" spans="1:14" ht="5.15" customHeight="1" x14ac:dyDescent="0.3">
      <c r="A198" s="16"/>
      <c r="B198" s="39"/>
      <c r="C198" s="39"/>
      <c r="D198" s="39"/>
      <c r="E198" s="39"/>
      <c r="F198" s="39"/>
      <c r="G198" s="39"/>
      <c r="H198" s="39"/>
      <c r="I198" s="39"/>
      <c r="J198" s="39"/>
      <c r="K198" s="39"/>
      <c r="L198" s="39"/>
      <c r="M198" s="39"/>
      <c r="N198" s="19"/>
    </row>
    <row r="199" spans="1:14" ht="20.149999999999999" customHeight="1" x14ac:dyDescent="0.3">
      <c r="A199" s="16"/>
      <c r="B199" s="174" t="str">
        <f>F1258</f>
        <v>10. I was offered billing options appropriate to my cultural values.</v>
      </c>
      <c r="C199" s="174"/>
      <c r="D199" s="174"/>
      <c r="E199" s="174"/>
      <c r="F199" s="174"/>
      <c r="G199" s="174"/>
      <c r="H199" s="174"/>
      <c r="I199" s="174"/>
      <c r="J199" s="174"/>
      <c r="K199" s="175" t="s">
        <v>49</v>
      </c>
      <c r="L199" s="176"/>
      <c r="M199" s="177"/>
      <c r="N199" s="19"/>
    </row>
    <row r="200" spans="1:14" ht="10" customHeight="1" x14ac:dyDescent="0.3">
      <c r="A200" s="16"/>
      <c r="B200" s="39"/>
      <c r="C200" s="39"/>
      <c r="D200" s="39"/>
      <c r="E200" s="39"/>
      <c r="F200" s="39"/>
      <c r="G200" s="39"/>
      <c r="H200" s="39"/>
      <c r="I200" s="39"/>
      <c r="J200" s="39"/>
      <c r="K200" s="39"/>
      <c r="L200" s="39"/>
      <c r="M200" s="39"/>
      <c r="N200" s="19"/>
    </row>
    <row r="201" spans="1:14" ht="15" customHeight="1" x14ac:dyDescent="0.3">
      <c r="A201" s="16"/>
      <c r="B201" s="178" t="str">
        <f>B1262</f>
        <v>The resulting score for cultural competence is 70 out of 100. This indicates a level of adequate competence.</v>
      </c>
      <c r="C201" s="178"/>
      <c r="D201" s="178"/>
      <c r="E201" s="178"/>
      <c r="F201" s="178"/>
      <c r="G201" s="178"/>
      <c r="H201" s="178"/>
      <c r="I201" s="178"/>
      <c r="J201" s="178"/>
      <c r="K201" s="178"/>
      <c r="L201" s="178"/>
      <c r="M201" s="178"/>
      <c r="N201" s="19"/>
    </row>
    <row r="202" spans="1:14" ht="10" customHeight="1" x14ac:dyDescent="0.3">
      <c r="A202" s="16"/>
      <c r="B202" s="40"/>
      <c r="C202" s="41"/>
      <c r="D202" s="41"/>
      <c r="E202" s="41"/>
      <c r="F202" s="41"/>
      <c r="G202" s="41"/>
      <c r="H202" s="41"/>
      <c r="I202" s="41"/>
      <c r="J202" s="41"/>
      <c r="K202" s="41"/>
      <c r="L202" s="41"/>
      <c r="M202" s="42"/>
      <c r="N202" s="19"/>
    </row>
    <row r="203" spans="1:14" ht="20" customHeight="1" x14ac:dyDescent="0.3">
      <c r="A203" s="16"/>
      <c r="B203" s="52" t="str">
        <f>C1266</f>
        <v xml:space="preserve">We provide this helpful feedback to you, Dr. Waterson, to improve your cultural competency. </v>
      </c>
      <c r="C203" s="53"/>
      <c r="D203" s="53"/>
      <c r="E203" s="53"/>
      <c r="F203" s="53"/>
      <c r="G203" s="53"/>
      <c r="H203" s="53"/>
      <c r="I203" s="53"/>
      <c r="J203" s="53"/>
      <c r="K203" s="53"/>
      <c r="L203" s="53"/>
      <c r="M203" s="54"/>
      <c r="N203" s="19"/>
    </row>
    <row r="204" spans="1:14" ht="20" customHeight="1" x14ac:dyDescent="0.3">
      <c r="A204" s="16"/>
      <c r="B204" s="156" t="s">
        <v>15</v>
      </c>
      <c r="C204" s="157"/>
      <c r="D204" s="157"/>
      <c r="E204" s="157"/>
      <c r="F204" s="157"/>
      <c r="G204" s="157"/>
      <c r="H204" s="157"/>
      <c r="I204" s="157"/>
      <c r="J204" s="157"/>
      <c r="K204" s="157"/>
      <c r="L204" s="157"/>
      <c r="M204" s="158"/>
      <c r="N204" s="19"/>
    </row>
    <row r="205" spans="1:14" ht="20" customHeight="1" thickBot="1" x14ac:dyDescent="0.35">
      <c r="A205" s="16"/>
      <c r="B205" s="156" t="s">
        <v>16</v>
      </c>
      <c r="C205" s="157"/>
      <c r="D205" s="157"/>
      <c r="E205" s="157"/>
      <c r="F205" s="157"/>
      <c r="G205" s="157"/>
      <c r="H205" s="157"/>
      <c r="I205" s="157"/>
      <c r="J205" s="157"/>
      <c r="K205" s="157"/>
      <c r="L205" s="157"/>
      <c r="M205" s="158"/>
      <c r="N205" s="19"/>
    </row>
    <row r="206" spans="1:14" ht="30" customHeight="1" thickTop="1" x14ac:dyDescent="0.3">
      <c r="A206" s="16"/>
      <c r="B206" s="159" t="s">
        <v>17</v>
      </c>
      <c r="C206" s="160"/>
      <c r="D206" s="160"/>
      <c r="E206" s="162" t="s">
        <v>18</v>
      </c>
      <c r="F206" s="163"/>
      <c r="G206" s="163"/>
      <c r="H206" s="164"/>
      <c r="I206" s="165" t="s">
        <v>19</v>
      </c>
      <c r="J206" s="166"/>
      <c r="K206" s="166"/>
      <c r="L206" s="166"/>
      <c r="M206" s="167"/>
      <c r="N206" s="19"/>
    </row>
    <row r="207" spans="1:14" ht="55" customHeight="1" thickBot="1" x14ac:dyDescent="0.35">
      <c r="A207" s="16"/>
      <c r="B207" s="55"/>
      <c r="C207" s="17"/>
      <c r="D207" s="17"/>
      <c r="E207" s="168" t="s">
        <v>20</v>
      </c>
      <c r="F207" s="169"/>
      <c r="G207" s="169"/>
      <c r="H207" s="170"/>
      <c r="I207" s="171" t="s">
        <v>21</v>
      </c>
      <c r="J207" s="172"/>
      <c r="K207" s="172"/>
      <c r="L207" s="172"/>
      <c r="M207" s="173"/>
      <c r="N207" s="19"/>
    </row>
    <row r="208" spans="1:14" ht="10" customHeight="1" thickTop="1" x14ac:dyDescent="0.3">
      <c r="A208" s="16"/>
      <c r="B208" s="55"/>
      <c r="C208" s="17"/>
      <c r="D208" s="17"/>
      <c r="E208" s="17"/>
      <c r="F208" s="17"/>
      <c r="G208" s="17"/>
      <c r="H208" s="17"/>
      <c r="I208" s="17"/>
      <c r="J208" s="17"/>
      <c r="K208" s="17"/>
      <c r="L208" s="17"/>
      <c r="M208" s="56"/>
      <c r="N208" s="19"/>
    </row>
    <row r="209" spans="1:54" ht="20.149999999999999" customHeight="1" x14ac:dyDescent="0.3">
      <c r="A209" s="16"/>
      <c r="B209" s="46"/>
      <c r="C209" s="39"/>
      <c r="D209" s="39"/>
      <c r="E209" s="153"/>
      <c r="F209" s="154"/>
      <c r="G209" s="154"/>
      <c r="H209" s="154"/>
      <c r="I209" s="154"/>
      <c r="J209" s="154"/>
      <c r="K209" s="154"/>
      <c r="L209" s="155"/>
      <c r="M209" s="48"/>
      <c r="N209" s="19"/>
    </row>
    <row r="210" spans="1:54" ht="10" customHeight="1" x14ac:dyDescent="0.3">
      <c r="A210" s="16"/>
      <c r="B210" s="46"/>
      <c r="C210" s="39"/>
      <c r="D210" s="39"/>
      <c r="E210" s="39"/>
      <c r="F210" s="39"/>
      <c r="G210" s="39"/>
      <c r="H210" s="39"/>
      <c r="I210" s="39"/>
      <c r="J210" s="39"/>
      <c r="K210" s="39"/>
      <c r="L210" s="39"/>
      <c r="M210" s="48"/>
      <c r="N210" s="19"/>
    </row>
    <row r="211" spans="1:54" ht="65.150000000000006" customHeight="1" x14ac:dyDescent="0.3">
      <c r="A211" s="16"/>
      <c r="B211" s="156" t="str">
        <f>C1276</f>
        <v>Select one of these two services, Standard or Competitive Competence, to best improve your efficacy serving diverse patients. We can then offer a testimonial of your improved responsiveness to diverse clients.</v>
      </c>
      <c r="C211" s="157"/>
      <c r="D211" s="157"/>
      <c r="E211" s="157"/>
      <c r="F211" s="157"/>
      <c r="G211" s="157"/>
      <c r="H211" s="157"/>
      <c r="I211" s="157"/>
      <c r="J211" s="157"/>
      <c r="K211" s="157"/>
      <c r="L211" s="157"/>
      <c r="M211" s="158"/>
      <c r="N211" s="19"/>
    </row>
    <row r="212" spans="1:54" ht="45" customHeight="1" x14ac:dyDescent="0.3">
      <c r="A212" s="16"/>
      <c r="B212" s="150"/>
      <c r="C212" s="151"/>
      <c r="D212" s="151"/>
      <c r="E212" s="151"/>
      <c r="F212" s="151"/>
      <c r="G212" s="151"/>
      <c r="H212" s="151"/>
      <c r="I212" s="151"/>
      <c r="J212" s="151"/>
      <c r="K212" s="151"/>
      <c r="L212" s="151"/>
      <c r="M212" s="152"/>
      <c r="N212" s="19"/>
    </row>
    <row r="213" spans="1:54" ht="5.15" customHeight="1" x14ac:dyDescent="0.3">
      <c r="A213" s="16"/>
      <c r="B213" s="39"/>
      <c r="C213" s="39"/>
      <c r="D213" s="39"/>
      <c r="E213" s="39"/>
      <c r="F213" s="39"/>
      <c r="G213" s="39"/>
      <c r="H213" s="39"/>
      <c r="I213" s="39"/>
      <c r="J213" s="39"/>
      <c r="K213" s="39"/>
      <c r="L213" s="39"/>
      <c r="M213" s="39"/>
      <c r="N213" s="19"/>
    </row>
    <row r="214" spans="1:54" ht="5.15" customHeight="1" x14ac:dyDescent="0.3">
      <c r="A214" s="27"/>
      <c r="B214" s="28"/>
      <c r="C214" s="28"/>
      <c r="D214" s="28"/>
      <c r="E214" s="28"/>
      <c r="F214" s="28"/>
      <c r="G214" s="28"/>
      <c r="H214" s="28"/>
      <c r="I214" s="28"/>
      <c r="J214" s="28"/>
      <c r="K214" s="28"/>
      <c r="L214" s="28"/>
      <c r="M214" s="28"/>
      <c r="N214" s="29"/>
    </row>
    <row r="215" spans="1:54" ht="55" customHeight="1" x14ac:dyDescent="0.3">
      <c r="A215" s="30" t="s">
        <v>5</v>
      </c>
      <c r="B215" s="188" t="s">
        <v>27</v>
      </c>
      <c r="C215" s="188"/>
      <c r="D215" s="188"/>
      <c r="E215" s="188"/>
      <c r="F215" s="186" t="s">
        <v>42</v>
      </c>
      <c r="G215" s="186"/>
      <c r="H215" s="186"/>
      <c r="I215" s="186"/>
      <c r="J215" s="187" t="s">
        <v>43</v>
      </c>
      <c r="K215" s="187"/>
      <c r="L215" s="187"/>
      <c r="M215" s="187"/>
      <c r="N215" s="31" t="s">
        <v>7</v>
      </c>
    </row>
    <row r="216" spans="1:54" ht="5.15" customHeight="1" x14ac:dyDescent="0.3">
      <c r="A216" s="11"/>
      <c r="B216" s="12"/>
      <c r="C216" s="12"/>
      <c r="D216" s="12"/>
      <c r="E216" s="12"/>
      <c r="F216" s="12"/>
      <c r="G216" s="12"/>
      <c r="H216" s="13"/>
      <c r="I216" s="12"/>
      <c r="J216" s="12"/>
      <c r="K216" s="12"/>
      <c r="L216" s="12"/>
      <c r="M216" s="12"/>
      <c r="N216" s="14"/>
    </row>
    <row r="217" spans="1:54" ht="5.15" customHeight="1" x14ac:dyDescent="0.3">
      <c r="A217" s="16"/>
      <c r="B217" s="17"/>
      <c r="C217" s="17"/>
      <c r="D217" s="17"/>
      <c r="E217" s="17"/>
      <c r="F217" s="17"/>
      <c r="G217" s="17"/>
      <c r="H217" s="18"/>
      <c r="I217" s="17"/>
      <c r="J217" s="17"/>
      <c r="K217" s="17"/>
      <c r="L217" s="17"/>
      <c r="M217" s="17"/>
      <c r="N217" s="19"/>
    </row>
    <row r="218" spans="1:54" ht="5.15" customHeight="1" thickBot="1" x14ac:dyDescent="0.35">
      <c r="A218" s="16"/>
      <c r="B218" s="32"/>
      <c r="C218" s="32"/>
      <c r="D218" s="32"/>
      <c r="E218" s="32"/>
      <c r="F218" s="32"/>
      <c r="G218" s="32"/>
      <c r="H218" s="32"/>
      <c r="I218" s="32"/>
      <c r="J218" s="32"/>
      <c r="K218" s="32"/>
      <c r="L218" s="32"/>
      <c r="M218" s="32"/>
      <c r="N218" s="19"/>
    </row>
    <row r="219" spans="1:54" ht="20.149999999999999" customHeight="1" thickTop="1" x14ac:dyDescent="0.3">
      <c r="A219" s="16"/>
      <c r="B219" s="33" t="s">
        <v>11</v>
      </c>
      <c r="C219" s="32"/>
      <c r="D219" s="32"/>
      <c r="E219" s="32"/>
      <c r="F219" s="179" t="str">
        <f>F178</f>
        <v>Letisha</v>
      </c>
      <c r="G219" s="180"/>
      <c r="H219" s="180"/>
      <c r="I219" s="181"/>
      <c r="J219" s="34"/>
      <c r="K219" s="35" t="s">
        <v>12</v>
      </c>
      <c r="L219" s="36"/>
      <c r="M219" s="37"/>
      <c r="N219" s="19"/>
    </row>
    <row r="220" spans="1:54" ht="20.149999999999999" customHeight="1" thickBot="1" x14ac:dyDescent="0.35">
      <c r="A220" s="16"/>
      <c r="B220" s="33" t="s">
        <v>13</v>
      </c>
      <c r="C220" s="32"/>
      <c r="D220" s="32"/>
      <c r="E220" s="32"/>
      <c r="F220" s="179" t="str">
        <f>F179</f>
        <v>Dr. Waterson</v>
      </c>
      <c r="G220" s="180"/>
      <c r="H220" s="180"/>
      <c r="I220" s="181"/>
      <c r="J220" s="34"/>
      <c r="K220" s="182">
        <v>5.0999999999999996</v>
      </c>
      <c r="L220" s="183"/>
      <c r="M220" s="184"/>
      <c r="N220" s="19"/>
    </row>
    <row r="221" spans="1:54" ht="10" customHeight="1" thickTop="1" x14ac:dyDescent="0.3">
      <c r="A221" s="16"/>
      <c r="B221" s="17"/>
      <c r="C221" s="17"/>
      <c r="D221" s="17"/>
      <c r="E221" s="17"/>
      <c r="F221" s="17"/>
      <c r="G221" s="17"/>
      <c r="H221" s="18"/>
      <c r="I221" s="17"/>
      <c r="J221" s="17"/>
      <c r="K221" s="17"/>
      <c r="L221" s="17"/>
      <c r="M221" s="17"/>
      <c r="N221" s="19"/>
    </row>
    <row r="222" spans="1:54" ht="20.149999999999999" customHeight="1" x14ac:dyDescent="0.3">
      <c r="A222" s="16"/>
      <c r="B222" s="174" t="str">
        <f>F1286</f>
        <v>1. I felt fully seen and heard.</v>
      </c>
      <c r="C222" s="174"/>
      <c r="D222" s="174"/>
      <c r="E222" s="174"/>
      <c r="F222" s="174"/>
      <c r="G222" s="174"/>
      <c r="H222" s="174"/>
      <c r="I222" s="174"/>
      <c r="J222" s="174"/>
      <c r="K222" s="175" t="s">
        <v>51</v>
      </c>
      <c r="L222" s="176"/>
      <c r="M222" s="177"/>
      <c r="N222" s="19"/>
    </row>
    <row r="223" spans="1:54" ht="5.15" customHeight="1" x14ac:dyDescent="0.3">
      <c r="A223" s="16"/>
      <c r="B223" s="17"/>
      <c r="C223" s="17"/>
      <c r="D223" s="17"/>
      <c r="E223" s="17"/>
      <c r="F223" s="17"/>
      <c r="G223" s="17"/>
      <c r="H223" s="18"/>
      <c r="I223" s="17"/>
      <c r="J223" s="17"/>
      <c r="K223" s="17"/>
      <c r="L223" s="17"/>
      <c r="M223" s="17"/>
      <c r="N223" s="19"/>
      <c r="BB223" s="38"/>
    </row>
    <row r="224" spans="1:54" ht="20.149999999999999" customHeight="1" x14ac:dyDescent="0.3">
      <c r="A224" s="16"/>
      <c r="B224" s="174" t="str">
        <f>F1287</f>
        <v>2. They faithfully responded to all of my expressions of pain or discomfort.</v>
      </c>
      <c r="C224" s="174"/>
      <c r="D224" s="174"/>
      <c r="E224" s="174"/>
      <c r="F224" s="174"/>
      <c r="G224" s="174"/>
      <c r="H224" s="174"/>
      <c r="I224" s="174"/>
      <c r="J224" s="174"/>
      <c r="K224" s="175" t="s">
        <v>51</v>
      </c>
      <c r="L224" s="176"/>
      <c r="M224" s="177"/>
      <c r="N224" s="19"/>
      <c r="BB224" s="38"/>
    </row>
    <row r="225" spans="1:54" ht="5.15" customHeight="1" x14ac:dyDescent="0.3">
      <c r="A225" s="16"/>
      <c r="B225" s="17"/>
      <c r="C225" s="17"/>
      <c r="D225" s="17"/>
      <c r="E225" s="17"/>
      <c r="F225" s="17"/>
      <c r="G225" s="17"/>
      <c r="H225" s="18"/>
      <c r="I225" s="17"/>
      <c r="J225" s="17"/>
      <c r="K225" s="17"/>
      <c r="L225" s="17"/>
      <c r="M225" s="17"/>
      <c r="N225" s="19"/>
      <c r="BB225" s="38"/>
    </row>
    <row r="226" spans="1:54" ht="20.149999999999999" customHeight="1" x14ac:dyDescent="0.3">
      <c r="A226" s="16"/>
      <c r="B226" s="174" t="str">
        <f>F1288</f>
        <v>3. They put my personal wellbeing ahead of their institutional processes.</v>
      </c>
      <c r="C226" s="174"/>
      <c r="D226" s="174"/>
      <c r="E226" s="174"/>
      <c r="F226" s="174"/>
      <c r="G226" s="174"/>
      <c r="H226" s="174"/>
      <c r="I226" s="174"/>
      <c r="J226" s="174"/>
      <c r="K226" s="175" t="s">
        <v>55</v>
      </c>
      <c r="L226" s="176"/>
      <c r="M226" s="177"/>
      <c r="N226" s="19"/>
      <c r="BB226" s="38"/>
    </row>
    <row r="227" spans="1:54" ht="5.15" customHeight="1" x14ac:dyDescent="0.3">
      <c r="A227" s="16"/>
      <c r="B227" s="17"/>
      <c r="C227" s="17"/>
      <c r="D227" s="17"/>
      <c r="E227" s="17"/>
      <c r="F227" s="17"/>
      <c r="G227" s="17"/>
      <c r="H227" s="18"/>
      <c r="I227" s="17"/>
      <c r="J227" s="17"/>
      <c r="K227" s="17"/>
      <c r="L227" s="17"/>
      <c r="M227" s="17"/>
      <c r="N227" s="19"/>
      <c r="BB227" s="38"/>
    </row>
    <row r="228" spans="1:54" ht="20.149999999999999" customHeight="1" x14ac:dyDescent="0.3">
      <c r="A228" s="16"/>
      <c r="B228" s="174" t="str">
        <f>F1289</f>
        <v>4. Their actions and expressions were devoid of any microaggressions.</v>
      </c>
      <c r="C228" s="174"/>
      <c r="D228" s="174"/>
      <c r="E228" s="174"/>
      <c r="F228" s="174"/>
      <c r="G228" s="174"/>
      <c r="H228" s="174"/>
      <c r="I228" s="174"/>
      <c r="J228" s="174"/>
      <c r="K228" s="175" t="s">
        <v>49</v>
      </c>
      <c r="L228" s="176"/>
      <c r="M228" s="177"/>
      <c r="N228" s="19"/>
    </row>
    <row r="229" spans="1:54" ht="5.15" customHeight="1" x14ac:dyDescent="0.3">
      <c r="A229" s="16"/>
      <c r="B229" s="17"/>
      <c r="C229" s="17"/>
      <c r="D229" s="17"/>
      <c r="E229" s="17"/>
      <c r="F229" s="17"/>
      <c r="G229" s="17"/>
      <c r="H229" s="18"/>
      <c r="I229" s="17"/>
      <c r="J229" s="17"/>
      <c r="K229" s="17"/>
      <c r="L229" s="17"/>
      <c r="M229" s="17"/>
      <c r="N229" s="19"/>
    </row>
    <row r="230" spans="1:54" ht="20.149999999999999" customHeight="1" x14ac:dyDescent="0.3">
      <c r="A230" s="16"/>
      <c r="B230" s="174" t="str">
        <f>F1290</f>
        <v>5. They asked me how they could be more culturally sensitive.</v>
      </c>
      <c r="C230" s="174"/>
      <c r="D230" s="174"/>
      <c r="E230" s="174"/>
      <c r="F230" s="174"/>
      <c r="G230" s="174"/>
      <c r="H230" s="174"/>
      <c r="I230" s="174"/>
      <c r="J230" s="174"/>
      <c r="K230" s="175" t="s">
        <v>53</v>
      </c>
      <c r="L230" s="176"/>
      <c r="M230" s="177"/>
      <c r="N230" s="19"/>
    </row>
    <row r="231" spans="1:54" ht="5.15" customHeight="1" x14ac:dyDescent="0.3">
      <c r="A231" s="16"/>
      <c r="B231" s="17"/>
      <c r="C231" s="17"/>
      <c r="D231" s="17"/>
      <c r="E231" s="17"/>
      <c r="F231" s="17"/>
      <c r="G231" s="17"/>
      <c r="H231" s="18"/>
      <c r="I231" s="17"/>
      <c r="J231" s="17"/>
      <c r="K231" s="17"/>
      <c r="L231" s="17"/>
      <c r="M231" s="17"/>
      <c r="N231" s="19"/>
    </row>
    <row r="232" spans="1:54" ht="20.149999999999999" customHeight="1" x14ac:dyDescent="0.3">
      <c r="A232" s="16"/>
      <c r="B232" s="174" t="str">
        <f>F1291</f>
        <v>6. They did not exploit my vulnerability to their professional authority.</v>
      </c>
      <c r="C232" s="174"/>
      <c r="D232" s="174"/>
      <c r="E232" s="174"/>
      <c r="F232" s="174"/>
      <c r="G232" s="174"/>
      <c r="H232" s="174"/>
      <c r="I232" s="174"/>
      <c r="J232" s="174"/>
      <c r="K232" s="175" t="s">
        <v>51</v>
      </c>
      <c r="L232" s="176"/>
      <c r="M232" s="177"/>
      <c r="N232" s="19"/>
    </row>
    <row r="233" spans="1:54" ht="5.15" customHeight="1" x14ac:dyDescent="0.3">
      <c r="A233" s="16"/>
      <c r="B233" s="39"/>
      <c r="C233" s="39"/>
      <c r="D233" s="39"/>
      <c r="E233" s="39"/>
      <c r="F233" s="39"/>
      <c r="G233" s="39"/>
      <c r="H233" s="39"/>
      <c r="I233" s="39"/>
      <c r="J233" s="39"/>
      <c r="K233" s="39"/>
      <c r="L233" s="39"/>
      <c r="M233" s="39"/>
      <c r="N233" s="19"/>
    </row>
    <row r="234" spans="1:54" ht="20.149999999999999" customHeight="1" x14ac:dyDescent="0.3">
      <c r="A234" s="16"/>
      <c r="B234" s="174" t="str">
        <f>F1292</f>
        <v>7. I never had to give up my autonomy to fit their processes.</v>
      </c>
      <c r="C234" s="174"/>
      <c r="D234" s="174"/>
      <c r="E234" s="174"/>
      <c r="F234" s="174"/>
      <c r="G234" s="174"/>
      <c r="H234" s="174"/>
      <c r="I234" s="174"/>
      <c r="J234" s="174"/>
      <c r="K234" s="175" t="s">
        <v>53</v>
      </c>
      <c r="L234" s="176"/>
      <c r="M234" s="177"/>
      <c r="N234" s="19"/>
    </row>
    <row r="235" spans="1:54" ht="5.15" customHeight="1" x14ac:dyDescent="0.3">
      <c r="A235" s="16"/>
      <c r="B235" s="39"/>
      <c r="C235" s="39"/>
      <c r="D235" s="39"/>
      <c r="E235" s="39"/>
      <c r="F235" s="39"/>
      <c r="G235" s="39"/>
      <c r="H235" s="39"/>
      <c r="I235" s="39"/>
      <c r="J235" s="39"/>
      <c r="K235" s="39"/>
      <c r="L235" s="39"/>
      <c r="M235" s="39"/>
      <c r="N235" s="19"/>
    </row>
    <row r="236" spans="1:54" ht="20.149999999999999" customHeight="1" x14ac:dyDescent="0.3">
      <c r="A236" s="16"/>
      <c r="B236" s="174" t="str">
        <f>F1293</f>
        <v>8. Staff appeared to be culturally diverse.</v>
      </c>
      <c r="C236" s="174"/>
      <c r="D236" s="174"/>
      <c r="E236" s="174"/>
      <c r="F236" s="174"/>
      <c r="G236" s="174"/>
      <c r="H236" s="174"/>
      <c r="I236" s="174"/>
      <c r="J236" s="174"/>
      <c r="K236" s="175" t="s">
        <v>49</v>
      </c>
      <c r="L236" s="176"/>
      <c r="M236" s="177"/>
      <c r="N236" s="19"/>
    </row>
    <row r="237" spans="1:54" ht="5.15" customHeight="1" x14ac:dyDescent="0.3">
      <c r="A237" s="16"/>
      <c r="B237" s="39"/>
      <c r="C237" s="39"/>
      <c r="D237" s="39"/>
      <c r="E237" s="39"/>
      <c r="F237" s="39"/>
      <c r="G237" s="39"/>
      <c r="H237" s="39"/>
      <c r="I237" s="39"/>
      <c r="J237" s="39"/>
      <c r="K237" s="39"/>
      <c r="L237" s="39"/>
      <c r="M237" s="39"/>
      <c r="N237" s="19"/>
    </row>
    <row r="238" spans="1:54" ht="20.149999999999999" customHeight="1" x14ac:dyDescent="0.3">
      <c r="A238" s="16"/>
      <c r="B238" s="174" t="str">
        <f>F1294</f>
        <v>9. They effectively accommodated my linguistic barrier.</v>
      </c>
      <c r="C238" s="174"/>
      <c r="D238" s="174"/>
      <c r="E238" s="174"/>
      <c r="F238" s="174"/>
      <c r="G238" s="174"/>
      <c r="H238" s="174"/>
      <c r="I238" s="174"/>
      <c r="J238" s="174"/>
      <c r="K238" s="175" t="s">
        <v>49</v>
      </c>
      <c r="L238" s="176"/>
      <c r="M238" s="177"/>
      <c r="N238" s="19"/>
    </row>
    <row r="239" spans="1:54" ht="5.15" customHeight="1" x14ac:dyDescent="0.3">
      <c r="A239" s="16"/>
      <c r="B239" s="39"/>
      <c r="C239" s="39"/>
      <c r="D239" s="39"/>
      <c r="E239" s="39"/>
      <c r="F239" s="39"/>
      <c r="G239" s="39"/>
      <c r="H239" s="39"/>
      <c r="I239" s="39"/>
      <c r="J239" s="39"/>
      <c r="K239" s="39"/>
      <c r="L239" s="39"/>
      <c r="M239" s="39"/>
      <c r="N239" s="19"/>
    </row>
    <row r="240" spans="1:54" ht="20.149999999999999" customHeight="1" x14ac:dyDescent="0.3">
      <c r="A240" s="16"/>
      <c r="B240" s="174" t="str">
        <f>F1295</f>
        <v>10. I was offered billing options appropriate to my cultural values.</v>
      </c>
      <c r="C240" s="174"/>
      <c r="D240" s="174"/>
      <c r="E240" s="174"/>
      <c r="F240" s="174"/>
      <c r="G240" s="174"/>
      <c r="H240" s="174"/>
      <c r="I240" s="174"/>
      <c r="J240" s="174"/>
      <c r="K240" s="175" t="s">
        <v>49</v>
      </c>
      <c r="L240" s="176"/>
      <c r="M240" s="177"/>
      <c r="N240" s="19"/>
    </row>
    <row r="241" spans="1:14" ht="10" customHeight="1" x14ac:dyDescent="0.3">
      <c r="A241" s="16"/>
      <c r="B241" s="39"/>
      <c r="C241" s="39"/>
      <c r="D241" s="39"/>
      <c r="E241" s="39"/>
      <c r="F241" s="39"/>
      <c r="G241" s="39"/>
      <c r="H241" s="39"/>
      <c r="I241" s="39"/>
      <c r="J241" s="39"/>
      <c r="K241" s="39"/>
      <c r="L241" s="39"/>
      <c r="M241" s="39"/>
      <c r="N241" s="19"/>
    </row>
    <row r="242" spans="1:14" ht="15" customHeight="1" x14ac:dyDescent="0.3">
      <c r="A242" s="16"/>
      <c r="B242" s="178" t="str">
        <f>B1299</f>
        <v>The resulting score for cultural competence is 75 out of 100. This indicates a level of adequate competence.</v>
      </c>
      <c r="C242" s="178"/>
      <c r="D242" s="178"/>
      <c r="E242" s="178"/>
      <c r="F242" s="178"/>
      <c r="G242" s="178"/>
      <c r="H242" s="178"/>
      <c r="I242" s="178"/>
      <c r="J242" s="178"/>
      <c r="K242" s="178"/>
      <c r="L242" s="178"/>
      <c r="M242" s="178"/>
      <c r="N242" s="19"/>
    </row>
    <row r="243" spans="1:14" ht="10" customHeight="1" x14ac:dyDescent="0.3">
      <c r="A243" s="16"/>
      <c r="B243" s="40"/>
      <c r="C243" s="41"/>
      <c r="D243" s="41"/>
      <c r="E243" s="41"/>
      <c r="F243" s="41"/>
      <c r="G243" s="41"/>
      <c r="H243" s="41"/>
      <c r="I243" s="41"/>
      <c r="J243" s="41"/>
      <c r="K243" s="41"/>
      <c r="L243" s="41"/>
      <c r="M243" s="42"/>
      <c r="N243" s="19"/>
    </row>
    <row r="244" spans="1:14" ht="20" customHeight="1" x14ac:dyDescent="0.3">
      <c r="A244" s="16"/>
      <c r="B244" s="52" t="str">
        <f>C1303</f>
        <v xml:space="preserve">We provide this helpful feedback to you, Dr. Waterson, to improve your cultural competency. </v>
      </c>
      <c r="C244" s="53"/>
      <c r="D244" s="53"/>
      <c r="E244" s="53"/>
      <c r="F244" s="53"/>
      <c r="G244" s="53"/>
      <c r="H244" s="53"/>
      <c r="I244" s="53"/>
      <c r="J244" s="53"/>
      <c r="K244" s="53"/>
      <c r="L244" s="53"/>
      <c r="M244" s="54"/>
      <c r="N244" s="19"/>
    </row>
    <row r="245" spans="1:14" ht="20" customHeight="1" x14ac:dyDescent="0.3">
      <c r="A245" s="16"/>
      <c r="B245" s="156" t="s">
        <v>15</v>
      </c>
      <c r="C245" s="157"/>
      <c r="D245" s="157"/>
      <c r="E245" s="157"/>
      <c r="F245" s="157"/>
      <c r="G245" s="157"/>
      <c r="H245" s="157"/>
      <c r="I245" s="157"/>
      <c r="J245" s="157"/>
      <c r="K245" s="157"/>
      <c r="L245" s="157"/>
      <c r="M245" s="158"/>
      <c r="N245" s="19"/>
    </row>
    <row r="246" spans="1:14" ht="20" customHeight="1" thickBot="1" x14ac:dyDescent="0.35">
      <c r="A246" s="16"/>
      <c r="B246" s="156" t="s">
        <v>16</v>
      </c>
      <c r="C246" s="157"/>
      <c r="D246" s="157"/>
      <c r="E246" s="157"/>
      <c r="F246" s="157"/>
      <c r="G246" s="157"/>
      <c r="H246" s="157"/>
      <c r="I246" s="157"/>
      <c r="J246" s="157"/>
      <c r="K246" s="157"/>
      <c r="L246" s="157"/>
      <c r="M246" s="158"/>
      <c r="N246" s="19"/>
    </row>
    <row r="247" spans="1:14" ht="30" customHeight="1" thickTop="1" x14ac:dyDescent="0.3">
      <c r="A247" s="16"/>
      <c r="B247" s="159" t="s">
        <v>17</v>
      </c>
      <c r="C247" s="160"/>
      <c r="D247" s="160"/>
      <c r="E247" s="162" t="s">
        <v>18</v>
      </c>
      <c r="F247" s="163"/>
      <c r="G247" s="163"/>
      <c r="H247" s="164"/>
      <c r="I247" s="165" t="s">
        <v>19</v>
      </c>
      <c r="J247" s="166"/>
      <c r="K247" s="166"/>
      <c r="L247" s="166"/>
      <c r="M247" s="167"/>
      <c r="N247" s="19"/>
    </row>
    <row r="248" spans="1:14" ht="55" customHeight="1" thickBot="1" x14ac:dyDescent="0.35">
      <c r="A248" s="16"/>
      <c r="B248" s="55"/>
      <c r="C248" s="17"/>
      <c r="D248" s="17"/>
      <c r="E248" s="168" t="s">
        <v>20</v>
      </c>
      <c r="F248" s="169"/>
      <c r="G248" s="169"/>
      <c r="H248" s="170"/>
      <c r="I248" s="171" t="s">
        <v>21</v>
      </c>
      <c r="J248" s="172"/>
      <c r="K248" s="172"/>
      <c r="L248" s="172"/>
      <c r="M248" s="173"/>
      <c r="N248" s="19"/>
    </row>
    <row r="249" spans="1:14" ht="10" customHeight="1" thickTop="1" x14ac:dyDescent="0.3">
      <c r="A249" s="16"/>
      <c r="B249" s="55"/>
      <c r="C249" s="17"/>
      <c r="D249" s="17"/>
      <c r="E249" s="17"/>
      <c r="F249" s="17"/>
      <c r="G249" s="17"/>
      <c r="H249" s="17"/>
      <c r="I249" s="17"/>
      <c r="J249" s="17"/>
      <c r="K249" s="17"/>
      <c r="L249" s="17"/>
      <c r="M249" s="56"/>
      <c r="N249" s="19"/>
    </row>
    <row r="250" spans="1:14" ht="20.149999999999999" customHeight="1" x14ac:dyDescent="0.3">
      <c r="A250" s="16"/>
      <c r="B250" s="46"/>
      <c r="C250" s="39"/>
      <c r="D250" s="39"/>
      <c r="E250" s="153"/>
      <c r="F250" s="154"/>
      <c r="G250" s="154"/>
      <c r="H250" s="154"/>
      <c r="I250" s="154"/>
      <c r="J250" s="154"/>
      <c r="K250" s="154"/>
      <c r="L250" s="155"/>
      <c r="M250" s="48"/>
      <c r="N250" s="19"/>
    </row>
    <row r="251" spans="1:14" ht="10" customHeight="1" x14ac:dyDescent="0.3">
      <c r="A251" s="16"/>
      <c r="B251" s="46"/>
      <c r="C251" s="39"/>
      <c r="D251" s="39"/>
      <c r="E251" s="39"/>
      <c r="F251" s="39"/>
      <c r="G251" s="39"/>
      <c r="H251" s="39"/>
      <c r="I251" s="39"/>
      <c r="J251" s="39"/>
      <c r="K251" s="39"/>
      <c r="L251" s="39"/>
      <c r="M251" s="48"/>
      <c r="N251" s="19"/>
    </row>
    <row r="252" spans="1:14" ht="65.150000000000006" customHeight="1" x14ac:dyDescent="0.3">
      <c r="A252" s="16"/>
      <c r="B252" s="156" t="str">
        <f>C1313</f>
        <v>Select one of these two services, Standard or Competitive Competence, to best improve your efficacy serving diverse patients. We can then offer a testimonial of your improved responsiveness to diverse clients.</v>
      </c>
      <c r="C252" s="157"/>
      <c r="D252" s="157"/>
      <c r="E252" s="157"/>
      <c r="F252" s="157"/>
      <c r="G252" s="157"/>
      <c r="H252" s="157"/>
      <c r="I252" s="157"/>
      <c r="J252" s="157"/>
      <c r="K252" s="157"/>
      <c r="L252" s="157"/>
      <c r="M252" s="158"/>
      <c r="N252" s="19"/>
    </row>
    <row r="253" spans="1:14" ht="45" customHeight="1" x14ac:dyDescent="0.3">
      <c r="A253" s="16"/>
      <c r="B253" s="150"/>
      <c r="C253" s="151"/>
      <c r="D253" s="151"/>
      <c r="E253" s="151"/>
      <c r="F253" s="151"/>
      <c r="G253" s="151"/>
      <c r="H253" s="151"/>
      <c r="I253" s="151"/>
      <c r="J253" s="151"/>
      <c r="K253" s="151"/>
      <c r="L253" s="151"/>
      <c r="M253" s="152"/>
      <c r="N253" s="19"/>
    </row>
    <row r="254" spans="1:14" ht="5.15" customHeight="1" x14ac:dyDescent="0.3">
      <c r="A254" s="16"/>
      <c r="B254" s="39"/>
      <c r="C254" s="39"/>
      <c r="D254" s="39"/>
      <c r="E254" s="39"/>
      <c r="F254" s="39"/>
      <c r="G254" s="39"/>
      <c r="H254" s="39"/>
      <c r="I254" s="39"/>
      <c r="J254" s="39"/>
      <c r="K254" s="39"/>
      <c r="L254" s="39"/>
      <c r="M254" s="39"/>
      <c r="N254" s="19"/>
    </row>
    <row r="255" spans="1:14" ht="5.15" customHeight="1" x14ac:dyDescent="0.3">
      <c r="A255" s="27"/>
      <c r="B255" s="28"/>
      <c r="C255" s="28"/>
      <c r="D255" s="28"/>
      <c r="E255" s="28"/>
      <c r="F255" s="28"/>
      <c r="G255" s="28"/>
      <c r="H255" s="28"/>
      <c r="I255" s="28"/>
      <c r="J255" s="28"/>
      <c r="K255" s="28"/>
      <c r="L255" s="28"/>
      <c r="M255" s="28"/>
      <c r="N255" s="29"/>
    </row>
    <row r="256" spans="1:14" ht="55" customHeight="1" x14ac:dyDescent="0.3">
      <c r="A256" s="30" t="s">
        <v>5</v>
      </c>
      <c r="B256" s="188" t="s">
        <v>28</v>
      </c>
      <c r="C256" s="188"/>
      <c r="D256" s="188"/>
      <c r="E256" s="188"/>
      <c r="F256" s="186" t="s">
        <v>42</v>
      </c>
      <c r="G256" s="186"/>
      <c r="H256" s="186"/>
      <c r="I256" s="186"/>
      <c r="J256" s="187" t="s">
        <v>43</v>
      </c>
      <c r="K256" s="187"/>
      <c r="L256" s="187"/>
      <c r="M256" s="187"/>
      <c r="N256" s="31" t="s">
        <v>7</v>
      </c>
    </row>
    <row r="257" spans="1:54" ht="5.15" customHeight="1" x14ac:dyDescent="0.3">
      <c r="A257" s="11"/>
      <c r="B257" s="12"/>
      <c r="C257" s="12"/>
      <c r="D257" s="12"/>
      <c r="E257" s="12"/>
      <c r="F257" s="12"/>
      <c r="G257" s="12"/>
      <c r="H257" s="13"/>
      <c r="I257" s="12"/>
      <c r="J257" s="12"/>
      <c r="K257" s="12"/>
      <c r="L257" s="12"/>
      <c r="M257" s="12"/>
      <c r="N257" s="14"/>
    </row>
    <row r="258" spans="1:54" ht="5.15" customHeight="1" x14ac:dyDescent="0.3">
      <c r="A258" s="16"/>
      <c r="B258" s="17"/>
      <c r="C258" s="17"/>
      <c r="D258" s="17"/>
      <c r="E258" s="17"/>
      <c r="F258" s="17"/>
      <c r="G258" s="17"/>
      <c r="H258" s="18"/>
      <c r="I258" s="17"/>
      <c r="J258" s="17"/>
      <c r="K258" s="17"/>
      <c r="L258" s="17"/>
      <c r="M258" s="17"/>
      <c r="N258" s="19"/>
    </row>
    <row r="259" spans="1:54" ht="5.15" customHeight="1" thickBot="1" x14ac:dyDescent="0.35">
      <c r="A259" s="16"/>
      <c r="B259" s="32"/>
      <c r="C259" s="32"/>
      <c r="D259" s="32"/>
      <c r="E259" s="32"/>
      <c r="F259" s="32"/>
      <c r="G259" s="32"/>
      <c r="H259" s="32"/>
      <c r="I259" s="32"/>
      <c r="J259" s="32"/>
      <c r="K259" s="32"/>
      <c r="L259" s="32"/>
      <c r="M259" s="32"/>
      <c r="N259" s="19"/>
    </row>
    <row r="260" spans="1:54" ht="20.149999999999999" customHeight="1" thickTop="1" x14ac:dyDescent="0.3">
      <c r="A260" s="16"/>
      <c r="B260" s="33" t="s">
        <v>11</v>
      </c>
      <c r="C260" s="32"/>
      <c r="D260" s="32"/>
      <c r="E260" s="32"/>
      <c r="F260" s="179" t="str">
        <f>F219</f>
        <v>Letisha</v>
      </c>
      <c r="G260" s="180"/>
      <c r="H260" s="180"/>
      <c r="I260" s="181"/>
      <c r="J260" s="34"/>
      <c r="K260" s="35" t="s">
        <v>12</v>
      </c>
      <c r="L260" s="36"/>
      <c r="M260" s="37"/>
      <c r="N260" s="19"/>
    </row>
    <row r="261" spans="1:54" ht="20.149999999999999" customHeight="1" thickBot="1" x14ac:dyDescent="0.35">
      <c r="A261" s="16"/>
      <c r="B261" s="33" t="s">
        <v>13</v>
      </c>
      <c r="C261" s="32"/>
      <c r="D261" s="32"/>
      <c r="E261" s="32"/>
      <c r="F261" s="179" t="str">
        <f>F220</f>
        <v>Dr. Waterson</v>
      </c>
      <c r="G261" s="180"/>
      <c r="H261" s="180"/>
      <c r="I261" s="181"/>
      <c r="J261" s="34"/>
      <c r="K261" s="182">
        <v>5.3</v>
      </c>
      <c r="L261" s="183"/>
      <c r="M261" s="184"/>
      <c r="N261" s="19"/>
    </row>
    <row r="262" spans="1:54" ht="10" customHeight="1" thickTop="1" x14ac:dyDescent="0.3">
      <c r="A262" s="16"/>
      <c r="B262" s="17"/>
      <c r="C262" s="17"/>
      <c r="D262" s="17"/>
      <c r="E262" s="17"/>
      <c r="F262" s="17"/>
      <c r="G262" s="17"/>
      <c r="H262" s="18"/>
      <c r="I262" s="17"/>
      <c r="J262" s="17"/>
      <c r="K262" s="17"/>
      <c r="L262" s="17"/>
      <c r="M262" s="17"/>
      <c r="N262" s="19"/>
    </row>
    <row r="263" spans="1:54" ht="20.149999999999999" customHeight="1" x14ac:dyDescent="0.3">
      <c r="A263" s="16"/>
      <c r="B263" s="174" t="str">
        <f>F1323</f>
        <v>1. I felt fully seen and heard.</v>
      </c>
      <c r="C263" s="174"/>
      <c r="D263" s="174"/>
      <c r="E263" s="174"/>
      <c r="F263" s="174"/>
      <c r="G263" s="174"/>
      <c r="H263" s="174"/>
      <c r="I263" s="174"/>
      <c r="J263" s="174"/>
      <c r="K263" s="175" t="s">
        <v>56</v>
      </c>
      <c r="L263" s="176"/>
      <c r="M263" s="177"/>
      <c r="N263" s="19"/>
    </row>
    <row r="264" spans="1:54" ht="5.15" customHeight="1" x14ac:dyDescent="0.3">
      <c r="A264" s="16"/>
      <c r="B264" s="17"/>
      <c r="C264" s="17"/>
      <c r="D264" s="17"/>
      <c r="E264" s="17"/>
      <c r="F264" s="17"/>
      <c r="G264" s="17"/>
      <c r="H264" s="18"/>
      <c r="I264" s="17"/>
      <c r="J264" s="17"/>
      <c r="K264" s="17"/>
      <c r="L264" s="17"/>
      <c r="M264" s="17"/>
      <c r="N264" s="19"/>
      <c r="BB264" s="38"/>
    </row>
    <row r="265" spans="1:54" ht="20.149999999999999" customHeight="1" x14ac:dyDescent="0.3">
      <c r="A265" s="16"/>
      <c r="B265" s="174" t="str">
        <f>F1324</f>
        <v>2. They faithfully responded to all of my expressions of pain or discomfort.</v>
      </c>
      <c r="C265" s="174"/>
      <c r="D265" s="174"/>
      <c r="E265" s="174"/>
      <c r="F265" s="174"/>
      <c r="G265" s="174"/>
      <c r="H265" s="174"/>
      <c r="I265" s="174"/>
      <c r="J265" s="174"/>
      <c r="K265" s="175" t="s">
        <v>55</v>
      </c>
      <c r="L265" s="176"/>
      <c r="M265" s="177"/>
      <c r="N265" s="19"/>
      <c r="BB265" s="38"/>
    </row>
    <row r="266" spans="1:54" ht="5.15" customHeight="1" x14ac:dyDescent="0.3">
      <c r="A266" s="16"/>
      <c r="B266" s="17"/>
      <c r="C266" s="17"/>
      <c r="D266" s="17"/>
      <c r="E266" s="17"/>
      <c r="F266" s="17"/>
      <c r="G266" s="17"/>
      <c r="H266" s="18"/>
      <c r="I266" s="17"/>
      <c r="J266" s="17"/>
      <c r="K266" s="17"/>
      <c r="L266" s="17"/>
      <c r="M266" s="17"/>
      <c r="N266" s="19"/>
      <c r="BB266" s="38"/>
    </row>
    <row r="267" spans="1:54" ht="20.149999999999999" customHeight="1" x14ac:dyDescent="0.3">
      <c r="A267" s="16"/>
      <c r="B267" s="174" t="str">
        <f>F1325</f>
        <v>3. They put my personal wellbeing ahead of their institutional processes.</v>
      </c>
      <c r="C267" s="174"/>
      <c r="D267" s="174"/>
      <c r="E267" s="174"/>
      <c r="F267" s="174"/>
      <c r="G267" s="174"/>
      <c r="H267" s="174"/>
      <c r="I267" s="174"/>
      <c r="J267" s="174"/>
      <c r="K267" s="175" t="s">
        <v>55</v>
      </c>
      <c r="L267" s="176"/>
      <c r="M267" s="177"/>
      <c r="N267" s="19"/>
      <c r="BB267" s="38"/>
    </row>
    <row r="268" spans="1:54" ht="5.15" customHeight="1" x14ac:dyDescent="0.3">
      <c r="A268" s="16"/>
      <c r="B268" s="17"/>
      <c r="C268" s="17"/>
      <c r="D268" s="17"/>
      <c r="E268" s="17"/>
      <c r="F268" s="17"/>
      <c r="G268" s="17"/>
      <c r="H268" s="18"/>
      <c r="I268" s="17"/>
      <c r="J268" s="17"/>
      <c r="K268" s="17"/>
      <c r="L268" s="17"/>
      <c r="M268" s="17"/>
      <c r="N268" s="19"/>
      <c r="BB268" s="38"/>
    </row>
    <row r="269" spans="1:54" ht="20.149999999999999" customHeight="1" x14ac:dyDescent="0.3">
      <c r="A269" s="16"/>
      <c r="B269" s="174" t="str">
        <f>F1326</f>
        <v>4. Their actions and expressions were devoid of any microaggressions.</v>
      </c>
      <c r="C269" s="174"/>
      <c r="D269" s="174"/>
      <c r="E269" s="174"/>
      <c r="F269" s="174"/>
      <c r="G269" s="174"/>
      <c r="H269" s="174"/>
      <c r="I269" s="174"/>
      <c r="J269" s="174"/>
      <c r="K269" s="175" t="s">
        <v>49</v>
      </c>
      <c r="L269" s="176"/>
      <c r="M269" s="177"/>
      <c r="N269" s="19"/>
    </row>
    <row r="270" spans="1:54" ht="5.15" customHeight="1" x14ac:dyDescent="0.3">
      <c r="A270" s="16"/>
      <c r="B270" s="17"/>
      <c r="C270" s="17"/>
      <c r="D270" s="17"/>
      <c r="E270" s="17"/>
      <c r="F270" s="17"/>
      <c r="G270" s="17"/>
      <c r="H270" s="18"/>
      <c r="I270" s="17"/>
      <c r="J270" s="17"/>
      <c r="K270" s="17"/>
      <c r="L270" s="17"/>
      <c r="M270" s="17"/>
      <c r="N270" s="19"/>
    </row>
    <row r="271" spans="1:54" ht="20.149999999999999" customHeight="1" x14ac:dyDescent="0.3">
      <c r="A271" s="16"/>
      <c r="B271" s="174" t="str">
        <f>F1327</f>
        <v>5. They asked me how they could be more culturally sensitive.</v>
      </c>
      <c r="C271" s="174"/>
      <c r="D271" s="174"/>
      <c r="E271" s="174"/>
      <c r="F271" s="174"/>
      <c r="G271" s="174"/>
      <c r="H271" s="174"/>
      <c r="I271" s="174"/>
      <c r="J271" s="174"/>
      <c r="K271" s="175" t="s">
        <v>53</v>
      </c>
      <c r="L271" s="176"/>
      <c r="M271" s="177"/>
      <c r="N271" s="19"/>
    </row>
    <row r="272" spans="1:54" ht="5.15" customHeight="1" x14ac:dyDescent="0.3">
      <c r="A272" s="16"/>
      <c r="B272" s="17"/>
      <c r="C272" s="17"/>
      <c r="D272" s="17"/>
      <c r="E272" s="17"/>
      <c r="F272" s="17"/>
      <c r="G272" s="17"/>
      <c r="H272" s="18"/>
      <c r="I272" s="17"/>
      <c r="J272" s="17"/>
      <c r="K272" s="17"/>
      <c r="L272" s="17"/>
      <c r="M272" s="17"/>
      <c r="N272" s="19"/>
    </row>
    <row r="273" spans="1:14" ht="20.149999999999999" customHeight="1" x14ac:dyDescent="0.3">
      <c r="A273" s="16"/>
      <c r="B273" s="174" t="str">
        <f>F1328</f>
        <v>6. They did not exploit my vulnerability to their professional authority.</v>
      </c>
      <c r="C273" s="174"/>
      <c r="D273" s="174"/>
      <c r="E273" s="174"/>
      <c r="F273" s="174"/>
      <c r="G273" s="174"/>
      <c r="H273" s="174"/>
      <c r="I273" s="174"/>
      <c r="J273" s="174"/>
      <c r="K273" s="175" t="s">
        <v>51</v>
      </c>
      <c r="L273" s="176"/>
      <c r="M273" s="177"/>
      <c r="N273" s="19"/>
    </row>
    <row r="274" spans="1:14" ht="5.15" customHeight="1" x14ac:dyDescent="0.3">
      <c r="A274" s="16"/>
      <c r="B274" s="39"/>
      <c r="C274" s="39"/>
      <c r="D274" s="39"/>
      <c r="E274" s="39"/>
      <c r="F274" s="39"/>
      <c r="G274" s="39"/>
      <c r="H274" s="39"/>
      <c r="I274" s="39"/>
      <c r="J274" s="39"/>
      <c r="K274" s="39"/>
      <c r="L274" s="39"/>
      <c r="M274" s="39"/>
      <c r="N274" s="19"/>
    </row>
    <row r="275" spans="1:14" ht="20.149999999999999" customHeight="1" x14ac:dyDescent="0.3">
      <c r="A275" s="16"/>
      <c r="B275" s="174" t="str">
        <f>F1329</f>
        <v>7. I never had to give up my autonomy to fit their processes.</v>
      </c>
      <c r="C275" s="174"/>
      <c r="D275" s="174"/>
      <c r="E275" s="174"/>
      <c r="F275" s="174"/>
      <c r="G275" s="174"/>
      <c r="H275" s="174"/>
      <c r="I275" s="174"/>
      <c r="J275" s="174"/>
      <c r="K275" s="175" t="s">
        <v>53</v>
      </c>
      <c r="L275" s="176"/>
      <c r="M275" s="177"/>
      <c r="N275" s="19"/>
    </row>
    <row r="276" spans="1:14" ht="5.15" customHeight="1" x14ac:dyDescent="0.3">
      <c r="A276" s="16"/>
      <c r="B276" s="39"/>
      <c r="C276" s="39"/>
      <c r="D276" s="39"/>
      <c r="E276" s="39"/>
      <c r="F276" s="39"/>
      <c r="G276" s="39"/>
      <c r="H276" s="39"/>
      <c r="I276" s="39"/>
      <c r="J276" s="39"/>
      <c r="K276" s="39"/>
      <c r="L276" s="39"/>
      <c r="M276" s="39"/>
      <c r="N276" s="19"/>
    </row>
    <row r="277" spans="1:14" ht="20.149999999999999" customHeight="1" x14ac:dyDescent="0.3">
      <c r="A277" s="16"/>
      <c r="B277" s="174" t="str">
        <f>F1330</f>
        <v>8. Staff appeared to be culturally diverse.</v>
      </c>
      <c r="C277" s="174"/>
      <c r="D277" s="174"/>
      <c r="E277" s="174"/>
      <c r="F277" s="174"/>
      <c r="G277" s="174"/>
      <c r="H277" s="174"/>
      <c r="I277" s="174"/>
      <c r="J277" s="174"/>
      <c r="K277" s="175" t="s">
        <v>49</v>
      </c>
      <c r="L277" s="176"/>
      <c r="M277" s="177"/>
      <c r="N277" s="19"/>
    </row>
    <row r="278" spans="1:14" ht="5.15" customHeight="1" x14ac:dyDescent="0.3">
      <c r="A278" s="16"/>
      <c r="B278" s="39"/>
      <c r="C278" s="39"/>
      <c r="D278" s="39"/>
      <c r="E278" s="39"/>
      <c r="F278" s="39"/>
      <c r="G278" s="39"/>
      <c r="H278" s="39"/>
      <c r="I278" s="39"/>
      <c r="J278" s="39"/>
      <c r="K278" s="39"/>
      <c r="L278" s="39"/>
      <c r="M278" s="39"/>
      <c r="N278" s="19"/>
    </row>
    <row r="279" spans="1:14" ht="20.149999999999999" customHeight="1" x14ac:dyDescent="0.3">
      <c r="A279" s="16"/>
      <c r="B279" s="174" t="str">
        <f>F1331</f>
        <v>9. They effectively accommodated my linguistic barrier.</v>
      </c>
      <c r="C279" s="174"/>
      <c r="D279" s="174"/>
      <c r="E279" s="174"/>
      <c r="F279" s="174"/>
      <c r="G279" s="174"/>
      <c r="H279" s="174"/>
      <c r="I279" s="174"/>
      <c r="J279" s="174"/>
      <c r="K279" s="175" t="s">
        <v>49</v>
      </c>
      <c r="L279" s="176"/>
      <c r="M279" s="177"/>
      <c r="N279" s="19"/>
    </row>
    <row r="280" spans="1:14" ht="5.15" customHeight="1" x14ac:dyDescent="0.3">
      <c r="A280" s="16"/>
      <c r="B280" s="39"/>
      <c r="C280" s="39"/>
      <c r="D280" s="39"/>
      <c r="E280" s="39"/>
      <c r="F280" s="39"/>
      <c r="G280" s="39"/>
      <c r="H280" s="39"/>
      <c r="I280" s="39"/>
      <c r="J280" s="39"/>
      <c r="K280" s="39"/>
      <c r="L280" s="39"/>
      <c r="M280" s="39"/>
      <c r="N280" s="19"/>
    </row>
    <row r="281" spans="1:14" ht="20.149999999999999" customHeight="1" x14ac:dyDescent="0.3">
      <c r="A281" s="16"/>
      <c r="B281" s="174" t="str">
        <f>F1332</f>
        <v>10. I was offered billing options appropriate to my cultural values.</v>
      </c>
      <c r="C281" s="174"/>
      <c r="D281" s="174"/>
      <c r="E281" s="174"/>
      <c r="F281" s="174"/>
      <c r="G281" s="174"/>
      <c r="H281" s="174"/>
      <c r="I281" s="174"/>
      <c r="J281" s="174"/>
      <c r="K281" s="175" t="s">
        <v>49</v>
      </c>
      <c r="L281" s="176"/>
      <c r="M281" s="177"/>
      <c r="N281" s="19"/>
    </row>
    <row r="282" spans="1:14" ht="10" customHeight="1" x14ac:dyDescent="0.3">
      <c r="A282" s="16"/>
      <c r="B282" s="39"/>
      <c r="C282" s="39"/>
      <c r="D282" s="39"/>
      <c r="E282" s="39"/>
      <c r="F282" s="39"/>
      <c r="G282" s="39"/>
      <c r="H282" s="39"/>
      <c r="I282" s="39"/>
      <c r="J282" s="39"/>
      <c r="K282" s="39"/>
      <c r="L282" s="39"/>
      <c r="M282" s="39"/>
      <c r="N282" s="19"/>
    </row>
    <row r="283" spans="1:14" ht="15" customHeight="1" x14ac:dyDescent="0.3">
      <c r="A283" s="16"/>
      <c r="B283" s="178" t="str">
        <f>B1336</f>
        <v>The resulting score for cultural competence is 63 out of 100. This indicates a level of adequate competence.</v>
      </c>
      <c r="C283" s="178"/>
      <c r="D283" s="178"/>
      <c r="E283" s="178"/>
      <c r="F283" s="178"/>
      <c r="G283" s="178"/>
      <c r="H283" s="178"/>
      <c r="I283" s="178"/>
      <c r="J283" s="178"/>
      <c r="K283" s="178"/>
      <c r="L283" s="178"/>
      <c r="M283" s="178"/>
      <c r="N283" s="19"/>
    </row>
    <row r="284" spans="1:14" ht="10" customHeight="1" x14ac:dyDescent="0.3">
      <c r="A284" s="16"/>
      <c r="B284" s="40"/>
      <c r="C284" s="41"/>
      <c r="D284" s="41"/>
      <c r="E284" s="41"/>
      <c r="F284" s="41"/>
      <c r="G284" s="41"/>
      <c r="H284" s="41"/>
      <c r="I284" s="41"/>
      <c r="J284" s="41"/>
      <c r="K284" s="41"/>
      <c r="L284" s="41"/>
      <c r="M284" s="42"/>
      <c r="N284" s="19"/>
    </row>
    <row r="285" spans="1:14" ht="20" customHeight="1" x14ac:dyDescent="0.3">
      <c r="A285" s="16"/>
      <c r="B285" s="52" t="str">
        <f>C1340</f>
        <v xml:space="preserve">We provide this helpful feedback to you, Dr. Waterson, to improve your cultural competency. </v>
      </c>
      <c r="C285" s="53"/>
      <c r="D285" s="53"/>
      <c r="E285" s="53"/>
      <c r="F285" s="53"/>
      <c r="G285" s="53"/>
      <c r="H285" s="53"/>
      <c r="I285" s="53"/>
      <c r="J285" s="53"/>
      <c r="K285" s="53"/>
      <c r="L285" s="53"/>
      <c r="M285" s="54"/>
      <c r="N285" s="19"/>
    </row>
    <row r="286" spans="1:14" ht="20" customHeight="1" x14ac:dyDescent="0.3">
      <c r="A286" s="16"/>
      <c r="B286" s="156" t="s">
        <v>15</v>
      </c>
      <c r="C286" s="157"/>
      <c r="D286" s="157"/>
      <c r="E286" s="157"/>
      <c r="F286" s="157"/>
      <c r="G286" s="157"/>
      <c r="H286" s="157"/>
      <c r="I286" s="157"/>
      <c r="J286" s="157"/>
      <c r="K286" s="157"/>
      <c r="L286" s="157"/>
      <c r="M286" s="158"/>
      <c r="N286" s="19"/>
    </row>
    <row r="287" spans="1:14" ht="20" customHeight="1" thickBot="1" x14ac:dyDescent="0.35">
      <c r="A287" s="16"/>
      <c r="B287" s="156" t="s">
        <v>16</v>
      </c>
      <c r="C287" s="157"/>
      <c r="D287" s="157"/>
      <c r="E287" s="157"/>
      <c r="F287" s="157"/>
      <c r="G287" s="157"/>
      <c r="H287" s="157"/>
      <c r="I287" s="157"/>
      <c r="J287" s="157"/>
      <c r="K287" s="157"/>
      <c r="L287" s="157"/>
      <c r="M287" s="158"/>
      <c r="N287" s="19"/>
    </row>
    <row r="288" spans="1:14" ht="30" customHeight="1" thickTop="1" x14ac:dyDescent="0.3">
      <c r="A288" s="16"/>
      <c r="B288" s="159" t="s">
        <v>17</v>
      </c>
      <c r="C288" s="160"/>
      <c r="D288" s="160"/>
      <c r="E288" s="162" t="s">
        <v>18</v>
      </c>
      <c r="F288" s="163"/>
      <c r="G288" s="163"/>
      <c r="H288" s="164"/>
      <c r="I288" s="165" t="s">
        <v>19</v>
      </c>
      <c r="J288" s="166"/>
      <c r="K288" s="166"/>
      <c r="L288" s="166"/>
      <c r="M288" s="167"/>
      <c r="N288" s="19"/>
    </row>
    <row r="289" spans="1:14" ht="55" customHeight="1" thickBot="1" x14ac:dyDescent="0.35">
      <c r="A289" s="16"/>
      <c r="B289" s="55"/>
      <c r="C289" s="17"/>
      <c r="D289" s="17"/>
      <c r="E289" s="168" t="s">
        <v>20</v>
      </c>
      <c r="F289" s="169"/>
      <c r="G289" s="169"/>
      <c r="H289" s="170"/>
      <c r="I289" s="171" t="s">
        <v>21</v>
      </c>
      <c r="J289" s="172"/>
      <c r="K289" s="172"/>
      <c r="L289" s="172"/>
      <c r="M289" s="173"/>
      <c r="N289" s="19"/>
    </row>
    <row r="290" spans="1:14" ht="10" customHeight="1" thickTop="1" x14ac:dyDescent="0.3">
      <c r="A290" s="16"/>
      <c r="B290" s="55"/>
      <c r="C290" s="17"/>
      <c r="D290" s="17"/>
      <c r="E290" s="17"/>
      <c r="F290" s="17"/>
      <c r="G290" s="17"/>
      <c r="H290" s="17"/>
      <c r="I290" s="17"/>
      <c r="J290" s="17"/>
      <c r="K290" s="17"/>
      <c r="L290" s="17"/>
      <c r="M290" s="56"/>
      <c r="N290" s="19"/>
    </row>
    <row r="291" spans="1:14" ht="20.149999999999999" customHeight="1" x14ac:dyDescent="0.3">
      <c r="A291" s="16"/>
      <c r="B291" s="46"/>
      <c r="C291" s="39"/>
      <c r="D291" s="39"/>
      <c r="E291" s="153"/>
      <c r="F291" s="154"/>
      <c r="G291" s="154"/>
      <c r="H291" s="154"/>
      <c r="I291" s="154"/>
      <c r="J291" s="154"/>
      <c r="K291" s="154"/>
      <c r="L291" s="155"/>
      <c r="M291" s="48"/>
      <c r="N291" s="19"/>
    </row>
    <row r="292" spans="1:14" ht="10" customHeight="1" x14ac:dyDescent="0.3">
      <c r="A292" s="16"/>
      <c r="B292" s="46"/>
      <c r="C292" s="39"/>
      <c r="D292" s="39"/>
      <c r="E292" s="39"/>
      <c r="F292" s="39"/>
      <c r="G292" s="39"/>
      <c r="H292" s="39"/>
      <c r="I292" s="39"/>
      <c r="J292" s="39"/>
      <c r="K292" s="39"/>
      <c r="L292" s="39"/>
      <c r="M292" s="48"/>
      <c r="N292" s="19"/>
    </row>
    <row r="293" spans="1:14" ht="65.150000000000006" customHeight="1" x14ac:dyDescent="0.3">
      <c r="A293" s="16"/>
      <c r="B293" s="156" t="str">
        <f>C1350</f>
        <v>Select one of these two services, Standard or Competitive Competence, to best improve your efficacy serving diverse patients. We can then offer a testimonial of your improved responsiveness to diverse clients.</v>
      </c>
      <c r="C293" s="157"/>
      <c r="D293" s="157"/>
      <c r="E293" s="157"/>
      <c r="F293" s="157"/>
      <c r="G293" s="157"/>
      <c r="H293" s="157"/>
      <c r="I293" s="157"/>
      <c r="J293" s="157"/>
      <c r="K293" s="157"/>
      <c r="L293" s="157"/>
      <c r="M293" s="158"/>
      <c r="N293" s="19"/>
    </row>
    <row r="294" spans="1:14" ht="45" customHeight="1" x14ac:dyDescent="0.3">
      <c r="A294" s="16"/>
      <c r="B294" s="150"/>
      <c r="C294" s="151"/>
      <c r="D294" s="151"/>
      <c r="E294" s="151"/>
      <c r="F294" s="151"/>
      <c r="G294" s="151"/>
      <c r="H294" s="151"/>
      <c r="I294" s="151"/>
      <c r="J294" s="151"/>
      <c r="K294" s="151"/>
      <c r="L294" s="151"/>
      <c r="M294" s="152"/>
      <c r="N294" s="19"/>
    </row>
    <row r="295" spans="1:14" ht="5.15" customHeight="1" x14ac:dyDescent="0.3">
      <c r="A295" s="16"/>
      <c r="B295" s="39"/>
      <c r="C295" s="39"/>
      <c r="D295" s="39"/>
      <c r="E295" s="39"/>
      <c r="F295" s="39"/>
      <c r="G295" s="39"/>
      <c r="H295" s="39"/>
      <c r="I295" s="39"/>
      <c r="J295" s="39"/>
      <c r="K295" s="39"/>
      <c r="L295" s="39"/>
      <c r="M295" s="39"/>
      <c r="N295" s="19"/>
    </row>
    <row r="296" spans="1:14" ht="5.15" customHeight="1" x14ac:dyDescent="0.3">
      <c r="A296" s="27"/>
      <c r="B296" s="28"/>
      <c r="C296" s="28"/>
      <c r="D296" s="28"/>
      <c r="E296" s="28"/>
      <c r="F296" s="28"/>
      <c r="G296" s="28"/>
      <c r="H296" s="28"/>
      <c r="I296" s="28"/>
      <c r="J296" s="28"/>
      <c r="K296" s="28"/>
      <c r="L296" s="28"/>
      <c r="M296" s="28"/>
      <c r="N296" s="29"/>
    </row>
    <row r="297" spans="1:14" ht="55" customHeight="1" x14ac:dyDescent="0.3">
      <c r="A297" s="30" t="s">
        <v>5</v>
      </c>
      <c r="B297" s="188" t="s">
        <v>29</v>
      </c>
      <c r="C297" s="188"/>
      <c r="D297" s="188"/>
      <c r="E297" s="188"/>
      <c r="F297" s="186" t="s">
        <v>44</v>
      </c>
      <c r="G297" s="186"/>
      <c r="H297" s="186"/>
      <c r="I297" s="186"/>
      <c r="J297" s="187" t="s">
        <v>43</v>
      </c>
      <c r="K297" s="187"/>
      <c r="L297" s="187"/>
      <c r="M297" s="187"/>
      <c r="N297" s="31" t="s">
        <v>7</v>
      </c>
    </row>
    <row r="298" spans="1:14" ht="5.15" customHeight="1" x14ac:dyDescent="0.3">
      <c r="A298" s="11"/>
      <c r="B298" s="12"/>
      <c r="C298" s="12"/>
      <c r="D298" s="12"/>
      <c r="E298" s="12"/>
      <c r="F298" s="12"/>
      <c r="G298" s="12"/>
      <c r="H298" s="13"/>
      <c r="I298" s="12"/>
      <c r="J298" s="12"/>
      <c r="K298" s="12"/>
      <c r="L298" s="12"/>
      <c r="M298" s="12"/>
      <c r="N298" s="14"/>
    </row>
    <row r="299" spans="1:14" ht="5.15" customHeight="1" x14ac:dyDescent="0.3">
      <c r="A299" s="16"/>
      <c r="B299" s="17"/>
      <c r="C299" s="17"/>
      <c r="D299" s="17"/>
      <c r="E299" s="17"/>
      <c r="F299" s="17"/>
      <c r="G299" s="17"/>
      <c r="H299" s="18"/>
      <c r="I299" s="17"/>
      <c r="J299" s="17"/>
      <c r="K299" s="17"/>
      <c r="L299" s="17"/>
      <c r="M299" s="17"/>
      <c r="N299" s="19"/>
    </row>
    <row r="300" spans="1:14" ht="5.15" customHeight="1" thickBot="1" x14ac:dyDescent="0.35">
      <c r="A300" s="16"/>
      <c r="B300" s="32"/>
      <c r="C300" s="32"/>
      <c r="D300" s="32"/>
      <c r="E300" s="32"/>
      <c r="F300" s="32"/>
      <c r="G300" s="32"/>
      <c r="H300" s="32"/>
      <c r="I300" s="32"/>
      <c r="J300" s="32"/>
      <c r="K300" s="32"/>
      <c r="L300" s="32"/>
      <c r="M300" s="32"/>
      <c r="N300" s="19"/>
    </row>
    <row r="301" spans="1:14" ht="20.149999999999999" customHeight="1" thickTop="1" x14ac:dyDescent="0.3">
      <c r="A301" s="16"/>
      <c r="B301" s="33" t="s">
        <v>11</v>
      </c>
      <c r="C301" s="32"/>
      <c r="D301" s="32"/>
      <c r="E301" s="32"/>
      <c r="F301" s="179" t="str">
        <f>F260</f>
        <v>Letisha</v>
      </c>
      <c r="G301" s="180"/>
      <c r="H301" s="180"/>
      <c r="I301" s="181"/>
      <c r="J301" s="34"/>
      <c r="K301" s="35" t="s">
        <v>12</v>
      </c>
      <c r="L301" s="36"/>
      <c r="M301" s="37"/>
      <c r="N301" s="19"/>
    </row>
    <row r="302" spans="1:14" ht="20.149999999999999" customHeight="1" thickBot="1" x14ac:dyDescent="0.35">
      <c r="A302" s="16"/>
      <c r="B302" s="33" t="s">
        <v>13</v>
      </c>
      <c r="C302" s="32"/>
      <c r="D302" s="32"/>
      <c r="E302" s="32"/>
      <c r="F302" s="179" t="str">
        <f>F261</f>
        <v>Dr. Waterson</v>
      </c>
      <c r="G302" s="180"/>
      <c r="H302" s="180"/>
      <c r="I302" s="181"/>
      <c r="J302" s="34"/>
      <c r="K302" s="182">
        <v>6.1</v>
      </c>
      <c r="L302" s="183"/>
      <c r="M302" s="184"/>
      <c r="N302" s="19"/>
    </row>
    <row r="303" spans="1:14" ht="10" customHeight="1" thickTop="1" x14ac:dyDescent="0.3">
      <c r="A303" s="16"/>
      <c r="B303" s="17"/>
      <c r="C303" s="17"/>
      <c r="D303" s="17"/>
      <c r="E303" s="17"/>
      <c r="F303" s="17"/>
      <c r="G303" s="17"/>
      <c r="H303" s="18"/>
      <c r="I303" s="17"/>
      <c r="J303" s="17"/>
      <c r="K303" s="17"/>
      <c r="L303" s="17"/>
      <c r="M303" s="17"/>
      <c r="N303" s="19"/>
    </row>
    <row r="304" spans="1:14" ht="20.149999999999999" customHeight="1" x14ac:dyDescent="0.3">
      <c r="A304" s="16"/>
      <c r="B304" s="174" t="str">
        <f>F1360</f>
        <v>1. I felt fully seen and heard.</v>
      </c>
      <c r="C304" s="174"/>
      <c r="D304" s="174"/>
      <c r="E304" s="174"/>
      <c r="F304" s="174"/>
      <c r="G304" s="174"/>
      <c r="H304" s="174"/>
      <c r="I304" s="174"/>
      <c r="J304" s="174"/>
      <c r="K304" s="175" t="s">
        <v>49</v>
      </c>
      <c r="L304" s="176"/>
      <c r="M304" s="177"/>
      <c r="N304" s="19"/>
    </row>
    <row r="305" spans="1:54" ht="5.15" customHeight="1" x14ac:dyDescent="0.3">
      <c r="A305" s="16"/>
      <c r="B305" s="17"/>
      <c r="C305" s="17"/>
      <c r="D305" s="17"/>
      <c r="E305" s="17"/>
      <c r="F305" s="17"/>
      <c r="G305" s="17"/>
      <c r="H305" s="18"/>
      <c r="I305" s="17"/>
      <c r="J305" s="17"/>
      <c r="K305" s="17"/>
      <c r="L305" s="17"/>
      <c r="M305" s="17"/>
      <c r="N305" s="19"/>
      <c r="BB305" s="38"/>
    </row>
    <row r="306" spans="1:54" ht="20.149999999999999" customHeight="1" x14ac:dyDescent="0.3">
      <c r="A306" s="16"/>
      <c r="B306" s="174" t="str">
        <f>F1361</f>
        <v>2. They faithfully responded to all of my expressions of pain or discomfort.</v>
      </c>
      <c r="C306" s="174"/>
      <c r="D306" s="174"/>
      <c r="E306" s="174"/>
      <c r="F306" s="174"/>
      <c r="G306" s="174"/>
      <c r="H306" s="174"/>
      <c r="I306" s="174"/>
      <c r="J306" s="174"/>
      <c r="K306" s="175" t="s">
        <v>49</v>
      </c>
      <c r="L306" s="176"/>
      <c r="M306" s="177"/>
      <c r="N306" s="19"/>
      <c r="BB306" s="38"/>
    </row>
    <row r="307" spans="1:54" ht="5.15" customHeight="1" x14ac:dyDescent="0.3">
      <c r="A307" s="16"/>
      <c r="B307" s="17"/>
      <c r="C307" s="17"/>
      <c r="D307" s="17"/>
      <c r="E307" s="17"/>
      <c r="F307" s="17"/>
      <c r="G307" s="17"/>
      <c r="H307" s="18"/>
      <c r="I307" s="17"/>
      <c r="J307" s="17"/>
      <c r="K307" s="17"/>
      <c r="L307" s="17"/>
      <c r="M307" s="17"/>
      <c r="N307" s="19"/>
      <c r="BB307" s="38"/>
    </row>
    <row r="308" spans="1:54" ht="20.149999999999999" customHeight="1" x14ac:dyDescent="0.3">
      <c r="A308" s="16"/>
      <c r="B308" s="174" t="str">
        <f>F1362</f>
        <v>3. They put my personal wellbeing ahead of their institutional processes.</v>
      </c>
      <c r="C308" s="174"/>
      <c r="D308" s="174"/>
      <c r="E308" s="174"/>
      <c r="F308" s="174"/>
      <c r="G308" s="174"/>
      <c r="H308" s="174"/>
      <c r="I308" s="174"/>
      <c r="J308" s="174"/>
      <c r="K308" s="175" t="s">
        <v>49</v>
      </c>
      <c r="L308" s="176"/>
      <c r="M308" s="177"/>
      <c r="N308" s="19"/>
      <c r="BB308" s="38"/>
    </row>
    <row r="309" spans="1:54" ht="5.15" customHeight="1" x14ac:dyDescent="0.3">
      <c r="A309" s="16"/>
      <c r="B309" s="17"/>
      <c r="C309" s="17"/>
      <c r="D309" s="17"/>
      <c r="E309" s="17"/>
      <c r="F309" s="17"/>
      <c r="G309" s="17"/>
      <c r="H309" s="18"/>
      <c r="I309" s="17"/>
      <c r="J309" s="17"/>
      <c r="K309" s="17"/>
      <c r="L309" s="17"/>
      <c r="M309" s="17"/>
      <c r="N309" s="19"/>
      <c r="BB309" s="38"/>
    </row>
    <row r="310" spans="1:54" ht="20.149999999999999" customHeight="1" x14ac:dyDescent="0.3">
      <c r="A310" s="16"/>
      <c r="B310" s="174" t="str">
        <f>F1363</f>
        <v>4. Their actions and expressions were devoid of any microaggressions.</v>
      </c>
      <c r="C310" s="174"/>
      <c r="D310" s="174"/>
      <c r="E310" s="174"/>
      <c r="F310" s="174"/>
      <c r="G310" s="174"/>
      <c r="H310" s="174"/>
      <c r="I310" s="174"/>
      <c r="J310" s="174"/>
      <c r="K310" s="175" t="s">
        <v>49</v>
      </c>
      <c r="L310" s="176"/>
      <c r="M310" s="177"/>
      <c r="N310" s="19"/>
    </row>
    <row r="311" spans="1:54" ht="5.15" customHeight="1" x14ac:dyDescent="0.3">
      <c r="A311" s="16"/>
      <c r="B311" s="17"/>
      <c r="C311" s="17"/>
      <c r="D311" s="17"/>
      <c r="E311" s="17"/>
      <c r="F311" s="17"/>
      <c r="G311" s="17"/>
      <c r="H311" s="18"/>
      <c r="I311" s="17"/>
      <c r="J311" s="17"/>
      <c r="K311" s="17"/>
      <c r="L311" s="17"/>
      <c r="M311" s="17"/>
      <c r="N311" s="19"/>
    </row>
    <row r="312" spans="1:54" ht="20.149999999999999" customHeight="1" x14ac:dyDescent="0.3">
      <c r="A312" s="16"/>
      <c r="B312" s="174" t="str">
        <f>F1364</f>
        <v>5. They asked me how they could be more culturally sensitive.</v>
      </c>
      <c r="C312" s="174"/>
      <c r="D312" s="174"/>
      <c r="E312" s="174"/>
      <c r="F312" s="174"/>
      <c r="G312" s="174"/>
      <c r="H312" s="174"/>
      <c r="I312" s="174"/>
      <c r="J312" s="174"/>
      <c r="K312" s="175" t="s">
        <v>49</v>
      </c>
      <c r="L312" s="176"/>
      <c r="M312" s="177"/>
      <c r="N312" s="19"/>
    </row>
    <row r="313" spans="1:54" ht="5.15" customHeight="1" x14ac:dyDescent="0.3">
      <c r="A313" s="16"/>
      <c r="B313" s="17"/>
      <c r="C313" s="17"/>
      <c r="D313" s="17"/>
      <c r="E313" s="17"/>
      <c r="F313" s="17"/>
      <c r="G313" s="17"/>
      <c r="H313" s="18"/>
      <c r="I313" s="17"/>
      <c r="J313" s="17"/>
      <c r="K313" s="17"/>
      <c r="L313" s="17"/>
      <c r="M313" s="17"/>
      <c r="N313" s="19"/>
    </row>
    <row r="314" spans="1:54" ht="20.149999999999999" customHeight="1" x14ac:dyDescent="0.3">
      <c r="A314" s="16"/>
      <c r="B314" s="174" t="str">
        <f>F1365</f>
        <v>6. They did not exploit my vulnerability to their professional authority.</v>
      </c>
      <c r="C314" s="174"/>
      <c r="D314" s="174"/>
      <c r="E314" s="174"/>
      <c r="F314" s="174"/>
      <c r="G314" s="174"/>
      <c r="H314" s="174"/>
      <c r="I314" s="174"/>
      <c r="J314" s="174"/>
      <c r="K314" s="175" t="s">
        <v>51</v>
      </c>
      <c r="L314" s="176"/>
      <c r="M314" s="177"/>
      <c r="N314" s="19"/>
    </row>
    <row r="315" spans="1:54" ht="5.15" customHeight="1" x14ac:dyDescent="0.3">
      <c r="A315" s="16"/>
      <c r="B315" s="39"/>
      <c r="C315" s="39"/>
      <c r="D315" s="39"/>
      <c r="E315" s="39"/>
      <c r="F315" s="39"/>
      <c r="G315" s="39"/>
      <c r="H315" s="39"/>
      <c r="I315" s="39"/>
      <c r="J315" s="39"/>
      <c r="K315" s="39"/>
      <c r="L315" s="39"/>
      <c r="M315" s="39"/>
      <c r="N315" s="19"/>
    </row>
    <row r="316" spans="1:54" ht="20.149999999999999" customHeight="1" x14ac:dyDescent="0.3">
      <c r="A316" s="16"/>
      <c r="B316" s="174" t="str">
        <f>F1366</f>
        <v>7. I never had to give up my autonomy to fit their processes.</v>
      </c>
      <c r="C316" s="174"/>
      <c r="D316" s="174"/>
      <c r="E316" s="174"/>
      <c r="F316" s="174"/>
      <c r="G316" s="174"/>
      <c r="H316" s="174"/>
      <c r="I316" s="174"/>
      <c r="J316" s="174"/>
      <c r="K316" s="175" t="s">
        <v>53</v>
      </c>
      <c r="L316" s="176"/>
      <c r="M316" s="177"/>
      <c r="N316" s="19"/>
    </row>
    <row r="317" spans="1:54" ht="5.15" customHeight="1" x14ac:dyDescent="0.3">
      <c r="A317" s="16"/>
      <c r="B317" s="39"/>
      <c r="C317" s="39"/>
      <c r="D317" s="39"/>
      <c r="E317" s="39"/>
      <c r="F317" s="39"/>
      <c r="G317" s="39"/>
      <c r="H317" s="39"/>
      <c r="I317" s="39"/>
      <c r="J317" s="39"/>
      <c r="K317" s="39"/>
      <c r="L317" s="39"/>
      <c r="M317" s="39"/>
      <c r="N317" s="19"/>
    </row>
    <row r="318" spans="1:54" ht="20.149999999999999" customHeight="1" x14ac:dyDescent="0.3">
      <c r="A318" s="16"/>
      <c r="B318" s="174" t="str">
        <f>F1367</f>
        <v>8. Staff appeared to be culturally diverse.</v>
      </c>
      <c r="C318" s="174"/>
      <c r="D318" s="174"/>
      <c r="E318" s="174"/>
      <c r="F318" s="174"/>
      <c r="G318" s="174"/>
      <c r="H318" s="174"/>
      <c r="I318" s="174"/>
      <c r="J318" s="174"/>
      <c r="K318" s="175" t="s">
        <v>49</v>
      </c>
      <c r="L318" s="176"/>
      <c r="M318" s="177"/>
      <c r="N318" s="19"/>
    </row>
    <row r="319" spans="1:54" ht="5.15" customHeight="1" x14ac:dyDescent="0.3">
      <c r="A319" s="16"/>
      <c r="B319" s="39"/>
      <c r="C319" s="39"/>
      <c r="D319" s="39"/>
      <c r="E319" s="39"/>
      <c r="F319" s="39"/>
      <c r="G319" s="39"/>
      <c r="H319" s="39"/>
      <c r="I319" s="39"/>
      <c r="J319" s="39"/>
      <c r="K319" s="39"/>
      <c r="L319" s="39"/>
      <c r="M319" s="39"/>
      <c r="N319" s="19"/>
    </row>
    <row r="320" spans="1:54" ht="20.149999999999999" customHeight="1" x14ac:dyDescent="0.3">
      <c r="A320" s="16"/>
      <c r="B320" s="174" t="str">
        <f>F1368</f>
        <v>9. They effectively accommodated my linguistic barrier.</v>
      </c>
      <c r="C320" s="174"/>
      <c r="D320" s="174"/>
      <c r="E320" s="174"/>
      <c r="F320" s="174"/>
      <c r="G320" s="174"/>
      <c r="H320" s="174"/>
      <c r="I320" s="174"/>
      <c r="J320" s="174"/>
      <c r="K320" s="175" t="s">
        <v>49</v>
      </c>
      <c r="L320" s="176"/>
      <c r="M320" s="177"/>
      <c r="N320" s="19"/>
    </row>
    <row r="321" spans="1:14" ht="5.15" customHeight="1" x14ac:dyDescent="0.3">
      <c r="A321" s="16"/>
      <c r="B321" s="39"/>
      <c r="C321" s="39"/>
      <c r="D321" s="39"/>
      <c r="E321" s="39"/>
      <c r="F321" s="39"/>
      <c r="G321" s="39"/>
      <c r="H321" s="39"/>
      <c r="I321" s="39"/>
      <c r="J321" s="39"/>
      <c r="K321" s="39"/>
      <c r="L321" s="39"/>
      <c r="M321" s="39"/>
      <c r="N321" s="19"/>
    </row>
    <row r="322" spans="1:14" ht="20.149999999999999" customHeight="1" x14ac:dyDescent="0.3">
      <c r="A322" s="16"/>
      <c r="B322" s="174" t="str">
        <f>F1369</f>
        <v>10. I was offered billing options appropriate to my cultural values.</v>
      </c>
      <c r="C322" s="174"/>
      <c r="D322" s="174"/>
      <c r="E322" s="174"/>
      <c r="F322" s="174"/>
      <c r="G322" s="174"/>
      <c r="H322" s="174"/>
      <c r="I322" s="174"/>
      <c r="J322" s="174"/>
      <c r="K322" s="175" t="s">
        <v>49</v>
      </c>
      <c r="L322" s="176"/>
      <c r="M322" s="177"/>
      <c r="N322" s="19"/>
    </row>
    <row r="323" spans="1:14" ht="10" customHeight="1" x14ac:dyDescent="0.3">
      <c r="A323" s="16"/>
      <c r="B323" s="39"/>
      <c r="C323" s="39"/>
      <c r="D323" s="39"/>
      <c r="E323" s="39"/>
      <c r="F323" s="39"/>
      <c r="G323" s="39"/>
      <c r="H323" s="39"/>
      <c r="I323" s="39"/>
      <c r="J323" s="39"/>
      <c r="K323" s="39"/>
      <c r="L323" s="39"/>
      <c r="M323" s="39"/>
      <c r="N323" s="19"/>
    </row>
    <row r="324" spans="1:14" ht="15" customHeight="1" x14ac:dyDescent="0.3">
      <c r="A324" s="16"/>
      <c r="B324" s="178" t="str">
        <f>B1373</f>
        <v>The resulting score for cultural competence is 93 out of 100. This indicates a level of certifiable competence.</v>
      </c>
      <c r="C324" s="178"/>
      <c r="D324" s="178"/>
      <c r="E324" s="178"/>
      <c r="F324" s="178"/>
      <c r="G324" s="178"/>
      <c r="H324" s="178"/>
      <c r="I324" s="178"/>
      <c r="J324" s="178"/>
      <c r="K324" s="178"/>
      <c r="L324" s="178"/>
      <c r="M324" s="178"/>
      <c r="N324" s="19"/>
    </row>
    <row r="325" spans="1:14" ht="10" customHeight="1" x14ac:dyDescent="0.3">
      <c r="A325" s="16"/>
      <c r="B325" s="40"/>
      <c r="C325" s="41"/>
      <c r="D325" s="41"/>
      <c r="E325" s="41"/>
      <c r="F325" s="41"/>
      <c r="G325" s="41"/>
      <c r="H325" s="41"/>
      <c r="I325" s="41"/>
      <c r="J325" s="41"/>
      <c r="K325" s="41"/>
      <c r="L325" s="41"/>
      <c r="M325" s="42"/>
      <c r="N325" s="19"/>
    </row>
    <row r="326" spans="1:14" ht="20" customHeight="1" x14ac:dyDescent="0.3">
      <c r="A326" s="16"/>
      <c r="B326" s="52" t="str">
        <f>C1377</f>
        <v xml:space="preserve">We provide this helpful feedback to you, Dr. Waterson, to improve your cultural competency. </v>
      </c>
      <c r="C326" s="53"/>
      <c r="D326" s="53"/>
      <c r="E326" s="53"/>
      <c r="F326" s="53"/>
      <c r="G326" s="53"/>
      <c r="H326" s="53"/>
      <c r="I326" s="53"/>
      <c r="J326" s="53"/>
      <c r="K326" s="53"/>
      <c r="L326" s="53"/>
      <c r="M326" s="54"/>
      <c r="N326" s="19"/>
    </row>
    <row r="327" spans="1:14" ht="20" customHeight="1" x14ac:dyDescent="0.3">
      <c r="A327" s="16"/>
      <c r="B327" s="156" t="s">
        <v>15</v>
      </c>
      <c r="C327" s="157"/>
      <c r="D327" s="157"/>
      <c r="E327" s="157"/>
      <c r="F327" s="157"/>
      <c r="G327" s="157"/>
      <c r="H327" s="157"/>
      <c r="I327" s="157"/>
      <c r="J327" s="157"/>
      <c r="K327" s="157"/>
      <c r="L327" s="157"/>
      <c r="M327" s="158"/>
      <c r="N327" s="19"/>
    </row>
    <row r="328" spans="1:14" ht="20" customHeight="1" thickBot="1" x14ac:dyDescent="0.35">
      <c r="A328" s="16"/>
      <c r="B328" s="156" t="s">
        <v>16</v>
      </c>
      <c r="C328" s="157"/>
      <c r="D328" s="157"/>
      <c r="E328" s="157"/>
      <c r="F328" s="157"/>
      <c r="G328" s="157"/>
      <c r="H328" s="157"/>
      <c r="I328" s="157"/>
      <c r="J328" s="157"/>
      <c r="K328" s="157"/>
      <c r="L328" s="157"/>
      <c r="M328" s="158"/>
      <c r="N328" s="19"/>
    </row>
    <row r="329" spans="1:14" ht="30" customHeight="1" thickTop="1" x14ac:dyDescent="0.3">
      <c r="A329" s="16"/>
      <c r="B329" s="159" t="s">
        <v>17</v>
      </c>
      <c r="C329" s="160"/>
      <c r="D329" s="160"/>
      <c r="E329" s="162" t="s">
        <v>18</v>
      </c>
      <c r="F329" s="163"/>
      <c r="G329" s="163"/>
      <c r="H329" s="164"/>
      <c r="I329" s="165" t="s">
        <v>19</v>
      </c>
      <c r="J329" s="166"/>
      <c r="K329" s="166"/>
      <c r="L329" s="166"/>
      <c r="M329" s="167"/>
      <c r="N329" s="19"/>
    </row>
    <row r="330" spans="1:14" ht="55" customHeight="1" thickBot="1" x14ac:dyDescent="0.35">
      <c r="A330" s="16"/>
      <c r="B330" s="55"/>
      <c r="C330" s="17"/>
      <c r="D330" s="17"/>
      <c r="E330" s="168" t="s">
        <v>20</v>
      </c>
      <c r="F330" s="169"/>
      <c r="G330" s="169"/>
      <c r="H330" s="170"/>
      <c r="I330" s="171" t="s">
        <v>21</v>
      </c>
      <c r="J330" s="172"/>
      <c r="K330" s="172"/>
      <c r="L330" s="172"/>
      <c r="M330" s="173"/>
      <c r="N330" s="19"/>
    </row>
    <row r="331" spans="1:14" ht="10" customHeight="1" thickTop="1" x14ac:dyDescent="0.3">
      <c r="A331" s="16"/>
      <c r="B331" s="55"/>
      <c r="C331" s="17"/>
      <c r="D331" s="17"/>
      <c r="E331" s="17"/>
      <c r="F331" s="17"/>
      <c r="G331" s="17"/>
      <c r="H331" s="17"/>
      <c r="I331" s="17"/>
      <c r="J331" s="17"/>
      <c r="K331" s="17"/>
      <c r="L331" s="17"/>
      <c r="M331" s="56"/>
      <c r="N331" s="19"/>
    </row>
    <row r="332" spans="1:14" ht="20.149999999999999" customHeight="1" x14ac:dyDescent="0.3">
      <c r="A332" s="16"/>
      <c r="B332" s="46"/>
      <c r="C332" s="39"/>
      <c r="D332" s="39"/>
      <c r="E332" s="153"/>
      <c r="F332" s="154"/>
      <c r="G332" s="154"/>
      <c r="H332" s="154"/>
      <c r="I332" s="154"/>
      <c r="J332" s="154"/>
      <c r="K332" s="154"/>
      <c r="L332" s="155"/>
      <c r="M332" s="48"/>
      <c r="N332" s="19"/>
    </row>
    <row r="333" spans="1:14" ht="10" customHeight="1" x14ac:dyDescent="0.3">
      <c r="A333" s="16"/>
      <c r="B333" s="46"/>
      <c r="C333" s="39"/>
      <c r="D333" s="39"/>
      <c r="E333" s="39"/>
      <c r="F333" s="39"/>
      <c r="G333" s="39"/>
      <c r="H333" s="39"/>
      <c r="I333" s="39"/>
      <c r="J333" s="39"/>
      <c r="K333" s="39"/>
      <c r="L333" s="39"/>
      <c r="M333" s="48"/>
      <c r="N333" s="19"/>
    </row>
    <row r="334" spans="1:14" ht="65.150000000000006" customHeight="1" x14ac:dyDescent="0.3">
      <c r="A334" s="16"/>
      <c r="B334" s="156" t="str">
        <f>C1387</f>
        <v>Select one of these two services, Standard or Competitive Competence, to best improve your efficacy serving diverse patients. We can then offer a testimonial of your improved responsiveness to diverse clients.</v>
      </c>
      <c r="C334" s="157"/>
      <c r="D334" s="157"/>
      <c r="E334" s="157"/>
      <c r="F334" s="157"/>
      <c r="G334" s="157"/>
      <c r="H334" s="157"/>
      <c r="I334" s="157"/>
      <c r="J334" s="157"/>
      <c r="K334" s="157"/>
      <c r="L334" s="157"/>
      <c r="M334" s="158"/>
      <c r="N334" s="19"/>
    </row>
    <row r="335" spans="1:14" ht="45" customHeight="1" x14ac:dyDescent="0.3">
      <c r="A335" s="16"/>
      <c r="B335" s="150"/>
      <c r="C335" s="151"/>
      <c r="D335" s="151"/>
      <c r="E335" s="151"/>
      <c r="F335" s="151"/>
      <c r="G335" s="151"/>
      <c r="H335" s="151"/>
      <c r="I335" s="151"/>
      <c r="J335" s="151"/>
      <c r="K335" s="151"/>
      <c r="L335" s="151"/>
      <c r="M335" s="152"/>
      <c r="N335" s="19"/>
    </row>
    <row r="336" spans="1:14" ht="5.15" customHeight="1" x14ac:dyDescent="0.3">
      <c r="A336" s="16"/>
      <c r="B336" s="39"/>
      <c r="C336" s="39"/>
      <c r="D336" s="39"/>
      <c r="E336" s="39"/>
      <c r="F336" s="39"/>
      <c r="G336" s="39"/>
      <c r="H336" s="39"/>
      <c r="I336" s="39"/>
      <c r="J336" s="39"/>
      <c r="K336" s="39"/>
      <c r="L336" s="39"/>
      <c r="M336" s="39"/>
      <c r="N336" s="19"/>
    </row>
    <row r="337" spans="1:54" ht="5.15" customHeight="1" x14ac:dyDescent="0.3">
      <c r="A337" s="27"/>
      <c r="B337" s="28"/>
      <c r="C337" s="28"/>
      <c r="D337" s="28"/>
      <c r="E337" s="28"/>
      <c r="F337" s="28"/>
      <c r="G337" s="28"/>
      <c r="H337" s="28"/>
      <c r="I337" s="28"/>
      <c r="J337" s="28"/>
      <c r="K337" s="28"/>
      <c r="L337" s="28"/>
      <c r="M337" s="28"/>
      <c r="N337" s="29"/>
    </row>
    <row r="338" spans="1:54" ht="55" customHeight="1" x14ac:dyDescent="0.3">
      <c r="A338" s="30" t="s">
        <v>5</v>
      </c>
      <c r="B338" s="188" t="s">
        <v>30</v>
      </c>
      <c r="C338" s="188"/>
      <c r="D338" s="188"/>
      <c r="E338" s="188"/>
      <c r="F338" s="186" t="s">
        <v>46</v>
      </c>
      <c r="G338" s="186"/>
      <c r="H338" s="186"/>
      <c r="I338" s="186"/>
      <c r="J338" s="187" t="s">
        <v>43</v>
      </c>
      <c r="K338" s="187"/>
      <c r="L338" s="187"/>
      <c r="M338" s="187"/>
      <c r="N338" s="31" t="s">
        <v>7</v>
      </c>
    </row>
    <row r="339" spans="1:54" ht="5.15" customHeight="1" x14ac:dyDescent="0.3">
      <c r="A339" s="11"/>
      <c r="B339" s="12"/>
      <c r="C339" s="12"/>
      <c r="D339" s="12"/>
      <c r="E339" s="12"/>
      <c r="F339" s="12"/>
      <c r="G339" s="12"/>
      <c r="H339" s="13"/>
      <c r="I339" s="12"/>
      <c r="J339" s="12"/>
      <c r="K339" s="12"/>
      <c r="L339" s="12"/>
      <c r="M339" s="12"/>
      <c r="N339" s="14"/>
    </row>
    <row r="340" spans="1:54" ht="5.15" customHeight="1" x14ac:dyDescent="0.3">
      <c r="A340" s="16"/>
      <c r="B340" s="17"/>
      <c r="C340" s="17"/>
      <c r="D340" s="17"/>
      <c r="E340" s="17"/>
      <c r="F340" s="17"/>
      <c r="G340" s="17"/>
      <c r="H340" s="18"/>
      <c r="I340" s="17"/>
      <c r="J340" s="17"/>
      <c r="K340" s="17"/>
      <c r="L340" s="17"/>
      <c r="M340" s="17"/>
      <c r="N340" s="19"/>
    </row>
    <row r="341" spans="1:54" ht="5.15" customHeight="1" thickBot="1" x14ac:dyDescent="0.35">
      <c r="A341" s="16"/>
      <c r="B341" s="32"/>
      <c r="C341" s="32"/>
      <c r="D341" s="32"/>
      <c r="E341" s="32"/>
      <c r="F341" s="32"/>
      <c r="G341" s="32"/>
      <c r="H341" s="32"/>
      <c r="I341" s="32"/>
      <c r="J341" s="32"/>
      <c r="K341" s="32"/>
      <c r="L341" s="32"/>
      <c r="M341" s="32"/>
      <c r="N341" s="19"/>
    </row>
    <row r="342" spans="1:54" ht="20.149999999999999" customHeight="1" thickTop="1" x14ac:dyDescent="0.3">
      <c r="A342" s="16"/>
      <c r="B342" s="33" t="s">
        <v>11</v>
      </c>
      <c r="C342" s="32"/>
      <c r="D342" s="32"/>
      <c r="E342" s="32"/>
      <c r="F342" s="179" t="str">
        <f>F301</f>
        <v>Letisha</v>
      </c>
      <c r="G342" s="180"/>
      <c r="H342" s="180"/>
      <c r="I342" s="181"/>
      <c r="J342" s="34"/>
      <c r="K342" s="35" t="s">
        <v>12</v>
      </c>
      <c r="L342" s="36"/>
      <c r="M342" s="37"/>
      <c r="N342" s="19"/>
    </row>
    <row r="343" spans="1:54" ht="20.149999999999999" customHeight="1" thickBot="1" x14ac:dyDescent="0.35">
      <c r="A343" s="16"/>
      <c r="B343" s="33" t="s">
        <v>13</v>
      </c>
      <c r="C343" s="32"/>
      <c r="D343" s="32"/>
      <c r="E343" s="32"/>
      <c r="F343" s="179" t="str">
        <f>F302</f>
        <v>Dr. Waterson</v>
      </c>
      <c r="G343" s="180"/>
      <c r="H343" s="180"/>
      <c r="I343" s="181"/>
      <c r="J343" s="34"/>
      <c r="K343" s="182">
        <v>4.8</v>
      </c>
      <c r="L343" s="183"/>
      <c r="M343" s="184"/>
      <c r="N343" s="19"/>
    </row>
    <row r="344" spans="1:54" ht="10" customHeight="1" thickTop="1" x14ac:dyDescent="0.3">
      <c r="A344" s="16"/>
      <c r="B344" s="17"/>
      <c r="C344" s="17"/>
      <c r="D344" s="17"/>
      <c r="E344" s="17"/>
      <c r="F344" s="17"/>
      <c r="G344" s="17"/>
      <c r="H344" s="18"/>
      <c r="I344" s="17"/>
      <c r="J344" s="17"/>
      <c r="K344" s="17"/>
      <c r="L344" s="17"/>
      <c r="M344" s="17"/>
      <c r="N344" s="19"/>
    </row>
    <row r="345" spans="1:54" ht="20.149999999999999" customHeight="1" x14ac:dyDescent="0.3">
      <c r="A345" s="16"/>
      <c r="B345" s="174" t="str">
        <f>F1397</f>
        <v>1. I felt fully seen and heard.</v>
      </c>
      <c r="C345" s="174"/>
      <c r="D345" s="174"/>
      <c r="E345" s="174"/>
      <c r="F345" s="174"/>
      <c r="G345" s="174"/>
      <c r="H345" s="174"/>
      <c r="I345" s="174"/>
      <c r="J345" s="174"/>
      <c r="K345" s="175" t="s">
        <v>51</v>
      </c>
      <c r="L345" s="176"/>
      <c r="M345" s="177"/>
      <c r="N345" s="19"/>
    </row>
    <row r="346" spans="1:54" ht="5.15" customHeight="1" x14ac:dyDescent="0.3">
      <c r="A346" s="16"/>
      <c r="B346" s="17"/>
      <c r="C346" s="17"/>
      <c r="D346" s="17"/>
      <c r="E346" s="17"/>
      <c r="F346" s="17"/>
      <c r="G346" s="17"/>
      <c r="H346" s="18"/>
      <c r="I346" s="17"/>
      <c r="J346" s="17"/>
      <c r="K346" s="17"/>
      <c r="L346" s="17"/>
      <c r="M346" s="17"/>
      <c r="N346" s="19"/>
      <c r="BB346" s="38"/>
    </row>
    <row r="347" spans="1:54" ht="20.149999999999999" customHeight="1" x14ac:dyDescent="0.3">
      <c r="A347" s="16"/>
      <c r="B347" s="174" t="str">
        <f>F1398</f>
        <v>2. They faithfully responded to all of my expressions of pain or discomfort.</v>
      </c>
      <c r="C347" s="174"/>
      <c r="D347" s="174"/>
      <c r="E347" s="174"/>
      <c r="F347" s="174"/>
      <c r="G347" s="174"/>
      <c r="H347" s="174"/>
      <c r="I347" s="174"/>
      <c r="J347" s="174"/>
      <c r="K347" s="175" t="s">
        <v>51</v>
      </c>
      <c r="L347" s="176"/>
      <c r="M347" s="177"/>
      <c r="N347" s="19"/>
      <c r="BB347" s="38"/>
    </row>
    <row r="348" spans="1:54" ht="5.15" customHeight="1" x14ac:dyDescent="0.3">
      <c r="A348" s="16"/>
      <c r="B348" s="17"/>
      <c r="C348" s="17"/>
      <c r="D348" s="17"/>
      <c r="E348" s="17"/>
      <c r="F348" s="17"/>
      <c r="G348" s="17"/>
      <c r="H348" s="18"/>
      <c r="I348" s="17"/>
      <c r="J348" s="17"/>
      <c r="K348" s="17"/>
      <c r="L348" s="17"/>
      <c r="M348" s="17"/>
      <c r="N348" s="19"/>
      <c r="BB348" s="38"/>
    </row>
    <row r="349" spans="1:54" ht="20.149999999999999" customHeight="1" x14ac:dyDescent="0.3">
      <c r="A349" s="16"/>
      <c r="B349" s="174" t="str">
        <f>F1399</f>
        <v>3. They put my personal wellbeing ahead of their institutional processes.</v>
      </c>
      <c r="C349" s="174"/>
      <c r="D349" s="174"/>
      <c r="E349" s="174"/>
      <c r="F349" s="174"/>
      <c r="G349" s="174"/>
      <c r="H349" s="174"/>
      <c r="I349" s="174"/>
      <c r="J349" s="174"/>
      <c r="K349" s="175" t="s">
        <v>55</v>
      </c>
      <c r="L349" s="176"/>
      <c r="M349" s="177"/>
      <c r="N349" s="19"/>
      <c r="BB349" s="38"/>
    </row>
    <row r="350" spans="1:54" ht="5.15" customHeight="1" x14ac:dyDescent="0.3">
      <c r="A350" s="16"/>
      <c r="B350" s="17"/>
      <c r="C350" s="17"/>
      <c r="D350" s="17"/>
      <c r="E350" s="17"/>
      <c r="F350" s="17"/>
      <c r="G350" s="17"/>
      <c r="H350" s="18"/>
      <c r="I350" s="17"/>
      <c r="J350" s="17"/>
      <c r="K350" s="17"/>
      <c r="L350" s="17"/>
      <c r="M350" s="17"/>
      <c r="N350" s="19"/>
      <c r="BB350" s="38"/>
    </row>
    <row r="351" spans="1:54" ht="20.149999999999999" customHeight="1" x14ac:dyDescent="0.3">
      <c r="A351" s="16"/>
      <c r="B351" s="174" t="str">
        <f>F1400</f>
        <v>4. Their actions and expressions were devoid of any microaggressions.</v>
      </c>
      <c r="C351" s="174"/>
      <c r="D351" s="174"/>
      <c r="E351" s="174"/>
      <c r="F351" s="174"/>
      <c r="G351" s="174"/>
      <c r="H351" s="174"/>
      <c r="I351" s="174"/>
      <c r="J351" s="174"/>
      <c r="K351" s="175" t="s">
        <v>49</v>
      </c>
      <c r="L351" s="176"/>
      <c r="M351" s="177"/>
      <c r="N351" s="19"/>
    </row>
    <row r="352" spans="1:54" ht="5.15" customHeight="1" x14ac:dyDescent="0.3">
      <c r="A352" s="16"/>
      <c r="B352" s="17"/>
      <c r="C352" s="17"/>
      <c r="D352" s="17"/>
      <c r="E352" s="17"/>
      <c r="F352" s="17"/>
      <c r="G352" s="17"/>
      <c r="H352" s="18"/>
      <c r="I352" s="17"/>
      <c r="J352" s="17"/>
      <c r="K352" s="17"/>
      <c r="L352" s="17"/>
      <c r="M352" s="17"/>
      <c r="N352" s="19"/>
    </row>
    <row r="353" spans="1:14" ht="20.149999999999999" customHeight="1" x14ac:dyDescent="0.3">
      <c r="A353" s="16"/>
      <c r="B353" s="174" t="str">
        <f>F1401</f>
        <v>5. They asked me how they could be more culturally sensitive.</v>
      </c>
      <c r="C353" s="174"/>
      <c r="D353" s="174"/>
      <c r="E353" s="174"/>
      <c r="F353" s="174"/>
      <c r="G353" s="174"/>
      <c r="H353" s="174"/>
      <c r="I353" s="174"/>
      <c r="J353" s="174"/>
      <c r="K353" s="175" t="s">
        <v>53</v>
      </c>
      <c r="L353" s="176"/>
      <c r="M353" s="177"/>
      <c r="N353" s="19"/>
    </row>
    <row r="354" spans="1:14" ht="5.15" customHeight="1" x14ac:dyDescent="0.3">
      <c r="A354" s="16"/>
      <c r="B354" s="17"/>
      <c r="C354" s="17"/>
      <c r="D354" s="17"/>
      <c r="E354" s="17"/>
      <c r="F354" s="17"/>
      <c r="G354" s="17"/>
      <c r="H354" s="18"/>
      <c r="I354" s="17"/>
      <c r="J354" s="17"/>
      <c r="K354" s="17"/>
      <c r="L354" s="17"/>
      <c r="M354" s="17"/>
      <c r="N354" s="19"/>
    </row>
    <row r="355" spans="1:14" ht="20.149999999999999" customHeight="1" x14ac:dyDescent="0.3">
      <c r="A355" s="16"/>
      <c r="B355" s="174" t="str">
        <f>F1402</f>
        <v>6. They did not exploit my vulnerability to their professional authority.</v>
      </c>
      <c r="C355" s="174"/>
      <c r="D355" s="174"/>
      <c r="E355" s="174"/>
      <c r="F355" s="174"/>
      <c r="G355" s="174"/>
      <c r="H355" s="174"/>
      <c r="I355" s="174"/>
      <c r="J355" s="174"/>
      <c r="K355" s="175" t="s">
        <v>51</v>
      </c>
      <c r="L355" s="176"/>
      <c r="M355" s="177"/>
      <c r="N355" s="19"/>
    </row>
    <row r="356" spans="1:14" ht="5.15" customHeight="1" x14ac:dyDescent="0.3">
      <c r="A356" s="16"/>
      <c r="B356" s="39"/>
      <c r="C356" s="39"/>
      <c r="D356" s="39"/>
      <c r="E356" s="39"/>
      <c r="F356" s="39"/>
      <c r="G356" s="39"/>
      <c r="H356" s="39"/>
      <c r="I356" s="39"/>
      <c r="J356" s="39"/>
      <c r="K356" s="39"/>
      <c r="L356" s="39"/>
      <c r="M356" s="39"/>
      <c r="N356" s="19"/>
    </row>
    <row r="357" spans="1:14" ht="20.149999999999999" customHeight="1" x14ac:dyDescent="0.3">
      <c r="A357" s="16"/>
      <c r="B357" s="174" t="str">
        <f>F1403</f>
        <v>7. I never had to give up my autonomy to fit their processes.</v>
      </c>
      <c r="C357" s="174"/>
      <c r="D357" s="174"/>
      <c r="E357" s="174"/>
      <c r="F357" s="174"/>
      <c r="G357" s="174"/>
      <c r="H357" s="174"/>
      <c r="I357" s="174"/>
      <c r="J357" s="174"/>
      <c r="K357" s="175" t="s">
        <v>53</v>
      </c>
      <c r="L357" s="176"/>
      <c r="M357" s="177"/>
      <c r="N357" s="19"/>
    </row>
    <row r="358" spans="1:14" ht="5.15" customHeight="1" x14ac:dyDescent="0.3">
      <c r="A358" s="16"/>
      <c r="B358" s="39"/>
      <c r="C358" s="39"/>
      <c r="D358" s="39"/>
      <c r="E358" s="39"/>
      <c r="F358" s="39"/>
      <c r="G358" s="39"/>
      <c r="H358" s="39"/>
      <c r="I358" s="39"/>
      <c r="J358" s="39"/>
      <c r="K358" s="39"/>
      <c r="L358" s="39"/>
      <c r="M358" s="39"/>
      <c r="N358" s="19"/>
    </row>
    <row r="359" spans="1:14" ht="20.149999999999999" customHeight="1" x14ac:dyDescent="0.3">
      <c r="A359" s="16"/>
      <c r="B359" s="174" t="str">
        <f>F1404</f>
        <v>8. Staff appeared to be culturally diverse.</v>
      </c>
      <c r="C359" s="174"/>
      <c r="D359" s="174"/>
      <c r="E359" s="174"/>
      <c r="F359" s="174"/>
      <c r="G359" s="174"/>
      <c r="H359" s="174"/>
      <c r="I359" s="174"/>
      <c r="J359" s="174"/>
      <c r="K359" s="175" t="s">
        <v>49</v>
      </c>
      <c r="L359" s="176"/>
      <c r="M359" s="177"/>
      <c r="N359" s="19"/>
    </row>
    <row r="360" spans="1:14" ht="5.15" customHeight="1" x14ac:dyDescent="0.3">
      <c r="A360" s="16"/>
      <c r="B360" s="39"/>
      <c r="C360" s="39"/>
      <c r="D360" s="39"/>
      <c r="E360" s="39"/>
      <c r="F360" s="39"/>
      <c r="G360" s="39"/>
      <c r="H360" s="39"/>
      <c r="I360" s="39"/>
      <c r="J360" s="39"/>
      <c r="K360" s="39"/>
      <c r="L360" s="39"/>
      <c r="M360" s="39"/>
      <c r="N360" s="19"/>
    </row>
    <row r="361" spans="1:14" ht="20.149999999999999" customHeight="1" x14ac:dyDescent="0.3">
      <c r="A361" s="16"/>
      <c r="B361" s="174" t="str">
        <f>F1405</f>
        <v>9. They effectively accommodated my linguistic barrier.</v>
      </c>
      <c r="C361" s="174"/>
      <c r="D361" s="174"/>
      <c r="E361" s="174"/>
      <c r="F361" s="174"/>
      <c r="G361" s="174"/>
      <c r="H361" s="174"/>
      <c r="I361" s="174"/>
      <c r="J361" s="174"/>
      <c r="K361" s="175" t="s">
        <v>49</v>
      </c>
      <c r="L361" s="176"/>
      <c r="M361" s="177"/>
      <c r="N361" s="19"/>
    </row>
    <row r="362" spans="1:14" ht="5.15" customHeight="1" x14ac:dyDescent="0.3">
      <c r="A362" s="16"/>
      <c r="B362" s="39"/>
      <c r="C362" s="39"/>
      <c r="D362" s="39"/>
      <c r="E362" s="39"/>
      <c r="F362" s="39"/>
      <c r="G362" s="39"/>
      <c r="H362" s="39"/>
      <c r="I362" s="39"/>
      <c r="J362" s="39"/>
      <c r="K362" s="39"/>
      <c r="L362" s="39"/>
      <c r="M362" s="39"/>
      <c r="N362" s="19"/>
    </row>
    <row r="363" spans="1:14" ht="20.149999999999999" customHeight="1" x14ac:dyDescent="0.3">
      <c r="A363" s="16"/>
      <c r="B363" s="174" t="str">
        <f>F1406</f>
        <v>10. I was offered billing options appropriate to my cultural values.</v>
      </c>
      <c r="C363" s="174"/>
      <c r="D363" s="174"/>
      <c r="E363" s="174"/>
      <c r="F363" s="174"/>
      <c r="G363" s="174"/>
      <c r="H363" s="174"/>
      <c r="I363" s="174"/>
      <c r="J363" s="174"/>
      <c r="K363" s="175" t="s">
        <v>49</v>
      </c>
      <c r="L363" s="176"/>
      <c r="M363" s="177"/>
      <c r="N363" s="19"/>
    </row>
    <row r="364" spans="1:14" ht="10" customHeight="1" x14ac:dyDescent="0.3">
      <c r="A364" s="16"/>
      <c r="B364" s="39"/>
      <c r="C364" s="39"/>
      <c r="D364" s="39"/>
      <c r="E364" s="39"/>
      <c r="F364" s="39"/>
      <c r="G364" s="39"/>
      <c r="H364" s="39"/>
      <c r="I364" s="39"/>
      <c r="J364" s="39"/>
      <c r="K364" s="39"/>
      <c r="L364" s="39"/>
      <c r="M364" s="39"/>
      <c r="N364" s="19"/>
    </row>
    <row r="365" spans="1:14" ht="15" customHeight="1" x14ac:dyDescent="0.3">
      <c r="A365" s="16"/>
      <c r="B365" s="178" t="str">
        <f>B1410</f>
        <v>The resulting score for cultural competence is 75 out of 100. This indicates a level of adequate competence.</v>
      </c>
      <c r="C365" s="178"/>
      <c r="D365" s="178"/>
      <c r="E365" s="178"/>
      <c r="F365" s="178"/>
      <c r="G365" s="178"/>
      <c r="H365" s="178"/>
      <c r="I365" s="178"/>
      <c r="J365" s="178"/>
      <c r="K365" s="178"/>
      <c r="L365" s="178"/>
      <c r="M365" s="178"/>
      <c r="N365" s="19"/>
    </row>
    <row r="366" spans="1:14" ht="10" customHeight="1" x14ac:dyDescent="0.3">
      <c r="A366" s="16"/>
      <c r="B366" s="40"/>
      <c r="C366" s="41"/>
      <c r="D366" s="41"/>
      <c r="E366" s="41"/>
      <c r="F366" s="41"/>
      <c r="G366" s="41"/>
      <c r="H366" s="41"/>
      <c r="I366" s="41"/>
      <c r="J366" s="41"/>
      <c r="K366" s="41"/>
      <c r="L366" s="41"/>
      <c r="M366" s="42"/>
      <c r="N366" s="19"/>
    </row>
    <row r="367" spans="1:14" ht="20" customHeight="1" x14ac:dyDescent="0.3">
      <c r="A367" s="16"/>
      <c r="B367" s="52" t="str">
        <f>C1414</f>
        <v xml:space="preserve">We provide this helpful feedback to you, Dr. Waterson, to improve your cultural competency. </v>
      </c>
      <c r="C367" s="53"/>
      <c r="D367" s="53"/>
      <c r="E367" s="53"/>
      <c r="F367" s="53"/>
      <c r="G367" s="53"/>
      <c r="H367" s="53"/>
      <c r="I367" s="53"/>
      <c r="J367" s="53"/>
      <c r="K367" s="53"/>
      <c r="L367" s="53"/>
      <c r="M367" s="54"/>
      <c r="N367" s="19"/>
    </row>
    <row r="368" spans="1:14" ht="20" customHeight="1" x14ac:dyDescent="0.3">
      <c r="A368" s="16"/>
      <c r="B368" s="156" t="s">
        <v>15</v>
      </c>
      <c r="C368" s="157"/>
      <c r="D368" s="157"/>
      <c r="E368" s="157"/>
      <c r="F368" s="157"/>
      <c r="G368" s="157"/>
      <c r="H368" s="157"/>
      <c r="I368" s="157"/>
      <c r="J368" s="157"/>
      <c r="K368" s="157"/>
      <c r="L368" s="157"/>
      <c r="M368" s="158"/>
      <c r="N368" s="19"/>
    </row>
    <row r="369" spans="1:14" ht="20" customHeight="1" thickBot="1" x14ac:dyDescent="0.35">
      <c r="A369" s="16"/>
      <c r="B369" s="156" t="s">
        <v>16</v>
      </c>
      <c r="C369" s="157"/>
      <c r="D369" s="157"/>
      <c r="E369" s="157"/>
      <c r="F369" s="157"/>
      <c r="G369" s="157"/>
      <c r="H369" s="157"/>
      <c r="I369" s="157"/>
      <c r="J369" s="157"/>
      <c r="K369" s="157"/>
      <c r="L369" s="157"/>
      <c r="M369" s="158"/>
      <c r="N369" s="19"/>
    </row>
    <row r="370" spans="1:14" ht="30" customHeight="1" thickTop="1" x14ac:dyDescent="0.3">
      <c r="A370" s="16"/>
      <c r="B370" s="159" t="s">
        <v>17</v>
      </c>
      <c r="C370" s="160"/>
      <c r="D370" s="160"/>
      <c r="E370" s="162" t="s">
        <v>18</v>
      </c>
      <c r="F370" s="163"/>
      <c r="G370" s="163"/>
      <c r="H370" s="164"/>
      <c r="I370" s="165" t="s">
        <v>19</v>
      </c>
      <c r="J370" s="166"/>
      <c r="K370" s="166"/>
      <c r="L370" s="166"/>
      <c r="M370" s="167"/>
      <c r="N370" s="19"/>
    </row>
    <row r="371" spans="1:14" ht="55" customHeight="1" thickBot="1" x14ac:dyDescent="0.35">
      <c r="A371" s="16"/>
      <c r="B371" s="55"/>
      <c r="C371" s="17"/>
      <c r="D371" s="17"/>
      <c r="E371" s="168" t="s">
        <v>20</v>
      </c>
      <c r="F371" s="169"/>
      <c r="G371" s="169"/>
      <c r="H371" s="170"/>
      <c r="I371" s="171" t="s">
        <v>21</v>
      </c>
      <c r="J371" s="172"/>
      <c r="K371" s="172"/>
      <c r="L371" s="172"/>
      <c r="M371" s="173"/>
      <c r="N371" s="19"/>
    </row>
    <row r="372" spans="1:14" ht="10" customHeight="1" thickTop="1" x14ac:dyDescent="0.3">
      <c r="A372" s="16"/>
      <c r="B372" s="55"/>
      <c r="C372" s="17"/>
      <c r="D372" s="17"/>
      <c r="E372" s="17"/>
      <c r="F372" s="17"/>
      <c r="G372" s="17"/>
      <c r="H372" s="17"/>
      <c r="I372" s="17"/>
      <c r="J372" s="17"/>
      <c r="K372" s="17"/>
      <c r="L372" s="17"/>
      <c r="M372" s="56"/>
      <c r="N372" s="19"/>
    </row>
    <row r="373" spans="1:14" ht="20.149999999999999" customHeight="1" x14ac:dyDescent="0.3">
      <c r="A373" s="16"/>
      <c r="B373" s="46"/>
      <c r="C373" s="39"/>
      <c r="D373" s="39"/>
      <c r="E373" s="153"/>
      <c r="F373" s="154"/>
      <c r="G373" s="154"/>
      <c r="H373" s="154"/>
      <c r="I373" s="154"/>
      <c r="J373" s="154"/>
      <c r="K373" s="154"/>
      <c r="L373" s="155"/>
      <c r="M373" s="48"/>
      <c r="N373" s="19"/>
    </row>
    <row r="374" spans="1:14" ht="10" customHeight="1" x14ac:dyDescent="0.3">
      <c r="A374" s="16"/>
      <c r="B374" s="46"/>
      <c r="C374" s="39"/>
      <c r="D374" s="39"/>
      <c r="E374" s="39"/>
      <c r="F374" s="39"/>
      <c r="G374" s="39"/>
      <c r="H374" s="39"/>
      <c r="I374" s="39"/>
      <c r="J374" s="39"/>
      <c r="K374" s="39"/>
      <c r="L374" s="39"/>
      <c r="M374" s="48"/>
      <c r="N374" s="19"/>
    </row>
    <row r="375" spans="1:14" ht="65.150000000000006" customHeight="1" x14ac:dyDescent="0.3">
      <c r="A375" s="16"/>
      <c r="B375" s="156" t="str">
        <f>C1424</f>
        <v>Select one of these two services, Standard or Competitive Competence, to best improve your efficacy serving diverse patients. We can then offer a testimonial of your improved responsiveness to diverse clients.</v>
      </c>
      <c r="C375" s="157"/>
      <c r="D375" s="157"/>
      <c r="E375" s="157"/>
      <c r="F375" s="157"/>
      <c r="G375" s="157"/>
      <c r="H375" s="157"/>
      <c r="I375" s="157"/>
      <c r="J375" s="157"/>
      <c r="K375" s="157"/>
      <c r="L375" s="157"/>
      <c r="M375" s="158"/>
      <c r="N375" s="19"/>
    </row>
    <row r="376" spans="1:14" ht="45" customHeight="1" x14ac:dyDescent="0.3">
      <c r="A376" s="16"/>
      <c r="B376" s="150"/>
      <c r="C376" s="151"/>
      <c r="D376" s="151"/>
      <c r="E376" s="151"/>
      <c r="F376" s="151"/>
      <c r="G376" s="151"/>
      <c r="H376" s="151"/>
      <c r="I376" s="151"/>
      <c r="J376" s="151"/>
      <c r="K376" s="151"/>
      <c r="L376" s="151"/>
      <c r="M376" s="152"/>
      <c r="N376" s="19"/>
    </row>
    <row r="377" spans="1:14" ht="5.15" customHeight="1" x14ac:dyDescent="0.3">
      <c r="A377" s="16"/>
      <c r="B377" s="39"/>
      <c r="C377" s="39"/>
      <c r="D377" s="39"/>
      <c r="E377" s="39"/>
      <c r="F377" s="39"/>
      <c r="G377" s="39"/>
      <c r="H377" s="39"/>
      <c r="I377" s="39"/>
      <c r="J377" s="39"/>
      <c r="K377" s="39"/>
      <c r="L377" s="39"/>
      <c r="M377" s="39"/>
      <c r="N377" s="19"/>
    </row>
    <row r="378" spans="1:14" ht="5.15" customHeight="1" x14ac:dyDescent="0.3">
      <c r="A378" s="27"/>
      <c r="B378" s="28"/>
      <c r="C378" s="28"/>
      <c r="D378" s="28"/>
      <c r="E378" s="28"/>
      <c r="F378" s="28"/>
      <c r="G378" s="28"/>
      <c r="H378" s="28"/>
      <c r="I378" s="28"/>
      <c r="J378" s="28"/>
      <c r="K378" s="28"/>
      <c r="L378" s="28"/>
      <c r="M378" s="28"/>
      <c r="N378" s="29"/>
    </row>
    <row r="379" spans="1:14" ht="55" customHeight="1" x14ac:dyDescent="0.3">
      <c r="A379" s="30" t="s">
        <v>5</v>
      </c>
      <c r="B379" s="188" t="s">
        <v>31</v>
      </c>
      <c r="C379" s="188"/>
      <c r="D379" s="188"/>
      <c r="E379" s="188"/>
      <c r="F379" s="186" t="s">
        <v>46</v>
      </c>
      <c r="G379" s="186"/>
      <c r="H379" s="186"/>
      <c r="I379" s="186"/>
      <c r="J379" s="187" t="s">
        <v>43</v>
      </c>
      <c r="K379" s="187"/>
      <c r="L379" s="187"/>
      <c r="M379" s="187"/>
      <c r="N379" s="31" t="s">
        <v>7</v>
      </c>
    </row>
    <row r="380" spans="1:14" ht="5.15" customHeight="1" x14ac:dyDescent="0.3">
      <c r="A380" s="11"/>
      <c r="B380" s="12"/>
      <c r="C380" s="12"/>
      <c r="D380" s="12"/>
      <c r="E380" s="12"/>
      <c r="F380" s="12"/>
      <c r="G380" s="12"/>
      <c r="H380" s="13"/>
      <c r="I380" s="12"/>
      <c r="J380" s="12"/>
      <c r="K380" s="12"/>
      <c r="L380" s="12"/>
      <c r="M380" s="12"/>
      <c r="N380" s="14"/>
    </row>
    <row r="381" spans="1:14" ht="5.15" customHeight="1" x14ac:dyDescent="0.3">
      <c r="A381" s="16"/>
      <c r="B381" s="17"/>
      <c r="C381" s="17"/>
      <c r="D381" s="17"/>
      <c r="E381" s="17"/>
      <c r="F381" s="17"/>
      <c r="G381" s="17"/>
      <c r="H381" s="18"/>
      <c r="I381" s="17"/>
      <c r="J381" s="17"/>
      <c r="K381" s="17"/>
      <c r="L381" s="17"/>
      <c r="M381" s="17"/>
      <c r="N381" s="19"/>
    </row>
    <row r="382" spans="1:14" ht="5.15" customHeight="1" thickBot="1" x14ac:dyDescent="0.35">
      <c r="A382" s="16"/>
      <c r="B382" s="32"/>
      <c r="C382" s="32"/>
      <c r="D382" s="32"/>
      <c r="E382" s="32"/>
      <c r="F382" s="32"/>
      <c r="G382" s="32"/>
      <c r="H382" s="32"/>
      <c r="I382" s="32"/>
      <c r="J382" s="32"/>
      <c r="K382" s="32"/>
      <c r="L382" s="32"/>
      <c r="M382" s="32"/>
      <c r="N382" s="19"/>
    </row>
    <row r="383" spans="1:14" ht="20.149999999999999" customHeight="1" thickTop="1" x14ac:dyDescent="0.3">
      <c r="A383" s="16"/>
      <c r="B383" s="33" t="s">
        <v>11</v>
      </c>
      <c r="C383" s="32"/>
      <c r="D383" s="32"/>
      <c r="E383" s="32"/>
      <c r="F383" s="179" t="str">
        <f>F342</f>
        <v>Letisha</v>
      </c>
      <c r="G383" s="180"/>
      <c r="H383" s="180"/>
      <c r="I383" s="181"/>
      <c r="J383" s="34"/>
      <c r="K383" s="35" t="s">
        <v>12</v>
      </c>
      <c r="L383" s="36"/>
      <c r="M383" s="37"/>
      <c r="N383" s="19"/>
    </row>
    <row r="384" spans="1:14" ht="20.149999999999999" customHeight="1" thickBot="1" x14ac:dyDescent="0.35">
      <c r="A384" s="16"/>
      <c r="B384" s="33" t="s">
        <v>13</v>
      </c>
      <c r="C384" s="32"/>
      <c r="D384" s="32"/>
      <c r="E384" s="32"/>
      <c r="F384" s="179" t="str">
        <f>F343</f>
        <v>Dr. Waterson</v>
      </c>
      <c r="G384" s="180"/>
      <c r="H384" s="180"/>
      <c r="I384" s="181"/>
      <c r="J384" s="34"/>
      <c r="K384" s="182">
        <v>4.7</v>
      </c>
      <c r="L384" s="183"/>
      <c r="M384" s="184"/>
      <c r="N384" s="19"/>
    </row>
    <row r="385" spans="1:54" ht="10" customHeight="1" thickTop="1" x14ac:dyDescent="0.3">
      <c r="A385" s="16"/>
      <c r="B385" s="17"/>
      <c r="C385" s="17"/>
      <c r="D385" s="17"/>
      <c r="E385" s="17"/>
      <c r="F385" s="17"/>
      <c r="G385" s="17"/>
      <c r="H385" s="18"/>
      <c r="I385" s="17"/>
      <c r="J385" s="17"/>
      <c r="K385" s="17"/>
      <c r="L385" s="17"/>
      <c r="M385" s="17"/>
      <c r="N385" s="19"/>
    </row>
    <row r="386" spans="1:54" ht="20.149999999999999" customHeight="1" x14ac:dyDescent="0.3">
      <c r="A386" s="16"/>
      <c r="B386" s="174" t="str">
        <f>F1434</f>
        <v>1. I felt fully seen and heard.</v>
      </c>
      <c r="C386" s="174"/>
      <c r="D386" s="174"/>
      <c r="E386" s="174"/>
      <c r="F386" s="174"/>
      <c r="G386" s="174"/>
      <c r="H386" s="174"/>
      <c r="I386" s="174"/>
      <c r="J386" s="174"/>
      <c r="K386" s="175" t="s">
        <v>51</v>
      </c>
      <c r="L386" s="176"/>
      <c r="M386" s="177"/>
      <c r="N386" s="19"/>
    </row>
    <row r="387" spans="1:54" ht="5.15" customHeight="1" x14ac:dyDescent="0.3">
      <c r="A387" s="16"/>
      <c r="B387" s="17"/>
      <c r="C387" s="17"/>
      <c r="D387" s="17"/>
      <c r="E387" s="17"/>
      <c r="F387" s="17"/>
      <c r="G387" s="17"/>
      <c r="H387" s="18"/>
      <c r="I387" s="17"/>
      <c r="J387" s="17"/>
      <c r="K387" s="17"/>
      <c r="L387" s="17"/>
      <c r="M387" s="17"/>
      <c r="N387" s="19"/>
      <c r="BB387" s="38"/>
    </row>
    <row r="388" spans="1:54" ht="20.149999999999999" customHeight="1" x14ac:dyDescent="0.3">
      <c r="A388" s="16"/>
      <c r="B388" s="174" t="str">
        <f>F1435</f>
        <v>2. They faithfully responded to all of my expressions of pain or discomfort.</v>
      </c>
      <c r="C388" s="174"/>
      <c r="D388" s="174"/>
      <c r="E388" s="174"/>
      <c r="F388" s="174"/>
      <c r="G388" s="174"/>
      <c r="H388" s="174"/>
      <c r="I388" s="174"/>
      <c r="J388" s="174"/>
      <c r="K388" s="175" t="s">
        <v>51</v>
      </c>
      <c r="L388" s="176"/>
      <c r="M388" s="177"/>
      <c r="N388" s="19"/>
      <c r="BB388" s="38"/>
    </row>
    <row r="389" spans="1:54" ht="5.15" customHeight="1" x14ac:dyDescent="0.3">
      <c r="A389" s="16"/>
      <c r="B389" s="17"/>
      <c r="C389" s="17"/>
      <c r="D389" s="17"/>
      <c r="E389" s="17"/>
      <c r="F389" s="17"/>
      <c r="G389" s="17"/>
      <c r="H389" s="18"/>
      <c r="I389" s="17"/>
      <c r="J389" s="17"/>
      <c r="K389" s="17"/>
      <c r="L389" s="17"/>
      <c r="M389" s="17"/>
      <c r="N389" s="19"/>
      <c r="BB389" s="38"/>
    </row>
    <row r="390" spans="1:54" ht="20.149999999999999" customHeight="1" x14ac:dyDescent="0.3">
      <c r="A390" s="16"/>
      <c r="B390" s="174" t="str">
        <f>F1436</f>
        <v>3. They put my personal wellbeing ahead of their institutional processes.</v>
      </c>
      <c r="C390" s="174"/>
      <c r="D390" s="174"/>
      <c r="E390" s="174"/>
      <c r="F390" s="174"/>
      <c r="G390" s="174"/>
      <c r="H390" s="174"/>
      <c r="I390" s="174"/>
      <c r="J390" s="174"/>
      <c r="K390" s="175" t="s">
        <v>55</v>
      </c>
      <c r="L390" s="176"/>
      <c r="M390" s="177"/>
      <c r="N390" s="19"/>
      <c r="BB390" s="38"/>
    </row>
    <row r="391" spans="1:54" ht="5.15" customHeight="1" x14ac:dyDescent="0.3">
      <c r="A391" s="16"/>
      <c r="B391" s="17"/>
      <c r="C391" s="17"/>
      <c r="D391" s="17"/>
      <c r="E391" s="17"/>
      <c r="F391" s="17"/>
      <c r="G391" s="17"/>
      <c r="H391" s="18"/>
      <c r="I391" s="17"/>
      <c r="J391" s="17"/>
      <c r="K391" s="17"/>
      <c r="L391" s="17"/>
      <c r="M391" s="17"/>
      <c r="N391" s="19"/>
      <c r="BB391" s="38"/>
    </row>
    <row r="392" spans="1:54" ht="20.149999999999999" customHeight="1" x14ac:dyDescent="0.3">
      <c r="A392" s="16"/>
      <c r="B392" s="174" t="str">
        <f>F1437</f>
        <v>4. Their actions and expressions were devoid of any microaggressions.</v>
      </c>
      <c r="C392" s="174"/>
      <c r="D392" s="174"/>
      <c r="E392" s="174"/>
      <c r="F392" s="174"/>
      <c r="G392" s="174"/>
      <c r="H392" s="174"/>
      <c r="I392" s="174"/>
      <c r="J392" s="174"/>
      <c r="K392" s="175" t="s">
        <v>49</v>
      </c>
      <c r="L392" s="176"/>
      <c r="M392" s="177"/>
      <c r="N392" s="19"/>
    </row>
    <row r="393" spans="1:54" ht="5.15" customHeight="1" x14ac:dyDescent="0.3">
      <c r="A393" s="16"/>
      <c r="B393" s="17"/>
      <c r="C393" s="17"/>
      <c r="D393" s="17"/>
      <c r="E393" s="17"/>
      <c r="F393" s="17"/>
      <c r="G393" s="17"/>
      <c r="H393" s="18"/>
      <c r="I393" s="17"/>
      <c r="J393" s="17"/>
      <c r="K393" s="17"/>
      <c r="L393" s="17"/>
      <c r="M393" s="17"/>
      <c r="N393" s="19"/>
    </row>
    <row r="394" spans="1:54" ht="20.149999999999999" customHeight="1" x14ac:dyDescent="0.3">
      <c r="A394" s="16"/>
      <c r="B394" s="174" t="str">
        <f>F1438</f>
        <v>5. They asked me how they could be more culturally sensitive.</v>
      </c>
      <c r="C394" s="174"/>
      <c r="D394" s="174"/>
      <c r="E394" s="174"/>
      <c r="F394" s="174"/>
      <c r="G394" s="174"/>
      <c r="H394" s="174"/>
      <c r="I394" s="174"/>
      <c r="J394" s="174"/>
      <c r="K394" s="175" t="s">
        <v>53</v>
      </c>
      <c r="L394" s="176"/>
      <c r="M394" s="177"/>
      <c r="N394" s="19"/>
    </row>
    <row r="395" spans="1:54" ht="5.15" customHeight="1" x14ac:dyDescent="0.3">
      <c r="A395" s="16"/>
      <c r="B395" s="17"/>
      <c r="C395" s="17"/>
      <c r="D395" s="17"/>
      <c r="E395" s="17"/>
      <c r="F395" s="17"/>
      <c r="G395" s="17"/>
      <c r="H395" s="18"/>
      <c r="I395" s="17"/>
      <c r="J395" s="17"/>
      <c r="K395" s="17"/>
      <c r="L395" s="17"/>
      <c r="M395" s="17"/>
      <c r="N395" s="19"/>
    </row>
    <row r="396" spans="1:54" ht="20.149999999999999" customHeight="1" x14ac:dyDescent="0.3">
      <c r="A396" s="16"/>
      <c r="B396" s="174" t="str">
        <f>F1439</f>
        <v>6. They did not exploit my vulnerability to their professional authority.</v>
      </c>
      <c r="C396" s="174"/>
      <c r="D396" s="174"/>
      <c r="E396" s="174"/>
      <c r="F396" s="174"/>
      <c r="G396" s="174"/>
      <c r="H396" s="174"/>
      <c r="I396" s="174"/>
      <c r="J396" s="174"/>
      <c r="K396" s="175" t="s">
        <v>51</v>
      </c>
      <c r="L396" s="176"/>
      <c r="M396" s="177"/>
      <c r="N396" s="19"/>
    </row>
    <row r="397" spans="1:54" ht="5.15" customHeight="1" x14ac:dyDescent="0.3">
      <c r="A397" s="16"/>
      <c r="B397" s="39"/>
      <c r="C397" s="39"/>
      <c r="D397" s="39"/>
      <c r="E397" s="39"/>
      <c r="F397" s="39"/>
      <c r="G397" s="39"/>
      <c r="H397" s="39"/>
      <c r="I397" s="39"/>
      <c r="J397" s="39"/>
      <c r="K397" s="39"/>
      <c r="L397" s="39"/>
      <c r="M397" s="39"/>
      <c r="N397" s="19"/>
    </row>
    <row r="398" spans="1:54" ht="20.149999999999999" customHeight="1" x14ac:dyDescent="0.3">
      <c r="A398" s="16"/>
      <c r="B398" s="174" t="str">
        <f>F1440</f>
        <v>7. I never had to give up my autonomy to fit their processes.</v>
      </c>
      <c r="C398" s="174"/>
      <c r="D398" s="174"/>
      <c r="E398" s="174"/>
      <c r="F398" s="174"/>
      <c r="G398" s="174"/>
      <c r="H398" s="174"/>
      <c r="I398" s="174"/>
      <c r="J398" s="174"/>
      <c r="K398" s="175" t="s">
        <v>53</v>
      </c>
      <c r="L398" s="176"/>
      <c r="M398" s="177"/>
      <c r="N398" s="19"/>
    </row>
    <row r="399" spans="1:54" ht="5.15" customHeight="1" x14ac:dyDescent="0.3">
      <c r="A399" s="16"/>
      <c r="B399" s="39"/>
      <c r="C399" s="39"/>
      <c r="D399" s="39"/>
      <c r="E399" s="39"/>
      <c r="F399" s="39"/>
      <c r="G399" s="39"/>
      <c r="H399" s="39"/>
      <c r="I399" s="39"/>
      <c r="J399" s="39"/>
      <c r="K399" s="39"/>
      <c r="L399" s="39"/>
      <c r="M399" s="39"/>
      <c r="N399" s="19"/>
    </row>
    <row r="400" spans="1:54" ht="20.149999999999999" customHeight="1" x14ac:dyDescent="0.3">
      <c r="A400" s="16"/>
      <c r="B400" s="174" t="str">
        <f>F1441</f>
        <v>8. Staff appeared to be culturally diverse.</v>
      </c>
      <c r="C400" s="174"/>
      <c r="D400" s="174"/>
      <c r="E400" s="174"/>
      <c r="F400" s="174"/>
      <c r="G400" s="174"/>
      <c r="H400" s="174"/>
      <c r="I400" s="174"/>
      <c r="J400" s="174"/>
      <c r="K400" s="175" t="s">
        <v>49</v>
      </c>
      <c r="L400" s="176"/>
      <c r="M400" s="177"/>
      <c r="N400" s="19"/>
    </row>
    <row r="401" spans="1:14" ht="5.15" customHeight="1" x14ac:dyDescent="0.3">
      <c r="A401" s="16"/>
      <c r="B401" s="39"/>
      <c r="C401" s="39"/>
      <c r="D401" s="39"/>
      <c r="E401" s="39"/>
      <c r="F401" s="39"/>
      <c r="G401" s="39"/>
      <c r="H401" s="39"/>
      <c r="I401" s="39"/>
      <c r="J401" s="39"/>
      <c r="K401" s="39"/>
      <c r="L401" s="39"/>
      <c r="M401" s="39"/>
      <c r="N401" s="19"/>
    </row>
    <row r="402" spans="1:14" ht="20.149999999999999" customHeight="1" x14ac:dyDescent="0.3">
      <c r="A402" s="16"/>
      <c r="B402" s="174" t="str">
        <f>F1442</f>
        <v>9. They effectively accommodated my linguistic barrier.</v>
      </c>
      <c r="C402" s="174"/>
      <c r="D402" s="174"/>
      <c r="E402" s="174"/>
      <c r="F402" s="174"/>
      <c r="G402" s="174"/>
      <c r="H402" s="174"/>
      <c r="I402" s="174"/>
      <c r="J402" s="174"/>
      <c r="K402" s="175" t="s">
        <v>49</v>
      </c>
      <c r="L402" s="176"/>
      <c r="M402" s="177"/>
      <c r="N402" s="19"/>
    </row>
    <row r="403" spans="1:14" ht="5.15" customHeight="1" x14ac:dyDescent="0.3">
      <c r="A403" s="16"/>
      <c r="B403" s="39"/>
      <c r="C403" s="39"/>
      <c r="D403" s="39"/>
      <c r="E403" s="39"/>
      <c r="F403" s="39"/>
      <c r="G403" s="39"/>
      <c r="H403" s="39"/>
      <c r="I403" s="39"/>
      <c r="J403" s="39"/>
      <c r="K403" s="39"/>
      <c r="L403" s="39"/>
      <c r="M403" s="39"/>
      <c r="N403" s="19"/>
    </row>
    <row r="404" spans="1:14" ht="20.149999999999999" customHeight="1" x14ac:dyDescent="0.3">
      <c r="A404" s="16"/>
      <c r="B404" s="174" t="str">
        <f>F1443</f>
        <v>10. I was offered billing options appropriate to my cultural values.</v>
      </c>
      <c r="C404" s="174"/>
      <c r="D404" s="174"/>
      <c r="E404" s="174"/>
      <c r="F404" s="174"/>
      <c r="G404" s="174"/>
      <c r="H404" s="174"/>
      <c r="I404" s="174"/>
      <c r="J404" s="174"/>
      <c r="K404" s="175" t="s">
        <v>49</v>
      </c>
      <c r="L404" s="176"/>
      <c r="M404" s="177"/>
      <c r="N404" s="19"/>
    </row>
    <row r="405" spans="1:14" ht="10" customHeight="1" x14ac:dyDescent="0.3">
      <c r="A405" s="16"/>
      <c r="B405" s="39"/>
      <c r="C405" s="39"/>
      <c r="D405" s="39"/>
      <c r="E405" s="39"/>
      <c r="F405" s="39"/>
      <c r="G405" s="39"/>
      <c r="H405" s="39"/>
      <c r="I405" s="39"/>
      <c r="J405" s="39"/>
      <c r="K405" s="39"/>
      <c r="L405" s="39"/>
      <c r="M405" s="39"/>
      <c r="N405" s="19"/>
    </row>
    <row r="406" spans="1:14" ht="15" customHeight="1" x14ac:dyDescent="0.3">
      <c r="A406" s="16"/>
      <c r="B406" s="178" t="str">
        <f>B1447</f>
        <v>The resulting score for cultural competence is 75 out of 100. This indicates a level of adequate competence.</v>
      </c>
      <c r="C406" s="178"/>
      <c r="D406" s="178"/>
      <c r="E406" s="178"/>
      <c r="F406" s="178"/>
      <c r="G406" s="178"/>
      <c r="H406" s="178"/>
      <c r="I406" s="178"/>
      <c r="J406" s="178"/>
      <c r="K406" s="178"/>
      <c r="L406" s="178"/>
      <c r="M406" s="178"/>
      <c r="N406" s="19"/>
    </row>
    <row r="407" spans="1:14" ht="10" customHeight="1" x14ac:dyDescent="0.3">
      <c r="A407" s="16"/>
      <c r="B407" s="40"/>
      <c r="C407" s="41"/>
      <c r="D407" s="41"/>
      <c r="E407" s="41"/>
      <c r="F407" s="41"/>
      <c r="G407" s="41"/>
      <c r="H407" s="41"/>
      <c r="I407" s="41"/>
      <c r="J407" s="41"/>
      <c r="K407" s="41"/>
      <c r="L407" s="41"/>
      <c r="M407" s="42"/>
      <c r="N407" s="19"/>
    </row>
    <row r="408" spans="1:14" ht="20" customHeight="1" x14ac:dyDescent="0.3">
      <c r="A408" s="16"/>
      <c r="B408" s="52" t="str">
        <f>C1451</f>
        <v xml:space="preserve">We provide this helpful feedback to you, Dr. Waterson, to improve your cultural competency. </v>
      </c>
      <c r="C408" s="53"/>
      <c r="D408" s="53"/>
      <c r="E408" s="53"/>
      <c r="F408" s="53"/>
      <c r="G408" s="53"/>
      <c r="H408" s="53"/>
      <c r="I408" s="53"/>
      <c r="J408" s="53"/>
      <c r="K408" s="53"/>
      <c r="L408" s="53"/>
      <c r="M408" s="54"/>
      <c r="N408" s="19"/>
    </row>
    <row r="409" spans="1:14" ht="20" customHeight="1" x14ac:dyDescent="0.3">
      <c r="A409" s="16"/>
      <c r="B409" s="156" t="s">
        <v>15</v>
      </c>
      <c r="C409" s="157"/>
      <c r="D409" s="157"/>
      <c r="E409" s="157"/>
      <c r="F409" s="157"/>
      <c r="G409" s="157"/>
      <c r="H409" s="157"/>
      <c r="I409" s="157"/>
      <c r="J409" s="157"/>
      <c r="K409" s="157"/>
      <c r="L409" s="157"/>
      <c r="M409" s="158"/>
      <c r="N409" s="19"/>
    </row>
    <row r="410" spans="1:14" ht="20" customHeight="1" thickBot="1" x14ac:dyDescent="0.35">
      <c r="A410" s="16"/>
      <c r="B410" s="156" t="s">
        <v>16</v>
      </c>
      <c r="C410" s="157"/>
      <c r="D410" s="157"/>
      <c r="E410" s="157"/>
      <c r="F410" s="157"/>
      <c r="G410" s="157"/>
      <c r="H410" s="157"/>
      <c r="I410" s="157"/>
      <c r="J410" s="157"/>
      <c r="K410" s="157"/>
      <c r="L410" s="157"/>
      <c r="M410" s="158"/>
      <c r="N410" s="19"/>
    </row>
    <row r="411" spans="1:14" ht="30" customHeight="1" thickTop="1" x14ac:dyDescent="0.3">
      <c r="A411" s="16"/>
      <c r="B411" s="159" t="s">
        <v>17</v>
      </c>
      <c r="C411" s="160"/>
      <c r="D411" s="160"/>
      <c r="E411" s="162" t="s">
        <v>18</v>
      </c>
      <c r="F411" s="163"/>
      <c r="G411" s="163"/>
      <c r="H411" s="164"/>
      <c r="I411" s="165" t="s">
        <v>19</v>
      </c>
      <c r="J411" s="166"/>
      <c r="K411" s="166"/>
      <c r="L411" s="166"/>
      <c r="M411" s="167"/>
      <c r="N411" s="19"/>
    </row>
    <row r="412" spans="1:14" ht="55" customHeight="1" thickBot="1" x14ac:dyDescent="0.35">
      <c r="A412" s="16"/>
      <c r="B412" s="55"/>
      <c r="C412" s="17"/>
      <c r="D412" s="17"/>
      <c r="E412" s="168" t="s">
        <v>20</v>
      </c>
      <c r="F412" s="169"/>
      <c r="G412" s="169"/>
      <c r="H412" s="170"/>
      <c r="I412" s="171" t="s">
        <v>21</v>
      </c>
      <c r="J412" s="172"/>
      <c r="K412" s="172"/>
      <c r="L412" s="172"/>
      <c r="M412" s="173"/>
      <c r="N412" s="19"/>
    </row>
    <row r="413" spans="1:14" ht="10" customHeight="1" thickTop="1" x14ac:dyDescent="0.3">
      <c r="A413" s="16"/>
      <c r="B413" s="55"/>
      <c r="C413" s="17"/>
      <c r="D413" s="17"/>
      <c r="E413" s="17"/>
      <c r="F413" s="17"/>
      <c r="G413" s="17"/>
      <c r="H413" s="17"/>
      <c r="I413" s="17"/>
      <c r="J413" s="17"/>
      <c r="K413" s="17"/>
      <c r="L413" s="17"/>
      <c r="M413" s="56"/>
      <c r="N413" s="19"/>
    </row>
    <row r="414" spans="1:14" ht="20.149999999999999" customHeight="1" x14ac:dyDescent="0.3">
      <c r="A414" s="16"/>
      <c r="B414" s="46"/>
      <c r="C414" s="39"/>
      <c r="D414" s="39"/>
      <c r="E414" s="153"/>
      <c r="F414" s="154"/>
      <c r="G414" s="154"/>
      <c r="H414" s="154"/>
      <c r="I414" s="154"/>
      <c r="J414" s="154"/>
      <c r="K414" s="154"/>
      <c r="L414" s="155"/>
      <c r="M414" s="48"/>
      <c r="N414" s="19"/>
    </row>
    <row r="415" spans="1:14" ht="10" customHeight="1" x14ac:dyDescent="0.3">
      <c r="A415" s="16"/>
      <c r="B415" s="46"/>
      <c r="C415" s="39"/>
      <c r="D415" s="39"/>
      <c r="E415" s="39"/>
      <c r="F415" s="39"/>
      <c r="G415" s="39"/>
      <c r="H415" s="39"/>
      <c r="I415" s="39"/>
      <c r="J415" s="39"/>
      <c r="K415" s="39"/>
      <c r="L415" s="39"/>
      <c r="M415" s="48"/>
      <c r="N415" s="19"/>
    </row>
    <row r="416" spans="1:14" ht="65.150000000000006" customHeight="1" x14ac:dyDescent="0.3">
      <c r="A416" s="16"/>
      <c r="B416" s="156" t="str">
        <f>C1461</f>
        <v>Select one of these two services, Standard or Competitive Competence, to best improve your efficacy serving diverse patients. We can then offer a testimonial of your improved responsiveness to diverse clients.</v>
      </c>
      <c r="C416" s="157"/>
      <c r="D416" s="157"/>
      <c r="E416" s="157"/>
      <c r="F416" s="157"/>
      <c r="G416" s="157"/>
      <c r="H416" s="157"/>
      <c r="I416" s="157"/>
      <c r="J416" s="157"/>
      <c r="K416" s="157"/>
      <c r="L416" s="157"/>
      <c r="M416" s="158"/>
      <c r="N416" s="19"/>
    </row>
    <row r="417" spans="1:54" ht="45" customHeight="1" x14ac:dyDescent="0.3">
      <c r="A417" s="16"/>
      <c r="B417" s="150"/>
      <c r="C417" s="151"/>
      <c r="D417" s="151"/>
      <c r="E417" s="151"/>
      <c r="F417" s="151"/>
      <c r="G417" s="151"/>
      <c r="H417" s="151"/>
      <c r="I417" s="151"/>
      <c r="J417" s="151"/>
      <c r="K417" s="151"/>
      <c r="L417" s="151"/>
      <c r="M417" s="152"/>
      <c r="N417" s="19"/>
    </row>
    <row r="418" spans="1:54" ht="5.15" customHeight="1" x14ac:dyDescent="0.3">
      <c r="A418" s="16"/>
      <c r="B418" s="39"/>
      <c r="C418" s="39"/>
      <c r="D418" s="39"/>
      <c r="E418" s="39"/>
      <c r="F418" s="39"/>
      <c r="G418" s="39"/>
      <c r="H418" s="39"/>
      <c r="I418" s="39"/>
      <c r="J418" s="39"/>
      <c r="K418" s="39"/>
      <c r="L418" s="39"/>
      <c r="M418" s="39"/>
      <c r="N418" s="19"/>
    </row>
    <row r="419" spans="1:54" ht="5.15" customHeight="1" x14ac:dyDescent="0.3">
      <c r="A419" s="27"/>
      <c r="B419" s="28"/>
      <c r="C419" s="28"/>
      <c r="D419" s="28"/>
      <c r="E419" s="28"/>
      <c r="F419" s="28"/>
      <c r="G419" s="28"/>
      <c r="H419" s="28"/>
      <c r="I419" s="28"/>
      <c r="J419" s="28"/>
      <c r="K419" s="28"/>
      <c r="L419" s="28"/>
      <c r="M419" s="28"/>
      <c r="N419" s="29"/>
    </row>
    <row r="420" spans="1:54" ht="55" customHeight="1" x14ac:dyDescent="0.3">
      <c r="A420" s="30" t="s">
        <v>5</v>
      </c>
      <c r="B420" s="185" t="s">
        <v>32</v>
      </c>
      <c r="C420" s="185"/>
      <c r="D420" s="185"/>
      <c r="E420" s="185"/>
      <c r="F420" s="186" t="s">
        <v>46</v>
      </c>
      <c r="G420" s="186"/>
      <c r="H420" s="186"/>
      <c r="I420" s="186"/>
      <c r="J420" s="187" t="s">
        <v>43</v>
      </c>
      <c r="K420" s="187"/>
      <c r="L420" s="187"/>
      <c r="M420" s="187"/>
      <c r="N420" s="31" t="s">
        <v>7</v>
      </c>
    </row>
    <row r="421" spans="1:54" ht="5.15" customHeight="1" x14ac:dyDescent="0.3">
      <c r="A421" s="11"/>
      <c r="B421" s="12"/>
      <c r="C421" s="12"/>
      <c r="D421" s="12"/>
      <c r="E421" s="12"/>
      <c r="F421" s="12"/>
      <c r="G421" s="12"/>
      <c r="H421" s="13"/>
      <c r="I421" s="12"/>
      <c r="J421" s="12"/>
      <c r="K421" s="12"/>
      <c r="L421" s="12"/>
      <c r="M421" s="12"/>
      <c r="N421" s="14"/>
    </row>
    <row r="422" spans="1:54" ht="5.15" customHeight="1" x14ac:dyDescent="0.3">
      <c r="A422" s="16"/>
      <c r="B422" s="17"/>
      <c r="C422" s="17"/>
      <c r="D422" s="17"/>
      <c r="E422" s="17"/>
      <c r="F422" s="17"/>
      <c r="G422" s="17"/>
      <c r="H422" s="18"/>
      <c r="I422" s="17"/>
      <c r="J422" s="17"/>
      <c r="K422" s="17"/>
      <c r="L422" s="17"/>
      <c r="M422" s="17"/>
      <c r="N422" s="19"/>
    </row>
    <row r="423" spans="1:54" ht="5.15" customHeight="1" thickBot="1" x14ac:dyDescent="0.35">
      <c r="A423" s="16"/>
      <c r="B423" s="32"/>
      <c r="C423" s="32"/>
      <c r="D423" s="32"/>
      <c r="E423" s="32"/>
      <c r="F423" s="32"/>
      <c r="G423" s="32"/>
      <c r="H423" s="32"/>
      <c r="I423" s="32"/>
      <c r="J423" s="32"/>
      <c r="K423" s="32"/>
      <c r="L423" s="32"/>
      <c r="M423" s="32"/>
      <c r="N423" s="19"/>
    </row>
    <row r="424" spans="1:54" ht="20.149999999999999" customHeight="1" thickTop="1" x14ac:dyDescent="0.3">
      <c r="A424" s="16"/>
      <c r="B424" s="33" t="s">
        <v>11</v>
      </c>
      <c r="C424" s="32"/>
      <c r="D424" s="32"/>
      <c r="E424" s="32"/>
      <c r="F424" s="179" t="str">
        <f>F383</f>
        <v>Letisha</v>
      </c>
      <c r="G424" s="180"/>
      <c r="H424" s="180"/>
      <c r="I424" s="181"/>
      <c r="J424" s="34"/>
      <c r="K424" s="35" t="s">
        <v>12</v>
      </c>
      <c r="L424" s="36"/>
      <c r="M424" s="37"/>
      <c r="N424" s="19"/>
    </row>
    <row r="425" spans="1:54" ht="20.149999999999999" customHeight="1" thickBot="1" x14ac:dyDescent="0.35">
      <c r="A425" s="16"/>
      <c r="B425" s="33" t="s">
        <v>13</v>
      </c>
      <c r="C425" s="32"/>
      <c r="D425" s="32"/>
      <c r="E425" s="32"/>
      <c r="F425" s="179" t="str">
        <f>F384</f>
        <v>Dr. Waterson</v>
      </c>
      <c r="G425" s="180"/>
      <c r="H425" s="180"/>
      <c r="I425" s="181"/>
      <c r="J425" s="34"/>
      <c r="K425" s="182">
        <v>5</v>
      </c>
      <c r="L425" s="183"/>
      <c r="M425" s="184"/>
      <c r="N425" s="19"/>
    </row>
    <row r="426" spans="1:54" ht="10" customHeight="1" thickTop="1" x14ac:dyDescent="0.3">
      <c r="A426" s="16"/>
      <c r="B426" s="17"/>
      <c r="C426" s="17"/>
      <c r="D426" s="17"/>
      <c r="E426" s="17"/>
      <c r="F426" s="17"/>
      <c r="G426" s="17"/>
      <c r="H426" s="18"/>
      <c r="I426" s="17"/>
      <c r="J426" s="17"/>
      <c r="K426" s="17"/>
      <c r="L426" s="17"/>
      <c r="M426" s="17"/>
      <c r="N426" s="19"/>
    </row>
    <row r="427" spans="1:54" ht="20.149999999999999" customHeight="1" x14ac:dyDescent="0.3">
      <c r="A427" s="16"/>
      <c r="B427" s="174" t="str">
        <f>F1471</f>
        <v>1. I felt fully seen and heard.</v>
      </c>
      <c r="C427" s="174"/>
      <c r="D427" s="174"/>
      <c r="E427" s="174"/>
      <c r="F427" s="174"/>
      <c r="G427" s="174"/>
      <c r="H427" s="174"/>
      <c r="I427" s="174"/>
      <c r="J427" s="174"/>
      <c r="K427" s="175" t="s">
        <v>51</v>
      </c>
      <c r="L427" s="176"/>
      <c r="M427" s="177"/>
      <c r="N427" s="19"/>
    </row>
    <row r="428" spans="1:54" ht="5.15" customHeight="1" x14ac:dyDescent="0.3">
      <c r="A428" s="16"/>
      <c r="B428" s="17"/>
      <c r="C428" s="17"/>
      <c r="D428" s="17"/>
      <c r="E428" s="17"/>
      <c r="F428" s="17"/>
      <c r="G428" s="17"/>
      <c r="H428" s="18"/>
      <c r="I428" s="17"/>
      <c r="J428" s="17"/>
      <c r="K428" s="17"/>
      <c r="L428" s="17"/>
      <c r="M428" s="17"/>
      <c r="N428" s="19"/>
      <c r="BB428" s="38"/>
    </row>
    <row r="429" spans="1:54" ht="20.149999999999999" customHeight="1" x14ac:dyDescent="0.3">
      <c r="A429" s="16"/>
      <c r="B429" s="174" t="str">
        <f>F1472</f>
        <v>2. They faithfully responded to all of my expressions of pain or discomfort.</v>
      </c>
      <c r="C429" s="174"/>
      <c r="D429" s="174"/>
      <c r="E429" s="174"/>
      <c r="F429" s="174"/>
      <c r="G429" s="174"/>
      <c r="H429" s="174"/>
      <c r="I429" s="174"/>
      <c r="J429" s="174"/>
      <c r="K429" s="175" t="s">
        <v>51</v>
      </c>
      <c r="L429" s="176"/>
      <c r="M429" s="177"/>
      <c r="N429" s="19"/>
      <c r="BB429" s="38"/>
    </row>
    <row r="430" spans="1:54" ht="5.15" customHeight="1" x14ac:dyDescent="0.3">
      <c r="A430" s="16"/>
      <c r="B430" s="17"/>
      <c r="C430" s="17"/>
      <c r="D430" s="17"/>
      <c r="E430" s="17"/>
      <c r="F430" s="17"/>
      <c r="G430" s="17"/>
      <c r="H430" s="18"/>
      <c r="I430" s="17"/>
      <c r="J430" s="17"/>
      <c r="K430" s="17"/>
      <c r="L430" s="17"/>
      <c r="M430" s="17"/>
      <c r="N430" s="19"/>
      <c r="BB430" s="38"/>
    </row>
    <row r="431" spans="1:54" ht="20.149999999999999" customHeight="1" x14ac:dyDescent="0.3">
      <c r="A431" s="16"/>
      <c r="B431" s="174" t="str">
        <f>F1473</f>
        <v>3. They put my personal wellbeing ahead of their institutional processes.</v>
      </c>
      <c r="C431" s="174"/>
      <c r="D431" s="174"/>
      <c r="E431" s="174"/>
      <c r="F431" s="174"/>
      <c r="G431" s="174"/>
      <c r="H431" s="174"/>
      <c r="I431" s="174"/>
      <c r="J431" s="174"/>
      <c r="K431" s="175" t="s">
        <v>55</v>
      </c>
      <c r="L431" s="176"/>
      <c r="M431" s="177"/>
      <c r="N431" s="19"/>
      <c r="BB431" s="38"/>
    </row>
    <row r="432" spans="1:54" ht="5.15" customHeight="1" x14ac:dyDescent="0.3">
      <c r="A432" s="16"/>
      <c r="B432" s="17"/>
      <c r="C432" s="17"/>
      <c r="D432" s="17"/>
      <c r="E432" s="17"/>
      <c r="F432" s="17"/>
      <c r="G432" s="17"/>
      <c r="H432" s="18"/>
      <c r="I432" s="17"/>
      <c r="J432" s="17"/>
      <c r="K432" s="17"/>
      <c r="L432" s="17"/>
      <c r="M432" s="17"/>
      <c r="N432" s="19"/>
      <c r="BB432" s="38"/>
    </row>
    <row r="433" spans="1:14" ht="20.149999999999999" customHeight="1" x14ac:dyDescent="0.3">
      <c r="A433" s="16"/>
      <c r="B433" s="174" t="str">
        <f>F1474</f>
        <v>4. Their actions and expressions were devoid of any microaggressions.</v>
      </c>
      <c r="C433" s="174"/>
      <c r="D433" s="174"/>
      <c r="E433" s="174"/>
      <c r="F433" s="174"/>
      <c r="G433" s="174"/>
      <c r="H433" s="174"/>
      <c r="I433" s="174"/>
      <c r="J433" s="174"/>
      <c r="K433" s="175" t="s">
        <v>49</v>
      </c>
      <c r="L433" s="176"/>
      <c r="M433" s="177"/>
      <c r="N433" s="19"/>
    </row>
    <row r="434" spans="1:14" ht="5.15" customHeight="1" x14ac:dyDescent="0.3">
      <c r="A434" s="16"/>
      <c r="B434" s="17"/>
      <c r="C434" s="17"/>
      <c r="D434" s="17"/>
      <c r="E434" s="17"/>
      <c r="F434" s="17"/>
      <c r="G434" s="17"/>
      <c r="H434" s="18"/>
      <c r="I434" s="17"/>
      <c r="J434" s="17"/>
      <c r="K434" s="17"/>
      <c r="L434" s="17"/>
      <c r="M434" s="17"/>
      <c r="N434" s="19"/>
    </row>
    <row r="435" spans="1:14" ht="20.149999999999999" customHeight="1" x14ac:dyDescent="0.3">
      <c r="A435" s="16"/>
      <c r="B435" s="174" t="str">
        <f>F1475</f>
        <v>5. They asked me how they could be more culturally sensitive.</v>
      </c>
      <c r="C435" s="174"/>
      <c r="D435" s="174"/>
      <c r="E435" s="174"/>
      <c r="F435" s="174"/>
      <c r="G435" s="174"/>
      <c r="H435" s="174"/>
      <c r="I435" s="174"/>
      <c r="J435" s="174"/>
      <c r="K435" s="175" t="s">
        <v>53</v>
      </c>
      <c r="L435" s="176"/>
      <c r="M435" s="177"/>
      <c r="N435" s="19"/>
    </row>
    <row r="436" spans="1:14" ht="5.15" customHeight="1" x14ac:dyDescent="0.3">
      <c r="A436" s="16"/>
      <c r="B436" s="17"/>
      <c r="C436" s="17"/>
      <c r="D436" s="17"/>
      <c r="E436" s="17"/>
      <c r="F436" s="17"/>
      <c r="G436" s="17"/>
      <c r="H436" s="18"/>
      <c r="I436" s="17"/>
      <c r="J436" s="17"/>
      <c r="K436" s="17"/>
      <c r="L436" s="17"/>
      <c r="M436" s="17"/>
      <c r="N436" s="19"/>
    </row>
    <row r="437" spans="1:14" ht="20.149999999999999" customHeight="1" x14ac:dyDescent="0.3">
      <c r="A437" s="16"/>
      <c r="B437" s="174" t="str">
        <f>F1476</f>
        <v>6. They did not exploit my vulnerability to their professional authority.</v>
      </c>
      <c r="C437" s="174"/>
      <c r="D437" s="174"/>
      <c r="E437" s="174"/>
      <c r="F437" s="174"/>
      <c r="G437" s="174"/>
      <c r="H437" s="174"/>
      <c r="I437" s="174"/>
      <c r="J437" s="174"/>
      <c r="K437" s="175" t="s">
        <v>51</v>
      </c>
      <c r="L437" s="176"/>
      <c r="M437" s="177"/>
      <c r="N437" s="19"/>
    </row>
    <row r="438" spans="1:14" ht="5.15" customHeight="1" x14ac:dyDescent="0.3">
      <c r="A438" s="16"/>
      <c r="B438" s="39"/>
      <c r="C438" s="39"/>
      <c r="D438" s="39"/>
      <c r="E438" s="39"/>
      <c r="F438" s="39"/>
      <c r="G438" s="39"/>
      <c r="H438" s="39"/>
      <c r="I438" s="39"/>
      <c r="J438" s="39"/>
      <c r="K438" s="39"/>
      <c r="L438" s="39"/>
      <c r="M438" s="39"/>
      <c r="N438" s="19"/>
    </row>
    <row r="439" spans="1:14" ht="20.149999999999999" customHeight="1" x14ac:dyDescent="0.3">
      <c r="A439" s="16"/>
      <c r="B439" s="174" t="str">
        <f>F1477</f>
        <v>7. I never had to give up my autonomy to fit their processes.</v>
      </c>
      <c r="C439" s="174"/>
      <c r="D439" s="174"/>
      <c r="E439" s="174"/>
      <c r="F439" s="174"/>
      <c r="G439" s="174"/>
      <c r="H439" s="174"/>
      <c r="I439" s="174"/>
      <c r="J439" s="174"/>
      <c r="K439" s="175" t="s">
        <v>53</v>
      </c>
      <c r="L439" s="176"/>
      <c r="M439" s="177"/>
      <c r="N439" s="19"/>
    </row>
    <row r="440" spans="1:14" ht="5.15" customHeight="1" x14ac:dyDescent="0.3">
      <c r="A440" s="16"/>
      <c r="B440" s="39"/>
      <c r="C440" s="39"/>
      <c r="D440" s="39"/>
      <c r="E440" s="39"/>
      <c r="F440" s="39"/>
      <c r="G440" s="39"/>
      <c r="H440" s="39"/>
      <c r="I440" s="39"/>
      <c r="J440" s="39"/>
      <c r="K440" s="39"/>
      <c r="L440" s="39"/>
      <c r="M440" s="39"/>
      <c r="N440" s="19"/>
    </row>
    <row r="441" spans="1:14" ht="20.149999999999999" customHeight="1" x14ac:dyDescent="0.3">
      <c r="A441" s="16"/>
      <c r="B441" s="174" t="str">
        <f>F1478</f>
        <v>8. Staff appeared to be culturally diverse.</v>
      </c>
      <c r="C441" s="174"/>
      <c r="D441" s="174"/>
      <c r="E441" s="174"/>
      <c r="F441" s="174"/>
      <c r="G441" s="174"/>
      <c r="H441" s="174"/>
      <c r="I441" s="174"/>
      <c r="J441" s="174"/>
      <c r="K441" s="175" t="s">
        <v>49</v>
      </c>
      <c r="L441" s="176"/>
      <c r="M441" s="177"/>
      <c r="N441" s="19"/>
    </row>
    <row r="442" spans="1:14" ht="5.15" customHeight="1" x14ac:dyDescent="0.3">
      <c r="A442" s="16"/>
      <c r="B442" s="39"/>
      <c r="C442" s="39"/>
      <c r="D442" s="39"/>
      <c r="E442" s="39"/>
      <c r="F442" s="39"/>
      <c r="G442" s="39"/>
      <c r="H442" s="39"/>
      <c r="I442" s="39"/>
      <c r="J442" s="39"/>
      <c r="K442" s="39"/>
      <c r="L442" s="39"/>
      <c r="M442" s="39"/>
      <c r="N442" s="19"/>
    </row>
    <row r="443" spans="1:14" ht="20.149999999999999" customHeight="1" x14ac:dyDescent="0.3">
      <c r="A443" s="16"/>
      <c r="B443" s="174" t="str">
        <f>F1479</f>
        <v>9. They effectively accommodated my linguistic barrier.</v>
      </c>
      <c r="C443" s="174"/>
      <c r="D443" s="174"/>
      <c r="E443" s="174"/>
      <c r="F443" s="174"/>
      <c r="G443" s="174"/>
      <c r="H443" s="174"/>
      <c r="I443" s="174"/>
      <c r="J443" s="174"/>
      <c r="K443" s="175" t="s">
        <v>49</v>
      </c>
      <c r="L443" s="176"/>
      <c r="M443" s="177"/>
      <c r="N443" s="19"/>
    </row>
    <row r="444" spans="1:14" ht="5.15" customHeight="1" x14ac:dyDescent="0.3">
      <c r="A444" s="16"/>
      <c r="B444" s="39"/>
      <c r="C444" s="39"/>
      <c r="D444" s="39"/>
      <c r="E444" s="39"/>
      <c r="F444" s="39"/>
      <c r="G444" s="39"/>
      <c r="H444" s="39"/>
      <c r="I444" s="39"/>
      <c r="J444" s="39"/>
      <c r="K444" s="39"/>
      <c r="L444" s="39"/>
      <c r="M444" s="39"/>
      <c r="N444" s="19"/>
    </row>
    <row r="445" spans="1:14" ht="20.149999999999999" customHeight="1" x14ac:dyDescent="0.3">
      <c r="A445" s="16"/>
      <c r="B445" s="174" t="str">
        <f>F1480</f>
        <v>10. I was offered billing options appropriate to my cultural values.</v>
      </c>
      <c r="C445" s="174"/>
      <c r="D445" s="174"/>
      <c r="E445" s="174"/>
      <c r="F445" s="174"/>
      <c r="G445" s="174"/>
      <c r="H445" s="174"/>
      <c r="I445" s="174"/>
      <c r="J445" s="174"/>
      <c r="K445" s="175" t="s">
        <v>49</v>
      </c>
      <c r="L445" s="176"/>
      <c r="M445" s="177"/>
      <c r="N445" s="19"/>
    </row>
    <row r="446" spans="1:14" ht="10" customHeight="1" x14ac:dyDescent="0.3">
      <c r="A446" s="16"/>
      <c r="B446" s="39"/>
      <c r="C446" s="39"/>
      <c r="D446" s="39"/>
      <c r="E446" s="39"/>
      <c r="F446" s="39"/>
      <c r="G446" s="39"/>
      <c r="H446" s="39"/>
      <c r="I446" s="39"/>
      <c r="J446" s="39"/>
      <c r="K446" s="39"/>
      <c r="L446" s="39"/>
      <c r="M446" s="39"/>
      <c r="N446" s="19"/>
    </row>
    <row r="447" spans="1:14" ht="15" customHeight="1" x14ac:dyDescent="0.3">
      <c r="A447" s="16"/>
      <c r="B447" s="178" t="str">
        <f>B1484</f>
        <v>The resulting score for cultural competence is 75 out of 100. This indicates a level of adequate competence.</v>
      </c>
      <c r="C447" s="178"/>
      <c r="D447" s="178"/>
      <c r="E447" s="178"/>
      <c r="F447" s="178"/>
      <c r="G447" s="178"/>
      <c r="H447" s="178"/>
      <c r="I447" s="178"/>
      <c r="J447" s="178"/>
      <c r="K447" s="178"/>
      <c r="L447" s="178"/>
      <c r="M447" s="178"/>
      <c r="N447" s="19"/>
    </row>
    <row r="448" spans="1:14" ht="10" customHeight="1" x14ac:dyDescent="0.3">
      <c r="A448" s="16"/>
      <c r="B448" s="40"/>
      <c r="C448" s="41"/>
      <c r="D448" s="41"/>
      <c r="E448" s="41"/>
      <c r="F448" s="41"/>
      <c r="G448" s="41"/>
      <c r="H448" s="41"/>
      <c r="I448" s="41"/>
      <c r="J448" s="41"/>
      <c r="K448" s="41"/>
      <c r="L448" s="41"/>
      <c r="M448" s="42"/>
      <c r="N448" s="19"/>
    </row>
    <row r="449" spans="1:14" ht="20" customHeight="1" x14ac:dyDescent="0.3">
      <c r="A449" s="16"/>
      <c r="B449" s="52" t="str">
        <f>C1488</f>
        <v xml:space="preserve">We provide this helpful feedback to you, Dr. Waterson, to improve your cultural competency. </v>
      </c>
      <c r="C449" s="53"/>
      <c r="D449" s="53"/>
      <c r="E449" s="53"/>
      <c r="F449" s="53"/>
      <c r="G449" s="53"/>
      <c r="H449" s="53"/>
      <c r="I449" s="53"/>
      <c r="J449" s="53"/>
      <c r="K449" s="53"/>
      <c r="L449" s="53"/>
      <c r="M449" s="54"/>
      <c r="N449" s="19"/>
    </row>
    <row r="450" spans="1:14" ht="20" customHeight="1" x14ac:dyDescent="0.3">
      <c r="A450" s="16"/>
      <c r="B450" s="156" t="s">
        <v>15</v>
      </c>
      <c r="C450" s="157"/>
      <c r="D450" s="157"/>
      <c r="E450" s="157"/>
      <c r="F450" s="157"/>
      <c r="G450" s="157"/>
      <c r="H450" s="157"/>
      <c r="I450" s="157"/>
      <c r="J450" s="157"/>
      <c r="K450" s="157"/>
      <c r="L450" s="157"/>
      <c r="M450" s="158"/>
      <c r="N450" s="19"/>
    </row>
    <row r="451" spans="1:14" ht="20" customHeight="1" thickBot="1" x14ac:dyDescent="0.35">
      <c r="A451" s="16"/>
      <c r="B451" s="156" t="s">
        <v>16</v>
      </c>
      <c r="C451" s="157"/>
      <c r="D451" s="157"/>
      <c r="E451" s="157"/>
      <c r="F451" s="157"/>
      <c r="G451" s="157"/>
      <c r="H451" s="157"/>
      <c r="I451" s="157"/>
      <c r="J451" s="157"/>
      <c r="K451" s="157"/>
      <c r="L451" s="157"/>
      <c r="M451" s="158"/>
      <c r="N451" s="19"/>
    </row>
    <row r="452" spans="1:14" ht="30" customHeight="1" thickTop="1" x14ac:dyDescent="0.3">
      <c r="A452" s="16"/>
      <c r="B452" s="159" t="s">
        <v>17</v>
      </c>
      <c r="C452" s="160"/>
      <c r="D452" s="160"/>
      <c r="E452" s="162" t="s">
        <v>18</v>
      </c>
      <c r="F452" s="163"/>
      <c r="G452" s="163"/>
      <c r="H452" s="164"/>
      <c r="I452" s="165" t="s">
        <v>19</v>
      </c>
      <c r="J452" s="166"/>
      <c r="K452" s="166"/>
      <c r="L452" s="166"/>
      <c r="M452" s="167"/>
      <c r="N452" s="19"/>
    </row>
    <row r="453" spans="1:14" ht="55" customHeight="1" thickBot="1" x14ac:dyDescent="0.35">
      <c r="A453" s="16"/>
      <c r="B453" s="55"/>
      <c r="C453" s="17"/>
      <c r="D453" s="17"/>
      <c r="E453" s="168" t="s">
        <v>20</v>
      </c>
      <c r="F453" s="169"/>
      <c r="G453" s="169"/>
      <c r="H453" s="170"/>
      <c r="I453" s="171" t="s">
        <v>21</v>
      </c>
      <c r="J453" s="172"/>
      <c r="K453" s="172"/>
      <c r="L453" s="172"/>
      <c r="M453" s="173"/>
      <c r="N453" s="19"/>
    </row>
    <row r="454" spans="1:14" ht="10" customHeight="1" thickTop="1" x14ac:dyDescent="0.3">
      <c r="A454" s="16"/>
      <c r="B454" s="55"/>
      <c r="C454" s="17"/>
      <c r="D454" s="17"/>
      <c r="E454" s="17"/>
      <c r="F454" s="17"/>
      <c r="G454" s="17"/>
      <c r="H454" s="17"/>
      <c r="I454" s="17"/>
      <c r="J454" s="17"/>
      <c r="K454" s="17"/>
      <c r="L454" s="17"/>
      <c r="M454" s="56"/>
      <c r="N454" s="19"/>
    </row>
    <row r="455" spans="1:14" ht="20.149999999999999" customHeight="1" x14ac:dyDescent="0.3">
      <c r="A455" s="16"/>
      <c r="B455" s="46"/>
      <c r="C455" s="39"/>
      <c r="D455" s="39"/>
      <c r="E455" s="153"/>
      <c r="F455" s="154"/>
      <c r="G455" s="154"/>
      <c r="H455" s="154"/>
      <c r="I455" s="154"/>
      <c r="J455" s="154"/>
      <c r="K455" s="154"/>
      <c r="L455" s="155"/>
      <c r="M455" s="48"/>
      <c r="N455" s="19"/>
    </row>
    <row r="456" spans="1:14" ht="10" customHeight="1" x14ac:dyDescent="0.3">
      <c r="A456" s="16"/>
      <c r="B456" s="46"/>
      <c r="C456" s="39"/>
      <c r="D456" s="39"/>
      <c r="E456" s="39"/>
      <c r="F456" s="39"/>
      <c r="G456" s="39"/>
      <c r="H456" s="39"/>
      <c r="I456" s="39"/>
      <c r="J456" s="39"/>
      <c r="K456" s="39"/>
      <c r="L456" s="39"/>
      <c r="M456" s="48"/>
      <c r="N456" s="19"/>
    </row>
    <row r="457" spans="1:14" ht="65.150000000000006" customHeight="1" x14ac:dyDescent="0.3">
      <c r="A457" s="16"/>
      <c r="B457" s="156" t="str">
        <f>C1498</f>
        <v>Select one of these two services, Standard or Competitive Competence, to best improve your efficacy serving diverse patients. We can then offer a testimonial of your improved responsiveness to diverse clients.</v>
      </c>
      <c r="C457" s="157"/>
      <c r="D457" s="157"/>
      <c r="E457" s="157"/>
      <c r="F457" s="157"/>
      <c r="G457" s="157"/>
      <c r="H457" s="157"/>
      <c r="I457" s="157"/>
      <c r="J457" s="157"/>
      <c r="K457" s="157"/>
      <c r="L457" s="157"/>
      <c r="M457" s="158"/>
      <c r="N457" s="19"/>
    </row>
    <row r="458" spans="1:14" ht="45" customHeight="1" x14ac:dyDescent="0.3">
      <c r="A458" s="16"/>
      <c r="B458" s="150"/>
      <c r="C458" s="151"/>
      <c r="D458" s="151"/>
      <c r="E458" s="151"/>
      <c r="F458" s="151"/>
      <c r="G458" s="151"/>
      <c r="H458" s="151"/>
      <c r="I458" s="151"/>
      <c r="J458" s="151"/>
      <c r="K458" s="151"/>
      <c r="L458" s="151"/>
      <c r="M458" s="152"/>
      <c r="N458" s="19"/>
    </row>
    <row r="459" spans="1:14" ht="5.15" customHeight="1" x14ac:dyDescent="0.3">
      <c r="A459" s="16"/>
      <c r="B459" s="39"/>
      <c r="C459" s="39"/>
      <c r="D459" s="39"/>
      <c r="E459" s="39"/>
      <c r="F459" s="39"/>
      <c r="G459" s="39"/>
      <c r="H459" s="39"/>
      <c r="I459" s="39"/>
      <c r="J459" s="39"/>
      <c r="K459" s="39"/>
      <c r="L459" s="39"/>
      <c r="M459" s="39"/>
      <c r="N459" s="19"/>
    </row>
    <row r="460" spans="1:14" ht="5.15" customHeight="1" x14ac:dyDescent="0.3">
      <c r="A460" s="27"/>
      <c r="B460" s="28"/>
      <c r="C460" s="28"/>
      <c r="D460" s="28"/>
      <c r="E460" s="28"/>
      <c r="F460" s="28"/>
      <c r="G460" s="28"/>
      <c r="H460" s="28"/>
      <c r="I460" s="28"/>
      <c r="J460" s="28"/>
      <c r="K460" s="28"/>
      <c r="L460" s="28"/>
      <c r="M460" s="28"/>
      <c r="N460" s="29"/>
    </row>
    <row r="461" spans="1:14" ht="55" customHeight="1" x14ac:dyDescent="0.3">
      <c r="A461" s="30" t="s">
        <v>5</v>
      </c>
      <c r="B461" s="185" t="s">
        <v>33</v>
      </c>
      <c r="C461" s="185"/>
      <c r="D461" s="185"/>
      <c r="E461" s="185"/>
      <c r="F461" s="186" t="s">
        <v>46</v>
      </c>
      <c r="G461" s="186"/>
      <c r="H461" s="186"/>
      <c r="I461" s="186"/>
      <c r="J461" s="187" t="s">
        <v>43</v>
      </c>
      <c r="K461" s="187"/>
      <c r="L461" s="187"/>
      <c r="M461" s="187"/>
      <c r="N461" s="31" t="s">
        <v>7</v>
      </c>
    </row>
    <row r="462" spans="1:14" ht="5.15" customHeight="1" x14ac:dyDescent="0.3">
      <c r="A462" s="11"/>
      <c r="B462" s="12"/>
      <c r="C462" s="12"/>
      <c r="D462" s="12"/>
      <c r="E462" s="12"/>
      <c r="F462" s="12"/>
      <c r="G462" s="12"/>
      <c r="H462" s="13"/>
      <c r="I462" s="12"/>
      <c r="J462" s="12"/>
      <c r="K462" s="12"/>
      <c r="L462" s="12"/>
      <c r="M462" s="12"/>
      <c r="N462" s="14"/>
    </row>
    <row r="463" spans="1:14" ht="5.15" customHeight="1" x14ac:dyDescent="0.3">
      <c r="A463" s="16"/>
      <c r="B463" s="17"/>
      <c r="C463" s="17"/>
      <c r="D463" s="17"/>
      <c r="E463" s="17"/>
      <c r="F463" s="17"/>
      <c r="G463" s="17"/>
      <c r="H463" s="18"/>
      <c r="I463" s="17"/>
      <c r="J463" s="17"/>
      <c r="K463" s="17"/>
      <c r="L463" s="17"/>
      <c r="M463" s="17"/>
      <c r="N463" s="19"/>
    </row>
    <row r="464" spans="1:14" ht="5.15" customHeight="1" thickBot="1" x14ac:dyDescent="0.35">
      <c r="A464" s="16"/>
      <c r="B464" s="32"/>
      <c r="C464" s="32"/>
      <c r="D464" s="32"/>
      <c r="E464" s="32"/>
      <c r="F464" s="32"/>
      <c r="G464" s="32"/>
      <c r="H464" s="32"/>
      <c r="I464" s="32"/>
      <c r="J464" s="32"/>
      <c r="K464" s="32"/>
      <c r="L464" s="32"/>
      <c r="M464" s="32"/>
      <c r="N464" s="19"/>
    </row>
    <row r="465" spans="1:54" ht="20.149999999999999" customHeight="1" thickTop="1" x14ac:dyDescent="0.3">
      <c r="A465" s="16"/>
      <c r="B465" s="33" t="s">
        <v>11</v>
      </c>
      <c r="C465" s="32"/>
      <c r="D465" s="32"/>
      <c r="E465" s="32"/>
      <c r="F465" s="179" t="str">
        <f>F424</f>
        <v>Letisha</v>
      </c>
      <c r="G465" s="180"/>
      <c r="H465" s="180"/>
      <c r="I465" s="181"/>
      <c r="J465" s="34"/>
      <c r="K465" s="35" t="s">
        <v>12</v>
      </c>
      <c r="L465" s="36"/>
      <c r="M465" s="37"/>
      <c r="N465" s="19"/>
    </row>
    <row r="466" spans="1:54" ht="20.149999999999999" customHeight="1" thickBot="1" x14ac:dyDescent="0.35">
      <c r="A466" s="16"/>
      <c r="B466" s="33" t="s">
        <v>13</v>
      </c>
      <c r="C466" s="32"/>
      <c r="D466" s="32"/>
      <c r="E466" s="32"/>
      <c r="F466" s="179" t="str">
        <f>F425</f>
        <v>Dr. Waterson</v>
      </c>
      <c r="G466" s="180"/>
      <c r="H466" s="180"/>
      <c r="I466" s="181"/>
      <c r="J466" s="34"/>
      <c r="K466" s="182">
        <v>4.8</v>
      </c>
      <c r="L466" s="183"/>
      <c r="M466" s="184"/>
      <c r="N466" s="19"/>
    </row>
    <row r="467" spans="1:54" ht="10" customHeight="1" thickTop="1" x14ac:dyDescent="0.3">
      <c r="A467" s="16"/>
      <c r="B467" s="17"/>
      <c r="C467" s="17"/>
      <c r="D467" s="17"/>
      <c r="E467" s="17"/>
      <c r="F467" s="17"/>
      <c r="G467" s="17"/>
      <c r="H467" s="18"/>
      <c r="I467" s="17"/>
      <c r="J467" s="17"/>
      <c r="K467" s="17"/>
      <c r="L467" s="17"/>
      <c r="M467" s="17"/>
      <c r="N467" s="19"/>
    </row>
    <row r="468" spans="1:54" ht="20.149999999999999" customHeight="1" x14ac:dyDescent="0.3">
      <c r="A468" s="16"/>
      <c r="B468" s="174" t="str">
        <f>F1508</f>
        <v>1. I felt fully seen and heard.</v>
      </c>
      <c r="C468" s="174"/>
      <c r="D468" s="174"/>
      <c r="E468" s="174"/>
      <c r="F468" s="174"/>
      <c r="G468" s="174"/>
      <c r="H468" s="174"/>
      <c r="I468" s="174"/>
      <c r="J468" s="174"/>
      <c r="K468" s="175" t="s">
        <v>51</v>
      </c>
      <c r="L468" s="176"/>
      <c r="M468" s="177"/>
      <c r="N468" s="19"/>
    </row>
    <row r="469" spans="1:54" ht="5.15" customHeight="1" x14ac:dyDescent="0.3">
      <c r="A469" s="16"/>
      <c r="B469" s="17"/>
      <c r="C469" s="17"/>
      <c r="D469" s="17"/>
      <c r="E469" s="17"/>
      <c r="F469" s="17"/>
      <c r="G469" s="17"/>
      <c r="H469" s="18"/>
      <c r="I469" s="17"/>
      <c r="J469" s="17"/>
      <c r="K469" s="17"/>
      <c r="L469" s="17"/>
      <c r="M469" s="17"/>
      <c r="N469" s="19"/>
      <c r="BB469" s="38"/>
    </row>
    <row r="470" spans="1:54" ht="20.149999999999999" customHeight="1" x14ac:dyDescent="0.3">
      <c r="A470" s="16"/>
      <c r="B470" s="174" t="str">
        <f>F1509</f>
        <v>2. They faithfully responded to all of my expressions of pain or discomfort.</v>
      </c>
      <c r="C470" s="174"/>
      <c r="D470" s="174"/>
      <c r="E470" s="174"/>
      <c r="F470" s="174"/>
      <c r="G470" s="174"/>
      <c r="H470" s="174"/>
      <c r="I470" s="174"/>
      <c r="J470" s="174"/>
      <c r="K470" s="175" t="s">
        <v>51</v>
      </c>
      <c r="L470" s="176"/>
      <c r="M470" s="177"/>
      <c r="N470" s="19"/>
      <c r="BB470" s="38"/>
    </row>
    <row r="471" spans="1:54" ht="5.15" customHeight="1" x14ac:dyDescent="0.3">
      <c r="A471" s="16"/>
      <c r="B471" s="17"/>
      <c r="C471" s="17"/>
      <c r="D471" s="17"/>
      <c r="E471" s="17"/>
      <c r="F471" s="17"/>
      <c r="G471" s="17"/>
      <c r="H471" s="18"/>
      <c r="I471" s="17"/>
      <c r="J471" s="17"/>
      <c r="K471" s="17"/>
      <c r="L471" s="17"/>
      <c r="M471" s="17"/>
      <c r="N471" s="19"/>
      <c r="BB471" s="38"/>
    </row>
    <row r="472" spans="1:54" ht="20.149999999999999" customHeight="1" x14ac:dyDescent="0.3">
      <c r="A472" s="16"/>
      <c r="B472" s="174" t="str">
        <f>F1510</f>
        <v>3. They put my personal wellbeing ahead of their institutional processes.</v>
      </c>
      <c r="C472" s="174"/>
      <c r="D472" s="174"/>
      <c r="E472" s="174"/>
      <c r="F472" s="174"/>
      <c r="G472" s="174"/>
      <c r="H472" s="174"/>
      <c r="I472" s="174"/>
      <c r="J472" s="174"/>
      <c r="K472" s="175" t="s">
        <v>55</v>
      </c>
      <c r="L472" s="176"/>
      <c r="M472" s="177"/>
      <c r="N472" s="19"/>
      <c r="BB472" s="38"/>
    </row>
    <row r="473" spans="1:54" ht="5.15" customHeight="1" x14ac:dyDescent="0.3">
      <c r="A473" s="16"/>
      <c r="B473" s="17"/>
      <c r="C473" s="17"/>
      <c r="D473" s="17"/>
      <c r="E473" s="17"/>
      <c r="F473" s="17"/>
      <c r="G473" s="17"/>
      <c r="H473" s="18"/>
      <c r="I473" s="17"/>
      <c r="J473" s="17"/>
      <c r="K473" s="17"/>
      <c r="L473" s="17"/>
      <c r="M473" s="17"/>
      <c r="N473" s="19"/>
      <c r="BB473" s="38"/>
    </row>
    <row r="474" spans="1:54" ht="20.149999999999999" customHeight="1" x14ac:dyDescent="0.3">
      <c r="A474" s="16"/>
      <c r="B474" s="174" t="str">
        <f>F1511</f>
        <v>4. Their actions and expressions were devoid of any microaggressions.</v>
      </c>
      <c r="C474" s="174"/>
      <c r="D474" s="174"/>
      <c r="E474" s="174"/>
      <c r="F474" s="174"/>
      <c r="G474" s="174"/>
      <c r="H474" s="174"/>
      <c r="I474" s="174"/>
      <c r="J474" s="174"/>
      <c r="K474" s="175" t="s">
        <v>49</v>
      </c>
      <c r="L474" s="176"/>
      <c r="M474" s="177"/>
      <c r="N474" s="19"/>
    </row>
    <row r="475" spans="1:54" ht="5.15" customHeight="1" x14ac:dyDescent="0.3">
      <c r="A475" s="16"/>
      <c r="B475" s="17"/>
      <c r="C475" s="17"/>
      <c r="D475" s="17"/>
      <c r="E475" s="17"/>
      <c r="F475" s="17"/>
      <c r="G475" s="17"/>
      <c r="H475" s="18"/>
      <c r="I475" s="17"/>
      <c r="J475" s="17"/>
      <c r="K475" s="17"/>
      <c r="L475" s="17"/>
      <c r="M475" s="17"/>
      <c r="N475" s="19"/>
    </row>
    <row r="476" spans="1:54" ht="20.149999999999999" customHeight="1" x14ac:dyDescent="0.3">
      <c r="A476" s="16"/>
      <c r="B476" s="174" t="str">
        <f>F1512</f>
        <v>5. They asked me how they could be more culturally sensitive.</v>
      </c>
      <c r="C476" s="174"/>
      <c r="D476" s="174"/>
      <c r="E476" s="174"/>
      <c r="F476" s="174"/>
      <c r="G476" s="174"/>
      <c r="H476" s="174"/>
      <c r="I476" s="174"/>
      <c r="J476" s="174"/>
      <c r="K476" s="175" t="s">
        <v>53</v>
      </c>
      <c r="L476" s="176"/>
      <c r="M476" s="177"/>
      <c r="N476" s="19"/>
    </row>
    <row r="477" spans="1:54" ht="5.15" customHeight="1" x14ac:dyDescent="0.3">
      <c r="A477" s="16"/>
      <c r="B477" s="17"/>
      <c r="C477" s="17"/>
      <c r="D477" s="17"/>
      <c r="E477" s="17"/>
      <c r="F477" s="17"/>
      <c r="G477" s="17"/>
      <c r="H477" s="18"/>
      <c r="I477" s="17"/>
      <c r="J477" s="17"/>
      <c r="K477" s="17"/>
      <c r="L477" s="17"/>
      <c r="M477" s="17"/>
      <c r="N477" s="19"/>
    </row>
    <row r="478" spans="1:54" ht="20.149999999999999" customHeight="1" x14ac:dyDescent="0.3">
      <c r="A478" s="16"/>
      <c r="B478" s="174" t="str">
        <f>F1513</f>
        <v>6. They did not exploit my vulnerability to their professional authority.</v>
      </c>
      <c r="C478" s="174"/>
      <c r="D478" s="174"/>
      <c r="E478" s="174"/>
      <c r="F478" s="174"/>
      <c r="G478" s="174"/>
      <c r="H478" s="174"/>
      <c r="I478" s="174"/>
      <c r="J478" s="174"/>
      <c r="K478" s="175" t="s">
        <v>51</v>
      </c>
      <c r="L478" s="176"/>
      <c r="M478" s="177"/>
      <c r="N478" s="19"/>
    </row>
    <row r="479" spans="1:54" ht="5.15" customHeight="1" x14ac:dyDescent="0.3">
      <c r="A479" s="16"/>
      <c r="B479" s="39"/>
      <c r="C479" s="39"/>
      <c r="D479" s="39"/>
      <c r="E479" s="39"/>
      <c r="F479" s="39"/>
      <c r="G479" s="39"/>
      <c r="H479" s="39"/>
      <c r="I479" s="39"/>
      <c r="J479" s="39"/>
      <c r="K479" s="39"/>
      <c r="L479" s="39"/>
      <c r="M479" s="39"/>
      <c r="N479" s="19"/>
    </row>
    <row r="480" spans="1:54" ht="20.149999999999999" customHeight="1" x14ac:dyDescent="0.3">
      <c r="A480" s="16"/>
      <c r="B480" s="174" t="str">
        <f>F1514</f>
        <v>7. I never had to give up my autonomy to fit their processes.</v>
      </c>
      <c r="C480" s="174"/>
      <c r="D480" s="174"/>
      <c r="E480" s="174"/>
      <c r="F480" s="174"/>
      <c r="G480" s="174"/>
      <c r="H480" s="174"/>
      <c r="I480" s="174"/>
      <c r="J480" s="174"/>
      <c r="K480" s="175" t="s">
        <v>53</v>
      </c>
      <c r="L480" s="176"/>
      <c r="M480" s="177"/>
      <c r="N480" s="19"/>
    </row>
    <row r="481" spans="1:14" ht="5.15" customHeight="1" x14ac:dyDescent="0.3">
      <c r="A481" s="16"/>
      <c r="B481" s="39"/>
      <c r="C481" s="39"/>
      <c r="D481" s="39"/>
      <c r="E481" s="39"/>
      <c r="F481" s="39"/>
      <c r="G481" s="39"/>
      <c r="H481" s="39"/>
      <c r="I481" s="39"/>
      <c r="J481" s="39"/>
      <c r="K481" s="39"/>
      <c r="L481" s="39"/>
      <c r="M481" s="39"/>
      <c r="N481" s="19"/>
    </row>
    <row r="482" spans="1:14" ht="20.149999999999999" customHeight="1" x14ac:dyDescent="0.3">
      <c r="A482" s="16"/>
      <c r="B482" s="174" t="str">
        <f>F1515</f>
        <v>8. Staff appeared to be culturally diverse.</v>
      </c>
      <c r="C482" s="174"/>
      <c r="D482" s="174"/>
      <c r="E482" s="174"/>
      <c r="F482" s="174"/>
      <c r="G482" s="174"/>
      <c r="H482" s="174"/>
      <c r="I482" s="174"/>
      <c r="J482" s="174"/>
      <c r="K482" s="175" t="s">
        <v>49</v>
      </c>
      <c r="L482" s="176"/>
      <c r="M482" s="177"/>
      <c r="N482" s="19"/>
    </row>
    <row r="483" spans="1:14" ht="5.15" customHeight="1" x14ac:dyDescent="0.3">
      <c r="A483" s="16"/>
      <c r="B483" s="39"/>
      <c r="C483" s="39"/>
      <c r="D483" s="39"/>
      <c r="E483" s="39"/>
      <c r="F483" s="39"/>
      <c r="G483" s="39"/>
      <c r="H483" s="39"/>
      <c r="I483" s="39"/>
      <c r="J483" s="39"/>
      <c r="K483" s="39"/>
      <c r="L483" s="39"/>
      <c r="M483" s="39"/>
      <c r="N483" s="19"/>
    </row>
    <row r="484" spans="1:14" ht="20.149999999999999" customHeight="1" x14ac:dyDescent="0.3">
      <c r="A484" s="16"/>
      <c r="B484" s="174" t="str">
        <f>F1516</f>
        <v>9. They effectively accommodated my linguistic barrier.</v>
      </c>
      <c r="C484" s="174"/>
      <c r="D484" s="174"/>
      <c r="E484" s="174"/>
      <c r="F484" s="174"/>
      <c r="G484" s="174"/>
      <c r="H484" s="174"/>
      <c r="I484" s="174"/>
      <c r="J484" s="174"/>
      <c r="K484" s="175" t="s">
        <v>49</v>
      </c>
      <c r="L484" s="176"/>
      <c r="M484" s="177"/>
      <c r="N484" s="19"/>
    </row>
    <row r="485" spans="1:14" ht="5.15" customHeight="1" x14ac:dyDescent="0.3">
      <c r="A485" s="16"/>
      <c r="B485" s="39"/>
      <c r="C485" s="39"/>
      <c r="D485" s="39"/>
      <c r="E485" s="39"/>
      <c r="F485" s="39"/>
      <c r="G485" s="39"/>
      <c r="H485" s="39"/>
      <c r="I485" s="39"/>
      <c r="J485" s="39"/>
      <c r="K485" s="39"/>
      <c r="L485" s="39"/>
      <c r="M485" s="39"/>
      <c r="N485" s="19"/>
    </row>
    <row r="486" spans="1:14" ht="20.149999999999999" customHeight="1" x14ac:dyDescent="0.3">
      <c r="A486" s="16"/>
      <c r="B486" s="174" t="str">
        <f>F1517</f>
        <v>10. I was offered billing options appropriate to my cultural values.</v>
      </c>
      <c r="C486" s="174"/>
      <c r="D486" s="174"/>
      <c r="E486" s="174"/>
      <c r="F486" s="174"/>
      <c r="G486" s="174"/>
      <c r="H486" s="174"/>
      <c r="I486" s="174"/>
      <c r="J486" s="174"/>
      <c r="K486" s="175" t="s">
        <v>49</v>
      </c>
      <c r="L486" s="176"/>
      <c r="M486" s="177"/>
      <c r="N486" s="19"/>
    </row>
    <row r="487" spans="1:14" ht="10" customHeight="1" x14ac:dyDescent="0.3">
      <c r="A487" s="16"/>
      <c r="B487" s="39"/>
      <c r="C487" s="39"/>
      <c r="D487" s="39"/>
      <c r="E487" s="39"/>
      <c r="F487" s="39"/>
      <c r="G487" s="39"/>
      <c r="H487" s="39"/>
      <c r="I487" s="39"/>
      <c r="J487" s="39"/>
      <c r="K487" s="39"/>
      <c r="L487" s="39"/>
      <c r="M487" s="39"/>
      <c r="N487" s="19"/>
    </row>
    <row r="488" spans="1:14" ht="15" customHeight="1" x14ac:dyDescent="0.3">
      <c r="A488" s="16"/>
      <c r="B488" s="178" t="str">
        <f>B1521</f>
        <v>The resulting score for cultural competence is 75 out of 100. This indicates a level of adequate competence.</v>
      </c>
      <c r="C488" s="178"/>
      <c r="D488" s="178"/>
      <c r="E488" s="178"/>
      <c r="F488" s="178"/>
      <c r="G488" s="178"/>
      <c r="H488" s="178"/>
      <c r="I488" s="178"/>
      <c r="J488" s="178"/>
      <c r="K488" s="178"/>
      <c r="L488" s="178"/>
      <c r="M488" s="178"/>
      <c r="N488" s="19"/>
    </row>
    <row r="489" spans="1:14" ht="10" customHeight="1" x14ac:dyDescent="0.3">
      <c r="A489" s="16"/>
      <c r="B489" s="40"/>
      <c r="C489" s="41"/>
      <c r="D489" s="41"/>
      <c r="E489" s="41"/>
      <c r="F489" s="41"/>
      <c r="G489" s="41"/>
      <c r="H489" s="41"/>
      <c r="I489" s="41"/>
      <c r="J489" s="41"/>
      <c r="K489" s="41"/>
      <c r="L489" s="41"/>
      <c r="M489" s="42"/>
      <c r="N489" s="19"/>
    </row>
    <row r="490" spans="1:14" ht="20" customHeight="1" x14ac:dyDescent="0.3">
      <c r="A490" s="16"/>
      <c r="B490" s="52" t="str">
        <f>C1525</f>
        <v xml:space="preserve">We provide this helpful feedback to you, Dr. Waterson, to improve your cultural competency. </v>
      </c>
      <c r="C490" s="53"/>
      <c r="D490" s="53"/>
      <c r="E490" s="53"/>
      <c r="F490" s="53"/>
      <c r="G490" s="53"/>
      <c r="H490" s="53"/>
      <c r="I490" s="53"/>
      <c r="J490" s="53"/>
      <c r="K490" s="53"/>
      <c r="L490" s="53"/>
      <c r="M490" s="54"/>
      <c r="N490" s="19"/>
    </row>
    <row r="491" spans="1:14" ht="20" customHeight="1" x14ac:dyDescent="0.3">
      <c r="A491" s="16"/>
      <c r="B491" s="156" t="s">
        <v>15</v>
      </c>
      <c r="C491" s="157"/>
      <c r="D491" s="157"/>
      <c r="E491" s="157"/>
      <c r="F491" s="157"/>
      <c r="G491" s="157"/>
      <c r="H491" s="157"/>
      <c r="I491" s="157"/>
      <c r="J491" s="157"/>
      <c r="K491" s="157"/>
      <c r="L491" s="157"/>
      <c r="M491" s="158"/>
      <c r="N491" s="19"/>
    </row>
    <row r="492" spans="1:14" ht="20" customHeight="1" thickBot="1" x14ac:dyDescent="0.35">
      <c r="A492" s="16"/>
      <c r="B492" s="156" t="s">
        <v>16</v>
      </c>
      <c r="C492" s="157"/>
      <c r="D492" s="157"/>
      <c r="E492" s="157"/>
      <c r="F492" s="157"/>
      <c r="G492" s="157"/>
      <c r="H492" s="157"/>
      <c r="I492" s="157"/>
      <c r="J492" s="157"/>
      <c r="K492" s="157"/>
      <c r="L492" s="157"/>
      <c r="M492" s="158"/>
      <c r="N492" s="19"/>
    </row>
    <row r="493" spans="1:14" ht="30" customHeight="1" thickTop="1" x14ac:dyDescent="0.3">
      <c r="A493" s="16"/>
      <c r="B493" s="159" t="s">
        <v>17</v>
      </c>
      <c r="C493" s="160"/>
      <c r="D493" s="160"/>
      <c r="E493" s="162" t="s">
        <v>18</v>
      </c>
      <c r="F493" s="163"/>
      <c r="G493" s="163"/>
      <c r="H493" s="164"/>
      <c r="I493" s="165" t="s">
        <v>19</v>
      </c>
      <c r="J493" s="166"/>
      <c r="K493" s="166"/>
      <c r="L493" s="166"/>
      <c r="M493" s="167"/>
      <c r="N493" s="19"/>
    </row>
    <row r="494" spans="1:14" ht="55" customHeight="1" thickBot="1" x14ac:dyDescent="0.35">
      <c r="A494" s="16"/>
      <c r="B494" s="55"/>
      <c r="C494" s="17"/>
      <c r="D494" s="17"/>
      <c r="E494" s="168" t="s">
        <v>20</v>
      </c>
      <c r="F494" s="169"/>
      <c r="G494" s="169"/>
      <c r="H494" s="170"/>
      <c r="I494" s="171" t="s">
        <v>21</v>
      </c>
      <c r="J494" s="172"/>
      <c r="K494" s="172"/>
      <c r="L494" s="172"/>
      <c r="M494" s="173"/>
      <c r="N494" s="19"/>
    </row>
    <row r="495" spans="1:14" ht="10" customHeight="1" thickTop="1" x14ac:dyDescent="0.3">
      <c r="A495" s="16"/>
      <c r="B495" s="55"/>
      <c r="C495" s="17"/>
      <c r="D495" s="17"/>
      <c r="E495" s="17"/>
      <c r="F495" s="17"/>
      <c r="G495" s="17"/>
      <c r="H495" s="17"/>
      <c r="I495" s="17"/>
      <c r="J495" s="17"/>
      <c r="K495" s="17"/>
      <c r="L495" s="17"/>
      <c r="M495" s="56"/>
      <c r="N495" s="19"/>
    </row>
    <row r="496" spans="1:14" ht="20.149999999999999" customHeight="1" x14ac:dyDescent="0.3">
      <c r="A496" s="16"/>
      <c r="B496" s="46"/>
      <c r="C496" s="39"/>
      <c r="D496" s="39"/>
      <c r="E496" s="153"/>
      <c r="F496" s="154"/>
      <c r="G496" s="154"/>
      <c r="H496" s="154"/>
      <c r="I496" s="154"/>
      <c r="J496" s="154"/>
      <c r="K496" s="154"/>
      <c r="L496" s="155"/>
      <c r="M496" s="48"/>
      <c r="N496" s="19"/>
    </row>
    <row r="497" spans="1:54" ht="10" customHeight="1" x14ac:dyDescent="0.3">
      <c r="A497" s="16"/>
      <c r="B497" s="46"/>
      <c r="C497" s="39"/>
      <c r="D497" s="39"/>
      <c r="E497" s="39"/>
      <c r="F497" s="39"/>
      <c r="G497" s="39"/>
      <c r="H497" s="39"/>
      <c r="I497" s="39"/>
      <c r="J497" s="39"/>
      <c r="K497" s="39"/>
      <c r="L497" s="39"/>
      <c r="M497" s="48"/>
      <c r="N497" s="19"/>
    </row>
    <row r="498" spans="1:54" ht="65.150000000000006" customHeight="1" x14ac:dyDescent="0.3">
      <c r="A498" s="16"/>
      <c r="B498" s="156" t="str">
        <f>C1535</f>
        <v>Select one of these two services, Standard or Competitive Competence, to best improve your efficacy serving diverse patients. We can then offer a testimonial of your improved responsiveness to diverse clients.</v>
      </c>
      <c r="C498" s="157"/>
      <c r="D498" s="157"/>
      <c r="E498" s="157"/>
      <c r="F498" s="157"/>
      <c r="G498" s="157"/>
      <c r="H498" s="157"/>
      <c r="I498" s="157"/>
      <c r="J498" s="157"/>
      <c r="K498" s="157"/>
      <c r="L498" s="157"/>
      <c r="M498" s="158"/>
      <c r="N498" s="19"/>
    </row>
    <row r="499" spans="1:54" ht="45" customHeight="1" x14ac:dyDescent="0.3">
      <c r="A499" s="16"/>
      <c r="B499" s="150"/>
      <c r="C499" s="151"/>
      <c r="D499" s="151"/>
      <c r="E499" s="151"/>
      <c r="F499" s="151"/>
      <c r="G499" s="151"/>
      <c r="H499" s="151"/>
      <c r="I499" s="151"/>
      <c r="J499" s="151"/>
      <c r="K499" s="151"/>
      <c r="L499" s="151"/>
      <c r="M499" s="152"/>
      <c r="N499" s="19"/>
    </row>
    <row r="500" spans="1:54" ht="5.15" customHeight="1" x14ac:dyDescent="0.3">
      <c r="A500" s="16"/>
      <c r="B500" s="39"/>
      <c r="C500" s="39"/>
      <c r="D500" s="39"/>
      <c r="E500" s="39"/>
      <c r="F500" s="39"/>
      <c r="G500" s="39"/>
      <c r="H500" s="39"/>
      <c r="I500" s="39"/>
      <c r="J500" s="39"/>
      <c r="K500" s="39"/>
      <c r="L500" s="39"/>
      <c r="M500" s="39"/>
      <c r="N500" s="19"/>
    </row>
    <row r="501" spans="1:54" ht="5.15" customHeight="1" x14ac:dyDescent="0.3">
      <c r="A501" s="27"/>
      <c r="B501" s="28"/>
      <c r="C501" s="28"/>
      <c r="D501" s="28"/>
      <c r="E501" s="28"/>
      <c r="F501" s="28"/>
      <c r="G501" s="28"/>
      <c r="H501" s="28"/>
      <c r="I501" s="28"/>
      <c r="J501" s="28"/>
      <c r="K501" s="28"/>
      <c r="L501" s="28"/>
      <c r="M501" s="28"/>
      <c r="N501" s="29"/>
    </row>
    <row r="502" spans="1:54" ht="55" customHeight="1" x14ac:dyDescent="0.3">
      <c r="A502" s="30" t="s">
        <v>5</v>
      </c>
      <c r="B502" s="185" t="s">
        <v>34</v>
      </c>
      <c r="C502" s="185"/>
      <c r="D502" s="185"/>
      <c r="E502" s="185"/>
      <c r="F502" s="186" t="s">
        <v>46</v>
      </c>
      <c r="G502" s="186"/>
      <c r="H502" s="186"/>
      <c r="I502" s="186"/>
      <c r="J502" s="187" t="s">
        <v>43</v>
      </c>
      <c r="K502" s="187"/>
      <c r="L502" s="187"/>
      <c r="M502" s="187"/>
      <c r="N502" s="31" t="s">
        <v>7</v>
      </c>
    </row>
    <row r="503" spans="1:54" ht="5.15" customHeight="1" x14ac:dyDescent="0.3">
      <c r="A503" s="11"/>
      <c r="B503" s="12"/>
      <c r="C503" s="12"/>
      <c r="D503" s="12"/>
      <c r="E503" s="12"/>
      <c r="F503" s="12"/>
      <c r="G503" s="12"/>
      <c r="H503" s="13"/>
      <c r="I503" s="12"/>
      <c r="J503" s="12"/>
      <c r="K503" s="12"/>
      <c r="L503" s="12"/>
      <c r="M503" s="12"/>
      <c r="N503" s="14"/>
    </row>
    <row r="504" spans="1:54" ht="5.15" customHeight="1" x14ac:dyDescent="0.3">
      <c r="A504" s="16"/>
      <c r="B504" s="17"/>
      <c r="C504" s="17"/>
      <c r="D504" s="17"/>
      <c r="E504" s="17"/>
      <c r="F504" s="17"/>
      <c r="G504" s="17"/>
      <c r="H504" s="18"/>
      <c r="I504" s="17"/>
      <c r="J504" s="17"/>
      <c r="K504" s="17"/>
      <c r="L504" s="17"/>
      <c r="M504" s="17"/>
      <c r="N504" s="19"/>
    </row>
    <row r="505" spans="1:54" ht="5.15" customHeight="1" thickBot="1" x14ac:dyDescent="0.35">
      <c r="A505" s="16"/>
      <c r="B505" s="32"/>
      <c r="C505" s="32"/>
      <c r="D505" s="32"/>
      <c r="E505" s="32"/>
      <c r="F505" s="32"/>
      <c r="G505" s="32"/>
      <c r="H505" s="32"/>
      <c r="I505" s="32"/>
      <c r="J505" s="32"/>
      <c r="K505" s="32"/>
      <c r="L505" s="32"/>
      <c r="M505" s="32"/>
      <c r="N505" s="19"/>
    </row>
    <row r="506" spans="1:54" ht="20.149999999999999" customHeight="1" thickTop="1" x14ac:dyDescent="0.3">
      <c r="A506" s="16"/>
      <c r="B506" s="33" t="s">
        <v>11</v>
      </c>
      <c r="C506" s="32"/>
      <c r="D506" s="32"/>
      <c r="E506" s="32"/>
      <c r="F506" s="179" t="str">
        <f>F465</f>
        <v>Letisha</v>
      </c>
      <c r="G506" s="180"/>
      <c r="H506" s="180"/>
      <c r="I506" s="181"/>
      <c r="J506" s="34"/>
      <c r="K506" s="35" t="s">
        <v>12</v>
      </c>
      <c r="L506" s="36"/>
      <c r="M506" s="37"/>
      <c r="N506" s="19"/>
    </row>
    <row r="507" spans="1:54" ht="20.149999999999999" customHeight="1" thickBot="1" x14ac:dyDescent="0.35">
      <c r="A507" s="16"/>
      <c r="B507" s="33" t="s">
        <v>13</v>
      </c>
      <c r="C507" s="32"/>
      <c r="D507" s="32"/>
      <c r="E507" s="32"/>
      <c r="F507" s="179" t="str">
        <f>F466</f>
        <v>Dr. Waterson</v>
      </c>
      <c r="G507" s="180"/>
      <c r="H507" s="180"/>
      <c r="I507" s="181"/>
      <c r="J507" s="34"/>
      <c r="K507" s="182">
        <v>4.9000000000000004</v>
      </c>
      <c r="L507" s="183"/>
      <c r="M507" s="184"/>
      <c r="N507" s="19"/>
    </row>
    <row r="508" spans="1:54" ht="10" customHeight="1" thickTop="1" x14ac:dyDescent="0.3">
      <c r="A508" s="16"/>
      <c r="B508" s="17"/>
      <c r="C508" s="17"/>
      <c r="D508" s="17"/>
      <c r="E508" s="17"/>
      <c r="F508" s="17"/>
      <c r="G508" s="17"/>
      <c r="H508" s="18"/>
      <c r="I508" s="17"/>
      <c r="J508" s="17"/>
      <c r="K508" s="17"/>
      <c r="L508" s="17"/>
      <c r="M508" s="17"/>
      <c r="N508" s="19"/>
    </row>
    <row r="509" spans="1:54" ht="20.149999999999999" customHeight="1" x14ac:dyDescent="0.3">
      <c r="A509" s="16"/>
      <c r="B509" s="174" t="str">
        <f>F1545</f>
        <v>1. I felt fully seen and heard.</v>
      </c>
      <c r="C509" s="174"/>
      <c r="D509" s="174"/>
      <c r="E509" s="174"/>
      <c r="F509" s="174"/>
      <c r="G509" s="174"/>
      <c r="H509" s="174"/>
      <c r="I509" s="174"/>
      <c r="J509" s="174"/>
      <c r="K509" s="175" t="s">
        <v>51</v>
      </c>
      <c r="L509" s="176"/>
      <c r="M509" s="177"/>
      <c r="N509" s="19"/>
    </row>
    <row r="510" spans="1:54" ht="5.15" customHeight="1" x14ac:dyDescent="0.3">
      <c r="A510" s="16"/>
      <c r="B510" s="17"/>
      <c r="C510" s="17"/>
      <c r="D510" s="17"/>
      <c r="E510" s="17"/>
      <c r="F510" s="17"/>
      <c r="G510" s="17"/>
      <c r="H510" s="18"/>
      <c r="I510" s="17"/>
      <c r="J510" s="17"/>
      <c r="K510" s="17"/>
      <c r="L510" s="17"/>
      <c r="M510" s="17"/>
      <c r="N510" s="19"/>
      <c r="BB510" s="38"/>
    </row>
    <row r="511" spans="1:54" ht="20.149999999999999" customHeight="1" x14ac:dyDescent="0.3">
      <c r="A511" s="16"/>
      <c r="B511" s="174" t="str">
        <f>F1546</f>
        <v>2. They faithfully responded to all of my expressions of pain or discomfort.</v>
      </c>
      <c r="C511" s="174"/>
      <c r="D511" s="174"/>
      <c r="E511" s="174"/>
      <c r="F511" s="174"/>
      <c r="G511" s="174"/>
      <c r="H511" s="174"/>
      <c r="I511" s="174"/>
      <c r="J511" s="174"/>
      <c r="K511" s="175" t="s">
        <v>51</v>
      </c>
      <c r="L511" s="176"/>
      <c r="M511" s="177"/>
      <c r="N511" s="19"/>
      <c r="BB511" s="38"/>
    </row>
    <row r="512" spans="1:54" ht="5.15" customHeight="1" x14ac:dyDescent="0.3">
      <c r="A512" s="16"/>
      <c r="B512" s="17"/>
      <c r="C512" s="17"/>
      <c r="D512" s="17"/>
      <c r="E512" s="17"/>
      <c r="F512" s="17"/>
      <c r="G512" s="17"/>
      <c r="H512" s="18"/>
      <c r="I512" s="17"/>
      <c r="J512" s="17"/>
      <c r="K512" s="17"/>
      <c r="L512" s="17"/>
      <c r="M512" s="17"/>
      <c r="N512" s="19"/>
      <c r="BB512" s="38"/>
    </row>
    <row r="513" spans="1:54" ht="20.149999999999999" customHeight="1" x14ac:dyDescent="0.3">
      <c r="A513" s="16"/>
      <c r="B513" s="174" t="str">
        <f>F1547</f>
        <v>3. They put my personal wellbeing ahead of their institutional processes.</v>
      </c>
      <c r="C513" s="174"/>
      <c r="D513" s="174"/>
      <c r="E513" s="174"/>
      <c r="F513" s="174"/>
      <c r="G513" s="174"/>
      <c r="H513" s="174"/>
      <c r="I513" s="174"/>
      <c r="J513" s="174"/>
      <c r="K513" s="175" t="s">
        <v>55</v>
      </c>
      <c r="L513" s="176"/>
      <c r="M513" s="177"/>
      <c r="N513" s="19"/>
      <c r="BB513" s="38"/>
    </row>
    <row r="514" spans="1:54" ht="5.15" customHeight="1" x14ac:dyDescent="0.3">
      <c r="A514" s="16"/>
      <c r="B514" s="17"/>
      <c r="C514" s="17"/>
      <c r="D514" s="17"/>
      <c r="E514" s="17"/>
      <c r="F514" s="17"/>
      <c r="G514" s="17"/>
      <c r="H514" s="18"/>
      <c r="I514" s="17"/>
      <c r="J514" s="17"/>
      <c r="K514" s="17"/>
      <c r="L514" s="17"/>
      <c r="M514" s="17"/>
      <c r="N514" s="19"/>
      <c r="BB514" s="38"/>
    </row>
    <row r="515" spans="1:54" ht="20.149999999999999" customHeight="1" x14ac:dyDescent="0.3">
      <c r="A515" s="16"/>
      <c r="B515" s="174" t="str">
        <f>F1548</f>
        <v>4. Their actions and expressions were devoid of any microaggressions.</v>
      </c>
      <c r="C515" s="174"/>
      <c r="D515" s="174"/>
      <c r="E515" s="174"/>
      <c r="F515" s="174"/>
      <c r="G515" s="174"/>
      <c r="H515" s="174"/>
      <c r="I515" s="174"/>
      <c r="J515" s="174"/>
      <c r="K515" s="175" t="s">
        <v>49</v>
      </c>
      <c r="L515" s="176"/>
      <c r="M515" s="177"/>
      <c r="N515" s="19"/>
    </row>
    <row r="516" spans="1:54" ht="5.15" customHeight="1" x14ac:dyDescent="0.3">
      <c r="A516" s="16"/>
      <c r="B516" s="17"/>
      <c r="C516" s="17"/>
      <c r="D516" s="17"/>
      <c r="E516" s="17"/>
      <c r="F516" s="17"/>
      <c r="G516" s="17"/>
      <c r="H516" s="18"/>
      <c r="I516" s="17"/>
      <c r="J516" s="17"/>
      <c r="K516" s="17"/>
      <c r="L516" s="17"/>
      <c r="M516" s="17"/>
      <c r="N516" s="19"/>
    </row>
    <row r="517" spans="1:54" ht="20.149999999999999" customHeight="1" x14ac:dyDescent="0.3">
      <c r="A517" s="16"/>
      <c r="B517" s="174" t="str">
        <f>F1549</f>
        <v>5. They asked me how they could be more culturally sensitive.</v>
      </c>
      <c r="C517" s="174"/>
      <c r="D517" s="174"/>
      <c r="E517" s="174"/>
      <c r="F517" s="174"/>
      <c r="G517" s="174"/>
      <c r="H517" s="174"/>
      <c r="I517" s="174"/>
      <c r="J517" s="174"/>
      <c r="K517" s="175" t="s">
        <v>53</v>
      </c>
      <c r="L517" s="176"/>
      <c r="M517" s="177"/>
      <c r="N517" s="19"/>
    </row>
    <row r="518" spans="1:54" ht="5.15" customHeight="1" x14ac:dyDescent="0.3">
      <c r="A518" s="16"/>
      <c r="B518" s="17"/>
      <c r="C518" s="17"/>
      <c r="D518" s="17"/>
      <c r="E518" s="17"/>
      <c r="F518" s="17"/>
      <c r="G518" s="17"/>
      <c r="H518" s="18"/>
      <c r="I518" s="17"/>
      <c r="J518" s="17"/>
      <c r="K518" s="17"/>
      <c r="L518" s="17"/>
      <c r="M518" s="17"/>
      <c r="N518" s="19"/>
    </row>
    <row r="519" spans="1:54" ht="20.149999999999999" customHeight="1" x14ac:dyDescent="0.3">
      <c r="A519" s="16"/>
      <c r="B519" s="174" t="str">
        <f>F1550</f>
        <v>6. They did not exploit my vulnerability to their professional authority.</v>
      </c>
      <c r="C519" s="174"/>
      <c r="D519" s="174"/>
      <c r="E519" s="174"/>
      <c r="F519" s="174"/>
      <c r="G519" s="174"/>
      <c r="H519" s="174"/>
      <c r="I519" s="174"/>
      <c r="J519" s="174"/>
      <c r="K519" s="175" t="s">
        <v>51</v>
      </c>
      <c r="L519" s="176"/>
      <c r="M519" s="177"/>
      <c r="N519" s="19"/>
    </row>
    <row r="520" spans="1:54" ht="5.15" customHeight="1" x14ac:dyDescent="0.3">
      <c r="A520" s="16"/>
      <c r="B520" s="39"/>
      <c r="C520" s="39"/>
      <c r="D520" s="39"/>
      <c r="E520" s="39"/>
      <c r="F520" s="39"/>
      <c r="G520" s="39"/>
      <c r="H520" s="39"/>
      <c r="I520" s="39"/>
      <c r="J520" s="39"/>
      <c r="K520" s="39"/>
      <c r="L520" s="39"/>
      <c r="M520" s="39"/>
      <c r="N520" s="19"/>
    </row>
    <row r="521" spans="1:54" ht="20.149999999999999" customHeight="1" x14ac:dyDescent="0.3">
      <c r="A521" s="16"/>
      <c r="B521" s="174" t="str">
        <f>F1551</f>
        <v>7. I never had to give up my autonomy to fit their processes.</v>
      </c>
      <c r="C521" s="174"/>
      <c r="D521" s="174"/>
      <c r="E521" s="174"/>
      <c r="F521" s="174"/>
      <c r="G521" s="174"/>
      <c r="H521" s="174"/>
      <c r="I521" s="174"/>
      <c r="J521" s="174"/>
      <c r="K521" s="175" t="s">
        <v>53</v>
      </c>
      <c r="L521" s="176"/>
      <c r="M521" s="177"/>
      <c r="N521" s="19"/>
    </row>
    <row r="522" spans="1:54" ht="5.15" customHeight="1" x14ac:dyDescent="0.3">
      <c r="A522" s="16"/>
      <c r="B522" s="39"/>
      <c r="C522" s="39"/>
      <c r="D522" s="39"/>
      <c r="E522" s="39"/>
      <c r="F522" s="39"/>
      <c r="G522" s="39"/>
      <c r="H522" s="39"/>
      <c r="I522" s="39"/>
      <c r="J522" s="39"/>
      <c r="K522" s="39"/>
      <c r="L522" s="39"/>
      <c r="M522" s="39"/>
      <c r="N522" s="19"/>
    </row>
    <row r="523" spans="1:54" ht="20.149999999999999" customHeight="1" x14ac:dyDescent="0.3">
      <c r="A523" s="16"/>
      <c r="B523" s="174" t="str">
        <f>F1552</f>
        <v>8. Staff appeared to be culturally diverse.</v>
      </c>
      <c r="C523" s="174"/>
      <c r="D523" s="174"/>
      <c r="E523" s="174"/>
      <c r="F523" s="174"/>
      <c r="G523" s="174"/>
      <c r="H523" s="174"/>
      <c r="I523" s="174"/>
      <c r="J523" s="174"/>
      <c r="K523" s="175" t="s">
        <v>49</v>
      </c>
      <c r="L523" s="176"/>
      <c r="M523" s="177"/>
      <c r="N523" s="19"/>
    </row>
    <row r="524" spans="1:54" ht="5.15" customHeight="1" x14ac:dyDescent="0.3">
      <c r="A524" s="16"/>
      <c r="B524" s="39"/>
      <c r="C524" s="39"/>
      <c r="D524" s="39"/>
      <c r="E524" s="39"/>
      <c r="F524" s="39"/>
      <c r="G524" s="39"/>
      <c r="H524" s="39"/>
      <c r="I524" s="39"/>
      <c r="J524" s="39"/>
      <c r="K524" s="39"/>
      <c r="L524" s="39"/>
      <c r="M524" s="39"/>
      <c r="N524" s="19"/>
    </row>
    <row r="525" spans="1:54" ht="20.149999999999999" customHeight="1" x14ac:dyDescent="0.3">
      <c r="A525" s="16"/>
      <c r="B525" s="174" t="str">
        <f>F1553</f>
        <v>9. They effectively accommodated my linguistic barrier.</v>
      </c>
      <c r="C525" s="174"/>
      <c r="D525" s="174"/>
      <c r="E525" s="174"/>
      <c r="F525" s="174"/>
      <c r="G525" s="174"/>
      <c r="H525" s="174"/>
      <c r="I525" s="174"/>
      <c r="J525" s="174"/>
      <c r="K525" s="175" t="s">
        <v>49</v>
      </c>
      <c r="L525" s="176"/>
      <c r="M525" s="177"/>
      <c r="N525" s="19"/>
    </row>
    <row r="526" spans="1:54" ht="5.15" customHeight="1" x14ac:dyDescent="0.3">
      <c r="A526" s="16"/>
      <c r="B526" s="39"/>
      <c r="C526" s="39"/>
      <c r="D526" s="39"/>
      <c r="E526" s="39"/>
      <c r="F526" s="39"/>
      <c r="G526" s="39"/>
      <c r="H526" s="39"/>
      <c r="I526" s="39"/>
      <c r="J526" s="39"/>
      <c r="K526" s="39"/>
      <c r="L526" s="39"/>
      <c r="M526" s="39"/>
      <c r="N526" s="19"/>
    </row>
    <row r="527" spans="1:54" ht="20.149999999999999" customHeight="1" x14ac:dyDescent="0.3">
      <c r="A527" s="16"/>
      <c r="B527" s="174" t="str">
        <f>F1554</f>
        <v>10. I was offered billing options appropriate to my cultural values.</v>
      </c>
      <c r="C527" s="174"/>
      <c r="D527" s="174"/>
      <c r="E527" s="174"/>
      <c r="F527" s="174"/>
      <c r="G527" s="174"/>
      <c r="H527" s="174"/>
      <c r="I527" s="174"/>
      <c r="J527" s="174"/>
      <c r="K527" s="175" t="s">
        <v>49</v>
      </c>
      <c r="L527" s="176"/>
      <c r="M527" s="177"/>
      <c r="N527" s="19"/>
    </row>
    <row r="528" spans="1:54" ht="10" customHeight="1" x14ac:dyDescent="0.3">
      <c r="A528" s="16"/>
      <c r="B528" s="39"/>
      <c r="C528" s="39"/>
      <c r="D528" s="39"/>
      <c r="E528" s="39"/>
      <c r="F528" s="39"/>
      <c r="G528" s="39"/>
      <c r="H528" s="39"/>
      <c r="I528" s="39"/>
      <c r="J528" s="39"/>
      <c r="K528" s="39"/>
      <c r="L528" s="39"/>
      <c r="M528" s="39"/>
      <c r="N528" s="19"/>
    </row>
    <row r="529" spans="1:14" ht="15" customHeight="1" x14ac:dyDescent="0.3">
      <c r="A529" s="16"/>
      <c r="B529" s="178" t="str">
        <f>B1558</f>
        <v>The resulting score for cultural competence is 75 out of 100. This indicates a level of adequate competence.</v>
      </c>
      <c r="C529" s="178"/>
      <c r="D529" s="178"/>
      <c r="E529" s="178"/>
      <c r="F529" s="178"/>
      <c r="G529" s="178"/>
      <c r="H529" s="178"/>
      <c r="I529" s="178"/>
      <c r="J529" s="178"/>
      <c r="K529" s="178"/>
      <c r="L529" s="178"/>
      <c r="M529" s="178"/>
      <c r="N529" s="19"/>
    </row>
    <row r="530" spans="1:14" ht="10" customHeight="1" x14ac:dyDescent="0.3">
      <c r="A530" s="16"/>
      <c r="B530" s="40"/>
      <c r="C530" s="41"/>
      <c r="D530" s="41"/>
      <c r="E530" s="41"/>
      <c r="F530" s="41"/>
      <c r="G530" s="41"/>
      <c r="H530" s="41"/>
      <c r="I530" s="41"/>
      <c r="J530" s="41"/>
      <c r="K530" s="41"/>
      <c r="L530" s="41"/>
      <c r="M530" s="42"/>
      <c r="N530" s="19"/>
    </row>
    <row r="531" spans="1:14" ht="20" customHeight="1" x14ac:dyDescent="0.3">
      <c r="A531" s="16"/>
      <c r="B531" s="52" t="str">
        <f>C1562</f>
        <v xml:space="preserve">We provide this helpful feedback to you, Dr. Waterson, to improve your cultural competency. </v>
      </c>
      <c r="C531" s="53"/>
      <c r="D531" s="53"/>
      <c r="E531" s="53"/>
      <c r="F531" s="53"/>
      <c r="G531" s="53"/>
      <c r="H531" s="53"/>
      <c r="I531" s="53"/>
      <c r="J531" s="53"/>
      <c r="K531" s="53"/>
      <c r="L531" s="53"/>
      <c r="M531" s="54"/>
      <c r="N531" s="19"/>
    </row>
    <row r="532" spans="1:14" ht="20" customHeight="1" x14ac:dyDescent="0.3">
      <c r="A532" s="16"/>
      <c r="B532" s="156" t="s">
        <v>15</v>
      </c>
      <c r="C532" s="157"/>
      <c r="D532" s="157"/>
      <c r="E532" s="157"/>
      <c r="F532" s="157"/>
      <c r="G532" s="157"/>
      <c r="H532" s="157"/>
      <c r="I532" s="157"/>
      <c r="J532" s="157"/>
      <c r="K532" s="157"/>
      <c r="L532" s="157"/>
      <c r="M532" s="158"/>
      <c r="N532" s="19"/>
    </row>
    <row r="533" spans="1:14" ht="20" customHeight="1" thickBot="1" x14ac:dyDescent="0.35">
      <c r="A533" s="16"/>
      <c r="B533" s="156" t="s">
        <v>16</v>
      </c>
      <c r="C533" s="157"/>
      <c r="D533" s="157"/>
      <c r="E533" s="157"/>
      <c r="F533" s="157"/>
      <c r="G533" s="157"/>
      <c r="H533" s="157"/>
      <c r="I533" s="157"/>
      <c r="J533" s="157"/>
      <c r="K533" s="157"/>
      <c r="L533" s="157"/>
      <c r="M533" s="158"/>
      <c r="N533" s="19"/>
    </row>
    <row r="534" spans="1:14" ht="30" customHeight="1" thickTop="1" x14ac:dyDescent="0.3">
      <c r="A534" s="16"/>
      <c r="B534" s="159" t="s">
        <v>17</v>
      </c>
      <c r="C534" s="160"/>
      <c r="D534" s="160"/>
      <c r="E534" s="162" t="s">
        <v>18</v>
      </c>
      <c r="F534" s="163"/>
      <c r="G534" s="163"/>
      <c r="H534" s="164"/>
      <c r="I534" s="165" t="s">
        <v>19</v>
      </c>
      <c r="J534" s="166"/>
      <c r="K534" s="166"/>
      <c r="L534" s="166"/>
      <c r="M534" s="167"/>
      <c r="N534" s="19"/>
    </row>
    <row r="535" spans="1:14" ht="55" customHeight="1" thickBot="1" x14ac:dyDescent="0.35">
      <c r="A535" s="16"/>
      <c r="B535" s="55"/>
      <c r="C535" s="17"/>
      <c r="D535" s="17"/>
      <c r="E535" s="168" t="s">
        <v>20</v>
      </c>
      <c r="F535" s="169"/>
      <c r="G535" s="169"/>
      <c r="H535" s="170"/>
      <c r="I535" s="171" t="s">
        <v>21</v>
      </c>
      <c r="J535" s="172"/>
      <c r="K535" s="172"/>
      <c r="L535" s="172"/>
      <c r="M535" s="173"/>
      <c r="N535" s="19"/>
    </row>
    <row r="536" spans="1:14" ht="10" customHeight="1" thickTop="1" x14ac:dyDescent="0.3">
      <c r="A536" s="16"/>
      <c r="B536" s="55"/>
      <c r="C536" s="17"/>
      <c r="D536" s="17"/>
      <c r="E536" s="17"/>
      <c r="F536" s="17"/>
      <c r="G536" s="17"/>
      <c r="H536" s="17"/>
      <c r="I536" s="17"/>
      <c r="J536" s="17"/>
      <c r="K536" s="17"/>
      <c r="L536" s="17"/>
      <c r="M536" s="56"/>
      <c r="N536" s="19"/>
    </row>
    <row r="537" spans="1:14" ht="20.149999999999999" customHeight="1" x14ac:dyDescent="0.3">
      <c r="A537" s="16"/>
      <c r="B537" s="46"/>
      <c r="C537" s="39"/>
      <c r="D537" s="39"/>
      <c r="E537" s="153"/>
      <c r="F537" s="154"/>
      <c r="G537" s="154"/>
      <c r="H537" s="154"/>
      <c r="I537" s="154"/>
      <c r="J537" s="154"/>
      <c r="K537" s="154"/>
      <c r="L537" s="155"/>
      <c r="M537" s="48"/>
      <c r="N537" s="19"/>
    </row>
    <row r="538" spans="1:14" ht="10" customHeight="1" x14ac:dyDescent="0.3">
      <c r="A538" s="16"/>
      <c r="B538" s="46"/>
      <c r="C538" s="39"/>
      <c r="D538" s="39"/>
      <c r="E538" s="39"/>
      <c r="F538" s="39"/>
      <c r="G538" s="39"/>
      <c r="H538" s="39"/>
      <c r="I538" s="39"/>
      <c r="J538" s="39"/>
      <c r="K538" s="39"/>
      <c r="L538" s="39"/>
      <c r="M538" s="48"/>
      <c r="N538" s="19"/>
    </row>
    <row r="539" spans="1:14" ht="65.150000000000006" customHeight="1" x14ac:dyDescent="0.3">
      <c r="A539" s="16"/>
      <c r="B539" s="156" t="str">
        <f>C1572</f>
        <v>Select one of these two services, Standard or Competitive Competence, to best improve your efficacy serving diverse patients. We can then offer a testimonial of your improved responsiveness to diverse clients.</v>
      </c>
      <c r="C539" s="157"/>
      <c r="D539" s="157"/>
      <c r="E539" s="157"/>
      <c r="F539" s="157"/>
      <c r="G539" s="157"/>
      <c r="H539" s="157"/>
      <c r="I539" s="157"/>
      <c r="J539" s="157"/>
      <c r="K539" s="157"/>
      <c r="L539" s="157"/>
      <c r="M539" s="158"/>
      <c r="N539" s="19"/>
    </row>
    <row r="540" spans="1:14" ht="45" customHeight="1" x14ac:dyDescent="0.3">
      <c r="A540" s="16"/>
      <c r="B540" s="150"/>
      <c r="C540" s="151"/>
      <c r="D540" s="151"/>
      <c r="E540" s="151"/>
      <c r="F540" s="151"/>
      <c r="G540" s="151"/>
      <c r="H540" s="151"/>
      <c r="I540" s="151"/>
      <c r="J540" s="151"/>
      <c r="K540" s="151"/>
      <c r="L540" s="151"/>
      <c r="M540" s="152"/>
      <c r="N540" s="19"/>
    </row>
    <row r="541" spans="1:14" ht="5.15" customHeight="1" x14ac:dyDescent="0.3">
      <c r="A541" s="16"/>
      <c r="B541" s="39"/>
      <c r="C541" s="39"/>
      <c r="D541" s="39"/>
      <c r="E541" s="39"/>
      <c r="F541" s="39"/>
      <c r="G541" s="39"/>
      <c r="H541" s="39"/>
      <c r="I541" s="39"/>
      <c r="J541" s="39"/>
      <c r="K541" s="39"/>
      <c r="L541" s="39"/>
      <c r="M541" s="39"/>
      <c r="N541" s="19"/>
    </row>
    <row r="542" spans="1:14" ht="5.15" customHeight="1" x14ac:dyDescent="0.3">
      <c r="A542" s="27"/>
      <c r="B542" s="28"/>
      <c r="C542" s="28"/>
      <c r="D542" s="28"/>
      <c r="E542" s="28"/>
      <c r="F542" s="28"/>
      <c r="G542" s="28"/>
      <c r="H542" s="28"/>
      <c r="I542" s="28"/>
      <c r="J542" s="28"/>
      <c r="K542" s="28"/>
      <c r="L542" s="28"/>
      <c r="M542" s="28"/>
      <c r="N542" s="29"/>
    </row>
    <row r="543" spans="1:14" ht="55" customHeight="1" x14ac:dyDescent="0.3">
      <c r="A543" s="30" t="s">
        <v>5</v>
      </c>
      <c r="B543" s="185" t="s">
        <v>35</v>
      </c>
      <c r="C543" s="185"/>
      <c r="D543" s="185"/>
      <c r="E543" s="185"/>
      <c r="F543" s="186" t="s">
        <v>46</v>
      </c>
      <c r="G543" s="186"/>
      <c r="H543" s="186"/>
      <c r="I543" s="186"/>
      <c r="J543" s="187" t="s">
        <v>43</v>
      </c>
      <c r="K543" s="187"/>
      <c r="L543" s="187"/>
      <c r="M543" s="187"/>
      <c r="N543" s="31" t="s">
        <v>7</v>
      </c>
    </row>
    <row r="544" spans="1:14" ht="5.15" customHeight="1" x14ac:dyDescent="0.3">
      <c r="A544" s="11"/>
      <c r="B544" s="12"/>
      <c r="C544" s="12"/>
      <c r="D544" s="12"/>
      <c r="E544" s="12"/>
      <c r="F544" s="12"/>
      <c r="G544" s="12"/>
      <c r="H544" s="13"/>
      <c r="I544" s="12"/>
      <c r="J544" s="12"/>
      <c r="K544" s="12"/>
      <c r="L544" s="12"/>
      <c r="M544" s="12"/>
      <c r="N544" s="14"/>
    </row>
    <row r="545" spans="1:54" ht="5.15" customHeight="1" x14ac:dyDescent="0.3">
      <c r="A545" s="16"/>
      <c r="B545" s="17"/>
      <c r="C545" s="17"/>
      <c r="D545" s="17"/>
      <c r="E545" s="17"/>
      <c r="F545" s="17"/>
      <c r="G545" s="17"/>
      <c r="H545" s="18"/>
      <c r="I545" s="17"/>
      <c r="J545" s="17"/>
      <c r="K545" s="17"/>
      <c r="L545" s="17"/>
      <c r="M545" s="17"/>
      <c r="N545" s="19"/>
    </row>
    <row r="546" spans="1:54" ht="5.15" customHeight="1" thickBot="1" x14ac:dyDescent="0.35">
      <c r="A546" s="16"/>
      <c r="B546" s="32"/>
      <c r="C546" s="32"/>
      <c r="D546" s="32"/>
      <c r="E546" s="32"/>
      <c r="F546" s="32"/>
      <c r="G546" s="32"/>
      <c r="H546" s="32"/>
      <c r="I546" s="32"/>
      <c r="J546" s="32"/>
      <c r="K546" s="32"/>
      <c r="L546" s="32"/>
      <c r="M546" s="32"/>
      <c r="N546" s="19"/>
    </row>
    <row r="547" spans="1:54" ht="20.149999999999999" customHeight="1" thickTop="1" x14ac:dyDescent="0.3">
      <c r="A547" s="16"/>
      <c r="B547" s="33" t="s">
        <v>11</v>
      </c>
      <c r="C547" s="32"/>
      <c r="D547" s="32"/>
      <c r="E547" s="32"/>
      <c r="F547" s="179" t="str">
        <f>F506</f>
        <v>Letisha</v>
      </c>
      <c r="G547" s="180"/>
      <c r="H547" s="180"/>
      <c r="I547" s="181"/>
      <c r="J547" s="34"/>
      <c r="K547" s="35" t="s">
        <v>12</v>
      </c>
      <c r="L547" s="36"/>
      <c r="M547" s="37"/>
      <c r="N547" s="19"/>
    </row>
    <row r="548" spans="1:54" ht="20.149999999999999" customHeight="1" thickBot="1" x14ac:dyDescent="0.35">
      <c r="A548" s="16"/>
      <c r="B548" s="33" t="s">
        <v>13</v>
      </c>
      <c r="C548" s="32"/>
      <c r="D548" s="32"/>
      <c r="E548" s="32"/>
      <c r="F548" s="179" t="str">
        <f>F507</f>
        <v>Dr. Waterson</v>
      </c>
      <c r="G548" s="180"/>
      <c r="H548" s="180"/>
      <c r="I548" s="181"/>
      <c r="J548" s="34"/>
      <c r="K548" s="182">
        <v>4.4000000000000004</v>
      </c>
      <c r="L548" s="183"/>
      <c r="M548" s="184"/>
      <c r="N548" s="19"/>
    </row>
    <row r="549" spans="1:54" ht="10" customHeight="1" thickTop="1" x14ac:dyDescent="0.3">
      <c r="A549" s="16"/>
      <c r="B549" s="17"/>
      <c r="C549" s="17"/>
      <c r="D549" s="17"/>
      <c r="E549" s="17"/>
      <c r="F549" s="17"/>
      <c r="G549" s="17"/>
      <c r="H549" s="18"/>
      <c r="I549" s="17"/>
      <c r="J549" s="17"/>
      <c r="K549" s="17"/>
      <c r="L549" s="17"/>
      <c r="M549" s="17"/>
      <c r="N549" s="19"/>
    </row>
    <row r="550" spans="1:54" ht="20.149999999999999" customHeight="1" x14ac:dyDescent="0.3">
      <c r="A550" s="16"/>
      <c r="B550" s="174" t="str">
        <f>F1582</f>
        <v>1. I felt fully seen and heard.</v>
      </c>
      <c r="C550" s="174"/>
      <c r="D550" s="174"/>
      <c r="E550" s="174"/>
      <c r="F550" s="174"/>
      <c r="G550" s="174"/>
      <c r="H550" s="174"/>
      <c r="I550" s="174"/>
      <c r="J550" s="174"/>
      <c r="K550" s="175" t="s">
        <v>49</v>
      </c>
      <c r="L550" s="176"/>
      <c r="M550" s="177"/>
      <c r="N550" s="19"/>
    </row>
    <row r="551" spans="1:54" ht="5.15" customHeight="1" x14ac:dyDescent="0.3">
      <c r="A551" s="16"/>
      <c r="B551" s="17"/>
      <c r="C551" s="17"/>
      <c r="D551" s="17"/>
      <c r="E551" s="17"/>
      <c r="F551" s="17"/>
      <c r="G551" s="17"/>
      <c r="H551" s="18"/>
      <c r="I551" s="17"/>
      <c r="J551" s="17"/>
      <c r="K551" s="17"/>
      <c r="L551" s="17"/>
      <c r="M551" s="17"/>
      <c r="N551" s="19"/>
      <c r="BB551" s="38"/>
    </row>
    <row r="552" spans="1:54" ht="20.149999999999999" customHeight="1" x14ac:dyDescent="0.3">
      <c r="A552" s="16"/>
      <c r="B552" s="174" t="str">
        <f>F1583</f>
        <v>2. They faithfully responded to all of my expressions of pain or discomfort.</v>
      </c>
      <c r="C552" s="174"/>
      <c r="D552" s="174"/>
      <c r="E552" s="174"/>
      <c r="F552" s="174"/>
      <c r="G552" s="174"/>
      <c r="H552" s="174"/>
      <c r="I552" s="174"/>
      <c r="J552" s="174"/>
      <c r="K552" s="175" t="s">
        <v>51</v>
      </c>
      <c r="L552" s="176"/>
      <c r="M552" s="177"/>
      <c r="N552" s="19"/>
      <c r="BB552" s="38"/>
    </row>
    <row r="553" spans="1:54" ht="5.15" customHeight="1" x14ac:dyDescent="0.3">
      <c r="A553" s="16"/>
      <c r="B553" s="17"/>
      <c r="C553" s="17"/>
      <c r="D553" s="17"/>
      <c r="E553" s="17"/>
      <c r="F553" s="17"/>
      <c r="G553" s="17"/>
      <c r="H553" s="18"/>
      <c r="I553" s="17"/>
      <c r="J553" s="17"/>
      <c r="K553" s="17"/>
      <c r="L553" s="17"/>
      <c r="M553" s="17"/>
      <c r="N553" s="19"/>
      <c r="BB553" s="38"/>
    </row>
    <row r="554" spans="1:54" ht="20.149999999999999" customHeight="1" x14ac:dyDescent="0.3">
      <c r="A554" s="16"/>
      <c r="B554" s="174" t="str">
        <f>F1584</f>
        <v>3. They put my personal wellbeing ahead of their institutional processes.</v>
      </c>
      <c r="C554" s="174"/>
      <c r="D554" s="174"/>
      <c r="E554" s="174"/>
      <c r="F554" s="174"/>
      <c r="G554" s="174"/>
      <c r="H554" s="174"/>
      <c r="I554" s="174"/>
      <c r="J554" s="174"/>
      <c r="K554" s="175" t="s">
        <v>55</v>
      </c>
      <c r="L554" s="176"/>
      <c r="M554" s="177"/>
      <c r="N554" s="19"/>
      <c r="BB554" s="38"/>
    </row>
    <row r="555" spans="1:54" ht="5.15" customHeight="1" x14ac:dyDescent="0.3">
      <c r="A555" s="16"/>
      <c r="B555" s="17"/>
      <c r="C555" s="17"/>
      <c r="D555" s="17"/>
      <c r="E555" s="17"/>
      <c r="F555" s="17"/>
      <c r="G555" s="17"/>
      <c r="H555" s="18"/>
      <c r="I555" s="17"/>
      <c r="J555" s="17"/>
      <c r="K555" s="17"/>
      <c r="L555" s="17"/>
      <c r="M555" s="17"/>
      <c r="N555" s="19"/>
      <c r="BB555" s="38"/>
    </row>
    <row r="556" spans="1:54" ht="20.149999999999999" customHeight="1" x14ac:dyDescent="0.3">
      <c r="A556" s="16"/>
      <c r="B556" s="174" t="str">
        <f>F1585</f>
        <v>4. Their actions and expressions were devoid of any microaggressions.</v>
      </c>
      <c r="C556" s="174"/>
      <c r="D556" s="174"/>
      <c r="E556" s="174"/>
      <c r="F556" s="174"/>
      <c r="G556" s="174"/>
      <c r="H556" s="174"/>
      <c r="I556" s="174"/>
      <c r="J556" s="174"/>
      <c r="K556" s="175" t="s">
        <v>49</v>
      </c>
      <c r="L556" s="176"/>
      <c r="M556" s="177"/>
      <c r="N556" s="19"/>
    </row>
    <row r="557" spans="1:54" ht="5.15" customHeight="1" x14ac:dyDescent="0.3">
      <c r="A557" s="16"/>
      <c r="B557" s="17"/>
      <c r="C557" s="17"/>
      <c r="D557" s="17"/>
      <c r="E557" s="17"/>
      <c r="F557" s="17"/>
      <c r="G557" s="17"/>
      <c r="H557" s="18"/>
      <c r="I557" s="17"/>
      <c r="J557" s="17"/>
      <c r="K557" s="17"/>
      <c r="L557" s="17"/>
      <c r="M557" s="17"/>
      <c r="N557" s="19"/>
    </row>
    <row r="558" spans="1:54" ht="20.149999999999999" customHeight="1" x14ac:dyDescent="0.3">
      <c r="A558" s="16"/>
      <c r="B558" s="174" t="str">
        <f>F1586</f>
        <v>5. They asked me how they could be more culturally sensitive.</v>
      </c>
      <c r="C558" s="174"/>
      <c r="D558" s="174"/>
      <c r="E558" s="174"/>
      <c r="F558" s="174"/>
      <c r="G558" s="174"/>
      <c r="H558" s="174"/>
      <c r="I558" s="174"/>
      <c r="J558" s="174"/>
      <c r="K558" s="175" t="s">
        <v>53</v>
      </c>
      <c r="L558" s="176"/>
      <c r="M558" s="177"/>
      <c r="N558" s="19"/>
    </row>
    <row r="559" spans="1:54" ht="5.15" customHeight="1" x14ac:dyDescent="0.3">
      <c r="A559" s="16"/>
      <c r="B559" s="17"/>
      <c r="C559" s="17"/>
      <c r="D559" s="17"/>
      <c r="E559" s="17"/>
      <c r="F559" s="17"/>
      <c r="G559" s="17"/>
      <c r="H559" s="18"/>
      <c r="I559" s="17"/>
      <c r="J559" s="17"/>
      <c r="K559" s="17"/>
      <c r="L559" s="17"/>
      <c r="M559" s="17"/>
      <c r="N559" s="19"/>
    </row>
    <row r="560" spans="1:54" ht="20.149999999999999" customHeight="1" x14ac:dyDescent="0.3">
      <c r="A560" s="16"/>
      <c r="B560" s="174" t="str">
        <f>F1587</f>
        <v>6. They did not exploit my vulnerability to their professional authority.</v>
      </c>
      <c r="C560" s="174"/>
      <c r="D560" s="174"/>
      <c r="E560" s="174"/>
      <c r="F560" s="174"/>
      <c r="G560" s="174"/>
      <c r="H560" s="174"/>
      <c r="I560" s="174"/>
      <c r="J560" s="174"/>
      <c r="K560" s="175" t="s">
        <v>51</v>
      </c>
      <c r="L560" s="176"/>
      <c r="M560" s="177"/>
      <c r="N560" s="19"/>
    </row>
    <row r="561" spans="1:14" ht="5.15" customHeight="1" x14ac:dyDescent="0.3">
      <c r="A561" s="16"/>
      <c r="B561" s="39"/>
      <c r="C561" s="39"/>
      <c r="D561" s="39"/>
      <c r="E561" s="39"/>
      <c r="F561" s="39"/>
      <c r="G561" s="39"/>
      <c r="H561" s="39"/>
      <c r="I561" s="39"/>
      <c r="J561" s="39"/>
      <c r="K561" s="39"/>
      <c r="L561" s="39"/>
      <c r="M561" s="39"/>
      <c r="N561" s="19"/>
    </row>
    <row r="562" spans="1:14" ht="20.149999999999999" customHeight="1" x14ac:dyDescent="0.3">
      <c r="A562" s="16"/>
      <c r="B562" s="174" t="str">
        <f>F1588</f>
        <v>7. I never had to give up my autonomy to fit their processes.</v>
      </c>
      <c r="C562" s="174"/>
      <c r="D562" s="174"/>
      <c r="E562" s="174"/>
      <c r="F562" s="174"/>
      <c r="G562" s="174"/>
      <c r="H562" s="174"/>
      <c r="I562" s="174"/>
      <c r="J562" s="174"/>
      <c r="K562" s="175" t="s">
        <v>53</v>
      </c>
      <c r="L562" s="176"/>
      <c r="M562" s="177"/>
      <c r="N562" s="19"/>
    </row>
    <row r="563" spans="1:14" ht="5.15" customHeight="1" x14ac:dyDescent="0.3">
      <c r="A563" s="16"/>
      <c r="B563" s="39"/>
      <c r="C563" s="39"/>
      <c r="D563" s="39"/>
      <c r="E563" s="39"/>
      <c r="F563" s="39"/>
      <c r="G563" s="39"/>
      <c r="H563" s="39"/>
      <c r="I563" s="39"/>
      <c r="J563" s="39"/>
      <c r="K563" s="39"/>
      <c r="L563" s="39"/>
      <c r="M563" s="39"/>
      <c r="N563" s="19"/>
    </row>
    <row r="564" spans="1:14" ht="20.149999999999999" customHeight="1" x14ac:dyDescent="0.3">
      <c r="A564" s="16"/>
      <c r="B564" s="174" t="str">
        <f>F1589</f>
        <v>8. Staff appeared to be culturally diverse.</v>
      </c>
      <c r="C564" s="174"/>
      <c r="D564" s="174"/>
      <c r="E564" s="174"/>
      <c r="F564" s="174"/>
      <c r="G564" s="174"/>
      <c r="H564" s="174"/>
      <c r="I564" s="174"/>
      <c r="J564" s="174"/>
      <c r="K564" s="175" t="s">
        <v>49</v>
      </c>
      <c r="L564" s="176"/>
      <c r="M564" s="177"/>
      <c r="N564" s="19"/>
    </row>
    <row r="565" spans="1:14" ht="5.15" customHeight="1" x14ac:dyDescent="0.3">
      <c r="A565" s="16"/>
      <c r="B565" s="39"/>
      <c r="C565" s="39"/>
      <c r="D565" s="39"/>
      <c r="E565" s="39"/>
      <c r="F565" s="39"/>
      <c r="G565" s="39"/>
      <c r="H565" s="39"/>
      <c r="I565" s="39"/>
      <c r="J565" s="39"/>
      <c r="K565" s="39"/>
      <c r="L565" s="39"/>
      <c r="M565" s="39"/>
      <c r="N565" s="19"/>
    </row>
    <row r="566" spans="1:14" ht="20.149999999999999" customHeight="1" x14ac:dyDescent="0.3">
      <c r="A566" s="16"/>
      <c r="B566" s="174" t="str">
        <f>F1590</f>
        <v>9. They effectively accommodated my linguistic barrier.</v>
      </c>
      <c r="C566" s="174"/>
      <c r="D566" s="174"/>
      <c r="E566" s="174"/>
      <c r="F566" s="174"/>
      <c r="G566" s="174"/>
      <c r="H566" s="174"/>
      <c r="I566" s="174"/>
      <c r="J566" s="174"/>
      <c r="K566" s="175" t="s">
        <v>49</v>
      </c>
      <c r="L566" s="176"/>
      <c r="M566" s="177"/>
      <c r="N566" s="19"/>
    </row>
    <row r="567" spans="1:14" ht="5.15" customHeight="1" x14ac:dyDescent="0.3">
      <c r="A567" s="16"/>
      <c r="B567" s="39"/>
      <c r="C567" s="39"/>
      <c r="D567" s="39"/>
      <c r="E567" s="39"/>
      <c r="F567" s="39"/>
      <c r="G567" s="39"/>
      <c r="H567" s="39"/>
      <c r="I567" s="39"/>
      <c r="J567" s="39"/>
      <c r="K567" s="39"/>
      <c r="L567" s="39"/>
      <c r="M567" s="39"/>
      <c r="N567" s="19"/>
    </row>
    <row r="568" spans="1:14" ht="20.149999999999999" customHeight="1" x14ac:dyDescent="0.3">
      <c r="A568" s="16"/>
      <c r="B568" s="174" t="str">
        <f>F1591</f>
        <v>10. I was offered billing options appropriate to my cultural values.</v>
      </c>
      <c r="C568" s="174"/>
      <c r="D568" s="174"/>
      <c r="E568" s="174"/>
      <c r="F568" s="174"/>
      <c r="G568" s="174"/>
      <c r="H568" s="174"/>
      <c r="I568" s="174"/>
      <c r="J568" s="174"/>
      <c r="K568" s="175" t="s">
        <v>49</v>
      </c>
      <c r="L568" s="176"/>
      <c r="M568" s="177"/>
      <c r="N568" s="19"/>
    </row>
    <row r="569" spans="1:14" ht="10" customHeight="1" x14ac:dyDescent="0.3">
      <c r="A569" s="16"/>
      <c r="B569" s="39"/>
      <c r="C569" s="39"/>
      <c r="D569" s="39"/>
      <c r="E569" s="39"/>
      <c r="F569" s="39"/>
      <c r="G569" s="39"/>
      <c r="H569" s="39"/>
      <c r="I569" s="39"/>
      <c r="J569" s="39"/>
      <c r="K569" s="39"/>
      <c r="L569" s="39"/>
      <c r="M569" s="39"/>
      <c r="N569" s="19"/>
    </row>
    <row r="570" spans="1:14" ht="15" customHeight="1" x14ac:dyDescent="0.3">
      <c r="A570" s="16"/>
      <c r="B570" s="178" t="str">
        <f>B1595</f>
        <v>The resulting score for cultural competence is 78 out of 100. This indicates a level of adequate competence.</v>
      </c>
      <c r="C570" s="178"/>
      <c r="D570" s="178"/>
      <c r="E570" s="178"/>
      <c r="F570" s="178"/>
      <c r="G570" s="178"/>
      <c r="H570" s="178"/>
      <c r="I570" s="178"/>
      <c r="J570" s="178"/>
      <c r="K570" s="178"/>
      <c r="L570" s="178"/>
      <c r="M570" s="178"/>
      <c r="N570" s="19"/>
    </row>
    <row r="571" spans="1:14" ht="10" customHeight="1" x14ac:dyDescent="0.3">
      <c r="A571" s="16"/>
      <c r="B571" s="40"/>
      <c r="C571" s="41"/>
      <c r="D571" s="41"/>
      <c r="E571" s="41"/>
      <c r="F571" s="41"/>
      <c r="G571" s="41"/>
      <c r="H571" s="41"/>
      <c r="I571" s="41"/>
      <c r="J571" s="41"/>
      <c r="K571" s="41"/>
      <c r="L571" s="41"/>
      <c r="M571" s="42"/>
      <c r="N571" s="19"/>
    </row>
    <row r="572" spans="1:14" ht="20" customHeight="1" x14ac:dyDescent="0.3">
      <c r="A572" s="16"/>
      <c r="B572" s="52" t="str">
        <f>C1599</f>
        <v xml:space="preserve">We provide this helpful feedback to you, Dr. Waterson, to improve your cultural competency. </v>
      </c>
      <c r="C572" s="53"/>
      <c r="D572" s="53"/>
      <c r="E572" s="53"/>
      <c r="F572" s="53"/>
      <c r="G572" s="53"/>
      <c r="H572" s="53"/>
      <c r="I572" s="53"/>
      <c r="J572" s="53"/>
      <c r="K572" s="53"/>
      <c r="L572" s="53"/>
      <c r="M572" s="54"/>
      <c r="N572" s="19"/>
    </row>
    <row r="573" spans="1:14" ht="20" customHeight="1" x14ac:dyDescent="0.3">
      <c r="A573" s="16"/>
      <c r="B573" s="156" t="s">
        <v>15</v>
      </c>
      <c r="C573" s="157"/>
      <c r="D573" s="157"/>
      <c r="E573" s="157"/>
      <c r="F573" s="157"/>
      <c r="G573" s="157"/>
      <c r="H573" s="157"/>
      <c r="I573" s="157"/>
      <c r="J573" s="157"/>
      <c r="K573" s="157"/>
      <c r="L573" s="157"/>
      <c r="M573" s="158"/>
      <c r="N573" s="19"/>
    </row>
    <row r="574" spans="1:14" ht="20" customHeight="1" thickBot="1" x14ac:dyDescent="0.35">
      <c r="A574" s="16"/>
      <c r="B574" s="156" t="s">
        <v>16</v>
      </c>
      <c r="C574" s="157"/>
      <c r="D574" s="157"/>
      <c r="E574" s="157"/>
      <c r="F574" s="157"/>
      <c r="G574" s="157"/>
      <c r="H574" s="157"/>
      <c r="I574" s="157"/>
      <c r="J574" s="157"/>
      <c r="K574" s="157"/>
      <c r="L574" s="157"/>
      <c r="M574" s="158"/>
      <c r="N574" s="19"/>
    </row>
    <row r="575" spans="1:14" ht="30" customHeight="1" thickTop="1" x14ac:dyDescent="0.3">
      <c r="A575" s="16"/>
      <c r="B575" s="159" t="s">
        <v>17</v>
      </c>
      <c r="C575" s="160"/>
      <c r="D575" s="160"/>
      <c r="E575" s="162" t="s">
        <v>18</v>
      </c>
      <c r="F575" s="163"/>
      <c r="G575" s="163"/>
      <c r="H575" s="164"/>
      <c r="I575" s="165" t="s">
        <v>19</v>
      </c>
      <c r="J575" s="166"/>
      <c r="K575" s="166"/>
      <c r="L575" s="166"/>
      <c r="M575" s="167"/>
      <c r="N575" s="19"/>
    </row>
    <row r="576" spans="1:14" ht="55" customHeight="1" thickBot="1" x14ac:dyDescent="0.35">
      <c r="A576" s="16"/>
      <c r="B576" s="55"/>
      <c r="C576" s="17"/>
      <c r="D576" s="17"/>
      <c r="E576" s="168" t="s">
        <v>20</v>
      </c>
      <c r="F576" s="169"/>
      <c r="G576" s="169"/>
      <c r="H576" s="170"/>
      <c r="I576" s="171" t="s">
        <v>21</v>
      </c>
      <c r="J576" s="172"/>
      <c r="K576" s="172"/>
      <c r="L576" s="172"/>
      <c r="M576" s="173"/>
      <c r="N576" s="19"/>
    </row>
    <row r="577" spans="1:54" ht="10" customHeight="1" thickTop="1" x14ac:dyDescent="0.3">
      <c r="A577" s="16"/>
      <c r="B577" s="55"/>
      <c r="C577" s="17"/>
      <c r="D577" s="17"/>
      <c r="E577" s="17"/>
      <c r="F577" s="17"/>
      <c r="G577" s="17"/>
      <c r="H577" s="17"/>
      <c r="I577" s="17"/>
      <c r="J577" s="17"/>
      <c r="K577" s="17"/>
      <c r="L577" s="17"/>
      <c r="M577" s="56"/>
      <c r="N577" s="19"/>
    </row>
    <row r="578" spans="1:54" ht="20.149999999999999" customHeight="1" x14ac:dyDescent="0.3">
      <c r="A578" s="16"/>
      <c r="B578" s="46"/>
      <c r="C578" s="39"/>
      <c r="D578" s="39"/>
      <c r="E578" s="153"/>
      <c r="F578" s="154"/>
      <c r="G578" s="154"/>
      <c r="H578" s="154"/>
      <c r="I578" s="154"/>
      <c r="J578" s="154"/>
      <c r="K578" s="154"/>
      <c r="L578" s="155"/>
      <c r="M578" s="48"/>
      <c r="N578" s="19"/>
    </row>
    <row r="579" spans="1:54" ht="10" customHeight="1" x14ac:dyDescent="0.3">
      <c r="A579" s="16"/>
      <c r="B579" s="46"/>
      <c r="C579" s="39"/>
      <c r="D579" s="39"/>
      <c r="E579" s="39"/>
      <c r="F579" s="39"/>
      <c r="G579" s="39"/>
      <c r="H579" s="39"/>
      <c r="I579" s="39"/>
      <c r="J579" s="39"/>
      <c r="K579" s="39"/>
      <c r="L579" s="39"/>
      <c r="M579" s="48"/>
      <c r="N579" s="19"/>
    </row>
    <row r="580" spans="1:54" ht="65.150000000000006" customHeight="1" x14ac:dyDescent="0.3">
      <c r="A580" s="16"/>
      <c r="B580" s="156" t="str">
        <f>C1609</f>
        <v>Select one of these two services, Standard or Competitive Competence, to best improve your efficacy serving diverse patients. We can then offer a testimonial of your improved responsiveness to diverse clients.</v>
      </c>
      <c r="C580" s="157"/>
      <c r="D580" s="157"/>
      <c r="E580" s="157"/>
      <c r="F580" s="157"/>
      <c r="G580" s="157"/>
      <c r="H580" s="157"/>
      <c r="I580" s="157"/>
      <c r="J580" s="157"/>
      <c r="K580" s="157"/>
      <c r="L580" s="157"/>
      <c r="M580" s="158"/>
      <c r="N580" s="19"/>
    </row>
    <row r="581" spans="1:54" ht="45" customHeight="1" x14ac:dyDescent="0.3">
      <c r="A581" s="16"/>
      <c r="B581" s="150"/>
      <c r="C581" s="151"/>
      <c r="D581" s="151"/>
      <c r="E581" s="151"/>
      <c r="F581" s="151"/>
      <c r="G581" s="151"/>
      <c r="H581" s="151"/>
      <c r="I581" s="151"/>
      <c r="J581" s="151"/>
      <c r="K581" s="151"/>
      <c r="L581" s="151"/>
      <c r="M581" s="152"/>
      <c r="N581" s="19"/>
    </row>
    <row r="582" spans="1:54" ht="5.15" customHeight="1" x14ac:dyDescent="0.3">
      <c r="A582" s="16"/>
      <c r="B582" s="39"/>
      <c r="C582" s="39"/>
      <c r="D582" s="39"/>
      <c r="E582" s="39"/>
      <c r="F582" s="39"/>
      <c r="G582" s="39"/>
      <c r="H582" s="39"/>
      <c r="I582" s="39"/>
      <c r="J582" s="39"/>
      <c r="K582" s="39"/>
      <c r="L582" s="39"/>
      <c r="M582" s="39"/>
      <c r="N582" s="19"/>
    </row>
    <row r="583" spans="1:54" ht="5.15" customHeight="1" x14ac:dyDescent="0.3">
      <c r="A583" s="27"/>
      <c r="B583" s="28"/>
      <c r="C583" s="28"/>
      <c r="D583" s="28"/>
      <c r="E583" s="28"/>
      <c r="F583" s="28"/>
      <c r="G583" s="28"/>
      <c r="H583" s="28"/>
      <c r="I583" s="28"/>
      <c r="J583" s="28"/>
      <c r="K583" s="28"/>
      <c r="L583" s="28"/>
      <c r="M583" s="28"/>
      <c r="N583" s="29"/>
    </row>
    <row r="584" spans="1:54" ht="55" customHeight="1" x14ac:dyDescent="0.3">
      <c r="A584" s="30" t="s">
        <v>5</v>
      </c>
      <c r="B584" s="185" t="s">
        <v>36</v>
      </c>
      <c r="C584" s="185"/>
      <c r="D584" s="185"/>
      <c r="E584" s="185"/>
      <c r="F584" s="186" t="s">
        <v>46</v>
      </c>
      <c r="G584" s="186"/>
      <c r="H584" s="186"/>
      <c r="I584" s="186"/>
      <c r="J584" s="187" t="s">
        <v>43</v>
      </c>
      <c r="K584" s="187"/>
      <c r="L584" s="187"/>
      <c r="M584" s="187"/>
      <c r="N584" s="31" t="s">
        <v>7</v>
      </c>
    </row>
    <row r="585" spans="1:54" ht="5.15" customHeight="1" x14ac:dyDescent="0.3">
      <c r="A585" s="11"/>
      <c r="B585" s="12"/>
      <c r="C585" s="12"/>
      <c r="D585" s="12"/>
      <c r="E585" s="12"/>
      <c r="F585" s="12"/>
      <c r="G585" s="12"/>
      <c r="H585" s="13"/>
      <c r="I585" s="12"/>
      <c r="J585" s="12"/>
      <c r="K585" s="12"/>
      <c r="L585" s="12"/>
      <c r="M585" s="12"/>
      <c r="N585" s="14"/>
    </row>
    <row r="586" spans="1:54" ht="5.15" customHeight="1" x14ac:dyDescent="0.3">
      <c r="A586" s="16"/>
      <c r="B586" s="17"/>
      <c r="C586" s="17"/>
      <c r="D586" s="17"/>
      <c r="E586" s="17"/>
      <c r="F586" s="17"/>
      <c r="G586" s="17"/>
      <c r="H586" s="18"/>
      <c r="I586" s="17"/>
      <c r="J586" s="17"/>
      <c r="K586" s="17"/>
      <c r="L586" s="17"/>
      <c r="M586" s="17"/>
      <c r="N586" s="19"/>
    </row>
    <row r="587" spans="1:54" ht="5.15" customHeight="1" thickBot="1" x14ac:dyDescent="0.35">
      <c r="A587" s="16"/>
      <c r="B587" s="32"/>
      <c r="C587" s="32"/>
      <c r="D587" s="32"/>
      <c r="E587" s="32"/>
      <c r="F587" s="32"/>
      <c r="G587" s="32"/>
      <c r="H587" s="32"/>
      <c r="I587" s="32"/>
      <c r="J587" s="32"/>
      <c r="K587" s="32"/>
      <c r="L587" s="32"/>
      <c r="M587" s="32"/>
      <c r="N587" s="19"/>
    </row>
    <row r="588" spans="1:54" ht="20.149999999999999" customHeight="1" thickTop="1" x14ac:dyDescent="0.3">
      <c r="A588" s="16"/>
      <c r="B588" s="33" t="s">
        <v>11</v>
      </c>
      <c r="C588" s="32"/>
      <c r="D588" s="32"/>
      <c r="E588" s="32"/>
      <c r="F588" s="179" t="str">
        <f>F547</f>
        <v>Letisha</v>
      </c>
      <c r="G588" s="180"/>
      <c r="H588" s="180"/>
      <c r="I588" s="181"/>
      <c r="J588" s="34"/>
      <c r="K588" s="35" t="s">
        <v>12</v>
      </c>
      <c r="L588" s="36"/>
      <c r="M588" s="37"/>
      <c r="N588" s="19"/>
    </row>
    <row r="589" spans="1:54" ht="20.149999999999999" customHeight="1" thickBot="1" x14ac:dyDescent="0.35">
      <c r="A589" s="16"/>
      <c r="B589" s="33" t="s">
        <v>13</v>
      </c>
      <c r="C589" s="32"/>
      <c r="D589" s="32"/>
      <c r="E589" s="32"/>
      <c r="F589" s="179" t="str">
        <f>F548</f>
        <v>Dr. Waterson</v>
      </c>
      <c r="G589" s="180"/>
      <c r="H589" s="180"/>
      <c r="I589" s="181"/>
      <c r="J589" s="34"/>
      <c r="K589" s="182">
        <v>4.4000000000000004</v>
      </c>
      <c r="L589" s="183"/>
      <c r="M589" s="184"/>
      <c r="N589" s="19"/>
    </row>
    <row r="590" spans="1:54" ht="10" customHeight="1" thickTop="1" x14ac:dyDescent="0.3">
      <c r="A590" s="16"/>
      <c r="B590" s="17"/>
      <c r="C590" s="17"/>
      <c r="D590" s="17"/>
      <c r="E590" s="17"/>
      <c r="F590" s="17"/>
      <c r="G590" s="17"/>
      <c r="H590" s="18"/>
      <c r="I590" s="17"/>
      <c r="J590" s="17"/>
      <c r="K590" s="17"/>
      <c r="L590" s="17"/>
      <c r="M590" s="17"/>
      <c r="N590" s="19"/>
    </row>
    <row r="591" spans="1:54" ht="20.149999999999999" customHeight="1" x14ac:dyDescent="0.3">
      <c r="A591" s="16"/>
      <c r="B591" s="174" t="str">
        <f>F1619</f>
        <v>1. I felt fully seen and heard.</v>
      </c>
      <c r="C591" s="174"/>
      <c r="D591" s="174"/>
      <c r="E591" s="174"/>
      <c r="F591" s="174"/>
      <c r="G591" s="174"/>
      <c r="H591" s="174"/>
      <c r="I591" s="174"/>
      <c r="J591" s="174"/>
      <c r="K591" s="175" t="s">
        <v>49</v>
      </c>
      <c r="L591" s="176"/>
      <c r="M591" s="177"/>
      <c r="N591" s="19"/>
    </row>
    <row r="592" spans="1:54" ht="5.15" customHeight="1" x14ac:dyDescent="0.3">
      <c r="A592" s="16"/>
      <c r="B592" s="17"/>
      <c r="C592" s="17"/>
      <c r="D592" s="17"/>
      <c r="E592" s="17"/>
      <c r="F592" s="17"/>
      <c r="G592" s="17"/>
      <c r="H592" s="18"/>
      <c r="I592" s="17"/>
      <c r="J592" s="17"/>
      <c r="K592" s="17"/>
      <c r="L592" s="17"/>
      <c r="M592" s="17"/>
      <c r="N592" s="19"/>
      <c r="BB592" s="38"/>
    </row>
    <row r="593" spans="1:54" ht="20.149999999999999" customHeight="1" x14ac:dyDescent="0.3">
      <c r="A593" s="16"/>
      <c r="B593" s="174" t="str">
        <f>F1620</f>
        <v>2. They faithfully responded to all of my expressions of pain or discomfort.</v>
      </c>
      <c r="C593" s="174"/>
      <c r="D593" s="174"/>
      <c r="E593" s="174"/>
      <c r="F593" s="174"/>
      <c r="G593" s="174"/>
      <c r="H593" s="174"/>
      <c r="I593" s="174"/>
      <c r="J593" s="174"/>
      <c r="K593" s="175" t="s">
        <v>49</v>
      </c>
      <c r="L593" s="176"/>
      <c r="M593" s="177"/>
      <c r="N593" s="19"/>
      <c r="BB593" s="38"/>
    </row>
    <row r="594" spans="1:54" ht="5.15" customHeight="1" x14ac:dyDescent="0.3">
      <c r="A594" s="16"/>
      <c r="B594" s="17"/>
      <c r="C594" s="17"/>
      <c r="D594" s="17"/>
      <c r="E594" s="17"/>
      <c r="F594" s="17"/>
      <c r="G594" s="17"/>
      <c r="H594" s="18"/>
      <c r="I594" s="17"/>
      <c r="J594" s="17"/>
      <c r="K594" s="17"/>
      <c r="L594" s="17"/>
      <c r="M594" s="17"/>
      <c r="N594" s="19"/>
      <c r="BB594" s="38"/>
    </row>
    <row r="595" spans="1:54" ht="20.149999999999999" customHeight="1" x14ac:dyDescent="0.3">
      <c r="A595" s="16"/>
      <c r="B595" s="174" t="str">
        <f>F1621</f>
        <v>3. They put my personal wellbeing ahead of their institutional processes.</v>
      </c>
      <c r="C595" s="174"/>
      <c r="D595" s="174"/>
      <c r="E595" s="174"/>
      <c r="F595" s="174"/>
      <c r="G595" s="174"/>
      <c r="H595" s="174"/>
      <c r="I595" s="174"/>
      <c r="J595" s="174"/>
      <c r="K595" s="175" t="s">
        <v>51</v>
      </c>
      <c r="L595" s="176"/>
      <c r="M595" s="177"/>
      <c r="N595" s="19"/>
      <c r="BB595" s="38"/>
    </row>
    <row r="596" spans="1:54" ht="5.15" customHeight="1" x14ac:dyDescent="0.3">
      <c r="A596" s="16"/>
      <c r="B596" s="17"/>
      <c r="C596" s="17"/>
      <c r="D596" s="17"/>
      <c r="E596" s="17"/>
      <c r="F596" s="17"/>
      <c r="G596" s="17"/>
      <c r="H596" s="18"/>
      <c r="I596" s="17"/>
      <c r="J596" s="17"/>
      <c r="K596" s="17"/>
      <c r="L596" s="17"/>
      <c r="M596" s="17"/>
      <c r="N596" s="19"/>
      <c r="BB596" s="38"/>
    </row>
    <row r="597" spans="1:54" ht="20.149999999999999" customHeight="1" x14ac:dyDescent="0.3">
      <c r="A597" s="16"/>
      <c r="B597" s="174" t="str">
        <f>F1622</f>
        <v>4. Their actions and expressions were devoid of any microaggressions.</v>
      </c>
      <c r="C597" s="174"/>
      <c r="D597" s="174"/>
      <c r="E597" s="174"/>
      <c r="F597" s="174"/>
      <c r="G597" s="174"/>
      <c r="H597" s="174"/>
      <c r="I597" s="174"/>
      <c r="J597" s="174"/>
      <c r="K597" s="175" t="s">
        <v>49</v>
      </c>
      <c r="L597" s="176"/>
      <c r="M597" s="177"/>
      <c r="N597" s="19"/>
    </row>
    <row r="598" spans="1:54" ht="5.15" customHeight="1" x14ac:dyDescent="0.3">
      <c r="A598" s="16"/>
      <c r="B598" s="17"/>
      <c r="C598" s="17"/>
      <c r="D598" s="17"/>
      <c r="E598" s="17"/>
      <c r="F598" s="17"/>
      <c r="G598" s="17"/>
      <c r="H598" s="18"/>
      <c r="I598" s="17"/>
      <c r="J598" s="17"/>
      <c r="K598" s="17"/>
      <c r="L598" s="17"/>
      <c r="M598" s="17"/>
      <c r="N598" s="19"/>
    </row>
    <row r="599" spans="1:54" ht="20.149999999999999" customHeight="1" x14ac:dyDescent="0.3">
      <c r="A599" s="16"/>
      <c r="B599" s="174" t="str">
        <f>F1623</f>
        <v>5. They asked me how they could be more culturally sensitive.</v>
      </c>
      <c r="C599" s="174"/>
      <c r="D599" s="174"/>
      <c r="E599" s="174"/>
      <c r="F599" s="174"/>
      <c r="G599" s="174"/>
      <c r="H599" s="174"/>
      <c r="I599" s="174"/>
      <c r="J599" s="174"/>
      <c r="K599" s="175" t="s">
        <v>53</v>
      </c>
      <c r="L599" s="176"/>
      <c r="M599" s="177"/>
      <c r="N599" s="19"/>
    </row>
    <row r="600" spans="1:54" ht="5.15" customHeight="1" x14ac:dyDescent="0.3">
      <c r="A600" s="16"/>
      <c r="B600" s="17"/>
      <c r="C600" s="17"/>
      <c r="D600" s="17"/>
      <c r="E600" s="17"/>
      <c r="F600" s="17"/>
      <c r="G600" s="17"/>
      <c r="H600" s="18"/>
      <c r="I600" s="17"/>
      <c r="J600" s="17"/>
      <c r="K600" s="17"/>
      <c r="L600" s="17"/>
      <c r="M600" s="17"/>
      <c r="N600" s="19"/>
    </row>
    <row r="601" spans="1:54" ht="20.149999999999999" customHeight="1" x14ac:dyDescent="0.3">
      <c r="A601" s="16"/>
      <c r="B601" s="174" t="str">
        <f>F1624</f>
        <v>6. They did not exploit my vulnerability to their professional authority.</v>
      </c>
      <c r="C601" s="174"/>
      <c r="D601" s="174"/>
      <c r="E601" s="174"/>
      <c r="F601" s="174"/>
      <c r="G601" s="174"/>
      <c r="H601" s="174"/>
      <c r="I601" s="174"/>
      <c r="J601" s="174"/>
      <c r="K601" s="175" t="s">
        <v>51</v>
      </c>
      <c r="L601" s="176"/>
      <c r="M601" s="177"/>
      <c r="N601" s="19"/>
    </row>
    <row r="602" spans="1:54" ht="5.15" customHeight="1" x14ac:dyDescent="0.3">
      <c r="A602" s="16"/>
      <c r="B602" s="39"/>
      <c r="C602" s="39"/>
      <c r="D602" s="39"/>
      <c r="E602" s="39"/>
      <c r="F602" s="39"/>
      <c r="G602" s="39"/>
      <c r="H602" s="39"/>
      <c r="I602" s="39"/>
      <c r="J602" s="39"/>
      <c r="K602" s="39"/>
      <c r="L602" s="39"/>
      <c r="M602" s="39"/>
      <c r="N602" s="19"/>
    </row>
    <row r="603" spans="1:54" ht="20.149999999999999" customHeight="1" x14ac:dyDescent="0.3">
      <c r="A603" s="16"/>
      <c r="B603" s="174" t="str">
        <f>F1625</f>
        <v>7. I never had to give up my autonomy to fit their processes.</v>
      </c>
      <c r="C603" s="174"/>
      <c r="D603" s="174"/>
      <c r="E603" s="174"/>
      <c r="F603" s="174"/>
      <c r="G603" s="174"/>
      <c r="H603" s="174"/>
      <c r="I603" s="174"/>
      <c r="J603" s="174"/>
      <c r="K603" s="175" t="s">
        <v>53</v>
      </c>
      <c r="L603" s="176"/>
      <c r="M603" s="177"/>
      <c r="N603" s="19"/>
    </row>
    <row r="604" spans="1:54" ht="5.15" customHeight="1" x14ac:dyDescent="0.3">
      <c r="A604" s="16"/>
      <c r="B604" s="39"/>
      <c r="C604" s="39"/>
      <c r="D604" s="39"/>
      <c r="E604" s="39"/>
      <c r="F604" s="39"/>
      <c r="G604" s="39"/>
      <c r="H604" s="39"/>
      <c r="I604" s="39"/>
      <c r="J604" s="39"/>
      <c r="K604" s="39"/>
      <c r="L604" s="39"/>
      <c r="M604" s="39"/>
      <c r="N604" s="19"/>
    </row>
    <row r="605" spans="1:54" ht="20.149999999999999" customHeight="1" x14ac:dyDescent="0.3">
      <c r="A605" s="16"/>
      <c r="B605" s="174" t="str">
        <f>F1626</f>
        <v>8. Staff appeared to be culturally diverse.</v>
      </c>
      <c r="C605" s="174"/>
      <c r="D605" s="174"/>
      <c r="E605" s="174"/>
      <c r="F605" s="174"/>
      <c r="G605" s="174"/>
      <c r="H605" s="174"/>
      <c r="I605" s="174"/>
      <c r="J605" s="174"/>
      <c r="K605" s="175" t="s">
        <v>49</v>
      </c>
      <c r="L605" s="176"/>
      <c r="M605" s="177"/>
      <c r="N605" s="19"/>
    </row>
    <row r="606" spans="1:54" ht="5.15" customHeight="1" x14ac:dyDescent="0.3">
      <c r="A606" s="16"/>
      <c r="B606" s="39"/>
      <c r="C606" s="39"/>
      <c r="D606" s="39"/>
      <c r="E606" s="39"/>
      <c r="F606" s="39"/>
      <c r="G606" s="39"/>
      <c r="H606" s="39"/>
      <c r="I606" s="39"/>
      <c r="J606" s="39"/>
      <c r="K606" s="39"/>
      <c r="L606" s="39"/>
      <c r="M606" s="39"/>
      <c r="N606" s="19"/>
    </row>
    <row r="607" spans="1:54" ht="20.149999999999999" customHeight="1" x14ac:dyDescent="0.3">
      <c r="A607" s="16"/>
      <c r="B607" s="174" t="str">
        <f>F1627</f>
        <v>9. They effectively accommodated my linguistic barrier.</v>
      </c>
      <c r="C607" s="174"/>
      <c r="D607" s="174"/>
      <c r="E607" s="174"/>
      <c r="F607" s="174"/>
      <c r="G607" s="174"/>
      <c r="H607" s="174"/>
      <c r="I607" s="174"/>
      <c r="J607" s="174"/>
      <c r="K607" s="175" t="s">
        <v>49</v>
      </c>
      <c r="L607" s="176"/>
      <c r="M607" s="177"/>
      <c r="N607" s="19"/>
    </row>
    <row r="608" spans="1:54" ht="5.15" customHeight="1" x14ac:dyDescent="0.3">
      <c r="A608" s="16"/>
      <c r="B608" s="39"/>
      <c r="C608" s="39"/>
      <c r="D608" s="39"/>
      <c r="E608" s="39"/>
      <c r="F608" s="39"/>
      <c r="G608" s="39"/>
      <c r="H608" s="39"/>
      <c r="I608" s="39"/>
      <c r="J608" s="39"/>
      <c r="K608" s="39"/>
      <c r="L608" s="39"/>
      <c r="M608" s="39"/>
      <c r="N608" s="19"/>
    </row>
    <row r="609" spans="1:14" ht="20.149999999999999" customHeight="1" x14ac:dyDescent="0.3">
      <c r="A609" s="16"/>
      <c r="B609" s="174" t="str">
        <f>F1628</f>
        <v>10. I was offered billing options appropriate to my cultural values.</v>
      </c>
      <c r="C609" s="174"/>
      <c r="D609" s="174"/>
      <c r="E609" s="174"/>
      <c r="F609" s="174"/>
      <c r="G609" s="174"/>
      <c r="H609" s="174"/>
      <c r="I609" s="174"/>
      <c r="J609" s="174"/>
      <c r="K609" s="175" t="s">
        <v>49</v>
      </c>
      <c r="L609" s="176"/>
      <c r="M609" s="177"/>
      <c r="N609" s="19"/>
    </row>
    <row r="610" spans="1:14" ht="10" customHeight="1" x14ac:dyDescent="0.3">
      <c r="A610" s="16"/>
      <c r="B610" s="39"/>
      <c r="C610" s="39"/>
      <c r="D610" s="39"/>
      <c r="E610" s="39"/>
      <c r="F610" s="39"/>
      <c r="G610" s="39"/>
      <c r="H610" s="39"/>
      <c r="I610" s="39"/>
      <c r="J610" s="39"/>
      <c r="K610" s="39"/>
      <c r="L610" s="39"/>
      <c r="M610" s="39"/>
      <c r="N610" s="19"/>
    </row>
    <row r="611" spans="1:14" ht="15" customHeight="1" x14ac:dyDescent="0.3">
      <c r="A611" s="16"/>
      <c r="B611" s="178" t="str">
        <f>B1632</f>
        <v>The resulting score for cultural competence is 85 out of 100. This indicates a level of certifiable competence.</v>
      </c>
      <c r="C611" s="178"/>
      <c r="D611" s="178"/>
      <c r="E611" s="178"/>
      <c r="F611" s="178"/>
      <c r="G611" s="178"/>
      <c r="H611" s="178"/>
      <c r="I611" s="178"/>
      <c r="J611" s="178"/>
      <c r="K611" s="178"/>
      <c r="L611" s="178"/>
      <c r="M611" s="178"/>
      <c r="N611" s="19"/>
    </row>
    <row r="612" spans="1:14" ht="10" customHeight="1" x14ac:dyDescent="0.3">
      <c r="A612" s="16"/>
      <c r="B612" s="40"/>
      <c r="C612" s="41"/>
      <c r="D612" s="41"/>
      <c r="E612" s="41"/>
      <c r="F612" s="41"/>
      <c r="G612" s="41"/>
      <c r="H612" s="41"/>
      <c r="I612" s="41"/>
      <c r="J612" s="41"/>
      <c r="K612" s="41"/>
      <c r="L612" s="41"/>
      <c r="M612" s="42"/>
      <c r="N612" s="19"/>
    </row>
    <row r="613" spans="1:14" ht="20" customHeight="1" x14ac:dyDescent="0.3">
      <c r="A613" s="16"/>
      <c r="B613" s="52" t="str">
        <f>C1636</f>
        <v xml:space="preserve">We provide this helpful feedback to you, Dr. Waterson, to improve your cultural competency. </v>
      </c>
      <c r="C613" s="53"/>
      <c r="D613" s="53"/>
      <c r="E613" s="53"/>
      <c r="F613" s="53"/>
      <c r="G613" s="53"/>
      <c r="H613" s="53"/>
      <c r="I613" s="53"/>
      <c r="J613" s="53"/>
      <c r="K613" s="53"/>
      <c r="L613" s="53"/>
      <c r="M613" s="54"/>
      <c r="N613" s="19"/>
    </row>
    <row r="614" spans="1:14" ht="20" customHeight="1" x14ac:dyDescent="0.3">
      <c r="A614" s="16"/>
      <c r="B614" s="156" t="s">
        <v>15</v>
      </c>
      <c r="C614" s="157"/>
      <c r="D614" s="157"/>
      <c r="E614" s="157"/>
      <c r="F614" s="157"/>
      <c r="G614" s="157"/>
      <c r="H614" s="157"/>
      <c r="I614" s="157"/>
      <c r="J614" s="157"/>
      <c r="K614" s="157"/>
      <c r="L614" s="157"/>
      <c r="M614" s="158"/>
      <c r="N614" s="19"/>
    </row>
    <row r="615" spans="1:14" ht="20" customHeight="1" thickBot="1" x14ac:dyDescent="0.35">
      <c r="A615" s="16"/>
      <c r="B615" s="156" t="s">
        <v>16</v>
      </c>
      <c r="C615" s="157"/>
      <c r="D615" s="157"/>
      <c r="E615" s="157"/>
      <c r="F615" s="157"/>
      <c r="G615" s="157"/>
      <c r="H615" s="157"/>
      <c r="I615" s="157"/>
      <c r="J615" s="157"/>
      <c r="K615" s="157"/>
      <c r="L615" s="157"/>
      <c r="M615" s="158"/>
      <c r="N615" s="19"/>
    </row>
    <row r="616" spans="1:14" ht="30" customHeight="1" thickTop="1" x14ac:dyDescent="0.3">
      <c r="A616" s="16"/>
      <c r="B616" s="159" t="s">
        <v>17</v>
      </c>
      <c r="C616" s="160"/>
      <c r="D616" s="160"/>
      <c r="E616" s="162" t="s">
        <v>18</v>
      </c>
      <c r="F616" s="163"/>
      <c r="G616" s="163"/>
      <c r="H616" s="164"/>
      <c r="I616" s="165" t="s">
        <v>19</v>
      </c>
      <c r="J616" s="166"/>
      <c r="K616" s="166"/>
      <c r="L616" s="166"/>
      <c r="M616" s="167"/>
      <c r="N616" s="19"/>
    </row>
    <row r="617" spans="1:14" ht="55" customHeight="1" thickBot="1" x14ac:dyDescent="0.35">
      <c r="A617" s="16"/>
      <c r="B617" s="55"/>
      <c r="C617" s="17"/>
      <c r="D617" s="17"/>
      <c r="E617" s="168" t="s">
        <v>20</v>
      </c>
      <c r="F617" s="169"/>
      <c r="G617" s="169"/>
      <c r="H617" s="170"/>
      <c r="I617" s="171" t="s">
        <v>21</v>
      </c>
      <c r="J617" s="172"/>
      <c r="K617" s="172"/>
      <c r="L617" s="172"/>
      <c r="M617" s="173"/>
      <c r="N617" s="19"/>
    </row>
    <row r="618" spans="1:14" ht="10" customHeight="1" thickTop="1" x14ac:dyDescent="0.3">
      <c r="A618" s="16"/>
      <c r="B618" s="55"/>
      <c r="C618" s="17"/>
      <c r="D618" s="17"/>
      <c r="E618" s="17"/>
      <c r="F618" s="17"/>
      <c r="G618" s="17"/>
      <c r="H618" s="17"/>
      <c r="I618" s="17"/>
      <c r="J618" s="17"/>
      <c r="K618" s="17"/>
      <c r="L618" s="17"/>
      <c r="M618" s="56"/>
      <c r="N618" s="19"/>
    </row>
    <row r="619" spans="1:14" ht="20.149999999999999" customHeight="1" x14ac:dyDescent="0.3">
      <c r="A619" s="16"/>
      <c r="B619" s="46"/>
      <c r="C619" s="39"/>
      <c r="D619" s="39"/>
      <c r="E619" s="153"/>
      <c r="F619" s="154"/>
      <c r="G619" s="154"/>
      <c r="H619" s="154"/>
      <c r="I619" s="154"/>
      <c r="J619" s="154"/>
      <c r="K619" s="154"/>
      <c r="L619" s="155"/>
      <c r="M619" s="48"/>
      <c r="N619" s="19"/>
    </row>
    <row r="620" spans="1:14" ht="10" customHeight="1" x14ac:dyDescent="0.3">
      <c r="A620" s="16"/>
      <c r="B620" s="46"/>
      <c r="C620" s="39"/>
      <c r="D620" s="39"/>
      <c r="E620" s="39"/>
      <c r="F620" s="39"/>
      <c r="G620" s="39"/>
      <c r="H620" s="39"/>
      <c r="I620" s="39"/>
      <c r="J620" s="39"/>
      <c r="K620" s="39"/>
      <c r="L620" s="39"/>
      <c r="M620" s="48"/>
      <c r="N620" s="19"/>
    </row>
    <row r="621" spans="1:14" ht="65.150000000000006" customHeight="1" x14ac:dyDescent="0.3">
      <c r="A621" s="16"/>
      <c r="B621" s="156" t="str">
        <f>C1646</f>
        <v>Select one of these two services, Standard or Competitive Competence, to best improve your efficacy serving diverse patients. We can then offer a testimonial of your improved responsiveness to diverse clients.</v>
      </c>
      <c r="C621" s="157"/>
      <c r="D621" s="157"/>
      <c r="E621" s="157"/>
      <c r="F621" s="157"/>
      <c r="G621" s="157"/>
      <c r="H621" s="157"/>
      <c r="I621" s="157"/>
      <c r="J621" s="157"/>
      <c r="K621" s="157"/>
      <c r="L621" s="157"/>
      <c r="M621" s="158"/>
      <c r="N621" s="19"/>
    </row>
    <row r="622" spans="1:14" ht="45" customHeight="1" x14ac:dyDescent="0.3">
      <c r="A622" s="16"/>
      <c r="B622" s="150"/>
      <c r="C622" s="151"/>
      <c r="D622" s="151"/>
      <c r="E622" s="151"/>
      <c r="F622" s="151"/>
      <c r="G622" s="151"/>
      <c r="H622" s="151"/>
      <c r="I622" s="151"/>
      <c r="J622" s="151"/>
      <c r="K622" s="151"/>
      <c r="L622" s="151"/>
      <c r="M622" s="152"/>
      <c r="N622" s="19"/>
    </row>
    <row r="623" spans="1:14" ht="5.15" customHeight="1" x14ac:dyDescent="0.3">
      <c r="A623" s="16"/>
      <c r="B623" s="39"/>
      <c r="C623" s="39"/>
      <c r="D623" s="39"/>
      <c r="E623" s="39"/>
      <c r="F623" s="39"/>
      <c r="G623" s="39"/>
      <c r="H623" s="39"/>
      <c r="I623" s="39"/>
      <c r="J623" s="39"/>
      <c r="K623" s="39"/>
      <c r="L623" s="39"/>
      <c r="M623" s="39"/>
      <c r="N623" s="19"/>
    </row>
    <row r="624" spans="1:14" ht="5.15" customHeight="1" x14ac:dyDescent="0.3">
      <c r="A624" s="27"/>
      <c r="B624" s="28"/>
      <c r="C624" s="28"/>
      <c r="D624" s="28"/>
      <c r="E624" s="28"/>
      <c r="F624" s="28"/>
      <c r="G624" s="28"/>
      <c r="H624" s="28"/>
      <c r="I624" s="28"/>
      <c r="J624" s="28"/>
      <c r="K624" s="28"/>
      <c r="L624" s="28"/>
      <c r="M624" s="28"/>
      <c r="N624" s="29"/>
    </row>
    <row r="625" spans="1:54" ht="55" customHeight="1" x14ac:dyDescent="0.3">
      <c r="A625" s="30" t="s">
        <v>5</v>
      </c>
      <c r="B625" s="185" t="s">
        <v>37</v>
      </c>
      <c r="C625" s="185"/>
      <c r="D625" s="185"/>
      <c r="E625" s="185"/>
      <c r="F625" s="186"/>
      <c r="G625" s="186"/>
      <c r="H625" s="186"/>
      <c r="I625" s="186"/>
      <c r="J625" s="187"/>
      <c r="K625" s="187"/>
      <c r="L625" s="187"/>
      <c r="M625" s="187"/>
      <c r="N625" s="31" t="s">
        <v>7</v>
      </c>
    </row>
    <row r="626" spans="1:54" ht="5.15" customHeight="1" x14ac:dyDescent="0.3">
      <c r="A626" s="11"/>
      <c r="B626" s="12"/>
      <c r="C626" s="12"/>
      <c r="D626" s="12"/>
      <c r="E626" s="12"/>
      <c r="F626" s="12"/>
      <c r="G626" s="12"/>
      <c r="H626" s="13"/>
      <c r="I626" s="12"/>
      <c r="J626" s="12"/>
      <c r="K626" s="12"/>
      <c r="L626" s="12"/>
      <c r="M626" s="12"/>
      <c r="N626" s="14"/>
    </row>
    <row r="627" spans="1:54" ht="5.15" customHeight="1" x14ac:dyDescent="0.3">
      <c r="A627" s="16"/>
      <c r="B627" s="17"/>
      <c r="C627" s="17"/>
      <c r="D627" s="17"/>
      <c r="E627" s="17"/>
      <c r="F627" s="17"/>
      <c r="G627" s="17"/>
      <c r="H627" s="18"/>
      <c r="I627" s="17"/>
      <c r="J627" s="17"/>
      <c r="K627" s="17"/>
      <c r="L627" s="17"/>
      <c r="M627" s="17"/>
      <c r="N627" s="19"/>
    </row>
    <row r="628" spans="1:54" ht="5.15" customHeight="1" thickBot="1" x14ac:dyDescent="0.35">
      <c r="A628" s="16"/>
      <c r="B628" s="32"/>
      <c r="C628" s="32"/>
      <c r="D628" s="32"/>
      <c r="E628" s="32"/>
      <c r="F628" s="32"/>
      <c r="G628" s="32"/>
      <c r="H628" s="32"/>
      <c r="I628" s="32"/>
      <c r="J628" s="32"/>
      <c r="K628" s="32"/>
      <c r="L628" s="32"/>
      <c r="M628" s="32"/>
      <c r="N628" s="19"/>
    </row>
    <row r="629" spans="1:54" ht="20.149999999999999" customHeight="1" thickTop="1" x14ac:dyDescent="0.3">
      <c r="A629" s="16"/>
      <c r="B629" s="33" t="s">
        <v>11</v>
      </c>
      <c r="C629" s="32"/>
      <c r="D629" s="32"/>
      <c r="E629" s="32"/>
      <c r="F629" s="179"/>
      <c r="G629" s="180"/>
      <c r="H629" s="180"/>
      <c r="I629" s="181"/>
      <c r="J629" s="34"/>
      <c r="K629" s="35" t="s">
        <v>12</v>
      </c>
      <c r="L629" s="36"/>
      <c r="M629" s="37"/>
      <c r="N629" s="19"/>
    </row>
    <row r="630" spans="1:54" ht="20.149999999999999" customHeight="1" thickBot="1" x14ac:dyDescent="0.35">
      <c r="A630" s="16"/>
      <c r="B630" s="33" t="s">
        <v>13</v>
      </c>
      <c r="C630" s="32"/>
      <c r="D630" s="32"/>
      <c r="E630" s="32"/>
      <c r="F630" s="179"/>
      <c r="G630" s="180"/>
      <c r="H630" s="180"/>
      <c r="I630" s="181"/>
      <c r="J630" s="34"/>
      <c r="K630" s="182"/>
      <c r="L630" s="183"/>
      <c r="M630" s="184"/>
      <c r="N630" s="19"/>
    </row>
    <row r="631" spans="1:54" ht="10" customHeight="1" thickTop="1" x14ac:dyDescent="0.3">
      <c r="A631" s="16"/>
      <c r="B631" s="17"/>
      <c r="C631" s="17"/>
      <c r="D631" s="17"/>
      <c r="E631" s="17"/>
      <c r="F631" s="17"/>
      <c r="G631" s="17"/>
      <c r="H631" s="18"/>
      <c r="I631" s="17"/>
      <c r="J631" s="17"/>
      <c r="K631" s="17"/>
      <c r="L631" s="17"/>
      <c r="M631" s="17"/>
      <c r="N631" s="19"/>
    </row>
    <row r="632" spans="1:54" ht="20.149999999999999" customHeight="1" x14ac:dyDescent="0.3">
      <c r="A632" s="16"/>
      <c r="B632" s="174" t="str">
        <f>F1656</f>
        <v>1. I felt fully seen and heard.</v>
      </c>
      <c r="C632" s="174"/>
      <c r="D632" s="174"/>
      <c r="E632" s="174"/>
      <c r="F632" s="174"/>
      <c r="G632" s="174"/>
      <c r="H632" s="174"/>
      <c r="I632" s="174"/>
      <c r="J632" s="174"/>
      <c r="K632" s="175"/>
      <c r="L632" s="176"/>
      <c r="M632" s="177"/>
      <c r="N632" s="19"/>
    </row>
    <row r="633" spans="1:54" ht="5.15" customHeight="1" x14ac:dyDescent="0.3">
      <c r="A633" s="16"/>
      <c r="B633" s="17"/>
      <c r="C633" s="17"/>
      <c r="D633" s="17"/>
      <c r="E633" s="17"/>
      <c r="F633" s="17"/>
      <c r="G633" s="17"/>
      <c r="H633" s="18"/>
      <c r="I633" s="17"/>
      <c r="J633" s="17"/>
      <c r="K633" s="17"/>
      <c r="L633" s="17"/>
      <c r="M633" s="17"/>
      <c r="N633" s="19"/>
      <c r="BB633" s="38"/>
    </row>
    <row r="634" spans="1:54" ht="20.149999999999999" customHeight="1" x14ac:dyDescent="0.3">
      <c r="A634" s="16"/>
      <c r="B634" s="174" t="str">
        <f>F1657</f>
        <v>2. They faithfully responded to all of my expressions of pain or discomfort.</v>
      </c>
      <c r="C634" s="174"/>
      <c r="D634" s="174"/>
      <c r="E634" s="174"/>
      <c r="F634" s="174"/>
      <c r="G634" s="174"/>
      <c r="H634" s="174"/>
      <c r="I634" s="174"/>
      <c r="J634" s="174"/>
      <c r="K634" s="175"/>
      <c r="L634" s="176"/>
      <c r="M634" s="177"/>
      <c r="N634" s="19"/>
      <c r="BB634" s="38"/>
    </row>
    <row r="635" spans="1:54" ht="5.15" customHeight="1" x14ac:dyDescent="0.3">
      <c r="A635" s="16"/>
      <c r="B635" s="17"/>
      <c r="C635" s="17"/>
      <c r="D635" s="17"/>
      <c r="E635" s="17"/>
      <c r="F635" s="17"/>
      <c r="G635" s="17"/>
      <c r="H635" s="18"/>
      <c r="I635" s="17"/>
      <c r="J635" s="17"/>
      <c r="K635" s="17"/>
      <c r="L635" s="17"/>
      <c r="M635" s="17"/>
      <c r="N635" s="19"/>
      <c r="BB635" s="38"/>
    </row>
    <row r="636" spans="1:54" ht="20.149999999999999" customHeight="1" x14ac:dyDescent="0.3">
      <c r="A636" s="16"/>
      <c r="B636" s="174" t="str">
        <f>F1658</f>
        <v>3. They put my personal wellbeing ahead of their institutional processes.</v>
      </c>
      <c r="C636" s="174"/>
      <c r="D636" s="174"/>
      <c r="E636" s="174"/>
      <c r="F636" s="174"/>
      <c r="G636" s="174"/>
      <c r="H636" s="174"/>
      <c r="I636" s="174"/>
      <c r="J636" s="174"/>
      <c r="K636" s="175"/>
      <c r="L636" s="176"/>
      <c r="M636" s="177"/>
      <c r="N636" s="19"/>
      <c r="BB636" s="38"/>
    </row>
    <row r="637" spans="1:54" ht="5.15" customHeight="1" x14ac:dyDescent="0.3">
      <c r="A637" s="16"/>
      <c r="B637" s="17"/>
      <c r="C637" s="17"/>
      <c r="D637" s="17"/>
      <c r="E637" s="17"/>
      <c r="F637" s="17"/>
      <c r="G637" s="17"/>
      <c r="H637" s="18"/>
      <c r="I637" s="17"/>
      <c r="J637" s="17"/>
      <c r="K637" s="17"/>
      <c r="L637" s="17"/>
      <c r="M637" s="17"/>
      <c r="N637" s="19"/>
      <c r="BB637" s="38"/>
    </row>
    <row r="638" spans="1:54" ht="20.149999999999999" customHeight="1" x14ac:dyDescent="0.3">
      <c r="A638" s="16"/>
      <c r="B638" s="174" t="str">
        <f>F1659</f>
        <v>4. Their actions and expressions were devoid of any microaggressions.</v>
      </c>
      <c r="C638" s="174"/>
      <c r="D638" s="174"/>
      <c r="E638" s="174"/>
      <c r="F638" s="174"/>
      <c r="G638" s="174"/>
      <c r="H638" s="174"/>
      <c r="I638" s="174"/>
      <c r="J638" s="174"/>
      <c r="K638" s="175"/>
      <c r="L638" s="176"/>
      <c r="M638" s="177"/>
      <c r="N638" s="19"/>
    </row>
    <row r="639" spans="1:54" ht="5.15" customHeight="1" x14ac:dyDescent="0.3">
      <c r="A639" s="16"/>
      <c r="B639" s="17"/>
      <c r="C639" s="17"/>
      <c r="D639" s="17"/>
      <c r="E639" s="17"/>
      <c r="F639" s="17"/>
      <c r="G639" s="17"/>
      <c r="H639" s="18"/>
      <c r="I639" s="17"/>
      <c r="J639" s="17"/>
      <c r="K639" s="17"/>
      <c r="L639" s="17"/>
      <c r="M639" s="17"/>
      <c r="N639" s="19"/>
    </row>
    <row r="640" spans="1:54" ht="20.149999999999999" customHeight="1" x14ac:dyDescent="0.3">
      <c r="A640" s="16"/>
      <c r="B640" s="174" t="str">
        <f>F1660</f>
        <v>5. They asked me how they could be more culturally sensitive.</v>
      </c>
      <c r="C640" s="174"/>
      <c r="D640" s="174"/>
      <c r="E640" s="174"/>
      <c r="F640" s="174"/>
      <c r="G640" s="174"/>
      <c r="H640" s="174"/>
      <c r="I640" s="174"/>
      <c r="J640" s="174"/>
      <c r="K640" s="175"/>
      <c r="L640" s="176"/>
      <c r="M640" s="177"/>
      <c r="N640" s="19"/>
    </row>
    <row r="641" spans="1:14" ht="5.15" customHeight="1" x14ac:dyDescent="0.3">
      <c r="A641" s="16"/>
      <c r="B641" s="17"/>
      <c r="C641" s="17"/>
      <c r="D641" s="17"/>
      <c r="E641" s="17"/>
      <c r="F641" s="17"/>
      <c r="G641" s="17"/>
      <c r="H641" s="18"/>
      <c r="I641" s="17"/>
      <c r="J641" s="17"/>
      <c r="K641" s="17"/>
      <c r="L641" s="17"/>
      <c r="M641" s="17"/>
      <c r="N641" s="19"/>
    </row>
    <row r="642" spans="1:14" ht="20.149999999999999" customHeight="1" x14ac:dyDescent="0.3">
      <c r="A642" s="16"/>
      <c r="B642" s="174" t="str">
        <f>F1661</f>
        <v>6. They did not exploit my vulnerability to their professional authority.</v>
      </c>
      <c r="C642" s="174"/>
      <c r="D642" s="174"/>
      <c r="E642" s="174"/>
      <c r="F642" s="174"/>
      <c r="G642" s="174"/>
      <c r="H642" s="174"/>
      <c r="I642" s="174"/>
      <c r="J642" s="174"/>
      <c r="K642" s="175"/>
      <c r="L642" s="176"/>
      <c r="M642" s="177"/>
      <c r="N642" s="19"/>
    </row>
    <row r="643" spans="1:14" ht="5.15" customHeight="1" x14ac:dyDescent="0.3">
      <c r="A643" s="16"/>
      <c r="B643" s="39"/>
      <c r="C643" s="39"/>
      <c r="D643" s="39"/>
      <c r="E643" s="39"/>
      <c r="F643" s="39"/>
      <c r="G643" s="39"/>
      <c r="H643" s="39"/>
      <c r="I643" s="39"/>
      <c r="J643" s="39"/>
      <c r="K643" s="39"/>
      <c r="L643" s="39"/>
      <c r="M643" s="39"/>
      <c r="N643" s="19"/>
    </row>
    <row r="644" spans="1:14" ht="20.149999999999999" customHeight="1" x14ac:dyDescent="0.3">
      <c r="A644" s="16"/>
      <c r="B644" s="174" t="str">
        <f>F1662</f>
        <v>7. I never had to give up my autonomy to fit their processes.</v>
      </c>
      <c r="C644" s="174"/>
      <c r="D644" s="174"/>
      <c r="E644" s="174"/>
      <c r="F644" s="174"/>
      <c r="G644" s="174"/>
      <c r="H644" s="174"/>
      <c r="I644" s="174"/>
      <c r="J644" s="174"/>
      <c r="K644" s="175"/>
      <c r="L644" s="176"/>
      <c r="M644" s="177"/>
      <c r="N644" s="19"/>
    </row>
    <row r="645" spans="1:14" ht="5.15" customHeight="1" x14ac:dyDescent="0.3">
      <c r="A645" s="16"/>
      <c r="B645" s="39"/>
      <c r="C645" s="39"/>
      <c r="D645" s="39"/>
      <c r="E645" s="39"/>
      <c r="F645" s="39"/>
      <c r="G645" s="39"/>
      <c r="H645" s="39"/>
      <c r="I645" s="39"/>
      <c r="J645" s="39"/>
      <c r="K645" s="39"/>
      <c r="L645" s="39"/>
      <c r="M645" s="39"/>
      <c r="N645" s="19"/>
    </row>
    <row r="646" spans="1:14" ht="20.149999999999999" customHeight="1" x14ac:dyDescent="0.3">
      <c r="A646" s="16"/>
      <c r="B646" s="174" t="str">
        <f>F1663</f>
        <v>8. Staff appeared to be culturally diverse.</v>
      </c>
      <c r="C646" s="174"/>
      <c r="D646" s="174"/>
      <c r="E646" s="174"/>
      <c r="F646" s="174"/>
      <c r="G646" s="174"/>
      <c r="H646" s="174"/>
      <c r="I646" s="174"/>
      <c r="J646" s="174"/>
      <c r="K646" s="175"/>
      <c r="L646" s="176"/>
      <c r="M646" s="177"/>
      <c r="N646" s="19"/>
    </row>
    <row r="647" spans="1:14" ht="5.15" customHeight="1" x14ac:dyDescent="0.3">
      <c r="A647" s="16"/>
      <c r="B647" s="39"/>
      <c r="C647" s="39"/>
      <c r="D647" s="39"/>
      <c r="E647" s="39"/>
      <c r="F647" s="39"/>
      <c r="G647" s="39"/>
      <c r="H647" s="39"/>
      <c r="I647" s="39"/>
      <c r="J647" s="39"/>
      <c r="K647" s="39"/>
      <c r="L647" s="39"/>
      <c r="M647" s="39"/>
      <c r="N647" s="19"/>
    </row>
    <row r="648" spans="1:14" ht="20.149999999999999" customHeight="1" x14ac:dyDescent="0.3">
      <c r="A648" s="16"/>
      <c r="B648" s="174" t="str">
        <f>F1664</f>
        <v>9. They effectively accommodated my linguistic barrier.</v>
      </c>
      <c r="C648" s="174"/>
      <c r="D648" s="174"/>
      <c r="E648" s="174"/>
      <c r="F648" s="174"/>
      <c r="G648" s="174"/>
      <c r="H648" s="174"/>
      <c r="I648" s="174"/>
      <c r="J648" s="174"/>
      <c r="K648" s="175"/>
      <c r="L648" s="176"/>
      <c r="M648" s="177"/>
      <c r="N648" s="19"/>
    </row>
    <row r="649" spans="1:14" ht="5.15" customHeight="1" x14ac:dyDescent="0.3">
      <c r="A649" s="16"/>
      <c r="B649" s="39"/>
      <c r="C649" s="39"/>
      <c r="D649" s="39"/>
      <c r="E649" s="39"/>
      <c r="F649" s="39"/>
      <c r="G649" s="39"/>
      <c r="H649" s="39"/>
      <c r="I649" s="39"/>
      <c r="J649" s="39"/>
      <c r="K649" s="39"/>
      <c r="L649" s="39"/>
      <c r="M649" s="39"/>
      <c r="N649" s="19"/>
    </row>
    <row r="650" spans="1:14" ht="20.149999999999999" customHeight="1" x14ac:dyDescent="0.3">
      <c r="A650" s="16"/>
      <c r="B650" s="174" t="str">
        <f>F1665</f>
        <v>10. I was offered billing options appropriate to my cultural values.</v>
      </c>
      <c r="C650" s="174"/>
      <c r="D650" s="174"/>
      <c r="E650" s="174"/>
      <c r="F650" s="174"/>
      <c r="G650" s="174"/>
      <c r="H650" s="174"/>
      <c r="I650" s="174"/>
      <c r="J650" s="174"/>
      <c r="K650" s="175"/>
      <c r="L650" s="176"/>
      <c r="M650" s="177"/>
      <c r="N650" s="19"/>
    </row>
    <row r="651" spans="1:14" ht="10" customHeight="1" x14ac:dyDescent="0.3">
      <c r="A651" s="16"/>
      <c r="B651" s="39"/>
      <c r="C651" s="39"/>
      <c r="D651" s="39"/>
      <c r="E651" s="39"/>
      <c r="F651" s="39"/>
      <c r="G651" s="39"/>
      <c r="H651" s="39"/>
      <c r="I651" s="39"/>
      <c r="J651" s="39"/>
      <c r="K651" s="39"/>
      <c r="L651" s="39"/>
      <c r="M651" s="39"/>
      <c r="N651" s="19"/>
    </row>
    <row r="652" spans="1:14" ht="15" customHeight="1" x14ac:dyDescent="0.3">
      <c r="A652" s="16"/>
      <c r="B652" s="178" t="str">
        <f>B1669</f>
        <v/>
      </c>
      <c r="C652" s="178"/>
      <c r="D652" s="178"/>
      <c r="E652" s="178"/>
      <c r="F652" s="178"/>
      <c r="G652" s="178"/>
      <c r="H652" s="178"/>
      <c r="I652" s="178"/>
      <c r="J652" s="178"/>
      <c r="K652" s="178"/>
      <c r="L652" s="178"/>
      <c r="M652" s="178"/>
      <c r="N652" s="19"/>
    </row>
    <row r="653" spans="1:14" ht="10" customHeight="1" x14ac:dyDescent="0.3">
      <c r="A653" s="16"/>
      <c r="B653" s="40"/>
      <c r="C653" s="41"/>
      <c r="D653" s="41"/>
      <c r="E653" s="41"/>
      <c r="F653" s="41"/>
      <c r="G653" s="41"/>
      <c r="H653" s="41"/>
      <c r="I653" s="41"/>
      <c r="J653" s="41"/>
      <c r="K653" s="41"/>
      <c r="L653" s="41"/>
      <c r="M653" s="42"/>
      <c r="N653" s="19"/>
    </row>
    <row r="654" spans="1:14" ht="20" customHeight="1" x14ac:dyDescent="0.3">
      <c r="A654" s="16"/>
      <c r="B654" s="52" t="str">
        <f>C1673</f>
        <v xml:space="preserve">We provide this helpful feedback to you, the recipient, to improve your cultural competency. </v>
      </c>
      <c r="C654" s="53"/>
      <c r="D654" s="53"/>
      <c r="E654" s="53"/>
      <c r="F654" s="53"/>
      <c r="G654" s="53"/>
      <c r="H654" s="53"/>
      <c r="I654" s="53"/>
      <c r="J654" s="53"/>
      <c r="K654" s="53"/>
      <c r="L654" s="53"/>
      <c r="M654" s="54"/>
      <c r="N654" s="19"/>
    </row>
    <row r="655" spans="1:14" ht="20" customHeight="1" x14ac:dyDescent="0.3">
      <c r="A655" s="16"/>
      <c r="B655" s="156" t="s">
        <v>15</v>
      </c>
      <c r="C655" s="157"/>
      <c r="D655" s="157"/>
      <c r="E655" s="157"/>
      <c r="F655" s="157"/>
      <c r="G655" s="157"/>
      <c r="H655" s="157"/>
      <c r="I655" s="157"/>
      <c r="J655" s="157"/>
      <c r="K655" s="157"/>
      <c r="L655" s="157"/>
      <c r="M655" s="158"/>
      <c r="N655" s="19"/>
    </row>
    <row r="656" spans="1:14" ht="20" customHeight="1" thickBot="1" x14ac:dyDescent="0.35">
      <c r="A656" s="16"/>
      <c r="B656" s="156" t="s">
        <v>16</v>
      </c>
      <c r="C656" s="157"/>
      <c r="D656" s="157"/>
      <c r="E656" s="157"/>
      <c r="F656" s="157"/>
      <c r="G656" s="157"/>
      <c r="H656" s="157"/>
      <c r="I656" s="157"/>
      <c r="J656" s="157"/>
      <c r="K656" s="157"/>
      <c r="L656" s="157"/>
      <c r="M656" s="158"/>
      <c r="N656" s="19"/>
    </row>
    <row r="657" spans="1:14" ht="30" customHeight="1" thickTop="1" x14ac:dyDescent="0.3">
      <c r="A657" s="16"/>
      <c r="B657" s="159" t="s">
        <v>17</v>
      </c>
      <c r="C657" s="160"/>
      <c r="D657" s="160"/>
      <c r="E657" s="162" t="s">
        <v>18</v>
      </c>
      <c r="F657" s="163"/>
      <c r="G657" s="163"/>
      <c r="H657" s="164"/>
      <c r="I657" s="165" t="s">
        <v>19</v>
      </c>
      <c r="J657" s="166"/>
      <c r="K657" s="166"/>
      <c r="L657" s="166"/>
      <c r="M657" s="167"/>
      <c r="N657" s="19"/>
    </row>
    <row r="658" spans="1:14" ht="55" customHeight="1" thickBot="1" x14ac:dyDescent="0.35">
      <c r="A658" s="16"/>
      <c r="B658" s="55"/>
      <c r="C658" s="17"/>
      <c r="D658" s="17"/>
      <c r="E658" s="168" t="s">
        <v>20</v>
      </c>
      <c r="F658" s="169"/>
      <c r="G658" s="169"/>
      <c r="H658" s="170"/>
      <c r="I658" s="171" t="s">
        <v>21</v>
      </c>
      <c r="J658" s="172"/>
      <c r="K658" s="172"/>
      <c r="L658" s="172"/>
      <c r="M658" s="173"/>
      <c r="N658" s="19"/>
    </row>
    <row r="659" spans="1:14" ht="10" customHeight="1" thickTop="1" x14ac:dyDescent="0.3">
      <c r="A659" s="16"/>
      <c r="B659" s="55"/>
      <c r="C659" s="17"/>
      <c r="D659" s="17"/>
      <c r="E659" s="17"/>
      <c r="F659" s="17"/>
      <c r="G659" s="17"/>
      <c r="H659" s="17"/>
      <c r="I659" s="17"/>
      <c r="J659" s="17"/>
      <c r="K659" s="17"/>
      <c r="L659" s="17"/>
      <c r="M659" s="56"/>
      <c r="N659" s="19"/>
    </row>
    <row r="660" spans="1:14" ht="20.149999999999999" customHeight="1" x14ac:dyDescent="0.3">
      <c r="A660" s="16"/>
      <c r="B660" s="46"/>
      <c r="C660" s="39"/>
      <c r="D660" s="39"/>
      <c r="E660" s="153"/>
      <c r="F660" s="154"/>
      <c r="G660" s="154"/>
      <c r="H660" s="154"/>
      <c r="I660" s="154"/>
      <c r="J660" s="154"/>
      <c r="K660" s="154"/>
      <c r="L660" s="155"/>
      <c r="M660" s="48"/>
      <c r="N660" s="19"/>
    </row>
    <row r="661" spans="1:14" ht="10" customHeight="1" x14ac:dyDescent="0.3">
      <c r="A661" s="16"/>
      <c r="B661" s="46"/>
      <c r="C661" s="39"/>
      <c r="D661" s="39"/>
      <c r="E661" s="39"/>
      <c r="F661" s="39"/>
      <c r="G661" s="39"/>
      <c r="H661" s="39"/>
      <c r="I661" s="39"/>
      <c r="J661" s="39"/>
      <c r="K661" s="39"/>
      <c r="L661" s="39"/>
      <c r="M661" s="48"/>
      <c r="N661" s="19"/>
    </row>
    <row r="662" spans="1:14" ht="65.150000000000006" customHeight="1" x14ac:dyDescent="0.3">
      <c r="A662" s="16"/>
      <c r="B662" s="156" t="str">
        <f>C1683</f>
        <v>Select one of these two services, Standard or Competitive Competence, to best improve your efficacy serving diverse patients. We can then offer a testimonial of your improved responsiveness to diverse clients.</v>
      </c>
      <c r="C662" s="157"/>
      <c r="D662" s="157"/>
      <c r="E662" s="157"/>
      <c r="F662" s="157"/>
      <c r="G662" s="157"/>
      <c r="H662" s="157"/>
      <c r="I662" s="157"/>
      <c r="J662" s="157"/>
      <c r="K662" s="157"/>
      <c r="L662" s="157"/>
      <c r="M662" s="158"/>
      <c r="N662" s="19"/>
    </row>
    <row r="663" spans="1:14" ht="45" customHeight="1" x14ac:dyDescent="0.3">
      <c r="A663" s="16"/>
      <c r="B663" s="150"/>
      <c r="C663" s="151"/>
      <c r="D663" s="151"/>
      <c r="E663" s="151"/>
      <c r="F663" s="151"/>
      <c r="G663" s="151"/>
      <c r="H663" s="151"/>
      <c r="I663" s="151"/>
      <c r="J663" s="151"/>
      <c r="K663" s="151"/>
      <c r="L663" s="151"/>
      <c r="M663" s="152"/>
      <c r="N663" s="19"/>
    </row>
    <row r="664" spans="1:14" ht="5.15" customHeight="1" x14ac:dyDescent="0.3">
      <c r="A664" s="16"/>
      <c r="B664" s="39"/>
      <c r="C664" s="39"/>
      <c r="D664" s="39"/>
      <c r="E664" s="39"/>
      <c r="F664" s="39"/>
      <c r="G664" s="39"/>
      <c r="H664" s="39"/>
      <c r="I664" s="39"/>
      <c r="J664" s="39"/>
      <c r="K664" s="39"/>
      <c r="L664" s="39"/>
      <c r="M664" s="39"/>
      <c r="N664" s="19"/>
    </row>
    <row r="665" spans="1:14" ht="5.15" customHeight="1" x14ac:dyDescent="0.3">
      <c r="A665" s="27"/>
      <c r="B665" s="28"/>
      <c r="C665" s="28"/>
      <c r="D665" s="28"/>
      <c r="E665" s="28"/>
      <c r="F665" s="28"/>
      <c r="G665" s="28"/>
      <c r="H665" s="28"/>
      <c r="I665" s="28"/>
      <c r="J665" s="28"/>
      <c r="K665" s="28"/>
      <c r="L665" s="28"/>
      <c r="M665" s="28"/>
      <c r="N665" s="29"/>
    </row>
    <row r="666" spans="1:14" ht="55" customHeight="1" x14ac:dyDescent="0.3">
      <c r="A666" s="30" t="s">
        <v>5</v>
      </c>
      <c r="B666" s="185" t="s">
        <v>38</v>
      </c>
      <c r="C666" s="185"/>
      <c r="D666" s="185"/>
      <c r="E666" s="185"/>
      <c r="F666" s="186"/>
      <c r="G666" s="186"/>
      <c r="H666" s="186"/>
      <c r="I666" s="186"/>
      <c r="J666" s="187"/>
      <c r="K666" s="187"/>
      <c r="L666" s="187"/>
      <c r="M666" s="187"/>
      <c r="N666" s="31" t="s">
        <v>7</v>
      </c>
    </row>
    <row r="667" spans="1:14" ht="5.15" customHeight="1" x14ac:dyDescent="0.3">
      <c r="A667" s="11"/>
      <c r="B667" s="12"/>
      <c r="C667" s="12"/>
      <c r="D667" s="12"/>
      <c r="E667" s="12"/>
      <c r="F667" s="12"/>
      <c r="G667" s="12"/>
      <c r="H667" s="13"/>
      <c r="I667" s="12"/>
      <c r="J667" s="12"/>
      <c r="K667" s="12"/>
      <c r="L667" s="12"/>
      <c r="M667" s="12"/>
      <c r="N667" s="14"/>
    </row>
    <row r="668" spans="1:14" ht="5.15" customHeight="1" x14ac:dyDescent="0.3">
      <c r="A668" s="16"/>
      <c r="B668" s="17"/>
      <c r="C668" s="17"/>
      <c r="D668" s="17"/>
      <c r="E668" s="17"/>
      <c r="F668" s="17"/>
      <c r="G668" s="17"/>
      <c r="H668" s="18"/>
      <c r="I668" s="17"/>
      <c r="J668" s="17"/>
      <c r="K668" s="17"/>
      <c r="L668" s="17"/>
      <c r="M668" s="17"/>
      <c r="N668" s="19"/>
    </row>
    <row r="669" spans="1:14" ht="5.15" customHeight="1" thickBot="1" x14ac:dyDescent="0.35">
      <c r="A669" s="16"/>
      <c r="B669" s="32"/>
      <c r="C669" s="32"/>
      <c r="D669" s="32"/>
      <c r="E669" s="32"/>
      <c r="F669" s="32"/>
      <c r="G669" s="32"/>
      <c r="H669" s="32"/>
      <c r="I669" s="32"/>
      <c r="J669" s="32"/>
      <c r="K669" s="32"/>
      <c r="L669" s="32"/>
      <c r="M669" s="32"/>
      <c r="N669" s="19"/>
    </row>
    <row r="670" spans="1:14" ht="20.149999999999999" customHeight="1" thickTop="1" x14ac:dyDescent="0.3">
      <c r="A670" s="16"/>
      <c r="B670" s="33" t="s">
        <v>11</v>
      </c>
      <c r="C670" s="32"/>
      <c r="D670" s="32"/>
      <c r="E670" s="32"/>
      <c r="F670" s="179">
        <f>F629</f>
        <v>0</v>
      </c>
      <c r="G670" s="180"/>
      <c r="H670" s="180"/>
      <c r="I670" s="181"/>
      <c r="J670" s="34"/>
      <c r="K670" s="35" t="s">
        <v>12</v>
      </c>
      <c r="L670" s="36"/>
      <c r="M670" s="37"/>
      <c r="N670" s="19"/>
    </row>
    <row r="671" spans="1:14" ht="20.149999999999999" customHeight="1" thickBot="1" x14ac:dyDescent="0.35">
      <c r="A671" s="16"/>
      <c r="B671" s="33" t="s">
        <v>13</v>
      </c>
      <c r="C671" s="32"/>
      <c r="D671" s="32"/>
      <c r="E671" s="32"/>
      <c r="F671" s="179">
        <f>F630</f>
        <v>0</v>
      </c>
      <c r="G671" s="180"/>
      <c r="H671" s="180"/>
      <c r="I671" s="181"/>
      <c r="J671" s="34"/>
      <c r="K671" s="182"/>
      <c r="L671" s="183"/>
      <c r="M671" s="184"/>
      <c r="N671" s="19"/>
    </row>
    <row r="672" spans="1:14" ht="10" customHeight="1" thickTop="1" x14ac:dyDescent="0.3">
      <c r="A672" s="16"/>
      <c r="B672" s="17"/>
      <c r="C672" s="17"/>
      <c r="D672" s="17"/>
      <c r="E672" s="17"/>
      <c r="F672" s="17"/>
      <c r="G672" s="17"/>
      <c r="H672" s="18"/>
      <c r="I672" s="17"/>
      <c r="J672" s="17"/>
      <c r="K672" s="17"/>
      <c r="L672" s="17"/>
      <c r="M672" s="17"/>
      <c r="N672" s="19"/>
    </row>
    <row r="673" spans="1:54" ht="20.149999999999999" customHeight="1" x14ac:dyDescent="0.3">
      <c r="A673" s="16"/>
      <c r="B673" s="174" t="str">
        <f>F1693</f>
        <v>1. I felt fully seen and heard.</v>
      </c>
      <c r="C673" s="174"/>
      <c r="D673" s="174"/>
      <c r="E673" s="174"/>
      <c r="F673" s="174"/>
      <c r="G673" s="174"/>
      <c r="H673" s="174"/>
      <c r="I673" s="174"/>
      <c r="J673" s="174"/>
      <c r="K673" s="175"/>
      <c r="L673" s="176"/>
      <c r="M673" s="177"/>
      <c r="N673" s="19"/>
    </row>
    <row r="674" spans="1:54" ht="5.15" customHeight="1" x14ac:dyDescent="0.3">
      <c r="A674" s="16"/>
      <c r="B674" s="17"/>
      <c r="C674" s="17"/>
      <c r="D674" s="17"/>
      <c r="E674" s="17"/>
      <c r="F674" s="17"/>
      <c r="G674" s="17"/>
      <c r="H674" s="18"/>
      <c r="I674" s="17"/>
      <c r="J674" s="17"/>
      <c r="K674" s="17"/>
      <c r="L674" s="17"/>
      <c r="M674" s="17"/>
      <c r="N674" s="19"/>
      <c r="BB674" s="38"/>
    </row>
    <row r="675" spans="1:54" ht="20.149999999999999" customHeight="1" x14ac:dyDescent="0.3">
      <c r="A675" s="16"/>
      <c r="B675" s="174" t="str">
        <f>F1694</f>
        <v>2. They faithfully responded to all of my expressions of pain or discomfort.</v>
      </c>
      <c r="C675" s="174"/>
      <c r="D675" s="174"/>
      <c r="E675" s="174"/>
      <c r="F675" s="174"/>
      <c r="G675" s="174"/>
      <c r="H675" s="174"/>
      <c r="I675" s="174"/>
      <c r="J675" s="174"/>
      <c r="K675" s="175"/>
      <c r="L675" s="176"/>
      <c r="M675" s="177"/>
      <c r="N675" s="19"/>
      <c r="BB675" s="38"/>
    </row>
    <row r="676" spans="1:54" ht="5.15" customHeight="1" x14ac:dyDescent="0.3">
      <c r="A676" s="16"/>
      <c r="B676" s="17"/>
      <c r="C676" s="17"/>
      <c r="D676" s="17"/>
      <c r="E676" s="17"/>
      <c r="F676" s="17"/>
      <c r="G676" s="17"/>
      <c r="H676" s="18"/>
      <c r="I676" s="17"/>
      <c r="J676" s="17"/>
      <c r="K676" s="17"/>
      <c r="L676" s="17"/>
      <c r="M676" s="17"/>
      <c r="N676" s="19"/>
      <c r="BB676" s="38"/>
    </row>
    <row r="677" spans="1:54" ht="20.149999999999999" customHeight="1" x14ac:dyDescent="0.3">
      <c r="A677" s="16"/>
      <c r="B677" s="174" t="str">
        <f>F1695</f>
        <v>3. They put my personal wellbeing ahead of their institutional processes.</v>
      </c>
      <c r="C677" s="174"/>
      <c r="D677" s="174"/>
      <c r="E677" s="174"/>
      <c r="F677" s="174"/>
      <c r="G677" s="174"/>
      <c r="H677" s="174"/>
      <c r="I677" s="174"/>
      <c r="J677" s="174"/>
      <c r="K677" s="175"/>
      <c r="L677" s="176"/>
      <c r="M677" s="177"/>
      <c r="N677" s="19"/>
      <c r="BB677" s="38"/>
    </row>
    <row r="678" spans="1:54" ht="5.15" customHeight="1" x14ac:dyDescent="0.3">
      <c r="A678" s="16"/>
      <c r="B678" s="17"/>
      <c r="C678" s="17"/>
      <c r="D678" s="17"/>
      <c r="E678" s="17"/>
      <c r="F678" s="17"/>
      <c r="G678" s="17"/>
      <c r="H678" s="18"/>
      <c r="I678" s="17"/>
      <c r="J678" s="17"/>
      <c r="K678" s="17"/>
      <c r="L678" s="17"/>
      <c r="M678" s="17"/>
      <c r="N678" s="19"/>
      <c r="BB678" s="38"/>
    </row>
    <row r="679" spans="1:54" ht="20.149999999999999" customHeight="1" x14ac:dyDescent="0.3">
      <c r="A679" s="16"/>
      <c r="B679" s="174" t="str">
        <f>F1696</f>
        <v>4. Their actions and expressions were devoid of any microaggressions.</v>
      </c>
      <c r="C679" s="174"/>
      <c r="D679" s="174"/>
      <c r="E679" s="174"/>
      <c r="F679" s="174"/>
      <c r="G679" s="174"/>
      <c r="H679" s="174"/>
      <c r="I679" s="174"/>
      <c r="J679" s="174"/>
      <c r="K679" s="175"/>
      <c r="L679" s="176"/>
      <c r="M679" s="177"/>
      <c r="N679" s="19"/>
    </row>
    <row r="680" spans="1:54" ht="5.15" customHeight="1" x14ac:dyDescent="0.3">
      <c r="A680" s="16"/>
      <c r="B680" s="17"/>
      <c r="C680" s="17"/>
      <c r="D680" s="17"/>
      <c r="E680" s="17"/>
      <c r="F680" s="17"/>
      <c r="G680" s="17"/>
      <c r="H680" s="18"/>
      <c r="I680" s="17"/>
      <c r="J680" s="17"/>
      <c r="K680" s="17"/>
      <c r="L680" s="17"/>
      <c r="M680" s="17"/>
      <c r="N680" s="19"/>
    </row>
    <row r="681" spans="1:54" ht="20.149999999999999" customHeight="1" x14ac:dyDescent="0.3">
      <c r="A681" s="16"/>
      <c r="B681" s="174" t="str">
        <f>F1697</f>
        <v>5. They asked me how they could be more culturally sensitive.</v>
      </c>
      <c r="C681" s="174"/>
      <c r="D681" s="174"/>
      <c r="E681" s="174"/>
      <c r="F681" s="174"/>
      <c r="G681" s="174"/>
      <c r="H681" s="174"/>
      <c r="I681" s="174"/>
      <c r="J681" s="174"/>
      <c r="K681" s="175"/>
      <c r="L681" s="176"/>
      <c r="M681" s="177"/>
      <c r="N681" s="19"/>
    </row>
    <row r="682" spans="1:54" ht="5.15" customHeight="1" x14ac:dyDescent="0.3">
      <c r="A682" s="16"/>
      <c r="B682" s="17"/>
      <c r="C682" s="17"/>
      <c r="D682" s="17"/>
      <c r="E682" s="17"/>
      <c r="F682" s="17"/>
      <c r="G682" s="17"/>
      <c r="H682" s="18"/>
      <c r="I682" s="17"/>
      <c r="J682" s="17"/>
      <c r="K682" s="17"/>
      <c r="L682" s="17"/>
      <c r="M682" s="17"/>
      <c r="N682" s="19"/>
    </row>
    <row r="683" spans="1:54" ht="20.149999999999999" customHeight="1" x14ac:dyDescent="0.3">
      <c r="A683" s="16"/>
      <c r="B683" s="174" t="str">
        <f>F1698</f>
        <v>6. They did not exploit my vulnerability to their professional authority.</v>
      </c>
      <c r="C683" s="174"/>
      <c r="D683" s="174"/>
      <c r="E683" s="174"/>
      <c r="F683" s="174"/>
      <c r="G683" s="174"/>
      <c r="H683" s="174"/>
      <c r="I683" s="174"/>
      <c r="J683" s="174"/>
      <c r="K683" s="175"/>
      <c r="L683" s="176"/>
      <c r="M683" s="177"/>
      <c r="N683" s="19"/>
    </row>
    <row r="684" spans="1:54" ht="5.15" customHeight="1" x14ac:dyDescent="0.3">
      <c r="A684" s="16"/>
      <c r="B684" s="39"/>
      <c r="C684" s="39"/>
      <c r="D684" s="39"/>
      <c r="E684" s="39"/>
      <c r="F684" s="39"/>
      <c r="G684" s="39"/>
      <c r="H684" s="39"/>
      <c r="I684" s="39"/>
      <c r="J684" s="39"/>
      <c r="K684" s="39"/>
      <c r="L684" s="39"/>
      <c r="M684" s="39"/>
      <c r="N684" s="19"/>
    </row>
    <row r="685" spans="1:54" ht="20.149999999999999" customHeight="1" x14ac:dyDescent="0.3">
      <c r="A685" s="16"/>
      <c r="B685" s="174" t="str">
        <f>F1699</f>
        <v>7. I never had to give up my autonomy to fit their processes.</v>
      </c>
      <c r="C685" s="174"/>
      <c r="D685" s="174"/>
      <c r="E685" s="174"/>
      <c r="F685" s="174"/>
      <c r="G685" s="174"/>
      <c r="H685" s="174"/>
      <c r="I685" s="174"/>
      <c r="J685" s="174"/>
      <c r="K685" s="175"/>
      <c r="L685" s="176"/>
      <c r="M685" s="177"/>
      <c r="N685" s="19"/>
    </row>
    <row r="686" spans="1:54" ht="5.15" customHeight="1" x14ac:dyDescent="0.3">
      <c r="A686" s="16"/>
      <c r="B686" s="39"/>
      <c r="C686" s="39"/>
      <c r="D686" s="39"/>
      <c r="E686" s="39"/>
      <c r="F686" s="39"/>
      <c r="G686" s="39"/>
      <c r="H686" s="39"/>
      <c r="I686" s="39"/>
      <c r="J686" s="39"/>
      <c r="K686" s="39"/>
      <c r="L686" s="39"/>
      <c r="M686" s="39"/>
      <c r="N686" s="19"/>
    </row>
    <row r="687" spans="1:54" ht="20.149999999999999" customHeight="1" x14ac:dyDescent="0.3">
      <c r="A687" s="16"/>
      <c r="B687" s="174" t="str">
        <f>F1700</f>
        <v>8. Staff appeared to be culturally diverse.</v>
      </c>
      <c r="C687" s="174"/>
      <c r="D687" s="174"/>
      <c r="E687" s="174"/>
      <c r="F687" s="174"/>
      <c r="G687" s="174"/>
      <c r="H687" s="174"/>
      <c r="I687" s="174"/>
      <c r="J687" s="174"/>
      <c r="K687" s="175"/>
      <c r="L687" s="176"/>
      <c r="M687" s="177"/>
      <c r="N687" s="19"/>
    </row>
    <row r="688" spans="1:54" ht="5.15" customHeight="1" x14ac:dyDescent="0.3">
      <c r="A688" s="16"/>
      <c r="B688" s="39"/>
      <c r="C688" s="39"/>
      <c r="D688" s="39"/>
      <c r="E688" s="39"/>
      <c r="F688" s="39"/>
      <c r="G688" s="39"/>
      <c r="H688" s="39"/>
      <c r="I688" s="39"/>
      <c r="J688" s="39"/>
      <c r="K688" s="39"/>
      <c r="L688" s="39"/>
      <c r="M688" s="39"/>
      <c r="N688" s="19"/>
    </row>
    <row r="689" spans="1:14" ht="20.149999999999999" customHeight="1" x14ac:dyDescent="0.3">
      <c r="A689" s="16"/>
      <c r="B689" s="174" t="str">
        <f>F1701</f>
        <v>9. They effectively accommodated my linguistic barrier.</v>
      </c>
      <c r="C689" s="174"/>
      <c r="D689" s="174"/>
      <c r="E689" s="174"/>
      <c r="F689" s="174"/>
      <c r="G689" s="174"/>
      <c r="H689" s="174"/>
      <c r="I689" s="174"/>
      <c r="J689" s="174"/>
      <c r="K689" s="175"/>
      <c r="L689" s="176"/>
      <c r="M689" s="177"/>
      <c r="N689" s="19"/>
    </row>
    <row r="690" spans="1:14" ht="5.15" customHeight="1" x14ac:dyDescent="0.3">
      <c r="A690" s="16"/>
      <c r="B690" s="39"/>
      <c r="C690" s="39"/>
      <c r="D690" s="39"/>
      <c r="E690" s="39"/>
      <c r="F690" s="39"/>
      <c r="G690" s="39"/>
      <c r="H690" s="39"/>
      <c r="I690" s="39"/>
      <c r="J690" s="39"/>
      <c r="K690" s="39"/>
      <c r="L690" s="39"/>
      <c r="M690" s="39"/>
      <c r="N690" s="19"/>
    </row>
    <row r="691" spans="1:14" ht="20.149999999999999" customHeight="1" x14ac:dyDescent="0.3">
      <c r="A691" s="16"/>
      <c r="B691" s="174" t="str">
        <f>F1702</f>
        <v>10. I was offered billing options appropriate to my cultural values.</v>
      </c>
      <c r="C691" s="174"/>
      <c r="D691" s="174"/>
      <c r="E691" s="174"/>
      <c r="F691" s="174"/>
      <c r="G691" s="174"/>
      <c r="H691" s="174"/>
      <c r="I691" s="174"/>
      <c r="J691" s="174"/>
      <c r="K691" s="175"/>
      <c r="L691" s="176"/>
      <c r="M691" s="177"/>
      <c r="N691" s="19"/>
    </row>
    <row r="692" spans="1:14" ht="10" customHeight="1" x14ac:dyDescent="0.3">
      <c r="A692" s="16"/>
      <c r="B692" s="39"/>
      <c r="C692" s="39"/>
      <c r="D692" s="39"/>
      <c r="E692" s="39"/>
      <c r="F692" s="39"/>
      <c r="G692" s="39"/>
      <c r="H692" s="39"/>
      <c r="I692" s="39"/>
      <c r="J692" s="39"/>
      <c r="K692" s="39"/>
      <c r="L692" s="39"/>
      <c r="M692" s="39"/>
      <c r="N692" s="19"/>
    </row>
    <row r="693" spans="1:14" ht="15" customHeight="1" x14ac:dyDescent="0.3">
      <c r="A693" s="16"/>
      <c r="B693" s="178" t="str">
        <f>B1706</f>
        <v/>
      </c>
      <c r="C693" s="178"/>
      <c r="D693" s="178"/>
      <c r="E693" s="178"/>
      <c r="F693" s="178"/>
      <c r="G693" s="178"/>
      <c r="H693" s="178"/>
      <c r="I693" s="178"/>
      <c r="J693" s="178"/>
      <c r="K693" s="178"/>
      <c r="L693" s="178"/>
      <c r="M693" s="178"/>
      <c r="N693" s="19"/>
    </row>
    <row r="694" spans="1:14" ht="10" customHeight="1" x14ac:dyDescent="0.3">
      <c r="A694" s="16"/>
      <c r="B694" s="40"/>
      <c r="C694" s="41"/>
      <c r="D694" s="41"/>
      <c r="E694" s="41"/>
      <c r="F694" s="41"/>
      <c r="G694" s="41"/>
      <c r="H694" s="41"/>
      <c r="I694" s="41"/>
      <c r="J694" s="41"/>
      <c r="K694" s="41"/>
      <c r="L694" s="41"/>
      <c r="M694" s="42"/>
      <c r="N694" s="19"/>
    </row>
    <row r="695" spans="1:14" ht="20" customHeight="1" x14ac:dyDescent="0.3">
      <c r="A695" s="16"/>
      <c r="B695" s="52" t="str">
        <f>C1710</f>
        <v xml:space="preserve">We provide this helpful feedback to you, the recipient, to improve your cultural competency. </v>
      </c>
      <c r="C695" s="53"/>
      <c r="D695" s="53"/>
      <c r="E695" s="53"/>
      <c r="F695" s="53"/>
      <c r="G695" s="53"/>
      <c r="H695" s="53"/>
      <c r="I695" s="53"/>
      <c r="J695" s="53"/>
      <c r="K695" s="53"/>
      <c r="L695" s="53"/>
      <c r="M695" s="54"/>
      <c r="N695" s="19"/>
    </row>
    <row r="696" spans="1:14" ht="20" customHeight="1" x14ac:dyDescent="0.3">
      <c r="A696" s="16"/>
      <c r="B696" s="156" t="s">
        <v>15</v>
      </c>
      <c r="C696" s="157"/>
      <c r="D696" s="157"/>
      <c r="E696" s="157"/>
      <c r="F696" s="157"/>
      <c r="G696" s="157"/>
      <c r="H696" s="157"/>
      <c r="I696" s="157"/>
      <c r="J696" s="157"/>
      <c r="K696" s="157"/>
      <c r="L696" s="157"/>
      <c r="M696" s="158"/>
      <c r="N696" s="19"/>
    </row>
    <row r="697" spans="1:14" ht="20" customHeight="1" thickBot="1" x14ac:dyDescent="0.35">
      <c r="A697" s="16"/>
      <c r="B697" s="156" t="s">
        <v>16</v>
      </c>
      <c r="C697" s="157"/>
      <c r="D697" s="157"/>
      <c r="E697" s="157"/>
      <c r="F697" s="157"/>
      <c r="G697" s="157"/>
      <c r="H697" s="157"/>
      <c r="I697" s="157"/>
      <c r="J697" s="157"/>
      <c r="K697" s="157"/>
      <c r="L697" s="157"/>
      <c r="M697" s="158"/>
      <c r="N697" s="19"/>
    </row>
    <row r="698" spans="1:14" ht="30" customHeight="1" thickTop="1" x14ac:dyDescent="0.3">
      <c r="A698" s="16"/>
      <c r="B698" s="159" t="s">
        <v>17</v>
      </c>
      <c r="C698" s="160"/>
      <c r="D698" s="161"/>
      <c r="E698" s="162" t="s">
        <v>18</v>
      </c>
      <c r="F698" s="163"/>
      <c r="G698" s="163"/>
      <c r="H698" s="164"/>
      <c r="I698" s="165" t="s">
        <v>19</v>
      </c>
      <c r="J698" s="166"/>
      <c r="K698" s="166"/>
      <c r="L698" s="166"/>
      <c r="M698" s="167"/>
      <c r="N698" s="19"/>
    </row>
    <row r="699" spans="1:14" ht="55" customHeight="1" thickBot="1" x14ac:dyDescent="0.35">
      <c r="A699" s="16"/>
      <c r="B699" s="55"/>
      <c r="C699" s="17"/>
      <c r="D699" s="17"/>
      <c r="E699" s="168" t="s">
        <v>20</v>
      </c>
      <c r="F699" s="169"/>
      <c r="G699" s="169"/>
      <c r="H699" s="170"/>
      <c r="I699" s="171" t="s">
        <v>21</v>
      </c>
      <c r="J699" s="172"/>
      <c r="K699" s="172"/>
      <c r="L699" s="172"/>
      <c r="M699" s="173"/>
      <c r="N699" s="19"/>
    </row>
    <row r="700" spans="1:14" ht="10" customHeight="1" thickTop="1" x14ac:dyDescent="0.3">
      <c r="A700" s="16"/>
      <c r="B700" s="55"/>
      <c r="C700" s="17"/>
      <c r="D700" s="17"/>
      <c r="E700" s="17"/>
      <c r="F700" s="17"/>
      <c r="G700" s="17"/>
      <c r="H700" s="17"/>
      <c r="I700" s="17"/>
      <c r="J700" s="17"/>
      <c r="K700" s="17"/>
      <c r="L700" s="17"/>
      <c r="M700" s="56"/>
      <c r="N700" s="19"/>
    </row>
    <row r="701" spans="1:14" ht="20.149999999999999" customHeight="1" x14ac:dyDescent="0.3">
      <c r="A701" s="16"/>
      <c r="B701" s="46"/>
      <c r="C701" s="39"/>
      <c r="D701" s="39"/>
      <c r="E701" s="153"/>
      <c r="F701" s="154"/>
      <c r="G701" s="154"/>
      <c r="H701" s="154"/>
      <c r="I701" s="154"/>
      <c r="J701" s="154"/>
      <c r="K701" s="154"/>
      <c r="L701" s="155"/>
      <c r="M701" s="48"/>
      <c r="N701" s="19"/>
    </row>
    <row r="702" spans="1:14" ht="10" customHeight="1" x14ac:dyDescent="0.3">
      <c r="A702" s="16"/>
      <c r="B702" s="46"/>
      <c r="C702" s="39"/>
      <c r="D702" s="39"/>
      <c r="E702" s="39"/>
      <c r="F702" s="39"/>
      <c r="G702" s="39"/>
      <c r="H702" s="39"/>
      <c r="I702" s="39"/>
      <c r="J702" s="39"/>
      <c r="K702" s="39"/>
      <c r="L702" s="39"/>
      <c r="M702" s="48"/>
      <c r="N702" s="19"/>
    </row>
    <row r="703" spans="1:14" ht="65.150000000000006" customHeight="1" x14ac:dyDescent="0.3">
      <c r="A703" s="16"/>
      <c r="B703" s="156" t="str">
        <f>C1720</f>
        <v>Select one of these two services, Standard or Competitive Competence, to best improve your efficacy serving diverse patients. We can then offer a testimonial of your improved responsiveness to diverse clients.</v>
      </c>
      <c r="C703" s="157"/>
      <c r="D703" s="157"/>
      <c r="E703" s="157"/>
      <c r="F703" s="157"/>
      <c r="G703" s="157"/>
      <c r="H703" s="157"/>
      <c r="I703" s="157"/>
      <c r="J703" s="157"/>
      <c r="K703" s="157"/>
      <c r="L703" s="157"/>
      <c r="M703" s="158"/>
      <c r="N703" s="19"/>
    </row>
    <row r="704" spans="1:14" ht="45" customHeight="1" x14ac:dyDescent="0.3">
      <c r="A704" s="16"/>
      <c r="B704" s="49"/>
      <c r="C704" s="50"/>
      <c r="D704" s="50"/>
      <c r="E704" s="50"/>
      <c r="F704" s="50"/>
      <c r="G704" s="50"/>
      <c r="H704" s="50"/>
      <c r="I704" s="50"/>
      <c r="J704" s="50"/>
      <c r="K704" s="50"/>
      <c r="L704" s="50"/>
      <c r="M704" s="51"/>
      <c r="N704" s="19"/>
    </row>
    <row r="705" spans="1:14" ht="5.15" customHeight="1" x14ac:dyDescent="0.3">
      <c r="A705" s="16"/>
      <c r="B705" s="39"/>
      <c r="C705" s="39"/>
      <c r="D705" s="39"/>
      <c r="E705" s="39"/>
      <c r="F705" s="39"/>
      <c r="G705" s="39"/>
      <c r="H705" s="39"/>
      <c r="I705" s="39"/>
      <c r="J705" s="39"/>
      <c r="K705" s="39"/>
      <c r="L705" s="39"/>
      <c r="M705" s="39"/>
      <c r="N705" s="19"/>
    </row>
    <row r="1100" spans="2:54" ht="16" hidden="1" thickTop="1" x14ac:dyDescent="0.45">
      <c r="B1100" s="57" t="s">
        <v>39</v>
      </c>
      <c r="C1100" s="58"/>
      <c r="D1100" s="58"/>
      <c r="E1100" s="58"/>
      <c r="F1100" s="58"/>
      <c r="G1100" s="58"/>
      <c r="H1100" s="59"/>
      <c r="I1100" s="58"/>
      <c r="J1100" s="58"/>
      <c r="K1100" s="58"/>
      <c r="L1100" s="58"/>
      <c r="M1100" s="58"/>
    </row>
    <row r="1101" spans="2:54" s="60" customFormat="1" hidden="1" x14ac:dyDescent="0.3">
      <c r="B1101" s="4"/>
      <c r="C1101" s="4"/>
      <c r="D1101" s="4"/>
      <c r="E1101" s="4"/>
      <c r="F1101" s="4"/>
      <c r="G1101" s="4"/>
      <c r="H1101" s="61"/>
      <c r="I1101" s="4"/>
      <c r="J1101" s="4"/>
      <c r="K1101" s="4"/>
      <c r="L1101" s="4"/>
      <c r="M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2:54" s="60" customFormat="1" hidden="1" x14ac:dyDescent="0.3">
      <c r="C1102" s="4" t="s">
        <v>40</v>
      </c>
      <c r="D1102" s="4"/>
      <c r="I1102" s="4" t="s">
        <v>41</v>
      </c>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2:54" hidden="1" x14ac:dyDescent="0.3">
      <c r="C1103" s="62" t="s">
        <v>42</v>
      </c>
      <c r="I1103" s="62" t="s">
        <v>43</v>
      </c>
      <c r="L1103" s="132">
        <f>M1103/M1109</f>
        <v>0</v>
      </c>
      <c r="M1103" s="83">
        <v>0</v>
      </c>
    </row>
    <row r="1104" spans="2:54" hidden="1" x14ac:dyDescent="0.3">
      <c r="C1104" s="62" t="s">
        <v>44</v>
      </c>
      <c r="I1104" s="62" t="s">
        <v>45</v>
      </c>
      <c r="L1104" s="132">
        <f>M1104/M1109</f>
        <v>0.16666666666666666</v>
      </c>
      <c r="M1104" s="83">
        <v>1</v>
      </c>
    </row>
    <row r="1105" spans="2:15" hidden="1" x14ac:dyDescent="0.3">
      <c r="C1105" s="62" t="s">
        <v>46</v>
      </c>
      <c r="I1105" s="62" t="s">
        <v>47</v>
      </c>
      <c r="L1105" s="132">
        <f>M1105/M1109</f>
        <v>0.33333333333333331</v>
      </c>
      <c r="M1105" s="83">
        <v>2</v>
      </c>
    </row>
    <row r="1106" spans="2:15" hidden="1" x14ac:dyDescent="0.3">
      <c r="I1106" s="62" t="s">
        <v>48</v>
      </c>
      <c r="L1106" s="132">
        <f>M1106/M1109</f>
        <v>0.5</v>
      </c>
      <c r="M1106" s="83">
        <v>3</v>
      </c>
    </row>
    <row r="1107" spans="2:15" hidden="1" x14ac:dyDescent="0.3">
      <c r="E1107" s="4">
        <v>10</v>
      </c>
      <c r="F1107" s="63" t="s">
        <v>49</v>
      </c>
      <c r="I1107" s="62" t="s">
        <v>50</v>
      </c>
      <c r="L1107" s="132">
        <f>M1107/M1109</f>
        <v>0.66666666666666663</v>
      </c>
      <c r="M1107" s="83">
        <v>4</v>
      </c>
    </row>
    <row r="1108" spans="2:15" hidden="1" x14ac:dyDescent="0.3">
      <c r="E1108" s="4">
        <v>7.5</v>
      </c>
      <c r="F1108" s="63" t="s">
        <v>51</v>
      </c>
      <c r="I1108" s="62" t="s">
        <v>52</v>
      </c>
      <c r="L1108" s="132">
        <f>M1108/M1109</f>
        <v>0.83333333333333337</v>
      </c>
      <c r="M1108" s="83">
        <v>5</v>
      </c>
    </row>
    <row r="1109" spans="2:15" hidden="1" x14ac:dyDescent="0.3">
      <c r="E1109" s="4">
        <v>5</v>
      </c>
      <c r="F1109" s="63" t="s">
        <v>53</v>
      </c>
      <c r="I1109" s="62" t="s">
        <v>54</v>
      </c>
      <c r="L1109" s="132">
        <f>M1109/M1109</f>
        <v>1</v>
      </c>
      <c r="M1109" s="83">
        <v>6</v>
      </c>
    </row>
    <row r="1110" spans="2:15" hidden="1" x14ac:dyDescent="0.3">
      <c r="E1110" s="4">
        <v>2.5</v>
      </c>
      <c r="F1110" s="63" t="s">
        <v>55</v>
      </c>
    </row>
    <row r="1111" spans="2:15" hidden="1" x14ac:dyDescent="0.3">
      <c r="E1111" s="4">
        <v>0</v>
      </c>
      <c r="F1111" s="63" t="s">
        <v>56</v>
      </c>
    </row>
    <row r="1112" spans="2:15" hidden="1" x14ac:dyDescent="0.3">
      <c r="F1112" s="63"/>
    </row>
    <row r="1113" spans="2:15" hidden="1" x14ac:dyDescent="0.3">
      <c r="F1113" s="63"/>
    </row>
    <row r="1114" spans="2:15" hidden="1" x14ac:dyDescent="0.3">
      <c r="B1114" s="4">
        <v>0</v>
      </c>
      <c r="C1114" s="4">
        <v>20</v>
      </c>
      <c r="D1114" s="64" t="s">
        <v>57</v>
      </c>
      <c r="E1114" s="4" t="s">
        <v>58</v>
      </c>
      <c r="H1114" s="4" t="s">
        <v>59</v>
      </c>
      <c r="K1114" s="4" t="str">
        <f>CONCATENATE(M1114,N1114,O1114)</f>
        <v>dangerous risk to Letisha's wellbeing</v>
      </c>
      <c r="L1114" s="65" t="s">
        <v>60</v>
      </c>
      <c r="M1114" s="4" t="s">
        <v>61</v>
      </c>
      <c r="N1114" s="4" t="str">
        <f>IF(F$55="","the birthing person",F$55)</f>
        <v>Letisha</v>
      </c>
      <c r="O1114" s="65" t="s">
        <v>62</v>
      </c>
    </row>
    <row r="1115" spans="2:15" hidden="1" x14ac:dyDescent="0.3">
      <c r="B1115" s="4">
        <f>C1114</f>
        <v>20</v>
      </c>
      <c r="C1115" s="4">
        <v>40</v>
      </c>
      <c r="D1115" s="64" t="s">
        <v>63</v>
      </c>
      <c r="E1115" s="4" t="s">
        <v>64</v>
      </c>
      <c r="H1115" s="4" t="s">
        <v>65</v>
      </c>
      <c r="K1115" s="4" t="str">
        <f>CONCATENATE(M1115,N1115,O1115)</f>
        <v>significant risk to Letisha's wellbeing</v>
      </c>
      <c r="L1115" s="65" t="s">
        <v>60</v>
      </c>
      <c r="M1115" s="4" t="s">
        <v>66</v>
      </c>
      <c r="N1115" s="4" t="str">
        <f t="shared" ref="N1115:N1118" si="2">IF(F$55="","the birthing person",F$55)</f>
        <v>Letisha</v>
      </c>
      <c r="O1115" s="65" t="s">
        <v>62</v>
      </c>
    </row>
    <row r="1116" spans="2:15" hidden="1" x14ac:dyDescent="0.3">
      <c r="B1116" s="4">
        <f t="shared" ref="B1116:B1118" si="3">C1115</f>
        <v>40</v>
      </c>
      <c r="C1116" s="4">
        <v>60</v>
      </c>
      <c r="D1116" s="64" t="s">
        <v>67</v>
      </c>
      <c r="E1116" s="4" t="s">
        <v>68</v>
      </c>
      <c r="H1116" s="4" t="s">
        <v>69</v>
      </c>
      <c r="K1116" s="4" t="str">
        <f t="shared" ref="K1116:K1118" si="4">CONCATENATE(M1116,N1116,O1116)</f>
        <v>moderate risk to Letisha's wellbeing</v>
      </c>
      <c r="L1116" s="65" t="s">
        <v>60</v>
      </c>
      <c r="M1116" s="4" t="s">
        <v>70</v>
      </c>
      <c r="N1116" s="4" t="str">
        <f t="shared" si="2"/>
        <v>Letisha</v>
      </c>
      <c r="O1116" s="65" t="s">
        <v>62</v>
      </c>
    </row>
    <row r="1117" spans="2:15" hidden="1" x14ac:dyDescent="0.3">
      <c r="B1117" s="4">
        <f t="shared" si="3"/>
        <v>60</v>
      </c>
      <c r="C1117" s="4">
        <v>80</v>
      </c>
      <c r="D1117" s="64" t="s">
        <v>71</v>
      </c>
      <c r="E1117" s="4" t="s">
        <v>72</v>
      </c>
      <c r="H1117" s="4" t="s">
        <v>73</v>
      </c>
      <c r="K1117" s="4" t="str">
        <f t="shared" si="4"/>
        <v>tolerable risk to Letisha's wellbeing</v>
      </c>
      <c r="L1117" s="65" t="s">
        <v>60</v>
      </c>
      <c r="M1117" s="4" t="s">
        <v>74</v>
      </c>
      <c r="N1117" s="4" t="str">
        <f t="shared" si="2"/>
        <v>Letisha</v>
      </c>
      <c r="O1117" s="65" t="s">
        <v>62</v>
      </c>
    </row>
    <row r="1118" spans="2:15" hidden="1" x14ac:dyDescent="0.3">
      <c r="B1118" s="4">
        <f t="shared" si="3"/>
        <v>80</v>
      </c>
      <c r="C1118" s="4">
        <v>100</v>
      </c>
      <c r="D1118" s="64" t="s">
        <v>75</v>
      </c>
      <c r="E1118" s="4" t="s">
        <v>76</v>
      </c>
      <c r="H1118" s="4" t="s">
        <v>77</v>
      </c>
      <c r="K1118" s="4" t="str">
        <f t="shared" si="4"/>
        <v>ideal for Letisha's wellbeing</v>
      </c>
      <c r="L1118" s="65" t="s">
        <v>60</v>
      </c>
      <c r="M1118" s="4" t="s">
        <v>78</v>
      </c>
      <c r="N1118" s="4" t="str">
        <f t="shared" si="2"/>
        <v>Letisha</v>
      </c>
      <c r="O1118" s="65" t="s">
        <v>62</v>
      </c>
    </row>
    <row r="1119" spans="2:15" hidden="1" x14ac:dyDescent="0.3"/>
    <row r="1120" spans="2:15" hidden="1" x14ac:dyDescent="0.3"/>
    <row r="1121" spans="2:16" hidden="1" x14ac:dyDescent="0.3"/>
    <row r="1122" spans="2:16" hidden="1" x14ac:dyDescent="0.3">
      <c r="F1122" s="63"/>
    </row>
    <row r="1123" spans="2:16" hidden="1" x14ac:dyDescent="0.3">
      <c r="F1123" s="63"/>
    </row>
    <row r="1124" spans="2:16" hidden="1" x14ac:dyDescent="0.3">
      <c r="F1124" s="63"/>
    </row>
    <row r="1125" spans="2:16" hidden="1" x14ac:dyDescent="0.3">
      <c r="F1125" s="63"/>
    </row>
    <row r="1126" spans="2:16" hidden="1" x14ac:dyDescent="0.3">
      <c r="F1126" s="63"/>
    </row>
    <row r="1127" spans="2:16" hidden="1" x14ac:dyDescent="0.3">
      <c r="F1127" s="63"/>
    </row>
    <row r="1128" spans="2:16" hidden="1" x14ac:dyDescent="0.3">
      <c r="F1128" s="63"/>
    </row>
    <row r="1129" spans="2:16" hidden="1" x14ac:dyDescent="0.3">
      <c r="F1129" s="63"/>
    </row>
    <row r="1130" spans="2:16" hidden="1" x14ac:dyDescent="0.3">
      <c r="F1130" s="63"/>
    </row>
    <row r="1131" spans="2:16" ht="16" hidden="1" x14ac:dyDescent="0.4">
      <c r="B1131" s="66" t="str">
        <f>IF(OR(F51="",J51=""),B51,CONCATENATE(B51,": ",F51,", ",J51))</f>
        <v>1st visit: prenatal, provider pre-enrollment</v>
      </c>
      <c r="C1131" s="67"/>
      <c r="D1131" s="67"/>
      <c r="E1131" s="67"/>
      <c r="F1131" s="68"/>
      <c r="G1131" s="67"/>
      <c r="H1131" s="69"/>
      <c r="I1131" s="67"/>
      <c r="J1131" s="67"/>
      <c r="K1131" s="67"/>
      <c r="L1131" s="67"/>
      <c r="M1131" s="111">
        <f>IF(J51=I$1103,L$1103,IF(J51=I$1104,L$1104,IF(J51=I$1105,L$1105,IF(J51=I$1106,L$1106,IF(J51=I$1107,L$1107,IF(J51=I$1108,L$1108,IF(J51=I$1109,L$1109,IF(J51="",0))))))))</f>
        <v>0</v>
      </c>
    </row>
    <row r="1132" spans="2:16" hidden="1" x14ac:dyDescent="0.3">
      <c r="F1132" s="63"/>
    </row>
    <row r="1133" spans="2:16" hidden="1" x14ac:dyDescent="0.3">
      <c r="F1133" s="70" t="str">
        <f>F55</f>
        <v>Letisha</v>
      </c>
      <c r="J1133" s="70" t="str">
        <f>F56</f>
        <v>Dr. Waterson</v>
      </c>
    </row>
    <row r="1134" spans="2:16" hidden="1" x14ac:dyDescent="0.3"/>
    <row r="1135" spans="2:16" hidden="1" x14ac:dyDescent="0.3">
      <c r="B1135" s="64">
        <f>IF(C1135=F$1107,E$1107,IF(C1135=F$1108,E$1108,IF(C1135=F$1109,E$1109,IF(C1135=F$1110,E$1110,IF(C1135=F$1111,E$1111,IF(C1135=0,0))))))</f>
        <v>2.5</v>
      </c>
      <c r="C1135" s="4" t="str">
        <f>K58</f>
        <v>I somewhat disagree</v>
      </c>
      <c r="F1135" s="4" t="s">
        <v>79</v>
      </c>
      <c r="M1135" s="4">
        <f>IF(K58="",0,1)</f>
        <v>1</v>
      </c>
    </row>
    <row r="1136" spans="2:16" hidden="1" x14ac:dyDescent="0.3">
      <c r="B1136" s="64">
        <f t="shared" ref="B1136:B1144" si="5">IF(C1136=F$1107,E$1107,IF(C1136=F$1108,E$1108,IF(C1136=F$1109,E$1109,IF(C1136=F$1110,E$1110,IF(C1136=F$1111,E$1111,IF(C1136=0,0))))))</f>
        <v>5</v>
      </c>
      <c r="C1136" s="4" t="str">
        <f>K60</f>
        <v>I neither agree nor disagree</v>
      </c>
      <c r="F1136" s="4" t="s">
        <v>80</v>
      </c>
      <c r="M1136" s="4">
        <f>IF(K60="",0,1)</f>
        <v>1</v>
      </c>
      <c r="P1136" s="4" t="s">
        <v>81</v>
      </c>
    </row>
    <row r="1137" spans="2:16" hidden="1" x14ac:dyDescent="0.3">
      <c r="B1137" s="64">
        <f t="shared" si="5"/>
        <v>2.5</v>
      </c>
      <c r="C1137" s="4" t="str">
        <f>K62</f>
        <v>I somewhat disagree</v>
      </c>
      <c r="F1137" s="4" t="s">
        <v>82</v>
      </c>
      <c r="M1137" s="4">
        <f>IF(K62="",0,1)</f>
        <v>1</v>
      </c>
    </row>
    <row r="1138" spans="2:16" hidden="1" x14ac:dyDescent="0.3">
      <c r="B1138" s="64">
        <f t="shared" si="5"/>
        <v>10</v>
      </c>
      <c r="C1138" s="4" t="str">
        <f>K64</f>
        <v>I strongly agree</v>
      </c>
      <c r="F1138" s="4" t="s">
        <v>83</v>
      </c>
      <c r="M1138" s="4">
        <f>IF(K64="",0,1)</f>
        <v>1</v>
      </c>
    </row>
    <row r="1139" spans="2:16" hidden="1" x14ac:dyDescent="0.3">
      <c r="B1139" s="64">
        <f t="shared" si="5"/>
        <v>0</v>
      </c>
      <c r="C1139" s="4" t="str">
        <f>K66</f>
        <v>I strongly disagree</v>
      </c>
      <c r="F1139" s="4" t="s">
        <v>84</v>
      </c>
      <c r="M1139" s="4">
        <f>IF(K66="",0,1)</f>
        <v>1</v>
      </c>
    </row>
    <row r="1140" spans="2:16" hidden="1" x14ac:dyDescent="0.3">
      <c r="B1140" s="64">
        <f t="shared" si="5"/>
        <v>5</v>
      </c>
      <c r="C1140" s="4" t="str">
        <f>K68</f>
        <v>I neither agree nor disagree</v>
      </c>
      <c r="F1140" s="4" t="s">
        <v>85</v>
      </c>
      <c r="M1140" s="4">
        <f>IF(K68="",0,1)</f>
        <v>1</v>
      </c>
    </row>
    <row r="1141" spans="2:16" hidden="1" x14ac:dyDescent="0.3">
      <c r="B1141" s="64">
        <f t="shared" si="5"/>
        <v>5</v>
      </c>
      <c r="C1141" s="4" t="str">
        <f>K70</f>
        <v>I neither agree nor disagree</v>
      </c>
      <c r="F1141" s="4" t="s">
        <v>86</v>
      </c>
      <c r="M1141" s="4">
        <f>IF(K70="",0,1)</f>
        <v>1</v>
      </c>
    </row>
    <row r="1142" spans="2:16" hidden="1" x14ac:dyDescent="0.3">
      <c r="B1142" s="64">
        <f t="shared" si="5"/>
        <v>10</v>
      </c>
      <c r="C1142" s="4" t="str">
        <f>K72</f>
        <v>I strongly agree</v>
      </c>
      <c r="F1142" s="4" t="s">
        <v>87</v>
      </c>
      <c r="M1142" s="4">
        <f>IF(K72="",0,1)</f>
        <v>1</v>
      </c>
    </row>
    <row r="1143" spans="2:16" hidden="1" x14ac:dyDescent="0.3">
      <c r="B1143" s="64">
        <f t="shared" si="5"/>
        <v>10</v>
      </c>
      <c r="C1143" s="4" t="str">
        <f>K74</f>
        <v>I strongly agree</v>
      </c>
      <c r="F1143" s="4" t="s">
        <v>88</v>
      </c>
      <c r="M1143" s="4">
        <f>IF(K74="",0,1)</f>
        <v>1</v>
      </c>
      <c r="P1143" s="4" t="s">
        <v>89</v>
      </c>
    </row>
    <row r="1144" spans="2:16" hidden="1" x14ac:dyDescent="0.3">
      <c r="B1144" s="64">
        <f t="shared" si="5"/>
        <v>10</v>
      </c>
      <c r="C1144" s="4" t="str">
        <f>K76</f>
        <v>I strongly agree</v>
      </c>
      <c r="F1144" s="4" t="s">
        <v>90</v>
      </c>
      <c r="M1144" s="4">
        <f>IF(K76="",0,1)</f>
        <v>1</v>
      </c>
      <c r="P1144" s="4" t="s">
        <v>91</v>
      </c>
    </row>
    <row r="1145" spans="2:16" hidden="1" x14ac:dyDescent="0.3">
      <c r="M1145" s="71">
        <f>SUM(M1135:M1144)</f>
        <v>10</v>
      </c>
    </row>
    <row r="1146" spans="2:16" ht="15.5" hidden="1" x14ac:dyDescent="0.45">
      <c r="B1146" s="72">
        <f>ROUND(SUM(B1135:B1144),0)</f>
        <v>60</v>
      </c>
      <c r="C1146" s="73" t="str">
        <f>IF(AND($B1146&gt;=$B$1114,$B1146&lt;$C$1114),E$1114,IF(AND($B1146&gt;=$B$1115,$B1146&lt;$C$1115),E$1115,IF(AND($B1146&gt;=$B$1116,$B1146&lt;$C$1116),E$1116,IF(AND($B1146&gt;=$B$1117,$B1146&lt;$C$1117),E$1117,IF(AND($B1146&gt;=$B$1118,$B1146&lt;=$C$1118),E$1118)))))</f>
        <v>Adequately competent</v>
      </c>
      <c r="F1146" s="73" t="str">
        <f>IF(AND($B1146&gt;=$B$1114,$B1146&lt;$C$1114),H$1114,IF(AND($B1146&gt;=$B$1115,$B1146&lt;$C$1115),H$1115,IF(AND($B1146&gt;=$B$1116,$B1146&lt;$C$1116),H$1116,IF(AND($B1146&gt;=$B$1117,$B1146&lt;$C$1117),H$1117,IF(AND($B1146&gt;=$B$1118,$B1146&lt;=$C$1118),H$1118)))))</f>
        <v>adequate competence</v>
      </c>
      <c r="I1146" s="73" t="str">
        <f>IF(AND($B1146&gt;=$B$1114,$B1146&lt;$C$1114),K$1114,IF(AND($B1146&gt;=$B$1115,$B1146&lt;$C$1115),K$1115,IF(AND($B1146&gt;=$B$1116,$B1146&lt;$C$1116),K$1116,IF(AND($B1146&gt;=$B$1117,$B1146&lt;$C$1117),K$1117,IF(AND($B1146&gt;=$B$1118,$B1146&lt;=$C$1118),K$1118)))))</f>
        <v>tolerable risk to Letisha's wellbeing</v>
      </c>
      <c r="M1146" s="74">
        <f>IF(M1145=10,B1146,"")</f>
        <v>60</v>
      </c>
      <c r="P1146" s="127">
        <f>IF(M1146="","",M1146*0.01)</f>
        <v>0.6</v>
      </c>
    </row>
    <row r="1147" spans="2:16" ht="15.5" hidden="1" x14ac:dyDescent="0.45">
      <c r="L1147" s="75" t="s">
        <v>92</v>
      </c>
      <c r="M1147" s="76">
        <f>IF(K56="","",K56)</f>
        <v>5.8</v>
      </c>
      <c r="P1147" s="127">
        <f>IF(M1147="","",1-(M1147/12))</f>
        <v>0.51666666666666661</v>
      </c>
    </row>
    <row r="1148" spans="2:16" hidden="1" x14ac:dyDescent="0.3">
      <c r="B1148" s="73" t="str">
        <f>IF(M1145=10,CONCATENATE(E1148,F1148,G1148,H1148,I1148,J1148,K1148,L1148,M1148),"")</f>
        <v>The resulting score for cultural competence is 60 out of 100. This indicates a level of adequate competence.</v>
      </c>
      <c r="D1148" s="65" t="s">
        <v>60</v>
      </c>
      <c r="E1148" s="4" t="s">
        <v>93</v>
      </c>
      <c r="F1148" s="4">
        <f>B1146</f>
        <v>60</v>
      </c>
      <c r="G1148" s="4" t="s">
        <v>94</v>
      </c>
      <c r="H1148" s="4" t="str">
        <f>F1146</f>
        <v>adequate competence</v>
      </c>
      <c r="I1148" s="4" t="s">
        <v>95</v>
      </c>
    </row>
    <row r="1149" spans="2:16" hidden="1" x14ac:dyDescent="0.3">
      <c r="H1149" s="4"/>
    </row>
    <row r="1150" spans="2:16" hidden="1" x14ac:dyDescent="0.3"/>
    <row r="1151" spans="2:16" hidden="1" x14ac:dyDescent="0.3">
      <c r="B1151" s="4" t="s">
        <v>96</v>
      </c>
    </row>
    <row r="1152" spans="2:16" hidden="1" x14ac:dyDescent="0.3">
      <c r="B1152" s="77" t="s">
        <v>97</v>
      </c>
      <c r="C1152" s="73" t="str">
        <f>IF(M$1145=10,CONCATENATE(E1152,F1152,G1152,H1152,I1152,J1152,K1152,L1152,M1152),"")</f>
        <v xml:space="preserve">Thank you, Dr. Waterson, for your medical service to Letisha. </v>
      </c>
      <c r="D1152" s="65" t="s">
        <v>60</v>
      </c>
      <c r="E1152" s="4" t="s">
        <v>98</v>
      </c>
      <c r="F1152" s="4" t="str">
        <f>$F$56</f>
        <v>Dr. Waterson</v>
      </c>
      <c r="G1152" s="4" t="s">
        <v>99</v>
      </c>
      <c r="I1152" s="4" t="str">
        <f>IF(F55="","this culturally diverse patient",F55)</f>
        <v>Letisha</v>
      </c>
      <c r="J1152" s="4" t="s">
        <v>100</v>
      </c>
    </row>
    <row r="1153" spans="2:11" hidden="1" x14ac:dyDescent="0.3">
      <c r="B1153" s="78" t="s">
        <v>101</v>
      </c>
      <c r="C1153" s="73" t="str">
        <f t="shared" ref="C1153:C1154" si="6">IF(M$1145=10,CONCATENATE(E1153,F1153,G1153,H1153,I1153,J1153,K1153,L1153,M1153),"")</f>
        <v>You have been assessed by Letisha, one of your patients, as measurably presenting adequate competence. This suggests that you present a tolerable risk to Letisha's wellbeing, and to other culturally diverse patients. Of course, it doesn't have to stay that way.</v>
      </c>
      <c r="D1153" s="65" t="s">
        <v>60</v>
      </c>
      <c r="E1153" s="4" t="s">
        <v>102</v>
      </c>
      <c r="F1153" s="4" t="str">
        <f>IF(F55=""," one of your patients,",CONCATENATE(F55,", one of your patients, "))</f>
        <v xml:space="preserve">Letisha, one of your patients, </v>
      </c>
      <c r="G1153" s="4" t="s">
        <v>103</v>
      </c>
      <c r="H1153" s="61" t="str">
        <f>F1146</f>
        <v>adequate competence</v>
      </c>
      <c r="I1153" s="4" t="s">
        <v>104</v>
      </c>
      <c r="J1153" s="4" t="str">
        <f>I1146</f>
        <v>tolerable risk to Letisha's wellbeing</v>
      </c>
      <c r="K1153" s="4" t="s">
        <v>105</v>
      </c>
    </row>
    <row r="1154" spans="2:11" hidden="1" x14ac:dyDescent="0.3">
      <c r="B1154" s="77" t="s">
        <v>97</v>
      </c>
      <c r="C1154" s="73" t="str">
        <f t="shared" si="6"/>
        <v>We offer two programs to boost your cultural competence to reliably serve culturally diverse patients. The first one is free.</v>
      </c>
      <c r="D1154" s="65" t="s">
        <v>60</v>
      </c>
      <c r="E1154" s="4" t="s">
        <v>106</v>
      </c>
    </row>
    <row r="1155" spans="2:11" hidden="1" x14ac:dyDescent="0.3">
      <c r="C1155" s="73" t="str">
        <f>IF(M1145=10,B1159,"")</f>
        <v>Standard Competence</v>
      </c>
      <c r="D1155" s="4" t="str">
        <f>IF(M1145=10," for legitimacy","")</f>
        <v xml:space="preserve"> for legitimacy</v>
      </c>
      <c r="F1155" s="79" t="str">
        <f>IF(M1145=10,E1159,"")</f>
        <v>We offer you, Dr. Waterson,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row>
    <row r="1156" spans="2:11" hidden="1" x14ac:dyDescent="0.3">
      <c r="C1156" s="73" t="str">
        <f>IF(M1145=10,B1160,"")</f>
        <v>Competitive Competence</v>
      </c>
      <c r="D1156" s="4" t="str">
        <f>IF(M1145=10," for referrals","")</f>
        <v xml:space="preserve"> for referrals</v>
      </c>
      <c r="F1156" s="79" t="str">
        <f>IF(M1145=10,E1160,"")</f>
        <v>We offer you, Dr. Waterson,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row>
    <row r="1157" spans="2:11" hidden="1" x14ac:dyDescent="0.3">
      <c r="C1157" s="73" t="str">
        <f>IF(M1145=10,F1157,"")</f>
        <v>Let's work together to improve healthcare outcomes for all of your patients. Thank you.</v>
      </c>
      <c r="E1157" s="65" t="s">
        <v>60</v>
      </c>
      <c r="F1157" s="4" t="s">
        <v>107</v>
      </c>
    </row>
    <row r="1158" spans="2:11" hidden="1" x14ac:dyDescent="0.3"/>
    <row r="1159" spans="2:11" hidden="1" x14ac:dyDescent="0.3">
      <c r="B1159" s="4" t="s">
        <v>108</v>
      </c>
      <c r="E1159" s="73" t="str">
        <f>CONCATENATE(G1159,H1159,I1159)</f>
        <v>We offer you, Dr. Waterson,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F1159" s="65" t="s">
        <v>60</v>
      </c>
      <c r="G1159" s="4" t="s">
        <v>109</v>
      </c>
      <c r="H1159" s="4" t="str">
        <f>IF(F$56="","the medical provider",F$56)</f>
        <v>Dr. Waterson</v>
      </c>
      <c r="I1159" s="61" t="s">
        <v>110</v>
      </c>
    </row>
    <row r="1160" spans="2:11" hidden="1" x14ac:dyDescent="0.3">
      <c r="B1160" s="4" t="s">
        <v>111</v>
      </c>
      <c r="E1160" s="73" t="str">
        <f>CONCATENATE(G1160,H1160,I1160)</f>
        <v>We offer you, Dr. Waterson,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F1160" s="65" t="s">
        <v>60</v>
      </c>
      <c r="G1160" s="4" t="s">
        <v>109</v>
      </c>
      <c r="H1160" s="4" t="str">
        <f>IF(F$56="","the medical provider",F$56)</f>
        <v>Dr. Waterson</v>
      </c>
      <c r="I1160" s="61" t="s">
        <v>112</v>
      </c>
    </row>
    <row r="1161" spans="2:11" hidden="1" x14ac:dyDescent="0.3"/>
    <row r="1162" spans="2:11" hidden="1" x14ac:dyDescent="0.3"/>
    <row r="1163" spans="2:11" hidden="1" x14ac:dyDescent="0.3">
      <c r="B1163" s="80"/>
    </row>
    <row r="1164" spans="2:11" hidden="1" x14ac:dyDescent="0.3">
      <c r="B1164" s="81"/>
      <c r="C1164" s="4" t="s">
        <v>22</v>
      </c>
      <c r="H1164" s="4" t="s">
        <v>113</v>
      </c>
    </row>
    <row r="1165" spans="2:11" hidden="1" x14ac:dyDescent="0.3">
      <c r="B1165" s="81"/>
      <c r="C1165" s="4" t="s">
        <v>114</v>
      </c>
      <c r="H1165" s="4" t="s">
        <v>115</v>
      </c>
    </row>
    <row r="1166" spans="2:11" hidden="1" x14ac:dyDescent="0.3">
      <c r="B1166" s="82"/>
      <c r="C1166" s="4" t="s">
        <v>116</v>
      </c>
      <c r="H1166" s="4" t="s">
        <v>117</v>
      </c>
    </row>
    <row r="1167" spans="2:11" hidden="1" x14ac:dyDescent="0.3">
      <c r="B1167" s="82"/>
      <c r="C1167" s="4" t="s">
        <v>26</v>
      </c>
      <c r="H1167" s="4" t="s">
        <v>118</v>
      </c>
    </row>
    <row r="1168" spans="2:11" hidden="1" x14ac:dyDescent="0.3">
      <c r="B1168" s="83"/>
      <c r="C1168" s="4" t="s">
        <v>119</v>
      </c>
      <c r="H1168" s="4" t="s">
        <v>120</v>
      </c>
    </row>
    <row r="1169" spans="2:16" hidden="1" x14ac:dyDescent="0.3">
      <c r="B1169" s="83"/>
      <c r="C1169" s="4" t="s">
        <v>24</v>
      </c>
      <c r="H1169" s="4" t="s">
        <v>121</v>
      </c>
    </row>
    <row r="1170" spans="2:16" hidden="1" x14ac:dyDescent="0.3"/>
    <row r="1171" spans="2:16" ht="16" hidden="1" x14ac:dyDescent="0.4">
      <c r="B1171" s="66" t="str">
        <f>IF(OR(F91="",J91=""),B91,CONCATENATE(B91,": ",F91,", ",J91))</f>
        <v>2nd visit: prenatal, provider pre-enrollment</v>
      </c>
      <c r="C1171" s="67"/>
      <c r="D1171" s="67"/>
      <c r="E1171" s="67"/>
      <c r="F1171" s="68"/>
      <c r="G1171" s="67"/>
      <c r="H1171" s="69"/>
      <c r="I1171" s="67"/>
      <c r="J1171" s="67"/>
      <c r="K1171" s="67"/>
      <c r="L1171" s="67"/>
      <c r="M1171" s="111">
        <f>IF(J91=I$1103,L$1103,IF(J91=I$1104,L$1104,IF(J91=I$1105,L$1105,IF(J91=I$1106,L$1106,IF(J91=I$1107,L$1107,IF(J91=I$1108,L$1108,IF(J91=I$1109,L$1109,IF(J91="",0))))))))</f>
        <v>0</v>
      </c>
    </row>
    <row r="1172" spans="2:16" hidden="1" x14ac:dyDescent="0.3">
      <c r="F1172" s="63"/>
    </row>
    <row r="1173" spans="2:16" hidden="1" x14ac:dyDescent="0.3">
      <c r="F1173" s="70" t="str">
        <f>F95</f>
        <v>Letisha</v>
      </c>
      <c r="J1173" s="70" t="str">
        <f>F96</f>
        <v>Dr. Waterson</v>
      </c>
    </row>
    <row r="1174" spans="2:16" hidden="1" x14ac:dyDescent="0.3"/>
    <row r="1175" spans="2:16" hidden="1" x14ac:dyDescent="0.3">
      <c r="B1175" s="64">
        <f>IF(C1175=F$1107,E$1107,IF(C1175=F$1108,E$1108,IF(C1175=F$1109,E$1109,IF(C1175=F$1110,E$1110,IF(C1175=F$1111,E$1111,IF(C1175=0,0))))))</f>
        <v>2.5</v>
      </c>
      <c r="C1175" s="4" t="str">
        <f>K98</f>
        <v>I somewhat disagree</v>
      </c>
      <c r="F1175" s="4" t="str">
        <f t="shared" ref="F1175:F1184" si="7">F1135</f>
        <v>1. I felt fully seen and heard.</v>
      </c>
      <c r="M1175" s="4">
        <f>IF(K98="",0,1)</f>
        <v>1</v>
      </c>
    </row>
    <row r="1176" spans="2:16" hidden="1" x14ac:dyDescent="0.3">
      <c r="B1176" s="64">
        <f t="shared" ref="B1176:B1184" si="8">IF(C1176=F$1107,E$1107,IF(C1176=F$1108,E$1108,IF(C1176=F$1109,E$1109,IF(C1176=F$1110,E$1110,IF(C1176=F$1111,E$1111,IF(C1176=0,0))))))</f>
        <v>5</v>
      </c>
      <c r="C1176" s="4" t="str">
        <f>K100</f>
        <v>I neither agree nor disagree</v>
      </c>
      <c r="F1176" s="4" t="str">
        <f t="shared" si="7"/>
        <v>2. They faithfully responded to all of my expressions of pain or discomfort.</v>
      </c>
      <c r="M1176" s="4">
        <f>IF(K100="",0,1)</f>
        <v>1</v>
      </c>
      <c r="P1176" s="4" t="s">
        <v>81</v>
      </c>
    </row>
    <row r="1177" spans="2:16" hidden="1" x14ac:dyDescent="0.3">
      <c r="B1177" s="64">
        <f t="shared" si="8"/>
        <v>2.5</v>
      </c>
      <c r="C1177" s="4" t="str">
        <f>K102</f>
        <v>I somewhat disagree</v>
      </c>
      <c r="F1177" s="4" t="str">
        <f t="shared" si="7"/>
        <v>3. They put my personal wellbeing ahead of their institutional processes.</v>
      </c>
      <c r="M1177" s="4">
        <f>IF(K102="",0,1)</f>
        <v>1</v>
      </c>
    </row>
    <row r="1178" spans="2:16" hidden="1" x14ac:dyDescent="0.3">
      <c r="B1178" s="64">
        <f t="shared" si="8"/>
        <v>10</v>
      </c>
      <c r="C1178" s="4" t="str">
        <f>K104</f>
        <v>I strongly agree</v>
      </c>
      <c r="F1178" s="4" t="str">
        <f t="shared" si="7"/>
        <v>4. Their actions and expressions were devoid of any microaggressions.</v>
      </c>
      <c r="M1178" s="4">
        <f>IF(K104="",0,1)</f>
        <v>1</v>
      </c>
    </row>
    <row r="1179" spans="2:16" hidden="1" x14ac:dyDescent="0.3">
      <c r="B1179" s="64">
        <f t="shared" si="8"/>
        <v>0</v>
      </c>
      <c r="C1179" s="4" t="str">
        <f>K106</f>
        <v>I strongly disagree</v>
      </c>
      <c r="F1179" s="4" t="str">
        <f t="shared" si="7"/>
        <v>5. They asked me how they could be more culturally sensitive.</v>
      </c>
      <c r="M1179" s="4">
        <f>IF(K106="",0,1)</f>
        <v>1</v>
      </c>
    </row>
    <row r="1180" spans="2:16" hidden="1" x14ac:dyDescent="0.3">
      <c r="B1180" s="64">
        <f t="shared" si="8"/>
        <v>7.5</v>
      </c>
      <c r="C1180" s="4" t="str">
        <f>K108</f>
        <v>I somewhat agree</v>
      </c>
      <c r="F1180" s="4" t="str">
        <f t="shared" si="7"/>
        <v>6. They did not exploit my vulnerability to their professional authority.</v>
      </c>
      <c r="M1180" s="4">
        <f>IF(K108="",0,1)</f>
        <v>1</v>
      </c>
    </row>
    <row r="1181" spans="2:16" hidden="1" x14ac:dyDescent="0.3">
      <c r="B1181" s="64">
        <f t="shared" si="8"/>
        <v>5</v>
      </c>
      <c r="C1181" s="4" t="str">
        <f>K110</f>
        <v>I neither agree nor disagree</v>
      </c>
      <c r="F1181" s="4" t="str">
        <f t="shared" si="7"/>
        <v>7. I never had to give up my autonomy to fit their processes.</v>
      </c>
      <c r="M1181" s="4">
        <f>IF(K110="",0,1)</f>
        <v>1</v>
      </c>
    </row>
    <row r="1182" spans="2:16" hidden="1" x14ac:dyDescent="0.3">
      <c r="B1182" s="64">
        <f t="shared" si="8"/>
        <v>10</v>
      </c>
      <c r="C1182" s="4" t="str">
        <f>K112</f>
        <v>I strongly agree</v>
      </c>
      <c r="F1182" s="4" t="str">
        <f t="shared" si="7"/>
        <v>8. Staff appeared to be culturally diverse.</v>
      </c>
      <c r="M1182" s="4">
        <f>IF(K112="",0,1)</f>
        <v>1</v>
      </c>
    </row>
    <row r="1183" spans="2:16" hidden="1" x14ac:dyDescent="0.3">
      <c r="B1183" s="64">
        <f t="shared" si="8"/>
        <v>10</v>
      </c>
      <c r="C1183" s="4" t="str">
        <f>K114</f>
        <v>I strongly agree</v>
      </c>
      <c r="F1183" s="4" t="str">
        <f t="shared" si="7"/>
        <v>9. They effectively accommodated my linguistic barrier.</v>
      </c>
      <c r="M1183" s="4">
        <f>IF(K114="",0,1)</f>
        <v>1</v>
      </c>
      <c r="P1183" s="4" t="s">
        <v>89</v>
      </c>
    </row>
    <row r="1184" spans="2:16" hidden="1" x14ac:dyDescent="0.3">
      <c r="B1184" s="64">
        <f t="shared" si="8"/>
        <v>10</v>
      </c>
      <c r="C1184" s="4" t="str">
        <f>K116</f>
        <v>I strongly agree</v>
      </c>
      <c r="F1184" s="4" t="str">
        <f t="shared" si="7"/>
        <v>10. I was offered billing options appropriate to my cultural values.</v>
      </c>
      <c r="M1184" s="4">
        <f>IF(K116="",0,1)</f>
        <v>1</v>
      </c>
      <c r="P1184" s="4" t="s">
        <v>91</v>
      </c>
    </row>
    <row r="1185" spans="2:22" hidden="1" x14ac:dyDescent="0.3">
      <c r="M1185" s="71">
        <f>SUM(M1175:M1184)</f>
        <v>10</v>
      </c>
    </row>
    <row r="1186" spans="2:22" ht="15.5" hidden="1" x14ac:dyDescent="0.45">
      <c r="B1186" s="72">
        <f>ROUND(SUM(B1175:B1184),0)</f>
        <v>63</v>
      </c>
      <c r="C1186" s="73" t="str">
        <f>IF(AND($B1186&gt;=$B$1114,$B1186&lt;$C$1114),E$1114,IF(AND($B1186&gt;=$B$1115,$B1186&lt;$C$1115),E$1115,IF(AND($B1186&gt;=$B$1116,$B1186&lt;$C$1116),E$1116,IF(AND($B1186&gt;=$B$1117,$B1186&lt;$C$1117),E$1117,IF(AND($B1186&gt;=$B$1118,$B1186&lt;=$C$1118),E$1118)))))</f>
        <v>Adequately competent</v>
      </c>
      <c r="F1186" s="73" t="str">
        <f>IF(AND($B1186&gt;=$B$1114,$B1186&lt;$C$1114),H$1114,IF(AND($B1186&gt;=$B$1115,$B1186&lt;$C$1115),H$1115,IF(AND($B1186&gt;=$B$1116,$B1186&lt;$C$1116),H$1116,IF(AND($B1186&gt;=$B$1117,$B1186&lt;$C$1117),H$1117,IF(AND($B1186&gt;=$B$1118,$B1186&lt;=$C$1118),H$1118)))))</f>
        <v>adequate competence</v>
      </c>
      <c r="I1186" s="73" t="str">
        <f>IF(AND($B1186&gt;=$B$1114,$B1186&lt;$C$1114),K$1114,IF(AND($B1186&gt;=$B$1115,$B1186&lt;$C$1115),K$1115,IF(AND($B1186&gt;=$B$1116,$B1186&lt;$C$1116),K$1116,IF(AND($B1186&gt;=$B$1117,$B1186&lt;$C$1117),K$1117,IF(AND($B1186&gt;=$B$1118,$B1186&lt;=$C$1118),K$1118)))))</f>
        <v>tolerable risk to Letisha's wellbeing</v>
      </c>
      <c r="M1186" s="74">
        <f>IF(M1185=10,B1186,"")</f>
        <v>63</v>
      </c>
      <c r="P1186" s="127">
        <f>IF(M1186="","",M1186*0.01)</f>
        <v>0.63</v>
      </c>
    </row>
    <row r="1187" spans="2:22" ht="15.5" hidden="1" x14ac:dyDescent="0.45">
      <c r="L1187" s="75" t="s">
        <v>92</v>
      </c>
      <c r="M1187" s="76">
        <f>IF(K96="","",K96)</f>
        <v>5.8</v>
      </c>
      <c r="P1187" s="127">
        <f>IF(M1187="","",1-(M1187/12))</f>
        <v>0.51666666666666661</v>
      </c>
    </row>
    <row r="1188" spans="2:22" hidden="1" x14ac:dyDescent="0.3">
      <c r="B1188" s="73" t="str">
        <f>IF(M1185=10,CONCATENATE(E1188,F1188,G1188,H1188,I1188,J1188,K1188,L1188,M1188),"")</f>
        <v>The resulting score for cultural competence is 63 out of 100. This indicates a level of adequate competence.</v>
      </c>
      <c r="D1188" s="65" t="s">
        <v>60</v>
      </c>
      <c r="E1188" s="4" t="s">
        <v>93</v>
      </c>
      <c r="F1188" s="4">
        <f>B1186</f>
        <v>63</v>
      </c>
      <c r="G1188" s="4" t="s">
        <v>94</v>
      </c>
      <c r="H1188" s="4" t="str">
        <f>F1186</f>
        <v>adequate competence</v>
      </c>
      <c r="I1188" s="4" t="s">
        <v>95</v>
      </c>
    </row>
    <row r="1189" spans="2:22" hidden="1" x14ac:dyDescent="0.3"/>
    <row r="1190" spans="2:22" ht="15.5" hidden="1" x14ac:dyDescent="0.45">
      <c r="C1190" s="147">
        <f>E126</f>
        <v>0</v>
      </c>
      <c r="D1190" s="148"/>
      <c r="E1190" s="148"/>
      <c r="F1190" s="148"/>
      <c r="G1190" s="148"/>
      <c r="H1190" s="149"/>
      <c r="V1190" s="84" t="s">
        <v>122</v>
      </c>
    </row>
    <row r="1191" spans="2:22" hidden="1" x14ac:dyDescent="0.3"/>
    <row r="1192" spans="2:22" hidden="1" x14ac:dyDescent="0.3">
      <c r="C1192" s="73" t="str">
        <f>CONCATENATE(E1192,F1192,G1192,H1192,I1192,J1192,K1192,,L1192,M1192)</f>
        <v xml:space="preserve">We provide this helpful feedback to you, Dr. Waterson, to improve your cultural competency. </v>
      </c>
      <c r="D1192" s="65" t="s">
        <v>60</v>
      </c>
      <c r="E1192" s="4" t="s">
        <v>123</v>
      </c>
      <c r="F1192" s="4" t="str">
        <f>IF($J1173=0,"the recipient",$J1173)</f>
        <v>Dr. Waterson</v>
      </c>
      <c r="G1192" s="4" t="s">
        <v>124</v>
      </c>
      <c r="H1192" s="4"/>
      <c r="U1192" s="4" t="s">
        <v>125</v>
      </c>
    </row>
    <row r="1193" spans="2:22" hidden="1" x14ac:dyDescent="0.3">
      <c r="C1193" s="73" t="str">
        <f>CONCATENATE(E1193,F1193,G1193,H1193,I1193,J1193,K1193,,L1193,M1193)</f>
        <v xml:space="preserve">We know medical providers like you rely upon referrals. Often from those you serve. </v>
      </c>
      <c r="D1193" s="65" t="s">
        <v>60</v>
      </c>
      <c r="E1193" s="4" t="s">
        <v>126</v>
      </c>
      <c r="G1193" s="4" t="s">
        <v>127</v>
      </c>
    </row>
    <row r="1194" spans="2:22" hidden="1" x14ac:dyDescent="0.3">
      <c r="C1194" s="73" t="str">
        <f>CONCATENATE(E1194,F1194,G1194,H1194,I1194,J1194,K1194,,L1194,M1194)</f>
        <v>Select a service that best fits your needs.</v>
      </c>
      <c r="D1194" s="65" t="s">
        <v>60</v>
      </c>
      <c r="E1194" s="4" t="s">
        <v>17</v>
      </c>
    </row>
    <row r="1195" spans="2:22" hidden="1" x14ac:dyDescent="0.3">
      <c r="C1195" s="62" t="str">
        <f>$C$1164</f>
        <v>Standard Cultural Competence - begin</v>
      </c>
      <c r="E1195" s="65" t="s">
        <v>60</v>
      </c>
      <c r="F1195" s="62" t="str">
        <f>$H$1164</f>
        <v>beginning the Standard Cultural Competence program</v>
      </c>
      <c r="G1195" s="65" t="s">
        <v>60</v>
      </c>
      <c r="H1195" s="73" t="str">
        <f>CONCATENATE($I1195,$J1195,$K1195,$L1195,$M1195,$N1195,$O1195,$P1195)</f>
        <v>Now that Dr. Waterson is beginning the Standard Cultural Competence program, we expect improved outcomes.And can provide a testimonial of their responsiveness to the needs of diverse clients.</v>
      </c>
      <c r="I1195" s="4" t="s">
        <v>128</v>
      </c>
      <c r="J1195" s="65" t="str">
        <f>F1192</f>
        <v>Dr. Waterson</v>
      </c>
      <c r="K1195" s="61" t="s">
        <v>129</v>
      </c>
      <c r="L1195" s="4" t="str">
        <f>F1195</f>
        <v>beginning the Standard Cultural Competence program</v>
      </c>
      <c r="M1195" s="4" t="s">
        <v>130</v>
      </c>
      <c r="N1195" s="60" t="s">
        <v>131</v>
      </c>
    </row>
    <row r="1196" spans="2:22" hidden="1" x14ac:dyDescent="0.3">
      <c r="C1196" s="62" t="str">
        <f>$C$1165</f>
        <v>Competitive Cultural Competence - begin</v>
      </c>
      <c r="E1196" s="65" t="s">
        <v>60</v>
      </c>
      <c r="F1196" s="62" t="str">
        <f>$H$1165</f>
        <v>beginning the Competetive Cultural Competence program</v>
      </c>
      <c r="G1196" s="65" t="s">
        <v>60</v>
      </c>
      <c r="H1196" s="73" t="str">
        <f t="shared" ref="H1196:H1201" si="9">CONCATENATE($I1196,$J1196,$K1196,$L1196,$M1196,$N1196,$O1196,$P1196)</f>
        <v>Now that Dr. Waterson is beginning the Competetive Cultural Competence program, we anticipate modestly improved wellness outcomes.And can provide a testimonial of their responsiveness to the needs of diverse clients.</v>
      </c>
      <c r="I1196" s="4" t="s">
        <v>128</v>
      </c>
      <c r="J1196" s="4" t="str">
        <f>J1195</f>
        <v>Dr. Waterson</v>
      </c>
      <c r="K1196" s="61" t="str">
        <f>K$1195</f>
        <v xml:space="preserve"> is </v>
      </c>
      <c r="L1196" s="4" t="str">
        <f t="shared" ref="L1196:L1200" si="10">F1196</f>
        <v>beginning the Competetive Cultural Competence program</v>
      </c>
      <c r="M1196" s="4" t="s">
        <v>132</v>
      </c>
      <c r="N1196" s="60" t="s">
        <v>131</v>
      </c>
      <c r="O1196" s="61"/>
    </row>
    <row r="1197" spans="2:22" hidden="1" x14ac:dyDescent="0.3">
      <c r="C1197" s="62" t="str">
        <f>$C$1166</f>
        <v>Standard Cultural Competence - enrolled</v>
      </c>
      <c r="E1197" s="65" t="s">
        <v>60</v>
      </c>
      <c r="F1197" s="62" t="str">
        <f>$H$1166</f>
        <v>participating in the Standard Cultural Competence program</v>
      </c>
      <c r="G1197" s="65" t="s">
        <v>60</v>
      </c>
      <c r="H1197" s="73" t="str">
        <f t="shared" si="9"/>
        <v>Now that Dr. Waterson is participating in the Standard Cultural Competence program, we expect better outcomes.And can provide a testimonial of their responsiveness to the needs of diverse clients.</v>
      </c>
      <c r="I1197" s="4" t="s">
        <v>128</v>
      </c>
      <c r="J1197" s="4" t="str">
        <f t="shared" ref="J1197:J1200" si="11">J1196</f>
        <v>Dr. Waterson</v>
      </c>
      <c r="K1197" s="61" t="str">
        <f>K$1195</f>
        <v xml:space="preserve"> is </v>
      </c>
      <c r="L1197" s="4" t="str">
        <f t="shared" si="10"/>
        <v>participating in the Standard Cultural Competence program</v>
      </c>
      <c r="M1197" s="4" t="s">
        <v>133</v>
      </c>
      <c r="N1197" s="60" t="s">
        <v>131</v>
      </c>
    </row>
    <row r="1198" spans="2:22" hidden="1" x14ac:dyDescent="0.3">
      <c r="C1198" s="62" t="str">
        <f>$C$1167</f>
        <v>Competitive Cultural Competence - enrolled</v>
      </c>
      <c r="E1198" s="65" t="s">
        <v>60</v>
      </c>
      <c r="F1198" s="62" t="str">
        <f>$H$1167</f>
        <v>participating in the Competetive Cultural Competence program</v>
      </c>
      <c r="G1198" s="65" t="s">
        <v>60</v>
      </c>
      <c r="H1198" s="73" t="str">
        <f t="shared" si="9"/>
        <v>Now that Dr. Waterson is participating in the Competetive Cultural Competence program, we anticipate significantly improved wellness outcomes.And can provide a testimonial of their responsiveness to the needs of diverse clients.</v>
      </c>
      <c r="I1198" s="4" t="s">
        <v>128</v>
      </c>
      <c r="J1198" s="4" t="str">
        <f t="shared" si="11"/>
        <v>Dr. Waterson</v>
      </c>
      <c r="K1198" s="61" t="str">
        <f>K$1195</f>
        <v xml:space="preserve"> is </v>
      </c>
      <c r="L1198" s="4" t="str">
        <f t="shared" si="10"/>
        <v>participating in the Competetive Cultural Competence program</v>
      </c>
      <c r="M1198" s="4" t="s">
        <v>134</v>
      </c>
      <c r="N1198" s="60" t="s">
        <v>131</v>
      </c>
    </row>
    <row r="1199" spans="2:22" hidden="1" x14ac:dyDescent="0.3">
      <c r="C1199" s="62" t="str">
        <f>$C$1168</f>
        <v>Standard Cultural Competence - completed</v>
      </c>
      <c r="E1199" s="65" t="s">
        <v>60</v>
      </c>
      <c r="F1199" s="62" t="str">
        <f>$H$1168</f>
        <v>completing the Standard Cultural Competence program</v>
      </c>
      <c r="G1199" s="65" t="s">
        <v>60</v>
      </c>
      <c r="H1199" s="73" t="str">
        <f t="shared" si="9"/>
        <v>Now that Dr. Waterson is completing the Standard Cultural Competence program, we expect stellar outcomes.And will soon provide a testimonial of their responsiveness to the needs of diverse clients.</v>
      </c>
      <c r="I1199" s="4" t="s">
        <v>128</v>
      </c>
      <c r="J1199" s="4" t="str">
        <f t="shared" si="11"/>
        <v>Dr. Waterson</v>
      </c>
      <c r="K1199" s="61" t="str">
        <f>K$1195</f>
        <v xml:space="preserve"> is </v>
      </c>
      <c r="L1199" s="4" t="str">
        <f t="shared" si="10"/>
        <v>completing the Standard Cultural Competence program</v>
      </c>
      <c r="M1199" s="4" t="s">
        <v>135</v>
      </c>
      <c r="N1199" s="60" t="s">
        <v>136</v>
      </c>
    </row>
    <row r="1200" spans="2:22" hidden="1" x14ac:dyDescent="0.3">
      <c r="C1200" s="62" t="str">
        <f>$C$1169</f>
        <v>Competitive Cultural Competence - completed</v>
      </c>
      <c r="E1200" s="65" t="s">
        <v>60</v>
      </c>
      <c r="F1200" s="62" t="str">
        <f>$H$1169</f>
        <v>completing the Competetive Cultural Competence program</v>
      </c>
      <c r="G1200" s="65" t="s">
        <v>60</v>
      </c>
      <c r="H1200" s="73" t="str">
        <f t="shared" si="9"/>
        <v>Now that Dr. Waterson is completing the Competetive Cultural Competence program, we anticipate greatly improved wellness outcomes.And will soon provide a testimonial of their responsiveness to the needs of diverse clients.</v>
      </c>
      <c r="I1200" s="4" t="s">
        <v>128</v>
      </c>
      <c r="J1200" s="4" t="str">
        <f t="shared" si="11"/>
        <v>Dr. Waterson</v>
      </c>
      <c r="K1200" s="61" t="str">
        <f>K$1195</f>
        <v xml:space="preserve"> is </v>
      </c>
      <c r="L1200" s="4" t="str">
        <f t="shared" si="10"/>
        <v>completing the Competetive Cultural Competence program</v>
      </c>
      <c r="M1200" s="4" t="s">
        <v>137</v>
      </c>
      <c r="N1200" s="60" t="s">
        <v>136</v>
      </c>
    </row>
    <row r="1201" spans="2:14" hidden="1" x14ac:dyDescent="0.3">
      <c r="G1201" s="65" t="s">
        <v>60</v>
      </c>
      <c r="H1201" s="73" t="str">
        <f t="shared" si="9"/>
        <v>Select one of these two services, Standard or Competitive Competence, to best improve your efficacy serving diverse patients.We can then offer a testimonial of your improved responsiveness to diverse clients.</v>
      </c>
      <c r="K1201" s="61" t="s">
        <v>138</v>
      </c>
      <c r="L1201" s="61" t="s">
        <v>139</v>
      </c>
      <c r="M1201" s="61" t="s">
        <v>140</v>
      </c>
      <c r="N1201" s="60" t="s">
        <v>141</v>
      </c>
    </row>
    <row r="1202" spans="2:14" hidden="1" x14ac:dyDescent="0.3">
      <c r="C1202" s="73" t="str">
        <f>IF($C1190=$C1195,H1195,IF($C1190=$C1196,H1196,IF($C1190=C1197,H1197,IF($C1190=C1198,H1198,IF($C1190=C1199,H1199,IF($C1190=C1200,H1200,IF($C1190=0,H1201)))))))</f>
        <v>Select one of these two services, Standard or Competitive Competence, to best improve your efficacy serving diverse patients.We can then offer a testimonial of your improved responsiveness to diverse clients.</v>
      </c>
      <c r="E1202" s="65" t="s">
        <v>60</v>
      </c>
      <c r="F1202" s="73" t="str">
        <f>IF($C1190=$C1195,F1195,IF($C1190=$C1196,F1196,IF($C1190=C1197,F1197,IF($C1190=C1198,F1198,IF($C1190=C1199,F1199,IF($C1190=C1200,F1200,IF($C1190=0,"")))))))</f>
        <v/>
      </c>
      <c r="G1202" s="65" t="s">
        <v>60</v>
      </c>
    </row>
    <row r="1203" spans="2:14" hidden="1" x14ac:dyDescent="0.3"/>
    <row r="1204" spans="2:14" hidden="1" x14ac:dyDescent="0.3">
      <c r="C1204" s="4" t="s">
        <v>142</v>
      </c>
    </row>
    <row r="1205" spans="2:14" hidden="1" x14ac:dyDescent="0.3"/>
    <row r="1206" spans="2:14" hidden="1" x14ac:dyDescent="0.3"/>
    <row r="1207" spans="2:14" hidden="1" x14ac:dyDescent="0.3"/>
    <row r="1208" spans="2:14" ht="16" hidden="1" x14ac:dyDescent="0.4">
      <c r="B1208" s="66" t="str">
        <f>IF(OR(F133="",J133=""),B133,CONCATENATE(B133,": ",F133,", ",J133))</f>
        <v>3rd visit: prenatal, provider pre-enrollment</v>
      </c>
      <c r="C1208" s="67"/>
      <c r="D1208" s="67"/>
      <c r="E1208" s="67"/>
      <c r="F1208" s="68"/>
      <c r="G1208" s="67"/>
      <c r="H1208" s="69"/>
      <c r="I1208" s="67"/>
      <c r="J1208" s="67"/>
      <c r="K1208" s="67"/>
      <c r="L1208" s="67"/>
      <c r="M1208" s="111">
        <f>IF(J133=I$1103,L$1103,IF(J133=I$1104,L$1104,IF(J133=I$1105,L$1105,IF(J133=I$1106,L$1106,IF(J133=I$1107,L$1107,IF(J133=I$1108,L$1108,IF(J133=I$1109,L$1109,IF(J133="",0))))))))</f>
        <v>0</v>
      </c>
    </row>
    <row r="1209" spans="2:14" hidden="1" x14ac:dyDescent="0.3">
      <c r="F1209" s="63"/>
    </row>
    <row r="1210" spans="2:14" hidden="1" x14ac:dyDescent="0.3">
      <c r="F1210" s="70" t="str">
        <f>F137</f>
        <v>Letisha</v>
      </c>
      <c r="J1210" s="70" t="str">
        <f>F138</f>
        <v>Dr. Waterson</v>
      </c>
    </row>
    <row r="1211" spans="2:14" hidden="1" x14ac:dyDescent="0.3"/>
    <row r="1212" spans="2:14" hidden="1" x14ac:dyDescent="0.3">
      <c r="B1212" s="64">
        <f>IF(C1212=F$1107,E$1107,IF(C1212=F$1108,E$1108,IF(C1212=F$1109,E$1109,IF(C1212=F$1110,E$1110,IF(C1212=F$1111,E$1111,IF(C1212=0,0))))))</f>
        <v>2.5</v>
      </c>
      <c r="C1212" s="4" t="str">
        <f>K140</f>
        <v>I somewhat disagree</v>
      </c>
      <c r="F1212" s="4" t="str">
        <f>F1175</f>
        <v>1. I felt fully seen and heard.</v>
      </c>
      <c r="M1212" s="4">
        <f>IF(K140="",0,1)</f>
        <v>1</v>
      </c>
    </row>
    <row r="1213" spans="2:14" hidden="1" x14ac:dyDescent="0.3">
      <c r="B1213" s="64">
        <f t="shared" ref="B1213:B1221" si="12">IF(C1213=F$1107,E$1107,IF(C1213=F$1108,E$1108,IF(C1213=F$1109,E$1109,IF(C1213=F$1110,E$1110,IF(C1213=F$1111,E$1111,IF(C1213=0,0))))))</f>
        <v>5</v>
      </c>
      <c r="C1213" s="4" t="str">
        <f>K142</f>
        <v>I neither agree nor disagree</v>
      </c>
      <c r="F1213" s="4" t="str">
        <f t="shared" ref="F1213:F1221" si="13">F1176</f>
        <v>2. They faithfully responded to all of my expressions of pain or discomfort.</v>
      </c>
      <c r="M1213" s="4">
        <f>IF(K142="",0,1)</f>
        <v>1</v>
      </c>
    </row>
    <row r="1214" spans="2:14" hidden="1" x14ac:dyDescent="0.3">
      <c r="B1214" s="64">
        <f t="shared" si="12"/>
        <v>2.5</v>
      </c>
      <c r="C1214" s="4" t="str">
        <f>K144</f>
        <v>I somewhat disagree</v>
      </c>
      <c r="F1214" s="4" t="str">
        <f t="shared" si="13"/>
        <v>3. They put my personal wellbeing ahead of their institutional processes.</v>
      </c>
      <c r="M1214" s="4">
        <f>IF(K144="",0,1)</f>
        <v>1</v>
      </c>
    </row>
    <row r="1215" spans="2:14" hidden="1" x14ac:dyDescent="0.3">
      <c r="B1215" s="64">
        <f t="shared" si="12"/>
        <v>10</v>
      </c>
      <c r="C1215" s="4" t="str">
        <f>K146</f>
        <v>I strongly agree</v>
      </c>
      <c r="F1215" s="4" t="str">
        <f t="shared" si="13"/>
        <v>4. Their actions and expressions were devoid of any microaggressions.</v>
      </c>
      <c r="M1215" s="4">
        <f>IF(K146="",0,1)</f>
        <v>1</v>
      </c>
    </row>
    <row r="1216" spans="2:14" hidden="1" x14ac:dyDescent="0.3">
      <c r="B1216" s="64">
        <f t="shared" si="12"/>
        <v>0</v>
      </c>
      <c r="C1216" s="4" t="str">
        <f>K148</f>
        <v>I strongly disagree</v>
      </c>
      <c r="F1216" s="4" t="str">
        <f t="shared" si="13"/>
        <v>5. They asked me how they could be more culturally sensitive.</v>
      </c>
      <c r="M1216" s="4">
        <f>IF(K148="",0,1)</f>
        <v>1</v>
      </c>
    </row>
    <row r="1217" spans="2:16" hidden="1" x14ac:dyDescent="0.3">
      <c r="B1217" s="64">
        <f t="shared" si="12"/>
        <v>7.5</v>
      </c>
      <c r="C1217" s="4" t="str">
        <f>K150</f>
        <v>I somewhat agree</v>
      </c>
      <c r="F1217" s="4" t="str">
        <f t="shared" si="13"/>
        <v>6. They did not exploit my vulnerability to their professional authority.</v>
      </c>
      <c r="M1217" s="4">
        <f>IF(K150="",0,1)</f>
        <v>1</v>
      </c>
    </row>
    <row r="1218" spans="2:16" hidden="1" x14ac:dyDescent="0.3">
      <c r="B1218" s="64">
        <f t="shared" si="12"/>
        <v>5</v>
      </c>
      <c r="C1218" s="4" t="str">
        <f>K152</f>
        <v>I neither agree nor disagree</v>
      </c>
      <c r="F1218" s="4" t="str">
        <f t="shared" si="13"/>
        <v>7. I never had to give up my autonomy to fit their processes.</v>
      </c>
      <c r="M1218" s="4">
        <f>IF(K152="",0,1)</f>
        <v>1</v>
      </c>
    </row>
    <row r="1219" spans="2:16" hidden="1" x14ac:dyDescent="0.3">
      <c r="B1219" s="64">
        <f t="shared" si="12"/>
        <v>10</v>
      </c>
      <c r="C1219" s="4" t="str">
        <f>K154</f>
        <v>I strongly agree</v>
      </c>
      <c r="F1219" s="4" t="str">
        <f t="shared" si="13"/>
        <v>8. Staff appeared to be culturally diverse.</v>
      </c>
      <c r="M1219" s="4">
        <f>IF(K154="",0,1)</f>
        <v>1</v>
      </c>
    </row>
    <row r="1220" spans="2:16" hidden="1" x14ac:dyDescent="0.3">
      <c r="B1220" s="64">
        <f t="shared" si="12"/>
        <v>10</v>
      </c>
      <c r="C1220" s="4" t="str">
        <f>K156</f>
        <v>I strongly agree</v>
      </c>
      <c r="F1220" s="4" t="str">
        <f t="shared" si="13"/>
        <v>9. They effectively accommodated my linguistic barrier.</v>
      </c>
      <c r="M1220" s="4">
        <f>IF(K156="",0,1)</f>
        <v>1</v>
      </c>
    </row>
    <row r="1221" spans="2:16" hidden="1" x14ac:dyDescent="0.3">
      <c r="B1221" s="64">
        <f t="shared" si="12"/>
        <v>10</v>
      </c>
      <c r="C1221" s="4" t="str">
        <f>K158</f>
        <v>I strongly agree</v>
      </c>
      <c r="F1221" s="4" t="str">
        <f t="shared" si="13"/>
        <v>10. I was offered billing options appropriate to my cultural values.</v>
      </c>
      <c r="M1221" s="4">
        <f>IF(K158="",0,1)</f>
        <v>1</v>
      </c>
    </row>
    <row r="1222" spans="2:16" hidden="1" x14ac:dyDescent="0.3">
      <c r="M1222" s="71">
        <f t="shared" ref="M1222" si="14">SUM(M1212:M1221)</f>
        <v>10</v>
      </c>
    </row>
    <row r="1223" spans="2:16" ht="15.5" hidden="1" x14ac:dyDescent="0.45">
      <c r="B1223" s="72">
        <f t="shared" ref="B1223" si="15">ROUND(SUM(B1212:B1221),0)</f>
        <v>63</v>
      </c>
      <c r="C1223" s="73" t="str">
        <f>IF(AND($B1223&gt;=$B$1114,$B1223&lt;$C$1114),E$1114,IF(AND($B1223&gt;=$B$1115,$B1223&lt;$C$1115),E$1115,IF(AND($B1223&gt;=$B$1116,$B1223&lt;$C$1116),E$1116,IF(AND($B1223&gt;=$B$1117,$B1223&lt;$C$1117),E$1117,IF(AND($B1223&gt;=$B$1118,$B1223&lt;=$C$1118),E$1118)))))</f>
        <v>Adequately competent</v>
      </c>
      <c r="F1223" s="73" t="str">
        <f>IF(AND($B1223&gt;=$B$1114,$B1223&lt;$C$1114),H$1114,IF(AND($B1223&gt;=$B$1115,$B1223&lt;$C$1115),H$1115,IF(AND($B1223&gt;=$B$1116,$B1223&lt;$C$1116),H$1116,IF(AND($B1223&gt;=$B$1117,$B1223&lt;$C$1117),H$1117,IF(AND($B1223&gt;=$B$1118,$B1223&lt;=$C$1118),H$1118)))))</f>
        <v>adequate competence</v>
      </c>
      <c r="I1223" s="73" t="str">
        <f>IF(AND($B1223&gt;=$B$1114,$B1223&lt;$C$1114),K$1114,IF(AND($B1223&gt;=$B$1115,$B1223&lt;$C$1115),K$1115,IF(AND($B1223&gt;=$B$1116,$B1223&lt;$C$1116),K$1116,IF(AND($B1223&gt;=$B$1117,$B1223&lt;$C$1117),K$1117,IF(AND($B1223&gt;=$B$1118,$B1223&lt;=$C$1118),K$1118)))))</f>
        <v>tolerable risk to Letisha's wellbeing</v>
      </c>
      <c r="M1223" s="74">
        <f>IF(M1222=10,B1223,"")</f>
        <v>63</v>
      </c>
      <c r="P1223" s="127">
        <f>IF(M1223="","",M1223*0.01)</f>
        <v>0.63</v>
      </c>
    </row>
    <row r="1224" spans="2:16" ht="15.5" hidden="1" x14ac:dyDescent="0.45">
      <c r="L1224" s="75" t="s">
        <v>92</v>
      </c>
      <c r="M1224" s="76">
        <f>IF(K138="","",K138)</f>
        <v>5.9</v>
      </c>
      <c r="P1224" s="127">
        <f>IF(M1224="","",1-(M1224/12))</f>
        <v>0.5083333333333333</v>
      </c>
    </row>
    <row r="1225" spans="2:16" hidden="1" x14ac:dyDescent="0.3">
      <c r="B1225" s="73" t="str">
        <f t="shared" ref="B1225" si="16">IF(M1222=10,CONCATENATE(E1225,F1225,G1225,H1225,I1225,J1225,K1225,L1225,M1225),"")</f>
        <v>The resulting score for cultural competence is 63 out of 100. This indicates a level of adequate competence.</v>
      </c>
      <c r="D1225" s="65" t="s">
        <v>60</v>
      </c>
      <c r="E1225" s="4" t="s">
        <v>93</v>
      </c>
      <c r="F1225" s="4">
        <f t="shared" ref="F1225" si="17">B1223</f>
        <v>63</v>
      </c>
      <c r="G1225" s="4" t="s">
        <v>94</v>
      </c>
      <c r="H1225" s="4" t="str">
        <f t="shared" ref="H1225" si="18">F1223</f>
        <v>adequate competence</v>
      </c>
      <c r="I1225" s="4" t="s">
        <v>95</v>
      </c>
    </row>
    <row r="1226" spans="2:16" hidden="1" x14ac:dyDescent="0.3"/>
    <row r="1227" spans="2:16" ht="14.5" hidden="1" x14ac:dyDescent="0.45">
      <c r="C1227" s="147">
        <f>E168</f>
        <v>0</v>
      </c>
      <c r="D1227" s="148"/>
      <c r="E1227" s="148"/>
      <c r="F1227" s="148"/>
      <c r="G1227" s="148"/>
      <c r="H1227" s="149"/>
    </row>
    <row r="1228" spans="2:16" hidden="1" x14ac:dyDescent="0.3"/>
    <row r="1229" spans="2:16" hidden="1" x14ac:dyDescent="0.3">
      <c r="C1229" s="73" t="str">
        <f>CONCATENATE(E1229,F1229,G1229,H1229,I1229,J1229,K1229,,L1229,M1229)</f>
        <v xml:space="preserve">We provide this helpful feedback to you, Dr. Waterson, to improve your cultural competency. </v>
      </c>
      <c r="D1229" s="65" t="s">
        <v>60</v>
      </c>
      <c r="E1229" s="4" t="s">
        <v>123</v>
      </c>
      <c r="F1229" s="4" t="str">
        <f>IF($J1210=0,"the recipient",$J1210)</f>
        <v>Dr. Waterson</v>
      </c>
      <c r="G1229" s="4" t="s">
        <v>124</v>
      </c>
      <c r="H1229" s="4"/>
    </row>
    <row r="1230" spans="2:16" hidden="1" x14ac:dyDescent="0.3">
      <c r="C1230" s="73" t="str">
        <f>CONCATENATE(E1230,F1230,G1230,H1230,I1230,J1230,K1230,,L1230,M1230)</f>
        <v xml:space="preserve">We know medical providers like you rely upon referrals. Often from those you serve. </v>
      </c>
      <c r="D1230" s="65" t="s">
        <v>60</v>
      </c>
      <c r="E1230" s="4" t="s">
        <v>126</v>
      </c>
      <c r="G1230" s="4" t="s">
        <v>127</v>
      </c>
    </row>
    <row r="1231" spans="2:16" hidden="1" x14ac:dyDescent="0.3">
      <c r="C1231" s="73" t="str">
        <f>CONCATENATE(E1231,F1231,G1231,H1231,I1231,J1231,K1231,,L1231,M1231)</f>
        <v>Select a service that best fits your needs.</v>
      </c>
      <c r="D1231" s="65" t="s">
        <v>60</v>
      </c>
      <c r="E1231" s="4" t="s">
        <v>17</v>
      </c>
    </row>
    <row r="1232" spans="2:16" hidden="1" x14ac:dyDescent="0.3">
      <c r="C1232" s="62" t="str">
        <f>$C$1164</f>
        <v>Standard Cultural Competence - begin</v>
      </c>
      <c r="E1232" s="65" t="s">
        <v>60</v>
      </c>
      <c r="F1232" s="62" t="str">
        <f>$H$1164</f>
        <v>beginning the Standard Cultural Competence program</v>
      </c>
      <c r="G1232" s="65" t="s">
        <v>60</v>
      </c>
      <c r="H1232" s="73" t="str">
        <f>CONCATENATE($I1232,$J1232,$K1232,$L1232,$M1232,$N1232,$O1232,$P1232)</f>
        <v>Now that Dr. Waterson is beginning the Standard Cultural Competence program, we expect improved outcomes.And can provide a testimonial of their responsiveness to the needs of diverse clients.</v>
      </c>
      <c r="I1232" s="4" t="s">
        <v>128</v>
      </c>
      <c r="J1232" s="65" t="str">
        <f>F1229</f>
        <v>Dr. Waterson</v>
      </c>
      <c r="K1232" s="61" t="s">
        <v>129</v>
      </c>
      <c r="L1232" s="4" t="str">
        <f>F1232</f>
        <v>beginning the Standard Cultural Competence program</v>
      </c>
      <c r="M1232" s="4" t="s">
        <v>130</v>
      </c>
      <c r="N1232" s="60" t="s">
        <v>131</v>
      </c>
    </row>
    <row r="1233" spans="2:14" hidden="1" x14ac:dyDescent="0.3">
      <c r="C1233" s="62" t="str">
        <f>$C$1165</f>
        <v>Competitive Cultural Competence - begin</v>
      </c>
      <c r="E1233" s="65" t="s">
        <v>60</v>
      </c>
      <c r="F1233" s="62" t="str">
        <f>$H$1165</f>
        <v>beginning the Competetive Cultural Competence program</v>
      </c>
      <c r="G1233" s="65" t="s">
        <v>60</v>
      </c>
      <c r="H1233" s="73" t="str">
        <f t="shared" ref="H1233:H1238" si="19">CONCATENATE($I1233,$J1233,$K1233,$L1233,$M1233,$N1233,$O1233,$P1233)</f>
        <v>Now that Dr. Waterson is beginning the Competetive Cultural Competence program, we anticipate modestly improved wellness outcomes.And can provide a testimonial of their responsiveness to the needs of diverse clients.</v>
      </c>
      <c r="I1233" s="4" t="s">
        <v>128</v>
      </c>
      <c r="J1233" s="4" t="str">
        <f>J1232</f>
        <v>Dr. Waterson</v>
      </c>
      <c r="K1233" s="61" t="str">
        <f>K$1195</f>
        <v xml:space="preserve"> is </v>
      </c>
      <c r="L1233" s="4" t="str">
        <f t="shared" ref="L1233:L1237" si="20">F1233</f>
        <v>beginning the Competetive Cultural Competence program</v>
      </c>
      <c r="M1233" s="4" t="s">
        <v>132</v>
      </c>
      <c r="N1233" s="60" t="s">
        <v>131</v>
      </c>
    </row>
    <row r="1234" spans="2:14" hidden="1" x14ac:dyDescent="0.3">
      <c r="C1234" s="62" t="str">
        <f>$C$1166</f>
        <v>Standard Cultural Competence - enrolled</v>
      </c>
      <c r="E1234" s="65" t="s">
        <v>60</v>
      </c>
      <c r="F1234" s="62" t="str">
        <f>$H$1166</f>
        <v>participating in the Standard Cultural Competence program</v>
      </c>
      <c r="G1234" s="65" t="s">
        <v>60</v>
      </c>
      <c r="H1234" s="73" t="str">
        <f t="shared" si="19"/>
        <v>Now that Dr. Waterson is participating in the Standard Cultural Competence program, we expect better outcomes.And can provide a testimonial of their responsiveness to the needs of diverse clients.</v>
      </c>
      <c r="I1234" s="4" t="s">
        <v>128</v>
      </c>
      <c r="J1234" s="4" t="str">
        <f t="shared" ref="J1234:J1237" si="21">J1233</f>
        <v>Dr. Waterson</v>
      </c>
      <c r="K1234" s="61" t="str">
        <f>K$1195</f>
        <v xml:space="preserve"> is </v>
      </c>
      <c r="L1234" s="4" t="str">
        <f t="shared" si="20"/>
        <v>participating in the Standard Cultural Competence program</v>
      </c>
      <c r="M1234" s="4" t="s">
        <v>133</v>
      </c>
      <c r="N1234" s="60" t="s">
        <v>131</v>
      </c>
    </row>
    <row r="1235" spans="2:14" hidden="1" x14ac:dyDescent="0.3">
      <c r="C1235" s="62" t="str">
        <f>$C$1167</f>
        <v>Competitive Cultural Competence - enrolled</v>
      </c>
      <c r="E1235" s="65" t="s">
        <v>60</v>
      </c>
      <c r="F1235" s="62" t="str">
        <f>$H$1167</f>
        <v>participating in the Competetive Cultural Competence program</v>
      </c>
      <c r="G1235" s="65" t="s">
        <v>60</v>
      </c>
      <c r="H1235" s="73" t="str">
        <f t="shared" si="19"/>
        <v>Now that Dr. Waterson is participating in the Competetive Cultural Competence program, we anticipate significantly improved wellness outcomes.And can provide a testimonial of their responsiveness to the needs of diverse clients.</v>
      </c>
      <c r="I1235" s="4" t="s">
        <v>128</v>
      </c>
      <c r="J1235" s="4" t="str">
        <f t="shared" si="21"/>
        <v>Dr. Waterson</v>
      </c>
      <c r="K1235" s="61" t="str">
        <f>K$1195</f>
        <v xml:space="preserve"> is </v>
      </c>
      <c r="L1235" s="4" t="str">
        <f t="shared" si="20"/>
        <v>participating in the Competetive Cultural Competence program</v>
      </c>
      <c r="M1235" s="4" t="s">
        <v>134</v>
      </c>
      <c r="N1235" s="60" t="s">
        <v>131</v>
      </c>
    </row>
    <row r="1236" spans="2:14" hidden="1" x14ac:dyDescent="0.3">
      <c r="C1236" s="62" t="str">
        <f>$C$1168</f>
        <v>Standard Cultural Competence - completed</v>
      </c>
      <c r="E1236" s="65" t="s">
        <v>60</v>
      </c>
      <c r="F1236" s="62" t="str">
        <f>$H$1168</f>
        <v>completing the Standard Cultural Competence program</v>
      </c>
      <c r="G1236" s="65" t="s">
        <v>60</v>
      </c>
      <c r="H1236" s="73" t="str">
        <f t="shared" si="19"/>
        <v>Now that Dr. Waterson is completing the Standard Cultural Competence program, we expect stellar outcomes.And will soon provide a testimonial of their responsiveness to the needs of diverse clients.</v>
      </c>
      <c r="I1236" s="4" t="s">
        <v>128</v>
      </c>
      <c r="J1236" s="4" t="str">
        <f t="shared" si="21"/>
        <v>Dr. Waterson</v>
      </c>
      <c r="K1236" s="61" t="str">
        <f>K$1195</f>
        <v xml:space="preserve"> is </v>
      </c>
      <c r="L1236" s="4" t="str">
        <f t="shared" si="20"/>
        <v>completing the Standard Cultural Competence program</v>
      </c>
      <c r="M1236" s="4" t="s">
        <v>135</v>
      </c>
      <c r="N1236" s="60" t="s">
        <v>136</v>
      </c>
    </row>
    <row r="1237" spans="2:14" hidden="1" x14ac:dyDescent="0.3">
      <c r="C1237" s="62" t="str">
        <f>$C$1169</f>
        <v>Competitive Cultural Competence - completed</v>
      </c>
      <c r="E1237" s="65" t="s">
        <v>60</v>
      </c>
      <c r="F1237" s="62" t="str">
        <f>$H$1169</f>
        <v>completing the Competetive Cultural Competence program</v>
      </c>
      <c r="G1237" s="65" t="s">
        <v>60</v>
      </c>
      <c r="H1237" s="73" t="str">
        <f t="shared" si="19"/>
        <v>Now that Dr. Waterson is completing the Competetive Cultural Competence program, we anticipate greatly improved wellness outcomes.And will soon provide a testimonial of their responsiveness to the needs of diverse clients.</v>
      </c>
      <c r="I1237" s="4" t="s">
        <v>128</v>
      </c>
      <c r="J1237" s="4" t="str">
        <f t="shared" si="21"/>
        <v>Dr. Waterson</v>
      </c>
      <c r="K1237" s="61" t="str">
        <f>K$1195</f>
        <v xml:space="preserve"> is </v>
      </c>
      <c r="L1237" s="4" t="str">
        <f t="shared" si="20"/>
        <v>completing the Competetive Cultural Competence program</v>
      </c>
      <c r="M1237" s="4" t="s">
        <v>137</v>
      </c>
      <c r="N1237" s="60" t="s">
        <v>136</v>
      </c>
    </row>
    <row r="1238" spans="2:14" hidden="1" x14ac:dyDescent="0.3">
      <c r="G1238" s="65" t="s">
        <v>60</v>
      </c>
      <c r="H1238" s="73" t="str">
        <f t="shared" si="19"/>
        <v>Select one of these two services, Standard or Competitive Competence, to best improve your efficacy serving diverse patients.We can then offer a testimonial of your improved responsiveness to diverse clients.</v>
      </c>
      <c r="K1238" s="61" t="s">
        <v>138</v>
      </c>
      <c r="L1238" s="61" t="s">
        <v>139</v>
      </c>
      <c r="M1238" s="61" t="s">
        <v>140</v>
      </c>
      <c r="N1238" s="60" t="s">
        <v>141</v>
      </c>
    </row>
    <row r="1239" spans="2:14" hidden="1" x14ac:dyDescent="0.3">
      <c r="C1239" s="73" t="str">
        <f>IF($C1227=$C1232,H1232,IF($C1227=$C1233,H1233,IF($C1227=C1234,H1234,IF($C1227=C1235,H1235,IF($C1227=C1236,H1236,IF($C1227=C1237,H1237,IF($C1227=0,H1238)))))))</f>
        <v>Select one of these two services, Standard or Competitive Competence, to best improve your efficacy serving diverse patients.We can then offer a testimonial of your improved responsiveness to diverse clients.</v>
      </c>
      <c r="E1239" s="65" t="s">
        <v>60</v>
      </c>
      <c r="F1239" s="73" t="str">
        <f>IF($C1227=$C1232,F1232,IF($C1227=$C1233,F1233,IF($C1227=C1234,F1234,IF($C1227=C1235,F1235,IF($C1227=C1236,F1236,IF($C1227=C1237,F1237,IF($C1227=0,"")))))))</f>
        <v/>
      </c>
      <c r="G1239" s="65"/>
    </row>
    <row r="1240" spans="2:14" hidden="1" x14ac:dyDescent="0.3"/>
    <row r="1241" spans="2:14" hidden="1" x14ac:dyDescent="0.3">
      <c r="C1241" s="4" t="s">
        <v>142</v>
      </c>
    </row>
    <row r="1242" spans="2:14" hidden="1" x14ac:dyDescent="0.3"/>
    <row r="1243" spans="2:14" hidden="1" x14ac:dyDescent="0.3"/>
    <row r="1244" spans="2:14" hidden="1" x14ac:dyDescent="0.3"/>
    <row r="1245" spans="2:14" ht="16" hidden="1" x14ac:dyDescent="0.4">
      <c r="B1245" s="66" t="str">
        <f>IF(OR(F174="",J174=""),B174,CONCATENATE(B174,": ",F174,", ",J174))</f>
        <v>4th visit: prenatal, provider pre-enrollment</v>
      </c>
      <c r="C1245" s="67"/>
      <c r="D1245" s="67"/>
      <c r="E1245" s="67"/>
      <c r="F1245" s="68"/>
      <c r="G1245" s="67"/>
      <c r="H1245" s="69"/>
      <c r="I1245" s="67"/>
      <c r="J1245" s="67"/>
      <c r="K1245" s="67"/>
      <c r="L1245" s="67"/>
      <c r="M1245" s="111">
        <f>IF(J174=I$1103,L$1103,IF(J174=I$1104,L$1104,IF(J174=I$1105,L$1105,IF(J174=I$1106,L$1106,IF(J174=I$1107,L$1107,IF(J174=I$1108,L$1108,IF(J174=I$1109,L$1109,IF(J174="",0))))))))</f>
        <v>0</v>
      </c>
    </row>
    <row r="1246" spans="2:14" hidden="1" x14ac:dyDescent="0.3">
      <c r="F1246" s="63"/>
    </row>
    <row r="1247" spans="2:14" hidden="1" x14ac:dyDescent="0.3">
      <c r="F1247" s="70" t="str">
        <f>F178</f>
        <v>Letisha</v>
      </c>
      <c r="J1247" s="70" t="str">
        <f>F179</f>
        <v>Dr. Waterson</v>
      </c>
    </row>
    <row r="1248" spans="2:14" hidden="1" x14ac:dyDescent="0.3"/>
    <row r="1249" spans="2:16" hidden="1" x14ac:dyDescent="0.3">
      <c r="B1249" s="64">
        <f>IF(C1249=F$1107,E$1107,IF(C1249=F$1108,E$1108,IF(C1249=F$1109,E$1109,IF(C1249=F$1110,E$1110,IF(C1249=F$1111,E$1111,IF(C1249=0,0))))))</f>
        <v>2.5</v>
      </c>
      <c r="C1249" s="4" t="str">
        <f>K181</f>
        <v>I somewhat disagree</v>
      </c>
      <c r="F1249" s="4" t="str">
        <f>F1212</f>
        <v>1. I felt fully seen and heard.</v>
      </c>
      <c r="M1249" s="4">
        <f>IF(K181="",0,1)</f>
        <v>1</v>
      </c>
    </row>
    <row r="1250" spans="2:16" hidden="1" x14ac:dyDescent="0.3">
      <c r="B1250" s="64">
        <f t="shared" ref="B1250:B1258" si="22">IF(C1250=F$1107,E$1107,IF(C1250=F$1108,E$1108,IF(C1250=F$1109,E$1109,IF(C1250=F$1110,E$1110,IF(C1250=F$1111,E$1111,IF(C1250=0,0))))))</f>
        <v>7.5</v>
      </c>
      <c r="C1250" s="4" t="str">
        <f>K183</f>
        <v>I somewhat agree</v>
      </c>
      <c r="F1250" s="4" t="str">
        <f t="shared" ref="F1250:F1258" si="23">F1213</f>
        <v>2. They faithfully responded to all of my expressions of pain or discomfort.</v>
      </c>
      <c r="M1250" s="4">
        <f>IF(K183="",0,1)</f>
        <v>1</v>
      </c>
    </row>
    <row r="1251" spans="2:16" hidden="1" x14ac:dyDescent="0.3">
      <c r="B1251" s="64">
        <f t="shared" si="22"/>
        <v>2.5</v>
      </c>
      <c r="C1251" s="4" t="str">
        <f>K185</f>
        <v>I somewhat disagree</v>
      </c>
      <c r="F1251" s="4" t="str">
        <f t="shared" si="23"/>
        <v>3. They put my personal wellbeing ahead of their institutional processes.</v>
      </c>
      <c r="M1251" s="4">
        <f>IF(K185="",0,1)</f>
        <v>1</v>
      </c>
    </row>
    <row r="1252" spans="2:16" hidden="1" x14ac:dyDescent="0.3">
      <c r="B1252" s="64">
        <f t="shared" si="22"/>
        <v>10</v>
      </c>
      <c r="C1252" s="4" t="str">
        <f>K187</f>
        <v>I strongly agree</v>
      </c>
      <c r="F1252" s="4" t="str">
        <f t="shared" si="23"/>
        <v>4. Their actions and expressions were devoid of any microaggressions.</v>
      </c>
      <c r="M1252" s="4">
        <f>IF(K187="",0,1)</f>
        <v>1</v>
      </c>
    </row>
    <row r="1253" spans="2:16" hidden="1" x14ac:dyDescent="0.3">
      <c r="B1253" s="64">
        <f t="shared" si="22"/>
        <v>5</v>
      </c>
      <c r="C1253" s="4" t="str">
        <f>K189</f>
        <v>I neither agree nor disagree</v>
      </c>
      <c r="F1253" s="4" t="str">
        <f t="shared" si="23"/>
        <v>5. They asked me how they could be more culturally sensitive.</v>
      </c>
      <c r="M1253" s="4">
        <f>IF(K189="",0,1)</f>
        <v>1</v>
      </c>
    </row>
    <row r="1254" spans="2:16" hidden="1" x14ac:dyDescent="0.3">
      <c r="B1254" s="64">
        <f t="shared" si="22"/>
        <v>7.5</v>
      </c>
      <c r="C1254" s="4" t="str">
        <f>K191</f>
        <v>I somewhat agree</v>
      </c>
      <c r="F1254" s="4" t="str">
        <f t="shared" si="23"/>
        <v>6. They did not exploit my vulnerability to their professional authority.</v>
      </c>
      <c r="M1254" s="4">
        <f>IF(K191="",0,1)</f>
        <v>1</v>
      </c>
    </row>
    <row r="1255" spans="2:16" hidden="1" x14ac:dyDescent="0.3">
      <c r="B1255" s="64">
        <f t="shared" si="22"/>
        <v>5</v>
      </c>
      <c r="C1255" s="4" t="str">
        <f>K193</f>
        <v>I neither agree nor disagree</v>
      </c>
      <c r="F1255" s="4" t="str">
        <f t="shared" si="23"/>
        <v>7. I never had to give up my autonomy to fit their processes.</v>
      </c>
      <c r="M1255" s="4">
        <f>IF(K193="",0,1)</f>
        <v>1</v>
      </c>
    </row>
    <row r="1256" spans="2:16" hidden="1" x14ac:dyDescent="0.3">
      <c r="B1256" s="64">
        <f t="shared" si="22"/>
        <v>10</v>
      </c>
      <c r="C1256" s="4" t="str">
        <f>K195</f>
        <v>I strongly agree</v>
      </c>
      <c r="F1256" s="4" t="str">
        <f t="shared" si="23"/>
        <v>8. Staff appeared to be culturally diverse.</v>
      </c>
      <c r="M1256" s="4">
        <f>IF(K195="",0,1)</f>
        <v>1</v>
      </c>
    </row>
    <row r="1257" spans="2:16" hidden="1" x14ac:dyDescent="0.3">
      <c r="B1257" s="64">
        <f t="shared" si="22"/>
        <v>10</v>
      </c>
      <c r="C1257" s="4" t="str">
        <f>K197</f>
        <v>I strongly agree</v>
      </c>
      <c r="F1257" s="4" t="str">
        <f t="shared" si="23"/>
        <v>9. They effectively accommodated my linguistic barrier.</v>
      </c>
      <c r="M1257" s="4">
        <f>IF(K197="",0,1)</f>
        <v>1</v>
      </c>
    </row>
    <row r="1258" spans="2:16" hidden="1" x14ac:dyDescent="0.3">
      <c r="B1258" s="64">
        <f t="shared" si="22"/>
        <v>10</v>
      </c>
      <c r="C1258" s="4" t="str">
        <f>K199</f>
        <v>I strongly agree</v>
      </c>
      <c r="F1258" s="4" t="str">
        <f t="shared" si="23"/>
        <v>10. I was offered billing options appropriate to my cultural values.</v>
      </c>
      <c r="M1258" s="4">
        <f>IF(K199="",0,1)</f>
        <v>1</v>
      </c>
    </row>
    <row r="1259" spans="2:16" hidden="1" x14ac:dyDescent="0.3">
      <c r="M1259" s="71">
        <f t="shared" ref="M1259" si="24">SUM(M1249:M1258)</f>
        <v>10</v>
      </c>
    </row>
    <row r="1260" spans="2:16" ht="15.5" hidden="1" x14ac:dyDescent="0.45">
      <c r="B1260" s="72">
        <f t="shared" ref="B1260" si="25">ROUND(SUM(B1249:B1258),0)</f>
        <v>70</v>
      </c>
      <c r="C1260" s="73" t="str">
        <f>IF(AND($B1260&gt;=$B$1114,$B1260&lt;$C$1114),E$1114,IF(AND($B1260&gt;=$B$1115,$B1260&lt;$C$1115),E$1115,IF(AND($B1260&gt;=$B$1116,$B1260&lt;$C$1116),E$1116,IF(AND($B1260&gt;=$B$1117,$B1260&lt;$C$1117),E$1117,IF(AND($B1260&gt;=$B$1118,$B1260&lt;=$C$1118),E$1118)))))</f>
        <v>Adequately competent</v>
      </c>
      <c r="F1260" s="73" t="str">
        <f>IF(AND($B1260&gt;=$B$1114,$B1260&lt;$C$1114),H$1114,IF(AND($B1260&gt;=$B$1115,$B1260&lt;$C$1115),H$1115,IF(AND($B1260&gt;=$B$1116,$B1260&lt;$C$1116),H$1116,IF(AND($B1260&gt;=$B$1117,$B1260&lt;$C$1117),H$1117,IF(AND($B1260&gt;=$B$1118,$B1260&lt;=$C$1118),H$1118)))))</f>
        <v>adequate competence</v>
      </c>
      <c r="I1260" s="73" t="str">
        <f>IF(AND($B1260&gt;=$B$1114,$B1260&lt;$C$1114),K$1114,IF(AND($B1260&gt;=$B$1115,$B1260&lt;$C$1115),K$1115,IF(AND($B1260&gt;=$B$1116,$B1260&lt;$C$1116),K$1116,IF(AND($B1260&gt;=$B$1117,$B1260&lt;$C$1117),K$1117,IF(AND($B1260&gt;=$B$1118,$B1260&lt;=$C$1118),K$1118)))))</f>
        <v>tolerable risk to Letisha's wellbeing</v>
      </c>
      <c r="M1260" s="74">
        <f>IF(M1259=10,B1260,"")</f>
        <v>70</v>
      </c>
      <c r="P1260" s="127">
        <f>IF(M1260="","",M1260*0.01)</f>
        <v>0.70000000000000007</v>
      </c>
    </row>
    <row r="1261" spans="2:16" ht="15.5" hidden="1" x14ac:dyDescent="0.45">
      <c r="L1261" s="75" t="s">
        <v>92</v>
      </c>
      <c r="M1261" s="76">
        <f>IF(K179="","",K179)</f>
        <v>5.7</v>
      </c>
      <c r="P1261" s="127">
        <f>IF(M1261="","",1-(M1261/12))</f>
        <v>0.52499999999999991</v>
      </c>
    </row>
    <row r="1262" spans="2:16" hidden="1" x14ac:dyDescent="0.3">
      <c r="B1262" s="73" t="str">
        <f t="shared" ref="B1262" si="26">IF(M1259=10,CONCATENATE(E1262,F1262,G1262,H1262,I1262,J1262,K1262,L1262,M1262),"")</f>
        <v>The resulting score for cultural competence is 70 out of 100. This indicates a level of adequate competence.</v>
      </c>
      <c r="D1262" s="65" t="s">
        <v>60</v>
      </c>
      <c r="E1262" s="4" t="s">
        <v>93</v>
      </c>
      <c r="F1262" s="4">
        <f t="shared" ref="F1262" si="27">B1260</f>
        <v>70</v>
      </c>
      <c r="G1262" s="4" t="s">
        <v>94</v>
      </c>
      <c r="H1262" s="4" t="str">
        <f t="shared" ref="H1262" si="28">F1260</f>
        <v>adequate competence</v>
      </c>
      <c r="I1262" s="4" t="s">
        <v>95</v>
      </c>
    </row>
    <row r="1263" spans="2:16" hidden="1" x14ac:dyDescent="0.3"/>
    <row r="1264" spans="2:16" ht="14.5" hidden="1" x14ac:dyDescent="0.45">
      <c r="C1264" s="147">
        <f>E209</f>
        <v>0</v>
      </c>
      <c r="D1264" s="148"/>
      <c r="E1264" s="148"/>
      <c r="F1264" s="148"/>
      <c r="G1264" s="148"/>
      <c r="H1264" s="149"/>
    </row>
    <row r="1265" spans="3:14" hidden="1" x14ac:dyDescent="0.3"/>
    <row r="1266" spans="3:14" hidden="1" x14ac:dyDescent="0.3">
      <c r="C1266" s="73" t="str">
        <f>CONCATENATE(E1266,F1266,G1266,H1266,I1266,J1266,K1266,,L1266,M1266)</f>
        <v xml:space="preserve">We provide this helpful feedback to you, Dr. Waterson, to improve your cultural competency. </v>
      </c>
      <c r="D1266" s="65" t="s">
        <v>60</v>
      </c>
      <c r="E1266" s="4" t="s">
        <v>123</v>
      </c>
      <c r="F1266" s="4" t="str">
        <f>IF($J1247=0,"the recipient",$J1247)</f>
        <v>Dr. Waterson</v>
      </c>
      <c r="G1266" s="4" t="s">
        <v>124</v>
      </c>
      <c r="H1266" s="4"/>
    </row>
    <row r="1267" spans="3:14" hidden="1" x14ac:dyDescent="0.3">
      <c r="C1267" s="73" t="str">
        <f>CONCATENATE(E1267,F1267,G1267,H1267,I1267,J1267,K1267,,L1267,M1267)</f>
        <v xml:space="preserve">We know medical providers like you rely upon referrals. Often from those you serve. </v>
      </c>
      <c r="D1267" s="65" t="s">
        <v>60</v>
      </c>
      <c r="E1267" s="4" t="s">
        <v>126</v>
      </c>
      <c r="G1267" s="4" t="s">
        <v>127</v>
      </c>
    </row>
    <row r="1268" spans="3:14" hidden="1" x14ac:dyDescent="0.3">
      <c r="C1268" s="73" t="str">
        <f>CONCATENATE(E1268,F1268,G1268,H1268,I1268,J1268,K1268,,L1268,M1268)</f>
        <v>Select a service that best fits your needs.</v>
      </c>
      <c r="D1268" s="65" t="s">
        <v>60</v>
      </c>
      <c r="E1268" s="4" t="s">
        <v>17</v>
      </c>
    </row>
    <row r="1269" spans="3:14" hidden="1" x14ac:dyDescent="0.3">
      <c r="C1269" s="62" t="str">
        <f>$C$1164</f>
        <v>Standard Cultural Competence - begin</v>
      </c>
      <c r="E1269" s="65" t="s">
        <v>60</v>
      </c>
      <c r="F1269" s="62" t="str">
        <f>$H$1164</f>
        <v>beginning the Standard Cultural Competence program</v>
      </c>
      <c r="G1269" s="65" t="s">
        <v>60</v>
      </c>
      <c r="H1269" s="73" t="str">
        <f>CONCATENATE($I1269,$J1269,$K1269,$L1269,$M1269,$N1269,$O1269,$P1269)</f>
        <v>Now that Dr. Waterson is beginning the Standard Cultural Competence program, we expect improved outcomes. And can provide a testimonial of their responsiveness to the needs of diverse clients.</v>
      </c>
      <c r="I1269" s="4" t="s">
        <v>128</v>
      </c>
      <c r="J1269" s="65" t="str">
        <f>F1266</f>
        <v>Dr. Waterson</v>
      </c>
      <c r="K1269" s="61" t="s">
        <v>129</v>
      </c>
      <c r="L1269" s="4" t="str">
        <f>F1269</f>
        <v>beginning the Standard Cultural Competence program</v>
      </c>
      <c r="M1269" s="4" t="s">
        <v>143</v>
      </c>
      <c r="N1269" s="60" t="s">
        <v>131</v>
      </c>
    </row>
    <row r="1270" spans="3:14" hidden="1" x14ac:dyDescent="0.3">
      <c r="C1270" s="62" t="str">
        <f>$C$1165</f>
        <v>Competitive Cultural Competence - begin</v>
      </c>
      <c r="E1270" s="65" t="s">
        <v>60</v>
      </c>
      <c r="F1270" s="62" t="str">
        <f>$H$1165</f>
        <v>beginning the Competetive Cultural Competence program</v>
      </c>
      <c r="G1270" s="65" t="s">
        <v>60</v>
      </c>
      <c r="H1270" s="73" t="str">
        <f t="shared" ref="H1270:H1275" si="29">CONCATENATE($I1270,$J1270,$K1270,$L1270,$M1270,$N1270,$O1270,$P1270)</f>
        <v>Now that Dr. Waterson is beginning the Competetive Cultural Competence program, we anticipate modestly improved wellness outcomes. And can provide a testimonial of their responsiveness to the needs of diverse clients.</v>
      </c>
      <c r="I1270" s="4" t="s">
        <v>128</v>
      </c>
      <c r="J1270" s="4" t="str">
        <f>J1269</f>
        <v>Dr. Waterson</v>
      </c>
      <c r="K1270" s="61" t="str">
        <f>K$1195</f>
        <v xml:space="preserve"> is </v>
      </c>
      <c r="L1270" s="4" t="str">
        <f t="shared" ref="L1270:L1274" si="30">F1270</f>
        <v>beginning the Competetive Cultural Competence program</v>
      </c>
      <c r="M1270" s="4" t="s">
        <v>144</v>
      </c>
      <c r="N1270" s="60" t="s">
        <v>131</v>
      </c>
    </row>
    <row r="1271" spans="3:14" hidden="1" x14ac:dyDescent="0.3">
      <c r="C1271" s="62" t="str">
        <f>$C$1166</f>
        <v>Standard Cultural Competence - enrolled</v>
      </c>
      <c r="E1271" s="65" t="s">
        <v>60</v>
      </c>
      <c r="F1271" s="62" t="str">
        <f>$H$1166</f>
        <v>participating in the Standard Cultural Competence program</v>
      </c>
      <c r="G1271" s="65" t="s">
        <v>60</v>
      </c>
      <c r="H1271" s="73" t="str">
        <f t="shared" si="29"/>
        <v>Now that Dr. Waterson is participating in the Standard Cultural Competence program, we expect better outcomes. And can provide a testimonial of their responsiveness to the needs of diverse clients.</v>
      </c>
      <c r="I1271" s="4" t="s">
        <v>128</v>
      </c>
      <c r="J1271" s="4" t="str">
        <f t="shared" ref="J1271:J1274" si="31">J1270</f>
        <v>Dr. Waterson</v>
      </c>
      <c r="K1271" s="61" t="str">
        <f>K$1195</f>
        <v xml:space="preserve"> is </v>
      </c>
      <c r="L1271" s="4" t="str">
        <f t="shared" si="30"/>
        <v>participating in the Standard Cultural Competence program</v>
      </c>
      <c r="M1271" s="4" t="s">
        <v>145</v>
      </c>
      <c r="N1271" s="60" t="s">
        <v>131</v>
      </c>
    </row>
    <row r="1272" spans="3:14" hidden="1" x14ac:dyDescent="0.3">
      <c r="C1272" s="62" t="str">
        <f>$C$1167</f>
        <v>Competitive Cultural Competence - enrolled</v>
      </c>
      <c r="E1272" s="65" t="s">
        <v>60</v>
      </c>
      <c r="F1272" s="62" t="str">
        <f>$H$1167</f>
        <v>participating in the Competetive Cultural Competence program</v>
      </c>
      <c r="G1272" s="65" t="s">
        <v>60</v>
      </c>
      <c r="H1272" s="73" t="str">
        <f t="shared" si="29"/>
        <v>Now that Dr. Waterson is participating in the Competetive Cultural Competence program, we anticipate significantly improved wellness outcomes. And can provide a testimonial of their responsiveness to the needs of diverse clients.</v>
      </c>
      <c r="I1272" s="4" t="s">
        <v>128</v>
      </c>
      <c r="J1272" s="4" t="str">
        <f t="shared" si="31"/>
        <v>Dr. Waterson</v>
      </c>
      <c r="K1272" s="61" t="str">
        <f>K$1195</f>
        <v xml:space="preserve"> is </v>
      </c>
      <c r="L1272" s="4" t="str">
        <f t="shared" si="30"/>
        <v>participating in the Competetive Cultural Competence program</v>
      </c>
      <c r="M1272" s="4" t="s">
        <v>146</v>
      </c>
      <c r="N1272" s="60" t="s">
        <v>131</v>
      </c>
    </row>
    <row r="1273" spans="3:14" hidden="1" x14ac:dyDescent="0.3">
      <c r="C1273" s="62" t="str">
        <f>$C$1168</f>
        <v>Standard Cultural Competence - completed</v>
      </c>
      <c r="E1273" s="65" t="s">
        <v>60</v>
      </c>
      <c r="F1273" s="62" t="str">
        <f>$H$1168</f>
        <v>completing the Standard Cultural Competence program</v>
      </c>
      <c r="G1273" s="65" t="s">
        <v>60</v>
      </c>
      <c r="H1273" s="73" t="str">
        <f t="shared" si="29"/>
        <v>Now that Dr. Waterson is completing the Standard Cultural Competence program, we expect stellar outcomes. And will soon provide a testimonial of their responsiveness to the needs of diverse clients.</v>
      </c>
      <c r="I1273" s="4" t="s">
        <v>128</v>
      </c>
      <c r="J1273" s="4" t="str">
        <f t="shared" si="31"/>
        <v>Dr. Waterson</v>
      </c>
      <c r="K1273" s="61" t="str">
        <f>K$1195</f>
        <v xml:space="preserve"> is </v>
      </c>
      <c r="L1273" s="4" t="str">
        <f t="shared" si="30"/>
        <v>completing the Standard Cultural Competence program</v>
      </c>
      <c r="M1273" s="4" t="s">
        <v>147</v>
      </c>
      <c r="N1273" s="60" t="s">
        <v>136</v>
      </c>
    </row>
    <row r="1274" spans="3:14" hidden="1" x14ac:dyDescent="0.3">
      <c r="C1274" s="62" t="str">
        <f>$C$1169</f>
        <v>Competitive Cultural Competence - completed</v>
      </c>
      <c r="E1274" s="65" t="s">
        <v>60</v>
      </c>
      <c r="F1274" s="62" t="str">
        <f>$H$1169</f>
        <v>completing the Competetive Cultural Competence program</v>
      </c>
      <c r="G1274" s="65" t="s">
        <v>60</v>
      </c>
      <c r="H1274" s="73" t="str">
        <f t="shared" si="29"/>
        <v>Now that Dr. Waterson is completing the Competetive Cultural Competence program, we anticipate greatly improved wellness outcomes. And will soon provide a testimonial of their responsiveness to the needs of diverse clients.</v>
      </c>
      <c r="I1274" s="4" t="s">
        <v>128</v>
      </c>
      <c r="J1274" s="4" t="str">
        <f t="shared" si="31"/>
        <v>Dr. Waterson</v>
      </c>
      <c r="K1274" s="61" t="str">
        <f>K$1195</f>
        <v xml:space="preserve"> is </v>
      </c>
      <c r="L1274" s="4" t="str">
        <f t="shared" si="30"/>
        <v>completing the Competetive Cultural Competence program</v>
      </c>
      <c r="M1274" s="4" t="s">
        <v>148</v>
      </c>
      <c r="N1274" s="60" t="s">
        <v>136</v>
      </c>
    </row>
    <row r="1275" spans="3:14" hidden="1" x14ac:dyDescent="0.3">
      <c r="G1275" s="65" t="s">
        <v>60</v>
      </c>
      <c r="H1275" s="73" t="str">
        <f t="shared" si="29"/>
        <v>Select one of these two services, Standard or Competitive Competence, to best improve your efficacy serving diverse patients. We can then offer a testimonial of your improved responsiveness to diverse clients.</v>
      </c>
      <c r="K1275" s="61" t="s">
        <v>138</v>
      </c>
      <c r="L1275" s="61" t="s">
        <v>139</v>
      </c>
      <c r="M1275" s="61" t="s">
        <v>149</v>
      </c>
      <c r="N1275" s="60" t="s">
        <v>141</v>
      </c>
    </row>
    <row r="1276" spans="3:14" hidden="1" x14ac:dyDescent="0.3">
      <c r="C1276" s="73" t="str">
        <f>IF($C1264=$C1269,H1269,IF($C1264=$C1270,H1270,IF($C1264=C1271,H1271,IF($C1264=C1272,H1272,IF($C1264=C1273,H1273,IF($C1264=C1274,H1274,IF($C1264=0,H1275)))))))</f>
        <v>Select one of these two services, Standard or Competitive Competence, to best improve your efficacy serving diverse patients. We can then offer a testimonial of your improved responsiveness to diverse clients.</v>
      </c>
      <c r="E1276" s="65" t="s">
        <v>60</v>
      </c>
      <c r="F1276" s="73" t="str">
        <f>IF($C1264=$C1269,F1269,IF($C1264=$C1270,F1270,IF($C1264=C1271,F1271,IF($C1264=C1272,F1272,IF($C1264=C1273,F1273,IF($C1264=C1274,F1274,IF($C1264=0,"")))))))</f>
        <v/>
      </c>
      <c r="G1276" s="65" t="s">
        <v>60</v>
      </c>
    </row>
    <row r="1277" spans="3:14" hidden="1" x14ac:dyDescent="0.3"/>
    <row r="1278" spans="3:14" hidden="1" x14ac:dyDescent="0.3">
      <c r="C1278" s="4" t="s">
        <v>142</v>
      </c>
    </row>
    <row r="1279" spans="3:14" hidden="1" x14ac:dyDescent="0.3"/>
    <row r="1280" spans="3:14" hidden="1" x14ac:dyDescent="0.3"/>
    <row r="1281" spans="2:13" hidden="1" x14ac:dyDescent="0.3"/>
    <row r="1282" spans="2:13" ht="16" hidden="1" x14ac:dyDescent="0.4">
      <c r="B1282" s="66" t="str">
        <f>IF(OR(F215="",J215=""),B215,CONCATENATE(B215,": ",F215,", ",J215))</f>
        <v>5th visit: prenatal, provider pre-enrollment</v>
      </c>
      <c r="C1282" s="67"/>
      <c r="D1282" s="67"/>
      <c r="E1282" s="67"/>
      <c r="F1282" s="68"/>
      <c r="G1282" s="67"/>
      <c r="H1282" s="69"/>
      <c r="I1282" s="67"/>
      <c r="J1282" s="67"/>
      <c r="K1282" s="67"/>
      <c r="L1282" s="67"/>
      <c r="M1282" s="133">
        <f>IF(J215=I$1103,L$1103,IF(J215=I$1104,L$1104,IF(J215=I$1105,L$1105,IF(J215=I$1106,L$1106,IF(J215=I$1107,L$1107,IF(J215=I$1108,L$1108,IF(J215=I$1109,L$1109,IF(J215="",0))))))))</f>
        <v>0</v>
      </c>
    </row>
    <row r="1283" spans="2:13" hidden="1" x14ac:dyDescent="0.3">
      <c r="F1283" s="63"/>
    </row>
    <row r="1284" spans="2:13" hidden="1" x14ac:dyDescent="0.3">
      <c r="F1284" s="70" t="str">
        <f>F219</f>
        <v>Letisha</v>
      </c>
      <c r="J1284" s="70" t="str">
        <f>F220</f>
        <v>Dr. Waterson</v>
      </c>
    </row>
    <row r="1285" spans="2:13" hidden="1" x14ac:dyDescent="0.3"/>
    <row r="1286" spans="2:13" hidden="1" x14ac:dyDescent="0.3">
      <c r="B1286" s="64">
        <f>IF(C1286=F$1107,E$1107,IF(C1286=F$1108,E$1108,IF(C1286=F$1109,E$1109,IF(C1286=F$1110,E$1110,IF(C1286=F$1111,E$1111,IF(C1286=0,0))))))</f>
        <v>7.5</v>
      </c>
      <c r="C1286" s="4" t="str">
        <f>K222</f>
        <v>I somewhat agree</v>
      </c>
      <c r="F1286" s="4" t="str">
        <f>F1249</f>
        <v>1. I felt fully seen and heard.</v>
      </c>
      <c r="M1286" s="4">
        <f>IF(K222="",0,1)</f>
        <v>1</v>
      </c>
    </row>
    <row r="1287" spans="2:13" hidden="1" x14ac:dyDescent="0.3">
      <c r="B1287" s="64">
        <f t="shared" ref="B1287:B1295" si="32">IF(C1287=F$1107,E$1107,IF(C1287=F$1108,E$1108,IF(C1287=F$1109,E$1109,IF(C1287=F$1110,E$1110,IF(C1287=F$1111,E$1111,IF(C1287=0,0))))))</f>
        <v>7.5</v>
      </c>
      <c r="C1287" s="4" t="str">
        <f>K224</f>
        <v>I somewhat agree</v>
      </c>
      <c r="F1287" s="4" t="str">
        <f t="shared" ref="F1287:F1295" si="33">F1250</f>
        <v>2. They faithfully responded to all of my expressions of pain or discomfort.</v>
      </c>
      <c r="M1287" s="4">
        <f>IF(K224="",0,1)</f>
        <v>1</v>
      </c>
    </row>
    <row r="1288" spans="2:13" hidden="1" x14ac:dyDescent="0.3">
      <c r="B1288" s="64">
        <f t="shared" si="32"/>
        <v>2.5</v>
      </c>
      <c r="C1288" s="4" t="str">
        <f>K226</f>
        <v>I somewhat disagree</v>
      </c>
      <c r="F1288" s="4" t="str">
        <f t="shared" si="33"/>
        <v>3. They put my personal wellbeing ahead of their institutional processes.</v>
      </c>
      <c r="M1288" s="4">
        <f>IF(K226="",0,1)</f>
        <v>1</v>
      </c>
    </row>
    <row r="1289" spans="2:13" hidden="1" x14ac:dyDescent="0.3">
      <c r="B1289" s="64">
        <f t="shared" si="32"/>
        <v>10</v>
      </c>
      <c r="C1289" s="4" t="str">
        <f>K228</f>
        <v>I strongly agree</v>
      </c>
      <c r="F1289" s="4" t="str">
        <f t="shared" si="33"/>
        <v>4. Their actions and expressions were devoid of any microaggressions.</v>
      </c>
      <c r="M1289" s="4">
        <f>IF(K228="",0,1)</f>
        <v>1</v>
      </c>
    </row>
    <row r="1290" spans="2:13" hidden="1" x14ac:dyDescent="0.3">
      <c r="B1290" s="64">
        <f t="shared" si="32"/>
        <v>5</v>
      </c>
      <c r="C1290" s="4" t="str">
        <f>K230</f>
        <v>I neither agree nor disagree</v>
      </c>
      <c r="F1290" s="4" t="str">
        <f t="shared" si="33"/>
        <v>5. They asked me how they could be more culturally sensitive.</v>
      </c>
      <c r="M1290" s="4">
        <f>IF(K230="",0,1)</f>
        <v>1</v>
      </c>
    </row>
    <row r="1291" spans="2:13" hidden="1" x14ac:dyDescent="0.3">
      <c r="B1291" s="64">
        <f t="shared" si="32"/>
        <v>7.5</v>
      </c>
      <c r="C1291" s="4" t="str">
        <f>K232</f>
        <v>I somewhat agree</v>
      </c>
      <c r="F1291" s="4" t="str">
        <f t="shared" si="33"/>
        <v>6. They did not exploit my vulnerability to their professional authority.</v>
      </c>
      <c r="M1291" s="4">
        <f>IF(K232="",0,1)</f>
        <v>1</v>
      </c>
    </row>
    <row r="1292" spans="2:13" hidden="1" x14ac:dyDescent="0.3">
      <c r="B1292" s="64">
        <f t="shared" si="32"/>
        <v>5</v>
      </c>
      <c r="C1292" s="4" t="str">
        <f>K234</f>
        <v>I neither agree nor disagree</v>
      </c>
      <c r="F1292" s="4" t="str">
        <f t="shared" si="33"/>
        <v>7. I never had to give up my autonomy to fit their processes.</v>
      </c>
      <c r="M1292" s="4">
        <f>IF(K234="",0,1)</f>
        <v>1</v>
      </c>
    </row>
    <row r="1293" spans="2:13" hidden="1" x14ac:dyDescent="0.3">
      <c r="B1293" s="64">
        <f t="shared" si="32"/>
        <v>10</v>
      </c>
      <c r="C1293" s="4" t="str">
        <f>K236</f>
        <v>I strongly agree</v>
      </c>
      <c r="F1293" s="4" t="str">
        <f t="shared" si="33"/>
        <v>8. Staff appeared to be culturally diverse.</v>
      </c>
      <c r="M1293" s="4">
        <f>IF(K236="",0,1)</f>
        <v>1</v>
      </c>
    </row>
    <row r="1294" spans="2:13" hidden="1" x14ac:dyDescent="0.3">
      <c r="B1294" s="64">
        <f t="shared" si="32"/>
        <v>10</v>
      </c>
      <c r="C1294" s="4" t="str">
        <f>K238</f>
        <v>I strongly agree</v>
      </c>
      <c r="F1294" s="4" t="str">
        <f t="shared" si="33"/>
        <v>9. They effectively accommodated my linguistic barrier.</v>
      </c>
      <c r="M1294" s="4">
        <f>IF(K238="",0,1)</f>
        <v>1</v>
      </c>
    </row>
    <row r="1295" spans="2:13" hidden="1" x14ac:dyDescent="0.3">
      <c r="B1295" s="64">
        <f t="shared" si="32"/>
        <v>10</v>
      </c>
      <c r="C1295" s="4" t="str">
        <f>K240</f>
        <v>I strongly agree</v>
      </c>
      <c r="F1295" s="4" t="str">
        <f t="shared" si="33"/>
        <v>10. I was offered billing options appropriate to my cultural values.</v>
      </c>
      <c r="M1295" s="4">
        <f>IF(K240="",0,1)</f>
        <v>1</v>
      </c>
    </row>
    <row r="1296" spans="2:13" hidden="1" x14ac:dyDescent="0.3">
      <c r="M1296" s="71">
        <f t="shared" ref="M1296" si="34">SUM(M1286:M1295)</f>
        <v>10</v>
      </c>
    </row>
    <row r="1297" spans="2:16" ht="15.5" hidden="1" x14ac:dyDescent="0.45">
      <c r="B1297" s="72">
        <f t="shared" ref="B1297" si="35">ROUND(SUM(B1286:B1295),0)</f>
        <v>75</v>
      </c>
      <c r="C1297" s="73" t="str">
        <f>IF(AND($B1297&gt;=$B$1114,$B1297&lt;$C$1114),E$1114,IF(AND($B1297&gt;=$B$1115,$B1297&lt;$C$1115),E$1115,IF(AND($B1297&gt;=$B$1116,$B1297&lt;$C$1116),E$1116,IF(AND($B1297&gt;=$B$1117,$B1297&lt;$C$1117),E$1117,IF(AND($B1297&gt;=$B$1118,$B1297&lt;=$C$1118),E$1118)))))</f>
        <v>Adequately competent</v>
      </c>
      <c r="F1297" s="73" t="str">
        <f>IF(AND($B1297&gt;=$B$1114,$B1297&lt;$C$1114),H$1114,IF(AND($B1297&gt;=$B$1115,$B1297&lt;$C$1115),H$1115,IF(AND($B1297&gt;=$B$1116,$B1297&lt;$C$1116),H$1116,IF(AND($B1297&gt;=$B$1117,$B1297&lt;$C$1117),H$1117,IF(AND($B1297&gt;=$B$1118,$B1297&lt;=$C$1118),H$1118)))))</f>
        <v>adequate competence</v>
      </c>
      <c r="I1297" s="73" t="str">
        <f>IF(AND($B1297&gt;=$B$1114,$B1297&lt;$C$1114),K$1114,IF(AND($B1297&gt;=$B$1115,$B1297&lt;$C$1115),K$1115,IF(AND($B1297&gt;=$B$1116,$B1297&lt;$C$1116),K$1116,IF(AND($B1297&gt;=$B$1117,$B1297&lt;$C$1117),K$1117,IF(AND($B1297&gt;=$B$1118,$B1297&lt;=$C$1118),K$1118)))))</f>
        <v>tolerable risk to Letisha's wellbeing</v>
      </c>
      <c r="M1297" s="74">
        <f>IF(M1296=10,B1297,"")</f>
        <v>75</v>
      </c>
      <c r="P1297" s="127">
        <f>IF(M1297="","",M1297*0.01)</f>
        <v>0.75</v>
      </c>
    </row>
    <row r="1298" spans="2:16" ht="15.5" hidden="1" x14ac:dyDescent="0.45">
      <c r="L1298" s="75" t="s">
        <v>92</v>
      </c>
      <c r="M1298" s="76">
        <f>IF(K220="","",K220)</f>
        <v>5.0999999999999996</v>
      </c>
      <c r="P1298" s="127">
        <f>IF(M1298="","",1-(M1298/12))</f>
        <v>0.57499999999999996</v>
      </c>
    </row>
    <row r="1299" spans="2:16" hidden="1" x14ac:dyDescent="0.3">
      <c r="B1299" s="73" t="str">
        <f t="shared" ref="B1299" si="36">IF(M1296=10,CONCATENATE(E1299,F1299,G1299,H1299,I1299,J1299,K1299,L1299,M1299),"")</f>
        <v>The resulting score for cultural competence is 75 out of 100. This indicates a level of adequate competence.</v>
      </c>
      <c r="D1299" s="65" t="s">
        <v>60</v>
      </c>
      <c r="E1299" s="4" t="s">
        <v>93</v>
      </c>
      <c r="F1299" s="4">
        <f t="shared" ref="F1299" si="37">B1297</f>
        <v>75</v>
      </c>
      <c r="G1299" s="4" t="s">
        <v>94</v>
      </c>
      <c r="H1299" s="4" t="str">
        <f t="shared" ref="H1299" si="38">F1297</f>
        <v>adequate competence</v>
      </c>
      <c r="I1299" s="4" t="s">
        <v>95</v>
      </c>
    </row>
    <row r="1300" spans="2:16" hidden="1" x14ac:dyDescent="0.3"/>
    <row r="1301" spans="2:16" ht="14.5" hidden="1" x14ac:dyDescent="0.45">
      <c r="C1301" s="147">
        <f>E250</f>
        <v>0</v>
      </c>
      <c r="D1301" s="148"/>
      <c r="E1301" s="148"/>
      <c r="F1301" s="148"/>
      <c r="G1301" s="148"/>
      <c r="H1301" s="149"/>
    </row>
    <row r="1302" spans="2:16" hidden="1" x14ac:dyDescent="0.3"/>
    <row r="1303" spans="2:16" hidden="1" x14ac:dyDescent="0.3">
      <c r="C1303" s="73" t="str">
        <f>CONCATENATE(E1303,F1303,G1303,H1303,I1303,J1303,K1303,,L1303,M1303)</f>
        <v xml:space="preserve">We provide this helpful feedback to you, Dr. Waterson, to improve your cultural competency. </v>
      </c>
      <c r="D1303" s="65" t="s">
        <v>60</v>
      </c>
      <c r="E1303" s="4" t="s">
        <v>123</v>
      </c>
      <c r="F1303" s="4" t="str">
        <f>IF($J1284=0,"the recipient",$J1284)</f>
        <v>Dr. Waterson</v>
      </c>
      <c r="G1303" s="4" t="s">
        <v>124</v>
      </c>
      <c r="H1303" s="4"/>
    </row>
    <row r="1304" spans="2:16" hidden="1" x14ac:dyDescent="0.3">
      <c r="C1304" s="73" t="str">
        <f>CONCATENATE(E1304,F1304,G1304,H1304,I1304,J1304,K1304,,L1304,M1304)</f>
        <v xml:space="preserve">We know medical providers like you rely upon referrals. Often from those you serve. </v>
      </c>
      <c r="D1304" s="65" t="s">
        <v>60</v>
      </c>
      <c r="E1304" s="4" t="s">
        <v>126</v>
      </c>
      <c r="G1304" s="4" t="s">
        <v>127</v>
      </c>
    </row>
    <row r="1305" spans="2:16" hidden="1" x14ac:dyDescent="0.3">
      <c r="C1305" s="73" t="str">
        <f>CONCATENATE(E1305,F1305,G1305,H1305,I1305,J1305,K1305,,L1305,M1305)</f>
        <v>Select a service that best fits your needs.</v>
      </c>
      <c r="D1305" s="65" t="s">
        <v>60</v>
      </c>
      <c r="E1305" s="4" t="s">
        <v>17</v>
      </c>
    </row>
    <row r="1306" spans="2:16" hidden="1" x14ac:dyDescent="0.3">
      <c r="C1306" s="62" t="str">
        <f>$C$1164</f>
        <v>Standard Cultural Competence - begin</v>
      </c>
      <c r="E1306" s="65" t="s">
        <v>60</v>
      </c>
      <c r="F1306" s="62" t="str">
        <f>$H$1164</f>
        <v>beginning the Standard Cultural Competence program</v>
      </c>
      <c r="G1306" s="65" t="s">
        <v>60</v>
      </c>
      <c r="H1306" s="73" t="str">
        <f>CONCATENATE($I1306,$J1306,$K1306,$L1306,$M1306,$N1306,$O1306,$P1306)</f>
        <v>Now that Dr. Waterson is beginning the Standard Cultural Competence program, we expect improved outcomes. And can provide a testimonial of their responsiveness to the needs of diverse clients.</v>
      </c>
      <c r="I1306" s="4" t="s">
        <v>128</v>
      </c>
      <c r="J1306" s="65" t="str">
        <f>F1303</f>
        <v>Dr. Waterson</v>
      </c>
      <c r="K1306" s="61" t="s">
        <v>129</v>
      </c>
      <c r="L1306" s="4" t="str">
        <f>F1306</f>
        <v>beginning the Standard Cultural Competence program</v>
      </c>
      <c r="M1306" s="4" t="s">
        <v>143</v>
      </c>
      <c r="N1306" s="60" t="s">
        <v>131</v>
      </c>
    </row>
    <row r="1307" spans="2:16" hidden="1" x14ac:dyDescent="0.3">
      <c r="C1307" s="62" t="str">
        <f>$C$1165</f>
        <v>Competitive Cultural Competence - begin</v>
      </c>
      <c r="E1307" s="65" t="s">
        <v>60</v>
      </c>
      <c r="F1307" s="62" t="str">
        <f>$H$1165</f>
        <v>beginning the Competetive Cultural Competence program</v>
      </c>
      <c r="G1307" s="65" t="s">
        <v>60</v>
      </c>
      <c r="H1307" s="73" t="str">
        <f t="shared" ref="H1307:H1312" si="39">CONCATENATE($I1307,$J1307,$K1307,$L1307,$M1307,$N1307,$O1307,$P1307)</f>
        <v>Now that Dr. Waterson is beginning the Competetive Cultural Competence program, we anticipate modestly improved wellness outcomes. And can provide a testimonial of their responsiveness to the needs of diverse clients.</v>
      </c>
      <c r="I1307" s="4" t="s">
        <v>128</v>
      </c>
      <c r="J1307" s="4" t="str">
        <f>J1306</f>
        <v>Dr. Waterson</v>
      </c>
      <c r="K1307" s="61" t="str">
        <f>K$1195</f>
        <v xml:space="preserve"> is </v>
      </c>
      <c r="L1307" s="4" t="str">
        <f t="shared" ref="L1307:L1311" si="40">F1307</f>
        <v>beginning the Competetive Cultural Competence program</v>
      </c>
      <c r="M1307" s="4" t="s">
        <v>144</v>
      </c>
      <c r="N1307" s="60" t="s">
        <v>131</v>
      </c>
    </row>
    <row r="1308" spans="2:16" hidden="1" x14ac:dyDescent="0.3">
      <c r="C1308" s="62" t="str">
        <f>$C$1166</f>
        <v>Standard Cultural Competence - enrolled</v>
      </c>
      <c r="E1308" s="65" t="s">
        <v>60</v>
      </c>
      <c r="F1308" s="62" t="str">
        <f>$H$1166</f>
        <v>participating in the Standard Cultural Competence program</v>
      </c>
      <c r="G1308" s="65" t="s">
        <v>60</v>
      </c>
      <c r="H1308" s="73" t="str">
        <f t="shared" si="39"/>
        <v>Now that Dr. Waterson is participating in the Standard Cultural Competence program, we expect better outcomes. And can provide a testimonial of their responsiveness to the needs of diverse clients.</v>
      </c>
      <c r="I1308" s="4" t="s">
        <v>128</v>
      </c>
      <c r="J1308" s="4" t="str">
        <f t="shared" ref="J1308:J1311" si="41">J1307</f>
        <v>Dr. Waterson</v>
      </c>
      <c r="K1308" s="61" t="str">
        <f>K$1195</f>
        <v xml:space="preserve"> is </v>
      </c>
      <c r="L1308" s="4" t="str">
        <f t="shared" si="40"/>
        <v>participating in the Standard Cultural Competence program</v>
      </c>
      <c r="M1308" s="4" t="s">
        <v>145</v>
      </c>
      <c r="N1308" s="60" t="s">
        <v>131</v>
      </c>
    </row>
    <row r="1309" spans="2:16" hidden="1" x14ac:dyDescent="0.3">
      <c r="C1309" s="62" t="str">
        <f>$C$1167</f>
        <v>Competitive Cultural Competence - enrolled</v>
      </c>
      <c r="E1309" s="65" t="s">
        <v>60</v>
      </c>
      <c r="F1309" s="62" t="str">
        <f>$H$1167</f>
        <v>participating in the Competetive Cultural Competence program</v>
      </c>
      <c r="G1309" s="65" t="s">
        <v>60</v>
      </c>
      <c r="H1309" s="73" t="str">
        <f t="shared" si="39"/>
        <v>Now that Dr. Waterson is participating in the Competetive Cultural Competence program, we anticipate significantly improved wellness outcomes. And can provide a testimonial of their responsiveness to the needs of diverse clients.</v>
      </c>
      <c r="I1309" s="4" t="s">
        <v>128</v>
      </c>
      <c r="J1309" s="4" t="str">
        <f t="shared" si="41"/>
        <v>Dr. Waterson</v>
      </c>
      <c r="K1309" s="61" t="str">
        <f>K$1195</f>
        <v xml:space="preserve"> is </v>
      </c>
      <c r="L1309" s="4" t="str">
        <f t="shared" si="40"/>
        <v>participating in the Competetive Cultural Competence program</v>
      </c>
      <c r="M1309" s="4" t="s">
        <v>146</v>
      </c>
      <c r="N1309" s="60" t="s">
        <v>131</v>
      </c>
    </row>
    <row r="1310" spans="2:16" hidden="1" x14ac:dyDescent="0.3">
      <c r="C1310" s="62" t="str">
        <f>$C$1168</f>
        <v>Standard Cultural Competence - completed</v>
      </c>
      <c r="E1310" s="65" t="s">
        <v>60</v>
      </c>
      <c r="F1310" s="62" t="str">
        <f>$H$1168</f>
        <v>completing the Standard Cultural Competence program</v>
      </c>
      <c r="G1310" s="65" t="s">
        <v>60</v>
      </c>
      <c r="H1310" s="73" t="str">
        <f t="shared" si="39"/>
        <v>Now that Dr. Waterson is completing the Standard Cultural Competence program, we expect stellar outcomes. And will soon provide a testimonial of their responsiveness to the needs of diverse clients.</v>
      </c>
      <c r="I1310" s="4" t="s">
        <v>128</v>
      </c>
      <c r="J1310" s="4" t="str">
        <f t="shared" si="41"/>
        <v>Dr. Waterson</v>
      </c>
      <c r="K1310" s="61" t="str">
        <f>K$1195</f>
        <v xml:space="preserve"> is </v>
      </c>
      <c r="L1310" s="4" t="str">
        <f t="shared" si="40"/>
        <v>completing the Standard Cultural Competence program</v>
      </c>
      <c r="M1310" s="4" t="s">
        <v>147</v>
      </c>
      <c r="N1310" s="60" t="s">
        <v>136</v>
      </c>
    </row>
    <row r="1311" spans="2:16" hidden="1" x14ac:dyDescent="0.3">
      <c r="C1311" s="62" t="str">
        <f>$C$1169</f>
        <v>Competitive Cultural Competence - completed</v>
      </c>
      <c r="E1311" s="65" t="s">
        <v>60</v>
      </c>
      <c r="F1311" s="62" t="str">
        <f>$H$1169</f>
        <v>completing the Competetive Cultural Competence program</v>
      </c>
      <c r="G1311" s="65" t="s">
        <v>60</v>
      </c>
      <c r="H1311" s="73" t="str">
        <f t="shared" si="39"/>
        <v>Now that Dr. Waterson is completing the Competetive Cultural Competence program, we anticipate greatly improved wellness outcomes. And will soon provide a testimonial of their responsiveness to the needs of diverse clients.</v>
      </c>
      <c r="I1311" s="4" t="s">
        <v>128</v>
      </c>
      <c r="J1311" s="4" t="str">
        <f t="shared" si="41"/>
        <v>Dr. Waterson</v>
      </c>
      <c r="K1311" s="61" t="str">
        <f>K$1195</f>
        <v xml:space="preserve"> is </v>
      </c>
      <c r="L1311" s="4" t="str">
        <f t="shared" si="40"/>
        <v>completing the Competetive Cultural Competence program</v>
      </c>
      <c r="M1311" s="4" t="s">
        <v>148</v>
      </c>
      <c r="N1311" s="60" t="s">
        <v>136</v>
      </c>
    </row>
    <row r="1312" spans="2:16" hidden="1" x14ac:dyDescent="0.3">
      <c r="G1312" s="65" t="s">
        <v>60</v>
      </c>
      <c r="H1312" s="73" t="str">
        <f t="shared" si="39"/>
        <v>Select one of these two services, Standard or Competitive Competence, to best improve your efficacy serving diverse patients. We can then offer a testimonial of your improved responsiveness to diverse clients.</v>
      </c>
      <c r="K1312" s="61" t="s">
        <v>138</v>
      </c>
      <c r="L1312" s="61" t="s">
        <v>139</v>
      </c>
      <c r="M1312" s="61" t="s">
        <v>149</v>
      </c>
      <c r="N1312" s="60" t="s">
        <v>141</v>
      </c>
    </row>
    <row r="1313" spans="2:13" hidden="1" x14ac:dyDescent="0.3">
      <c r="C1313" s="73" t="str">
        <f>IF($C1301=$C1306,H1306,IF($C1301=$C1307,H1307,IF($C1301=C1308,H1308,IF($C1301=C1309,H1309,IF($C1301=C1310,H1310,IF($C1301=C1311,H1311,IF($C1301=0,H1312)))))))</f>
        <v>Select one of these two services, Standard or Competitive Competence, to best improve your efficacy serving diverse patients. We can then offer a testimonial of your improved responsiveness to diverse clients.</v>
      </c>
      <c r="E1313" s="65" t="s">
        <v>60</v>
      </c>
      <c r="F1313" s="73" t="str">
        <f>IF($C1301=$C1306,F1306,IF($C1301=$C1307,F1307,IF($C1301=C1308,F1308,IF($C1301=C1309,F1309,IF($C1301=C1310,F1310,IF($C1301=C1311,F1311,IF($C1301=0,"")))))))</f>
        <v/>
      </c>
      <c r="G1313" s="65" t="s">
        <v>60</v>
      </c>
    </row>
    <row r="1314" spans="2:13" hidden="1" x14ac:dyDescent="0.3"/>
    <row r="1315" spans="2:13" hidden="1" x14ac:dyDescent="0.3">
      <c r="C1315" s="4" t="s">
        <v>142</v>
      </c>
    </row>
    <row r="1316" spans="2:13" hidden="1" x14ac:dyDescent="0.3"/>
    <row r="1317" spans="2:13" hidden="1" x14ac:dyDescent="0.3"/>
    <row r="1318" spans="2:13" hidden="1" x14ac:dyDescent="0.3"/>
    <row r="1319" spans="2:13" ht="16" hidden="1" x14ac:dyDescent="0.4">
      <c r="B1319" s="66" t="str">
        <f>IF(OR(F256="",J256=""),B256,CONCATENATE(B256,": ",F256,", ",J256))</f>
        <v>6th visit: prenatal, provider pre-enrollment</v>
      </c>
      <c r="C1319" s="67"/>
      <c r="D1319" s="67"/>
      <c r="E1319" s="67"/>
      <c r="F1319" s="68"/>
      <c r="G1319" s="67"/>
      <c r="H1319" s="69"/>
      <c r="I1319" s="67"/>
      <c r="J1319" s="67"/>
      <c r="K1319" s="67"/>
      <c r="L1319" s="67"/>
      <c r="M1319" s="133">
        <f>IF(J256=I$1103,L$1103,IF(J256=I$1104,L$1104,IF(J256=I$1105,L$1105,IF(J256=I$1106,L$1106,IF(J256=I$1107,L$1107,IF(J256=I$1108,L$1108,IF(J256=I$1109,L$1109,IF(J256="",0))))))))</f>
        <v>0</v>
      </c>
    </row>
    <row r="1320" spans="2:13" hidden="1" x14ac:dyDescent="0.3">
      <c r="F1320" s="63"/>
    </row>
    <row r="1321" spans="2:13" hidden="1" x14ac:dyDescent="0.3">
      <c r="F1321" s="70" t="str">
        <f>F260</f>
        <v>Letisha</v>
      </c>
      <c r="J1321" s="70" t="str">
        <f>F261</f>
        <v>Dr. Waterson</v>
      </c>
    </row>
    <row r="1322" spans="2:13" hidden="1" x14ac:dyDescent="0.3"/>
    <row r="1323" spans="2:13" hidden="1" x14ac:dyDescent="0.3">
      <c r="B1323" s="64">
        <f>IF(C1323=F$1107,E$1107,IF(C1323=F$1108,E$1108,IF(C1323=F$1109,E$1109,IF(C1323=F$1110,E$1110,IF(C1323=F$1111,E$1111,IF(C1323=0,0))))))</f>
        <v>0</v>
      </c>
      <c r="C1323" s="4" t="str">
        <f>K263</f>
        <v>I strongly disagree</v>
      </c>
      <c r="F1323" s="4" t="str">
        <f>F1286</f>
        <v>1. I felt fully seen and heard.</v>
      </c>
      <c r="M1323" s="4">
        <f>IF(K263="",0,1)</f>
        <v>1</v>
      </c>
    </row>
    <row r="1324" spans="2:13" hidden="1" x14ac:dyDescent="0.3">
      <c r="B1324" s="64">
        <f t="shared" ref="B1324:B1332" si="42">IF(C1324=F$1107,E$1107,IF(C1324=F$1108,E$1108,IF(C1324=F$1109,E$1109,IF(C1324=F$1110,E$1110,IF(C1324=F$1111,E$1111,IF(C1324=0,0))))))</f>
        <v>2.5</v>
      </c>
      <c r="C1324" s="4" t="str">
        <f>K265</f>
        <v>I somewhat disagree</v>
      </c>
      <c r="F1324" s="4" t="str">
        <f t="shared" ref="F1324:F1332" si="43">F1287</f>
        <v>2. They faithfully responded to all of my expressions of pain or discomfort.</v>
      </c>
      <c r="M1324" s="4">
        <f>IF(K265="",0,1)</f>
        <v>1</v>
      </c>
    </row>
    <row r="1325" spans="2:13" hidden="1" x14ac:dyDescent="0.3">
      <c r="B1325" s="64">
        <f t="shared" si="42"/>
        <v>2.5</v>
      </c>
      <c r="C1325" s="4" t="str">
        <f>K267</f>
        <v>I somewhat disagree</v>
      </c>
      <c r="F1325" s="4" t="str">
        <f t="shared" si="43"/>
        <v>3. They put my personal wellbeing ahead of their institutional processes.</v>
      </c>
      <c r="M1325" s="4">
        <f>IF(K267="",0,1)</f>
        <v>1</v>
      </c>
    </row>
    <row r="1326" spans="2:13" hidden="1" x14ac:dyDescent="0.3">
      <c r="B1326" s="64">
        <f t="shared" si="42"/>
        <v>10</v>
      </c>
      <c r="C1326" s="4" t="str">
        <f>K269</f>
        <v>I strongly agree</v>
      </c>
      <c r="F1326" s="4" t="str">
        <f t="shared" si="43"/>
        <v>4. Their actions and expressions were devoid of any microaggressions.</v>
      </c>
      <c r="M1326" s="4">
        <f>IF(K269="",0,1)</f>
        <v>1</v>
      </c>
    </row>
    <row r="1327" spans="2:13" hidden="1" x14ac:dyDescent="0.3">
      <c r="B1327" s="64">
        <f t="shared" si="42"/>
        <v>5</v>
      </c>
      <c r="C1327" s="4" t="str">
        <f>K271</f>
        <v>I neither agree nor disagree</v>
      </c>
      <c r="F1327" s="4" t="str">
        <f t="shared" si="43"/>
        <v>5. They asked me how they could be more culturally sensitive.</v>
      </c>
      <c r="M1327" s="4">
        <f>IF(K271="",0,1)</f>
        <v>1</v>
      </c>
    </row>
    <row r="1328" spans="2:13" hidden="1" x14ac:dyDescent="0.3">
      <c r="B1328" s="64">
        <f t="shared" si="42"/>
        <v>7.5</v>
      </c>
      <c r="C1328" s="4" t="str">
        <f>K273</f>
        <v>I somewhat agree</v>
      </c>
      <c r="F1328" s="4" t="str">
        <f t="shared" si="43"/>
        <v>6. They did not exploit my vulnerability to their professional authority.</v>
      </c>
      <c r="M1328" s="4">
        <f>IF(K273="",0,1)</f>
        <v>1</v>
      </c>
    </row>
    <row r="1329" spans="2:16" hidden="1" x14ac:dyDescent="0.3">
      <c r="B1329" s="64">
        <f t="shared" si="42"/>
        <v>5</v>
      </c>
      <c r="C1329" s="4" t="str">
        <f>K275</f>
        <v>I neither agree nor disagree</v>
      </c>
      <c r="F1329" s="4" t="str">
        <f t="shared" si="43"/>
        <v>7. I never had to give up my autonomy to fit their processes.</v>
      </c>
      <c r="M1329" s="4">
        <f>IF(K275="",0,1)</f>
        <v>1</v>
      </c>
    </row>
    <row r="1330" spans="2:16" hidden="1" x14ac:dyDescent="0.3">
      <c r="B1330" s="64">
        <f t="shared" si="42"/>
        <v>10</v>
      </c>
      <c r="C1330" s="4" t="str">
        <f>K277</f>
        <v>I strongly agree</v>
      </c>
      <c r="F1330" s="4" t="str">
        <f t="shared" si="43"/>
        <v>8. Staff appeared to be culturally diverse.</v>
      </c>
      <c r="M1330" s="4">
        <f>IF(K277="",0,1)</f>
        <v>1</v>
      </c>
    </row>
    <row r="1331" spans="2:16" hidden="1" x14ac:dyDescent="0.3">
      <c r="B1331" s="64">
        <f t="shared" si="42"/>
        <v>10</v>
      </c>
      <c r="C1331" s="4" t="str">
        <f>K279</f>
        <v>I strongly agree</v>
      </c>
      <c r="F1331" s="4" t="str">
        <f t="shared" si="43"/>
        <v>9. They effectively accommodated my linguistic barrier.</v>
      </c>
      <c r="M1331" s="4">
        <f>IF(K279="",0,1)</f>
        <v>1</v>
      </c>
    </row>
    <row r="1332" spans="2:16" hidden="1" x14ac:dyDescent="0.3">
      <c r="B1332" s="64">
        <f t="shared" si="42"/>
        <v>10</v>
      </c>
      <c r="C1332" s="4" t="str">
        <f>K281</f>
        <v>I strongly agree</v>
      </c>
      <c r="F1332" s="4" t="str">
        <f t="shared" si="43"/>
        <v>10. I was offered billing options appropriate to my cultural values.</v>
      </c>
      <c r="M1332" s="4">
        <f>IF(K281="",0,1)</f>
        <v>1</v>
      </c>
    </row>
    <row r="1333" spans="2:16" hidden="1" x14ac:dyDescent="0.3">
      <c r="M1333" s="71">
        <f t="shared" ref="M1333" si="44">SUM(M1323:M1332)</f>
        <v>10</v>
      </c>
    </row>
    <row r="1334" spans="2:16" ht="15.5" hidden="1" x14ac:dyDescent="0.45">
      <c r="B1334" s="72">
        <f t="shared" ref="B1334" si="45">ROUND(SUM(B1323:B1332),0)</f>
        <v>63</v>
      </c>
      <c r="C1334" s="73" t="str">
        <f>IF(AND($B1334&gt;=$B$1114,$B1334&lt;$C$1114),E$1114,IF(AND($B1334&gt;=$B$1115,$B1334&lt;$C$1115),E$1115,IF(AND($B1334&gt;=$B$1116,$B1334&lt;$C$1116),E$1116,IF(AND($B1334&gt;=$B$1117,$B1334&lt;$C$1117),E$1117,IF(AND($B1334&gt;=$B$1118,$B1334&lt;=$C$1118),E$1118)))))</f>
        <v>Adequately competent</v>
      </c>
      <c r="F1334" s="73" t="str">
        <f>IF(AND($B1334&gt;=$B$1114,$B1334&lt;$C$1114),H$1114,IF(AND($B1334&gt;=$B$1115,$B1334&lt;$C$1115),H$1115,IF(AND($B1334&gt;=$B$1116,$B1334&lt;$C$1116),H$1116,IF(AND($B1334&gt;=$B$1117,$B1334&lt;$C$1117),H$1117,IF(AND($B1334&gt;=$B$1118,$B1334&lt;=$C$1118),H$1118)))))</f>
        <v>adequate competence</v>
      </c>
      <c r="I1334" s="73" t="str">
        <f>IF(AND($B1334&gt;=$B$1114,$B1334&lt;$C$1114),K$1114,IF(AND($B1334&gt;=$B$1115,$B1334&lt;$C$1115),K$1115,IF(AND($B1334&gt;=$B$1116,$B1334&lt;$C$1116),K$1116,IF(AND($B1334&gt;=$B$1117,$B1334&lt;$C$1117),K$1117,IF(AND($B1334&gt;=$B$1118,$B1334&lt;=$C$1118),K$1118)))))</f>
        <v>tolerable risk to Letisha's wellbeing</v>
      </c>
      <c r="M1334" s="74">
        <f>IF(M1333=10,B1334,"")</f>
        <v>63</v>
      </c>
      <c r="P1334" s="127">
        <f>IF(M1334="","",M1334*0.01)</f>
        <v>0.63</v>
      </c>
    </row>
    <row r="1335" spans="2:16" ht="15.5" hidden="1" x14ac:dyDescent="0.45">
      <c r="L1335" s="75" t="s">
        <v>92</v>
      </c>
      <c r="M1335" s="76">
        <f>IF(K261="","",K261)</f>
        <v>5.3</v>
      </c>
      <c r="P1335" s="127">
        <f>IF(M1335="","",1-(M1335/12))</f>
        <v>0.55833333333333335</v>
      </c>
    </row>
    <row r="1336" spans="2:16" hidden="1" x14ac:dyDescent="0.3">
      <c r="B1336" s="73" t="str">
        <f t="shared" ref="B1336" si="46">IF(M1333=10,CONCATENATE(E1336,F1336,G1336,H1336,I1336,J1336,K1336,L1336,M1336),"")</f>
        <v>The resulting score for cultural competence is 63 out of 100. This indicates a level of adequate competence.</v>
      </c>
      <c r="D1336" s="65" t="s">
        <v>60</v>
      </c>
      <c r="E1336" s="4" t="s">
        <v>93</v>
      </c>
      <c r="F1336" s="4">
        <f t="shared" ref="F1336" si="47">B1334</f>
        <v>63</v>
      </c>
      <c r="G1336" s="4" t="s">
        <v>94</v>
      </c>
      <c r="H1336" s="4" t="str">
        <f t="shared" ref="H1336" si="48">F1334</f>
        <v>adequate competence</v>
      </c>
      <c r="I1336" s="4" t="s">
        <v>95</v>
      </c>
    </row>
    <row r="1337" spans="2:16" hidden="1" x14ac:dyDescent="0.3"/>
    <row r="1338" spans="2:16" ht="14.5" hidden="1" x14ac:dyDescent="0.45">
      <c r="C1338" s="147">
        <f>E291</f>
        <v>0</v>
      </c>
      <c r="D1338" s="148"/>
      <c r="E1338" s="148"/>
      <c r="F1338" s="148"/>
      <c r="G1338" s="148"/>
      <c r="H1338" s="149"/>
    </row>
    <row r="1339" spans="2:16" hidden="1" x14ac:dyDescent="0.3"/>
    <row r="1340" spans="2:16" hidden="1" x14ac:dyDescent="0.3">
      <c r="C1340" s="73" t="str">
        <f>CONCATENATE(E1340,F1340,G1340,H1340,I1340,J1340,K1340,,L1340,M1340)</f>
        <v xml:space="preserve">We provide this helpful feedback to you, Dr. Waterson, to improve your cultural competency. </v>
      </c>
      <c r="D1340" s="65" t="s">
        <v>60</v>
      </c>
      <c r="E1340" s="4" t="s">
        <v>123</v>
      </c>
      <c r="F1340" s="4" t="str">
        <f>IF($J1321=0,"the recipient",$J1321)</f>
        <v>Dr. Waterson</v>
      </c>
      <c r="G1340" s="4" t="s">
        <v>124</v>
      </c>
      <c r="H1340" s="4"/>
    </row>
    <row r="1341" spans="2:16" hidden="1" x14ac:dyDescent="0.3">
      <c r="C1341" s="73" t="str">
        <f>CONCATENATE(E1341,F1341,G1341,H1341,I1341,J1341,K1341,,L1341,M1341)</f>
        <v xml:space="preserve">We know medical providers like you rely upon referrals. Often from those you serve. </v>
      </c>
      <c r="D1341" s="65" t="s">
        <v>60</v>
      </c>
      <c r="E1341" s="4" t="s">
        <v>126</v>
      </c>
      <c r="G1341" s="4" t="s">
        <v>127</v>
      </c>
    </row>
    <row r="1342" spans="2:16" hidden="1" x14ac:dyDescent="0.3">
      <c r="C1342" s="73" t="str">
        <f>CONCATENATE(E1342,F1342,G1342,H1342,I1342,J1342,K1342,,L1342,M1342)</f>
        <v>Select a service that best fits your needs.</v>
      </c>
      <c r="D1342" s="65" t="s">
        <v>60</v>
      </c>
      <c r="E1342" s="4" t="s">
        <v>17</v>
      </c>
    </row>
    <row r="1343" spans="2:16" hidden="1" x14ac:dyDescent="0.3">
      <c r="C1343" s="62" t="str">
        <f>$C$1164</f>
        <v>Standard Cultural Competence - begin</v>
      </c>
      <c r="E1343" s="65" t="s">
        <v>60</v>
      </c>
      <c r="F1343" s="62" t="str">
        <f>$H$1164</f>
        <v>beginning the Standard Cultural Competence program</v>
      </c>
      <c r="G1343" s="65" t="s">
        <v>60</v>
      </c>
      <c r="H1343" s="73" t="str">
        <f>CONCATENATE($I1343,$J1343,$K1343,$L1343,$M1343,$N1343,$O1343,$P1343)</f>
        <v>Now that Dr. Waterson is beginning the Standard Cultural Competence program, we expect improved outcomes. And can provide a testimonial of their responsiveness to the needs of diverse clients.</v>
      </c>
      <c r="I1343" s="4" t="s">
        <v>128</v>
      </c>
      <c r="J1343" s="65" t="str">
        <f>F1340</f>
        <v>Dr. Waterson</v>
      </c>
      <c r="K1343" s="61" t="s">
        <v>129</v>
      </c>
      <c r="L1343" s="4" t="str">
        <f>F1343</f>
        <v>beginning the Standard Cultural Competence program</v>
      </c>
      <c r="M1343" s="4" t="s">
        <v>143</v>
      </c>
      <c r="N1343" s="60" t="s">
        <v>131</v>
      </c>
    </row>
    <row r="1344" spans="2:16" hidden="1" x14ac:dyDescent="0.3">
      <c r="C1344" s="62" t="str">
        <f>$C$1165</f>
        <v>Competitive Cultural Competence - begin</v>
      </c>
      <c r="E1344" s="65" t="s">
        <v>60</v>
      </c>
      <c r="F1344" s="62" t="str">
        <f>$H$1165</f>
        <v>beginning the Competetive Cultural Competence program</v>
      </c>
      <c r="G1344" s="65" t="s">
        <v>60</v>
      </c>
      <c r="H1344" s="73" t="str">
        <f t="shared" ref="H1344:H1349" si="49">CONCATENATE($I1344,$J1344,$K1344,$L1344,$M1344,$N1344,$O1344,$P1344)</f>
        <v>Now that Dr. Waterson is beginning the Competetive Cultural Competence program, we anticipate modestly improved wellness outcomes. And can provide a testimonial of their responsiveness to the needs of diverse clients.</v>
      </c>
      <c r="I1344" s="4" t="s">
        <v>128</v>
      </c>
      <c r="J1344" s="4" t="str">
        <f>J1343</f>
        <v>Dr. Waterson</v>
      </c>
      <c r="K1344" s="61" t="str">
        <f>K$1195</f>
        <v xml:space="preserve"> is </v>
      </c>
      <c r="L1344" s="4" t="str">
        <f t="shared" ref="L1344:L1348" si="50">F1344</f>
        <v>beginning the Competetive Cultural Competence program</v>
      </c>
      <c r="M1344" s="4" t="s">
        <v>144</v>
      </c>
      <c r="N1344" s="60" t="s">
        <v>131</v>
      </c>
    </row>
    <row r="1345" spans="2:14" hidden="1" x14ac:dyDescent="0.3">
      <c r="C1345" s="62" t="str">
        <f>$C$1166</f>
        <v>Standard Cultural Competence - enrolled</v>
      </c>
      <c r="E1345" s="65" t="s">
        <v>60</v>
      </c>
      <c r="F1345" s="62" t="str">
        <f>$H$1166</f>
        <v>participating in the Standard Cultural Competence program</v>
      </c>
      <c r="G1345" s="65" t="s">
        <v>60</v>
      </c>
      <c r="H1345" s="73" t="str">
        <f t="shared" si="49"/>
        <v>Now that Dr. Waterson is participating in the Standard Cultural Competence program, we expect better outcomes. And can provide a testimonial of their responsiveness to the needs of diverse clients.</v>
      </c>
      <c r="I1345" s="4" t="s">
        <v>128</v>
      </c>
      <c r="J1345" s="4" t="str">
        <f t="shared" ref="J1345:J1348" si="51">J1344</f>
        <v>Dr. Waterson</v>
      </c>
      <c r="K1345" s="61" t="str">
        <f>K$1195</f>
        <v xml:space="preserve"> is </v>
      </c>
      <c r="L1345" s="4" t="str">
        <f t="shared" si="50"/>
        <v>participating in the Standard Cultural Competence program</v>
      </c>
      <c r="M1345" s="4" t="s">
        <v>145</v>
      </c>
      <c r="N1345" s="60" t="s">
        <v>131</v>
      </c>
    </row>
    <row r="1346" spans="2:14" hidden="1" x14ac:dyDescent="0.3">
      <c r="C1346" s="62" t="str">
        <f>$C$1167</f>
        <v>Competitive Cultural Competence - enrolled</v>
      </c>
      <c r="E1346" s="65" t="s">
        <v>60</v>
      </c>
      <c r="F1346" s="62" t="str">
        <f>$H$1167</f>
        <v>participating in the Competetive Cultural Competence program</v>
      </c>
      <c r="G1346" s="65" t="s">
        <v>60</v>
      </c>
      <c r="H1346" s="73" t="str">
        <f t="shared" si="49"/>
        <v>Now that Dr. Waterson is participating in the Competetive Cultural Competence program, we anticipate significantly improved wellness outcomes. And can provide a testimonial of their responsiveness to the needs of diverse clients.</v>
      </c>
      <c r="I1346" s="4" t="s">
        <v>128</v>
      </c>
      <c r="J1346" s="4" t="str">
        <f t="shared" si="51"/>
        <v>Dr. Waterson</v>
      </c>
      <c r="K1346" s="61" t="str">
        <f>K$1195</f>
        <v xml:space="preserve"> is </v>
      </c>
      <c r="L1346" s="4" t="str">
        <f t="shared" si="50"/>
        <v>participating in the Competetive Cultural Competence program</v>
      </c>
      <c r="M1346" s="4" t="s">
        <v>146</v>
      </c>
      <c r="N1346" s="60" t="s">
        <v>131</v>
      </c>
    </row>
    <row r="1347" spans="2:14" hidden="1" x14ac:dyDescent="0.3">
      <c r="C1347" s="62" t="str">
        <f>$C$1168</f>
        <v>Standard Cultural Competence - completed</v>
      </c>
      <c r="E1347" s="65" t="s">
        <v>60</v>
      </c>
      <c r="F1347" s="62" t="str">
        <f>$H$1168</f>
        <v>completing the Standard Cultural Competence program</v>
      </c>
      <c r="G1347" s="65" t="s">
        <v>60</v>
      </c>
      <c r="H1347" s="73" t="str">
        <f t="shared" si="49"/>
        <v>Now that Dr. Waterson is completing the Standard Cultural Competence program, we expect stellar outcomes. And will soon provide a testimonial of their responsiveness to the needs of diverse clients.</v>
      </c>
      <c r="I1347" s="4" t="s">
        <v>128</v>
      </c>
      <c r="J1347" s="4" t="str">
        <f t="shared" si="51"/>
        <v>Dr. Waterson</v>
      </c>
      <c r="K1347" s="61" t="str">
        <f>K$1195</f>
        <v xml:space="preserve"> is </v>
      </c>
      <c r="L1347" s="4" t="str">
        <f t="shared" si="50"/>
        <v>completing the Standard Cultural Competence program</v>
      </c>
      <c r="M1347" s="4" t="s">
        <v>147</v>
      </c>
      <c r="N1347" s="60" t="s">
        <v>136</v>
      </c>
    </row>
    <row r="1348" spans="2:14" hidden="1" x14ac:dyDescent="0.3">
      <c r="C1348" s="62" t="str">
        <f>$C$1169</f>
        <v>Competitive Cultural Competence - completed</v>
      </c>
      <c r="E1348" s="65" t="s">
        <v>60</v>
      </c>
      <c r="F1348" s="62" t="str">
        <f>$H$1169</f>
        <v>completing the Competetive Cultural Competence program</v>
      </c>
      <c r="G1348" s="65" t="s">
        <v>60</v>
      </c>
      <c r="H1348" s="73" t="str">
        <f t="shared" si="49"/>
        <v>Now that Dr. Waterson is completing the Competetive Cultural Competence program, we anticipate greatly improved wellness outcomes. And will soon provide a testimonial of their responsiveness to the needs of diverse clients.</v>
      </c>
      <c r="I1348" s="4" t="s">
        <v>128</v>
      </c>
      <c r="J1348" s="4" t="str">
        <f t="shared" si="51"/>
        <v>Dr. Waterson</v>
      </c>
      <c r="K1348" s="61" t="str">
        <f>K$1195</f>
        <v xml:space="preserve"> is </v>
      </c>
      <c r="L1348" s="4" t="str">
        <f t="shared" si="50"/>
        <v>completing the Competetive Cultural Competence program</v>
      </c>
      <c r="M1348" s="4" t="s">
        <v>148</v>
      </c>
      <c r="N1348" s="60" t="s">
        <v>136</v>
      </c>
    </row>
    <row r="1349" spans="2:14" hidden="1" x14ac:dyDescent="0.3">
      <c r="G1349" s="65" t="s">
        <v>60</v>
      </c>
      <c r="H1349" s="73" t="str">
        <f t="shared" si="49"/>
        <v>Select one of these two services, Standard or Competitive Competence, to best improve your efficacy serving diverse patients. We can then offer a testimonial of your improved responsiveness to diverse clients.</v>
      </c>
      <c r="K1349" s="61" t="s">
        <v>138</v>
      </c>
      <c r="L1349" s="61" t="s">
        <v>139</v>
      </c>
      <c r="M1349" s="61" t="s">
        <v>149</v>
      </c>
      <c r="N1349" s="60" t="s">
        <v>141</v>
      </c>
    </row>
    <row r="1350" spans="2:14" hidden="1" x14ac:dyDescent="0.3">
      <c r="C1350" s="73" t="str">
        <f>IF($C1338=$C1343,H1343,IF($C1338=$C1344,H1344,IF($C1338=C1345,H1345,IF($C1338=C1346,H1346,IF($C1338=C1347,H1347,IF($C1338=C1348,H1348,IF($C1338=0,H1349)))))))</f>
        <v>Select one of these two services, Standard or Competitive Competence, to best improve your efficacy serving diverse patients. We can then offer a testimonial of your improved responsiveness to diverse clients.</v>
      </c>
      <c r="E1350" s="65" t="s">
        <v>60</v>
      </c>
      <c r="F1350" s="73" t="str">
        <f>IF($C1338=$C1343,F1343,IF($C1338=$C1344,F1344,IF($C1338=C1345,F1345,IF($C1338=C1346,F1346,IF($C1338=C1347,F1347,IF($C1338=C1348,F1348,IF($C1338=0,"")))))))</f>
        <v/>
      </c>
      <c r="G1350" s="65" t="s">
        <v>60</v>
      </c>
    </row>
    <row r="1351" spans="2:14" hidden="1" x14ac:dyDescent="0.3"/>
    <row r="1352" spans="2:14" hidden="1" x14ac:dyDescent="0.3">
      <c r="C1352" s="4" t="s">
        <v>142</v>
      </c>
    </row>
    <row r="1353" spans="2:14" hidden="1" x14ac:dyDescent="0.3"/>
    <row r="1354" spans="2:14" hidden="1" x14ac:dyDescent="0.3"/>
    <row r="1355" spans="2:14" hidden="1" x14ac:dyDescent="0.3"/>
    <row r="1356" spans="2:14" ht="16" hidden="1" x14ac:dyDescent="0.4">
      <c r="B1356" s="66" t="str">
        <f>IF(OR(F297="",J297=""),B297,CONCATENATE(B297,": ",F297,", ",J297))</f>
        <v>7th visit: delivery, provider pre-enrollment</v>
      </c>
      <c r="C1356" s="67"/>
      <c r="D1356" s="67"/>
      <c r="E1356" s="67"/>
      <c r="F1356" s="68"/>
      <c r="G1356" s="67"/>
      <c r="H1356" s="69"/>
      <c r="I1356" s="67"/>
      <c r="J1356" s="67"/>
      <c r="K1356" s="67"/>
      <c r="L1356" s="67"/>
      <c r="M1356" s="133">
        <f>IF(J297=I$1103,L$1103,IF(J297=I$1104,L$1104,IF(J297=I$1105,L$1105,IF(J297=I$1106,L$1106,IF(J297=I$1107,L$1107,IF(J297=I$1108,L$1108,IF(J297=I$1109,L$1109,IF(J297="",0))))))))</f>
        <v>0</v>
      </c>
    </row>
    <row r="1357" spans="2:14" hidden="1" x14ac:dyDescent="0.3">
      <c r="F1357" s="63"/>
    </row>
    <row r="1358" spans="2:14" hidden="1" x14ac:dyDescent="0.3">
      <c r="F1358" s="70" t="str">
        <f>F301</f>
        <v>Letisha</v>
      </c>
      <c r="J1358" s="70" t="str">
        <f>F302</f>
        <v>Dr. Waterson</v>
      </c>
    </row>
    <row r="1359" spans="2:14" hidden="1" x14ac:dyDescent="0.3"/>
    <row r="1360" spans="2:14" hidden="1" x14ac:dyDescent="0.3">
      <c r="B1360" s="64">
        <f>IF(C1360=F$1107,E$1107,IF(C1360=F$1108,E$1108,IF(C1360=F$1109,E$1109,IF(C1360=F$1110,E$1110,IF(C1360=F$1111,E$1111,IF(C1360=0,0))))))</f>
        <v>10</v>
      </c>
      <c r="C1360" s="4" t="str">
        <f>K304</f>
        <v>I strongly agree</v>
      </c>
      <c r="F1360" s="4" t="str">
        <f>F1323</f>
        <v>1. I felt fully seen and heard.</v>
      </c>
      <c r="M1360" s="4">
        <f>IF(K304="",0,1)</f>
        <v>1</v>
      </c>
    </row>
    <row r="1361" spans="2:16" hidden="1" x14ac:dyDescent="0.3">
      <c r="B1361" s="64">
        <f t="shared" ref="B1361:B1369" si="52">IF(C1361=F$1107,E$1107,IF(C1361=F$1108,E$1108,IF(C1361=F$1109,E$1109,IF(C1361=F$1110,E$1110,IF(C1361=F$1111,E$1111,IF(C1361=0,0))))))</f>
        <v>10</v>
      </c>
      <c r="C1361" s="4" t="str">
        <f>K306</f>
        <v>I strongly agree</v>
      </c>
      <c r="F1361" s="4" t="str">
        <f t="shared" ref="F1361:F1369" si="53">F1324</f>
        <v>2. They faithfully responded to all of my expressions of pain or discomfort.</v>
      </c>
      <c r="M1361" s="4">
        <f>IF(K306="",0,1)</f>
        <v>1</v>
      </c>
    </row>
    <row r="1362" spans="2:16" hidden="1" x14ac:dyDescent="0.3">
      <c r="B1362" s="64">
        <f t="shared" si="52"/>
        <v>10</v>
      </c>
      <c r="C1362" s="4" t="str">
        <f>K308</f>
        <v>I strongly agree</v>
      </c>
      <c r="F1362" s="4" t="str">
        <f t="shared" si="53"/>
        <v>3. They put my personal wellbeing ahead of their institutional processes.</v>
      </c>
      <c r="M1362" s="4">
        <f>IF(K308="",0,1)</f>
        <v>1</v>
      </c>
    </row>
    <row r="1363" spans="2:16" hidden="1" x14ac:dyDescent="0.3">
      <c r="B1363" s="64">
        <f t="shared" si="52"/>
        <v>10</v>
      </c>
      <c r="C1363" s="4" t="str">
        <f>K310</f>
        <v>I strongly agree</v>
      </c>
      <c r="F1363" s="4" t="str">
        <f t="shared" si="53"/>
        <v>4. Their actions and expressions were devoid of any microaggressions.</v>
      </c>
      <c r="M1363" s="4">
        <f>IF(K310="",0,1)</f>
        <v>1</v>
      </c>
    </row>
    <row r="1364" spans="2:16" hidden="1" x14ac:dyDescent="0.3">
      <c r="B1364" s="64">
        <f t="shared" si="52"/>
        <v>10</v>
      </c>
      <c r="C1364" s="4" t="str">
        <f>K312</f>
        <v>I strongly agree</v>
      </c>
      <c r="F1364" s="4" t="str">
        <f t="shared" si="53"/>
        <v>5. They asked me how they could be more culturally sensitive.</v>
      </c>
      <c r="M1364" s="4">
        <f>IF(K312="",0,1)</f>
        <v>1</v>
      </c>
    </row>
    <row r="1365" spans="2:16" hidden="1" x14ac:dyDescent="0.3">
      <c r="B1365" s="64">
        <f t="shared" si="52"/>
        <v>7.5</v>
      </c>
      <c r="C1365" s="4" t="str">
        <f>K314</f>
        <v>I somewhat agree</v>
      </c>
      <c r="F1365" s="4" t="str">
        <f t="shared" si="53"/>
        <v>6. They did not exploit my vulnerability to their professional authority.</v>
      </c>
      <c r="M1365" s="4">
        <f>IF(K314="",0,1)</f>
        <v>1</v>
      </c>
    </row>
    <row r="1366" spans="2:16" hidden="1" x14ac:dyDescent="0.3">
      <c r="B1366" s="64">
        <f t="shared" si="52"/>
        <v>5</v>
      </c>
      <c r="C1366" s="4" t="str">
        <f>K316</f>
        <v>I neither agree nor disagree</v>
      </c>
      <c r="F1366" s="4" t="str">
        <f t="shared" si="53"/>
        <v>7. I never had to give up my autonomy to fit their processes.</v>
      </c>
      <c r="M1366" s="4">
        <f>IF(K316="",0,1)</f>
        <v>1</v>
      </c>
    </row>
    <row r="1367" spans="2:16" hidden="1" x14ac:dyDescent="0.3">
      <c r="B1367" s="64">
        <f t="shared" si="52"/>
        <v>10</v>
      </c>
      <c r="C1367" s="4" t="str">
        <f>K318</f>
        <v>I strongly agree</v>
      </c>
      <c r="F1367" s="4" t="str">
        <f t="shared" si="53"/>
        <v>8. Staff appeared to be culturally diverse.</v>
      </c>
      <c r="M1367" s="4">
        <f>IF(K318="",0,1)</f>
        <v>1</v>
      </c>
    </row>
    <row r="1368" spans="2:16" hidden="1" x14ac:dyDescent="0.3">
      <c r="B1368" s="64">
        <f t="shared" si="52"/>
        <v>10</v>
      </c>
      <c r="C1368" s="4" t="str">
        <f>K320</f>
        <v>I strongly agree</v>
      </c>
      <c r="F1368" s="4" t="str">
        <f t="shared" si="53"/>
        <v>9. They effectively accommodated my linguistic barrier.</v>
      </c>
      <c r="M1368" s="4">
        <f>IF(K320="",0,1)</f>
        <v>1</v>
      </c>
    </row>
    <row r="1369" spans="2:16" hidden="1" x14ac:dyDescent="0.3">
      <c r="B1369" s="64">
        <f t="shared" si="52"/>
        <v>10</v>
      </c>
      <c r="C1369" s="4" t="str">
        <f>K322</f>
        <v>I strongly agree</v>
      </c>
      <c r="F1369" s="4" t="str">
        <f t="shared" si="53"/>
        <v>10. I was offered billing options appropriate to my cultural values.</v>
      </c>
      <c r="M1369" s="4">
        <f>IF(K322="",0,1)</f>
        <v>1</v>
      </c>
    </row>
    <row r="1370" spans="2:16" hidden="1" x14ac:dyDescent="0.3">
      <c r="M1370" s="71">
        <f t="shared" ref="M1370" si="54">SUM(M1360:M1369)</f>
        <v>10</v>
      </c>
    </row>
    <row r="1371" spans="2:16" ht="15.5" hidden="1" x14ac:dyDescent="0.45">
      <c r="B1371" s="72">
        <f t="shared" ref="B1371" si="55">ROUND(SUM(B1360:B1369),0)</f>
        <v>93</v>
      </c>
      <c r="C1371" s="73" t="str">
        <f>IF(AND($B1371&gt;=$B$1114,$B1371&lt;$C$1114),E$1114,IF(AND($B1371&gt;=$B$1115,$B1371&lt;$C$1115),E$1115,IF(AND($B1371&gt;=$B$1116,$B1371&lt;$C$1116),E$1116,IF(AND($B1371&gt;=$B$1117,$B1371&lt;$C$1117),E$1117,IF(AND($B1371&gt;=$B$1118,$B1371&lt;=$C$1118),E$1118)))))</f>
        <v>Certifiably competent</v>
      </c>
      <c r="F1371" s="73" t="str">
        <f>IF(AND($B1371&gt;=$B$1114,$B1371&lt;$C$1114),H$1114,IF(AND($B1371&gt;=$B$1115,$B1371&lt;$C$1115),H$1115,IF(AND($B1371&gt;=$B$1116,$B1371&lt;$C$1116),H$1116,IF(AND($B1371&gt;=$B$1117,$B1371&lt;$C$1117),H$1117,IF(AND($B1371&gt;=$B$1118,$B1371&lt;=$C$1118),H$1118)))))</f>
        <v>certifiable competence</v>
      </c>
      <c r="I1371" s="73" t="str">
        <f>IF(AND($B1371&gt;=$B$1114,$B1371&lt;$C$1114),K$1114,IF(AND($B1371&gt;=$B$1115,$B1371&lt;$C$1115),K$1115,IF(AND($B1371&gt;=$B$1116,$B1371&lt;$C$1116),K$1116,IF(AND($B1371&gt;=$B$1117,$B1371&lt;$C$1117),K$1117,IF(AND($B1371&gt;=$B$1118,$B1371&lt;=$C$1118),K$1118)))))</f>
        <v>ideal for Letisha's wellbeing</v>
      </c>
      <c r="M1371" s="74">
        <f>IF(M1370=10,B1371,"")</f>
        <v>93</v>
      </c>
      <c r="P1371" s="127">
        <f>IF(M1371="","",M1371*0.01)</f>
        <v>0.93</v>
      </c>
    </row>
    <row r="1372" spans="2:16" ht="15.5" hidden="1" x14ac:dyDescent="0.45">
      <c r="L1372" s="75" t="s">
        <v>92</v>
      </c>
      <c r="M1372" s="76">
        <f>IF(K302="","",K302)</f>
        <v>6.1</v>
      </c>
      <c r="P1372" s="127">
        <f>IF(M1372="","",1-(M1372/12))</f>
        <v>0.4916666666666667</v>
      </c>
    </row>
    <row r="1373" spans="2:16" hidden="1" x14ac:dyDescent="0.3">
      <c r="B1373" s="73" t="str">
        <f t="shared" ref="B1373" si="56">IF(M1370=10,CONCATENATE(E1373,F1373,G1373,H1373,I1373,J1373,K1373,L1373,M1373),"")</f>
        <v>The resulting score for cultural competence is 93 out of 100. This indicates a level of certifiable competence.</v>
      </c>
      <c r="D1373" s="65" t="s">
        <v>60</v>
      </c>
      <c r="E1373" s="4" t="s">
        <v>93</v>
      </c>
      <c r="F1373" s="4">
        <f t="shared" ref="F1373" si="57">B1371</f>
        <v>93</v>
      </c>
      <c r="G1373" s="4" t="s">
        <v>94</v>
      </c>
      <c r="H1373" s="4" t="str">
        <f t="shared" ref="H1373" si="58">F1371</f>
        <v>certifiable competence</v>
      </c>
      <c r="I1373" s="4" t="s">
        <v>95</v>
      </c>
    </row>
    <row r="1374" spans="2:16" hidden="1" x14ac:dyDescent="0.3"/>
    <row r="1375" spans="2:16" ht="14.5" hidden="1" x14ac:dyDescent="0.45">
      <c r="C1375" s="147">
        <f>E332</f>
        <v>0</v>
      </c>
      <c r="D1375" s="148"/>
      <c r="E1375" s="148"/>
      <c r="F1375" s="148"/>
      <c r="G1375" s="148"/>
      <c r="H1375" s="149"/>
    </row>
    <row r="1376" spans="2:16" hidden="1" x14ac:dyDescent="0.3"/>
    <row r="1377" spans="3:14" hidden="1" x14ac:dyDescent="0.3">
      <c r="C1377" s="73" t="str">
        <f>CONCATENATE(E1377,F1377,G1377,H1377,I1377,J1377,K1377,,L1377,M1377)</f>
        <v xml:space="preserve">We provide this helpful feedback to you, Dr. Waterson, to improve your cultural competency. </v>
      </c>
      <c r="D1377" s="65" t="s">
        <v>60</v>
      </c>
      <c r="E1377" s="4" t="s">
        <v>123</v>
      </c>
      <c r="F1377" s="4" t="str">
        <f>IF($J1358=0,"the recipient",$J1358)</f>
        <v>Dr. Waterson</v>
      </c>
      <c r="G1377" s="4" t="s">
        <v>124</v>
      </c>
      <c r="H1377" s="4"/>
    </row>
    <row r="1378" spans="3:14" hidden="1" x14ac:dyDescent="0.3">
      <c r="C1378" s="73" t="str">
        <f>CONCATENATE(E1378,F1378,G1378,H1378,I1378,J1378,K1378,,L1378,M1378)</f>
        <v xml:space="preserve">We know medical providers like you rely upon referrals. Often from those you serve. </v>
      </c>
      <c r="D1378" s="65" t="s">
        <v>60</v>
      </c>
      <c r="E1378" s="4" t="s">
        <v>126</v>
      </c>
      <c r="G1378" s="4" t="s">
        <v>127</v>
      </c>
    </row>
    <row r="1379" spans="3:14" hidden="1" x14ac:dyDescent="0.3">
      <c r="C1379" s="73" t="str">
        <f>CONCATENATE(E1379,F1379,G1379,H1379,I1379,J1379,K1379,,L1379,M1379)</f>
        <v>Select a service that best fits your needs.</v>
      </c>
      <c r="D1379" s="65" t="s">
        <v>60</v>
      </c>
      <c r="E1379" s="4" t="s">
        <v>17</v>
      </c>
    </row>
    <row r="1380" spans="3:14" hidden="1" x14ac:dyDescent="0.3">
      <c r="C1380" s="62" t="str">
        <f>$C$1164</f>
        <v>Standard Cultural Competence - begin</v>
      </c>
      <c r="E1380" s="65" t="s">
        <v>60</v>
      </c>
      <c r="F1380" s="62" t="str">
        <f>$H$1164</f>
        <v>beginning the Standard Cultural Competence program</v>
      </c>
      <c r="G1380" s="65" t="s">
        <v>60</v>
      </c>
      <c r="H1380" s="73" t="str">
        <f>CONCATENATE($I1380,$J1380,$K1380,$L1380,$M1380,$N1380,$O1380,$P1380)</f>
        <v>Now that Dr. Waterson is beginning the Standard Cultural Competence program, we expect improved outcomes. And can provide a testimonial of their responsiveness to the needs of diverse clients.</v>
      </c>
      <c r="I1380" s="4" t="s">
        <v>128</v>
      </c>
      <c r="J1380" s="65" t="str">
        <f>F1377</f>
        <v>Dr. Waterson</v>
      </c>
      <c r="K1380" s="61" t="s">
        <v>129</v>
      </c>
      <c r="L1380" s="4" t="str">
        <f>F1380</f>
        <v>beginning the Standard Cultural Competence program</v>
      </c>
      <c r="M1380" s="4" t="s">
        <v>143</v>
      </c>
      <c r="N1380" s="60" t="s">
        <v>131</v>
      </c>
    </row>
    <row r="1381" spans="3:14" hidden="1" x14ac:dyDescent="0.3">
      <c r="C1381" s="62" t="str">
        <f>$C$1165</f>
        <v>Competitive Cultural Competence - begin</v>
      </c>
      <c r="E1381" s="65" t="s">
        <v>60</v>
      </c>
      <c r="F1381" s="62" t="str">
        <f>$H$1165</f>
        <v>beginning the Competetive Cultural Competence program</v>
      </c>
      <c r="G1381" s="65" t="s">
        <v>60</v>
      </c>
      <c r="H1381" s="73" t="str">
        <f t="shared" ref="H1381:H1386" si="59">CONCATENATE($I1381,$J1381,$K1381,$L1381,$M1381,$N1381,$O1381,$P1381)</f>
        <v>Now that Dr. Waterson is beginning the Competetive Cultural Competence program, we anticipate modestly improved wellness outcomes. And can provide a testimonial of their responsiveness to the needs of diverse clients.</v>
      </c>
      <c r="I1381" s="4" t="s">
        <v>128</v>
      </c>
      <c r="J1381" s="4" t="str">
        <f>J1380</f>
        <v>Dr. Waterson</v>
      </c>
      <c r="K1381" s="61" t="str">
        <f>K$1195</f>
        <v xml:space="preserve"> is </v>
      </c>
      <c r="L1381" s="4" t="str">
        <f t="shared" ref="L1381:L1385" si="60">F1381</f>
        <v>beginning the Competetive Cultural Competence program</v>
      </c>
      <c r="M1381" s="4" t="s">
        <v>144</v>
      </c>
      <c r="N1381" s="60" t="s">
        <v>131</v>
      </c>
    </row>
    <row r="1382" spans="3:14" hidden="1" x14ac:dyDescent="0.3">
      <c r="C1382" s="62" t="str">
        <f>$C$1166</f>
        <v>Standard Cultural Competence - enrolled</v>
      </c>
      <c r="E1382" s="65" t="s">
        <v>60</v>
      </c>
      <c r="F1382" s="62" t="str">
        <f>$H$1166</f>
        <v>participating in the Standard Cultural Competence program</v>
      </c>
      <c r="G1382" s="65" t="s">
        <v>60</v>
      </c>
      <c r="H1382" s="73" t="str">
        <f t="shared" si="59"/>
        <v>Now that Dr. Waterson is participating in the Standard Cultural Competence program, we expect better outcomes. And can provide a testimonial of their responsiveness to the needs of diverse clients.</v>
      </c>
      <c r="I1382" s="4" t="s">
        <v>128</v>
      </c>
      <c r="J1382" s="4" t="str">
        <f t="shared" ref="J1382:J1385" si="61">J1381</f>
        <v>Dr. Waterson</v>
      </c>
      <c r="K1382" s="61" t="str">
        <f>K$1195</f>
        <v xml:space="preserve"> is </v>
      </c>
      <c r="L1382" s="4" t="str">
        <f t="shared" si="60"/>
        <v>participating in the Standard Cultural Competence program</v>
      </c>
      <c r="M1382" s="4" t="s">
        <v>145</v>
      </c>
      <c r="N1382" s="60" t="s">
        <v>131</v>
      </c>
    </row>
    <row r="1383" spans="3:14" hidden="1" x14ac:dyDescent="0.3">
      <c r="C1383" s="62" t="str">
        <f>$C$1167</f>
        <v>Competitive Cultural Competence - enrolled</v>
      </c>
      <c r="E1383" s="65" t="s">
        <v>60</v>
      </c>
      <c r="F1383" s="62" t="str">
        <f>$H$1167</f>
        <v>participating in the Competetive Cultural Competence program</v>
      </c>
      <c r="G1383" s="65" t="s">
        <v>60</v>
      </c>
      <c r="H1383" s="73" t="str">
        <f t="shared" si="59"/>
        <v>Now that Dr. Waterson is participating in the Competetive Cultural Competence program, we anticipate significantly improved wellness outcomes. And can provide a testimonial of their responsiveness to the needs of diverse clients.</v>
      </c>
      <c r="I1383" s="4" t="s">
        <v>128</v>
      </c>
      <c r="J1383" s="4" t="str">
        <f t="shared" si="61"/>
        <v>Dr. Waterson</v>
      </c>
      <c r="K1383" s="61" t="str">
        <f>K$1195</f>
        <v xml:space="preserve"> is </v>
      </c>
      <c r="L1383" s="4" t="str">
        <f t="shared" si="60"/>
        <v>participating in the Competetive Cultural Competence program</v>
      </c>
      <c r="M1383" s="4" t="s">
        <v>146</v>
      </c>
      <c r="N1383" s="60" t="s">
        <v>131</v>
      </c>
    </row>
    <row r="1384" spans="3:14" hidden="1" x14ac:dyDescent="0.3">
      <c r="C1384" s="62" t="str">
        <f>$C$1168</f>
        <v>Standard Cultural Competence - completed</v>
      </c>
      <c r="E1384" s="65" t="s">
        <v>60</v>
      </c>
      <c r="F1384" s="62" t="str">
        <f>$H$1168</f>
        <v>completing the Standard Cultural Competence program</v>
      </c>
      <c r="G1384" s="65" t="s">
        <v>60</v>
      </c>
      <c r="H1384" s="73" t="str">
        <f t="shared" si="59"/>
        <v>Now that Dr. Waterson is completing the Standard Cultural Competence program, we expect stellar outcomes. And will soon provide a testimonial of their responsiveness to the needs of diverse clients.</v>
      </c>
      <c r="I1384" s="4" t="s">
        <v>128</v>
      </c>
      <c r="J1384" s="4" t="str">
        <f t="shared" si="61"/>
        <v>Dr. Waterson</v>
      </c>
      <c r="K1384" s="61" t="str">
        <f>K$1195</f>
        <v xml:space="preserve"> is </v>
      </c>
      <c r="L1384" s="4" t="str">
        <f t="shared" si="60"/>
        <v>completing the Standard Cultural Competence program</v>
      </c>
      <c r="M1384" s="4" t="s">
        <v>147</v>
      </c>
      <c r="N1384" s="60" t="s">
        <v>136</v>
      </c>
    </row>
    <row r="1385" spans="3:14" hidden="1" x14ac:dyDescent="0.3">
      <c r="C1385" s="62" t="str">
        <f>$C$1169</f>
        <v>Competitive Cultural Competence - completed</v>
      </c>
      <c r="E1385" s="65" t="s">
        <v>60</v>
      </c>
      <c r="F1385" s="62" t="str">
        <f>$H$1169</f>
        <v>completing the Competetive Cultural Competence program</v>
      </c>
      <c r="G1385" s="65" t="s">
        <v>60</v>
      </c>
      <c r="H1385" s="73" t="str">
        <f t="shared" si="59"/>
        <v>Now that Dr. Waterson is completing the Competetive Cultural Competence program, we anticipate greatly improved wellness outcomes. And will soon provide a testimonial of their responsiveness to the needs of diverse clients.</v>
      </c>
      <c r="I1385" s="4" t="s">
        <v>128</v>
      </c>
      <c r="J1385" s="4" t="str">
        <f t="shared" si="61"/>
        <v>Dr. Waterson</v>
      </c>
      <c r="K1385" s="61" t="str">
        <f>K$1195</f>
        <v xml:space="preserve"> is </v>
      </c>
      <c r="L1385" s="4" t="str">
        <f t="shared" si="60"/>
        <v>completing the Competetive Cultural Competence program</v>
      </c>
      <c r="M1385" s="4" t="s">
        <v>148</v>
      </c>
      <c r="N1385" s="60" t="s">
        <v>136</v>
      </c>
    </row>
    <row r="1386" spans="3:14" hidden="1" x14ac:dyDescent="0.3">
      <c r="G1386" s="65" t="s">
        <v>60</v>
      </c>
      <c r="H1386" s="73" t="str">
        <f t="shared" si="59"/>
        <v>Select one of these two services, Standard or Competitive Competence, to best improve your efficacy serving diverse patients. We can then offer a testimonial of your improved responsiveness to diverse clients.</v>
      </c>
      <c r="K1386" s="61" t="s">
        <v>138</v>
      </c>
      <c r="L1386" s="61" t="s">
        <v>139</v>
      </c>
      <c r="M1386" s="61" t="s">
        <v>149</v>
      </c>
      <c r="N1386" s="60" t="s">
        <v>141</v>
      </c>
    </row>
    <row r="1387" spans="3:14" hidden="1" x14ac:dyDescent="0.3">
      <c r="C1387" s="73" t="str">
        <f>IF($C1375=$C1380,H1380,IF($C1375=$C1381,H1381,IF($C1375=C1382,H1382,IF($C1375=C1383,H1383,IF($C1375=C1384,H1384,IF($C1375=C1385,H1385,IF($C1375=0,H1386)))))))</f>
        <v>Select one of these two services, Standard or Competitive Competence, to best improve your efficacy serving diverse patients. We can then offer a testimonial of your improved responsiveness to diverse clients.</v>
      </c>
      <c r="E1387" s="65" t="s">
        <v>60</v>
      </c>
      <c r="F1387" s="73" t="str">
        <f>IF($C1375=$C1380,F1380,IF($C1375=$C1381,F1381,IF($C1375=C1382,F1382,IF($C1375=C1383,F1383,IF($C1375=C1384,F1384,IF($C1375=C1385,F1385,IF($C1375=0,"")))))))</f>
        <v/>
      </c>
      <c r="G1387" s="65" t="s">
        <v>60</v>
      </c>
    </row>
    <row r="1388" spans="3:14" hidden="1" x14ac:dyDescent="0.3"/>
    <row r="1389" spans="3:14" hidden="1" x14ac:dyDescent="0.3">
      <c r="C1389" s="4" t="s">
        <v>142</v>
      </c>
    </row>
    <row r="1390" spans="3:14" hidden="1" x14ac:dyDescent="0.3"/>
    <row r="1391" spans="3:14" hidden="1" x14ac:dyDescent="0.3"/>
    <row r="1392" spans="3:14" hidden="1" x14ac:dyDescent="0.3"/>
    <row r="1393" spans="2:16" ht="16" hidden="1" x14ac:dyDescent="0.4">
      <c r="B1393" s="66" t="str">
        <f>IF(OR(F338="",J338=""),B338,CONCATENATE(B338,": ",F338,", ",J338))</f>
        <v>8th visit: postpartum, provider pre-enrollment</v>
      </c>
      <c r="C1393" s="67"/>
      <c r="D1393" s="67"/>
      <c r="E1393" s="67"/>
      <c r="F1393" s="68"/>
      <c r="G1393" s="67"/>
      <c r="H1393" s="69"/>
      <c r="I1393" s="67"/>
      <c r="J1393" s="67"/>
      <c r="K1393" s="67"/>
      <c r="L1393" s="67"/>
      <c r="M1393" s="133">
        <f>IF(J338=I$1103,L$1103,IF(J338=I$1104,L$1104,IF(J338=I$1105,L$1105,IF(J338=I$1106,L$1106,IF(J338=I$1107,L$1107,IF(J338=I$1108,L$1108,IF(J338=I$1109,L$1109,IF(J338="",0))))))))</f>
        <v>0</v>
      </c>
    </row>
    <row r="1394" spans="2:16" hidden="1" x14ac:dyDescent="0.3">
      <c r="F1394" s="63"/>
    </row>
    <row r="1395" spans="2:16" hidden="1" x14ac:dyDescent="0.3">
      <c r="F1395" s="70" t="str">
        <f>F342</f>
        <v>Letisha</v>
      </c>
      <c r="J1395" s="70" t="str">
        <f>F343</f>
        <v>Dr. Waterson</v>
      </c>
    </row>
    <row r="1396" spans="2:16" hidden="1" x14ac:dyDescent="0.3"/>
    <row r="1397" spans="2:16" hidden="1" x14ac:dyDescent="0.3">
      <c r="B1397" s="64">
        <f>IF(C1397=F$1107,E$1107,IF(C1397=F$1108,E$1108,IF(C1397=F$1109,E$1109,IF(C1397=F$1110,E$1110,IF(C1397=F$1111,E$1111,IF(C1397=0,0))))))</f>
        <v>7.5</v>
      </c>
      <c r="C1397" s="4" t="str">
        <f>K345</f>
        <v>I somewhat agree</v>
      </c>
      <c r="F1397" s="4" t="str">
        <f>F1360</f>
        <v>1. I felt fully seen and heard.</v>
      </c>
      <c r="M1397" s="4">
        <f>IF(K345="",0,1)</f>
        <v>1</v>
      </c>
    </row>
    <row r="1398" spans="2:16" hidden="1" x14ac:dyDescent="0.3">
      <c r="B1398" s="64">
        <f t="shared" ref="B1398:B1406" si="62">IF(C1398=F$1107,E$1107,IF(C1398=F$1108,E$1108,IF(C1398=F$1109,E$1109,IF(C1398=F$1110,E$1110,IF(C1398=F$1111,E$1111,IF(C1398=0,0))))))</f>
        <v>7.5</v>
      </c>
      <c r="C1398" s="4" t="str">
        <f>K347</f>
        <v>I somewhat agree</v>
      </c>
      <c r="F1398" s="4" t="str">
        <f t="shared" ref="F1398:F1406" si="63">F1361</f>
        <v>2. They faithfully responded to all of my expressions of pain or discomfort.</v>
      </c>
      <c r="M1398" s="4">
        <f>IF(K347="",0,1)</f>
        <v>1</v>
      </c>
    </row>
    <row r="1399" spans="2:16" hidden="1" x14ac:dyDescent="0.3">
      <c r="B1399" s="64">
        <f t="shared" si="62"/>
        <v>2.5</v>
      </c>
      <c r="C1399" s="4" t="str">
        <f>K349</f>
        <v>I somewhat disagree</v>
      </c>
      <c r="F1399" s="4" t="str">
        <f t="shared" si="63"/>
        <v>3. They put my personal wellbeing ahead of their institutional processes.</v>
      </c>
      <c r="M1399" s="4">
        <f>IF(K349="",0,1)</f>
        <v>1</v>
      </c>
    </row>
    <row r="1400" spans="2:16" hidden="1" x14ac:dyDescent="0.3">
      <c r="B1400" s="64">
        <f t="shared" si="62"/>
        <v>10</v>
      </c>
      <c r="C1400" s="4" t="str">
        <f>K351</f>
        <v>I strongly agree</v>
      </c>
      <c r="F1400" s="4" t="str">
        <f t="shared" si="63"/>
        <v>4. Their actions and expressions were devoid of any microaggressions.</v>
      </c>
      <c r="M1400" s="4">
        <f>IF(K351="",0,1)</f>
        <v>1</v>
      </c>
    </row>
    <row r="1401" spans="2:16" hidden="1" x14ac:dyDescent="0.3">
      <c r="B1401" s="64">
        <f t="shared" si="62"/>
        <v>5</v>
      </c>
      <c r="C1401" s="4" t="str">
        <f>K353</f>
        <v>I neither agree nor disagree</v>
      </c>
      <c r="F1401" s="4" t="str">
        <f t="shared" si="63"/>
        <v>5. They asked me how they could be more culturally sensitive.</v>
      </c>
      <c r="M1401" s="4">
        <f>IF(K353="",0,1)</f>
        <v>1</v>
      </c>
    </row>
    <row r="1402" spans="2:16" hidden="1" x14ac:dyDescent="0.3">
      <c r="B1402" s="64">
        <f t="shared" si="62"/>
        <v>7.5</v>
      </c>
      <c r="C1402" s="4" t="str">
        <f>K355</f>
        <v>I somewhat agree</v>
      </c>
      <c r="F1402" s="4" t="str">
        <f t="shared" si="63"/>
        <v>6. They did not exploit my vulnerability to their professional authority.</v>
      </c>
      <c r="M1402" s="4">
        <f>IF(K355="",0,1)</f>
        <v>1</v>
      </c>
    </row>
    <row r="1403" spans="2:16" hidden="1" x14ac:dyDescent="0.3">
      <c r="B1403" s="64">
        <f t="shared" si="62"/>
        <v>5</v>
      </c>
      <c r="C1403" s="4" t="str">
        <f>K357</f>
        <v>I neither agree nor disagree</v>
      </c>
      <c r="F1403" s="4" t="str">
        <f t="shared" si="63"/>
        <v>7. I never had to give up my autonomy to fit their processes.</v>
      </c>
      <c r="M1403" s="4">
        <f>IF(K357="",0,1)</f>
        <v>1</v>
      </c>
    </row>
    <row r="1404" spans="2:16" hidden="1" x14ac:dyDescent="0.3">
      <c r="B1404" s="64">
        <f t="shared" si="62"/>
        <v>10</v>
      </c>
      <c r="C1404" s="4" t="str">
        <f>K359</f>
        <v>I strongly agree</v>
      </c>
      <c r="F1404" s="4" t="str">
        <f t="shared" si="63"/>
        <v>8. Staff appeared to be culturally diverse.</v>
      </c>
      <c r="M1404" s="4">
        <f>IF(K359="",0,1)</f>
        <v>1</v>
      </c>
    </row>
    <row r="1405" spans="2:16" hidden="1" x14ac:dyDescent="0.3">
      <c r="B1405" s="64">
        <f t="shared" si="62"/>
        <v>10</v>
      </c>
      <c r="C1405" s="4" t="str">
        <f>K361</f>
        <v>I strongly agree</v>
      </c>
      <c r="F1405" s="4" t="str">
        <f t="shared" si="63"/>
        <v>9. They effectively accommodated my linguistic barrier.</v>
      </c>
      <c r="M1405" s="4">
        <f>IF(K361="",0,1)</f>
        <v>1</v>
      </c>
    </row>
    <row r="1406" spans="2:16" hidden="1" x14ac:dyDescent="0.3">
      <c r="B1406" s="64">
        <f t="shared" si="62"/>
        <v>10</v>
      </c>
      <c r="C1406" s="4" t="str">
        <f>K363</f>
        <v>I strongly agree</v>
      </c>
      <c r="F1406" s="4" t="str">
        <f t="shared" si="63"/>
        <v>10. I was offered billing options appropriate to my cultural values.</v>
      </c>
      <c r="M1406" s="4">
        <f>IF(K363="",0,1)</f>
        <v>1</v>
      </c>
    </row>
    <row r="1407" spans="2:16" hidden="1" x14ac:dyDescent="0.3">
      <c r="M1407" s="71">
        <f t="shared" ref="M1407" si="64">SUM(M1397:M1406)</f>
        <v>10</v>
      </c>
    </row>
    <row r="1408" spans="2:16" ht="15.5" hidden="1" x14ac:dyDescent="0.45">
      <c r="B1408" s="72">
        <f t="shared" ref="B1408" si="65">ROUND(SUM(B1397:B1406),0)</f>
        <v>75</v>
      </c>
      <c r="C1408" s="73" t="str">
        <f>IF(AND($B1408&gt;=$B$1114,$B1408&lt;$C$1114),E$1114,IF(AND($B1408&gt;=$B$1115,$B1408&lt;$C$1115),E$1115,IF(AND($B1408&gt;=$B$1116,$B1408&lt;$C$1116),E$1116,IF(AND($B1408&gt;=$B$1117,$B1408&lt;$C$1117),E$1117,IF(AND($B1408&gt;=$B$1118,$B1408&lt;=$C$1118),E$1118)))))</f>
        <v>Adequately competent</v>
      </c>
      <c r="F1408" s="73" t="str">
        <f>IF(AND($B1408&gt;=$B$1114,$B1408&lt;$C$1114),H$1114,IF(AND($B1408&gt;=$B$1115,$B1408&lt;$C$1115),H$1115,IF(AND($B1408&gt;=$B$1116,$B1408&lt;$C$1116),H$1116,IF(AND($B1408&gt;=$B$1117,$B1408&lt;$C$1117),H$1117,IF(AND($B1408&gt;=$B$1118,$B1408&lt;=$C$1118),H$1118)))))</f>
        <v>adequate competence</v>
      </c>
      <c r="I1408" s="73" t="str">
        <f>IF(AND($B1408&gt;=$B$1114,$B1408&lt;$C$1114),K$1114,IF(AND($B1408&gt;=$B$1115,$B1408&lt;$C$1115),K$1115,IF(AND($B1408&gt;=$B$1116,$B1408&lt;$C$1116),K$1116,IF(AND($B1408&gt;=$B$1117,$B1408&lt;$C$1117),K$1117,IF(AND($B1408&gt;=$B$1118,$B1408&lt;=$C$1118),K$1118)))))</f>
        <v>tolerable risk to Letisha's wellbeing</v>
      </c>
      <c r="M1408" s="74">
        <f>IF(M1407=10,B1408,"")</f>
        <v>75</v>
      </c>
      <c r="P1408" s="127">
        <f>IF(M1408="","",M1408*0.01)</f>
        <v>0.75</v>
      </c>
    </row>
    <row r="1409" spans="2:16" ht="15.5" hidden="1" x14ac:dyDescent="0.45">
      <c r="L1409" s="75" t="s">
        <v>92</v>
      </c>
      <c r="M1409" s="76">
        <f>IF(K343="","",K343)</f>
        <v>4.8</v>
      </c>
      <c r="P1409" s="127">
        <f>IF(M1409="","",1-(M1409/12))</f>
        <v>0.60000000000000009</v>
      </c>
    </row>
    <row r="1410" spans="2:16" hidden="1" x14ac:dyDescent="0.3">
      <c r="B1410" s="73" t="str">
        <f t="shared" ref="B1410" si="66">IF(M1407=10,CONCATENATE(E1410,F1410,G1410,H1410,I1410,J1410,K1410,L1410,M1410),"")</f>
        <v>The resulting score for cultural competence is 75 out of 100. This indicates a level of adequate competence.</v>
      </c>
      <c r="D1410" s="65" t="s">
        <v>60</v>
      </c>
      <c r="E1410" s="4" t="s">
        <v>93</v>
      </c>
      <c r="F1410" s="4">
        <f t="shared" ref="F1410" si="67">B1408</f>
        <v>75</v>
      </c>
      <c r="G1410" s="4" t="s">
        <v>94</v>
      </c>
      <c r="H1410" s="4" t="str">
        <f t="shared" ref="H1410" si="68">F1408</f>
        <v>adequate competence</v>
      </c>
      <c r="I1410" s="4" t="s">
        <v>95</v>
      </c>
    </row>
    <row r="1411" spans="2:16" hidden="1" x14ac:dyDescent="0.3"/>
    <row r="1412" spans="2:16" ht="14.5" hidden="1" x14ac:dyDescent="0.45">
      <c r="C1412" s="147">
        <f>E373</f>
        <v>0</v>
      </c>
      <c r="D1412" s="148"/>
      <c r="E1412" s="148"/>
      <c r="F1412" s="148"/>
      <c r="G1412" s="148"/>
      <c r="H1412" s="149"/>
    </row>
    <row r="1413" spans="2:16" hidden="1" x14ac:dyDescent="0.3"/>
    <row r="1414" spans="2:16" hidden="1" x14ac:dyDescent="0.3">
      <c r="C1414" s="73" t="str">
        <f>CONCATENATE(E1414,F1414,G1414,H1414,I1414,J1414,K1414,,L1414,M1414)</f>
        <v xml:space="preserve">We provide this helpful feedback to you, Dr. Waterson, to improve your cultural competency. </v>
      </c>
      <c r="D1414" s="65" t="s">
        <v>60</v>
      </c>
      <c r="E1414" s="4" t="s">
        <v>123</v>
      </c>
      <c r="F1414" s="4" t="str">
        <f>IF($J1395=0,"the recipient",$J1395)</f>
        <v>Dr. Waterson</v>
      </c>
      <c r="G1414" s="4" t="s">
        <v>124</v>
      </c>
      <c r="H1414" s="4"/>
    </row>
    <row r="1415" spans="2:16" hidden="1" x14ac:dyDescent="0.3">
      <c r="C1415" s="73" t="str">
        <f>CONCATENATE(E1415,F1415,G1415,H1415,I1415,J1415,K1415,,L1415,M1415)</f>
        <v xml:space="preserve">We know medical providers like you rely upon referrals. Often from those you serve. </v>
      </c>
      <c r="D1415" s="65" t="s">
        <v>60</v>
      </c>
      <c r="E1415" s="4" t="s">
        <v>126</v>
      </c>
      <c r="G1415" s="4" t="s">
        <v>127</v>
      </c>
    </row>
    <row r="1416" spans="2:16" hidden="1" x14ac:dyDescent="0.3">
      <c r="C1416" s="73" t="str">
        <f>CONCATENATE(E1416,F1416,G1416,H1416,I1416,J1416,K1416,,L1416,M1416)</f>
        <v>Select a service that best fits your needs.</v>
      </c>
      <c r="D1416" s="65" t="s">
        <v>60</v>
      </c>
      <c r="E1416" s="4" t="s">
        <v>17</v>
      </c>
    </row>
    <row r="1417" spans="2:16" hidden="1" x14ac:dyDescent="0.3">
      <c r="C1417" s="62" t="str">
        <f>$C$1164</f>
        <v>Standard Cultural Competence - begin</v>
      </c>
      <c r="E1417" s="65" t="s">
        <v>60</v>
      </c>
      <c r="F1417" s="62" t="str">
        <f>$H$1164</f>
        <v>beginning the Standard Cultural Competence program</v>
      </c>
      <c r="G1417" s="65" t="s">
        <v>60</v>
      </c>
      <c r="H1417" s="73" t="str">
        <f>CONCATENATE($I1417,$J1417,$K1417,$L1417,$M1417,$N1417,$O1417,$P1417)</f>
        <v>Now that Dr. Waterson is beginning the Standard Cultural Competence program, we expect improved outcomes. And can provide a testimonial of their responsiveness to the needs of diverse clients.</v>
      </c>
      <c r="I1417" s="4" t="s">
        <v>128</v>
      </c>
      <c r="J1417" s="65" t="str">
        <f>F1414</f>
        <v>Dr. Waterson</v>
      </c>
      <c r="K1417" s="61" t="s">
        <v>129</v>
      </c>
      <c r="L1417" s="4" t="str">
        <f>F1417</f>
        <v>beginning the Standard Cultural Competence program</v>
      </c>
      <c r="M1417" s="4" t="s">
        <v>143</v>
      </c>
      <c r="N1417" s="60" t="s">
        <v>131</v>
      </c>
    </row>
    <row r="1418" spans="2:16" hidden="1" x14ac:dyDescent="0.3">
      <c r="C1418" s="62" t="str">
        <f>$C$1165</f>
        <v>Competitive Cultural Competence - begin</v>
      </c>
      <c r="E1418" s="65" t="s">
        <v>60</v>
      </c>
      <c r="F1418" s="62" t="str">
        <f>$H$1165</f>
        <v>beginning the Competetive Cultural Competence program</v>
      </c>
      <c r="G1418" s="65" t="s">
        <v>60</v>
      </c>
      <c r="H1418" s="73" t="str">
        <f t="shared" ref="H1418:H1423" si="69">CONCATENATE($I1418,$J1418,$K1418,$L1418,$M1418,$N1418,$O1418,$P1418)</f>
        <v>Now that Dr. Waterson is beginning the Competetive Cultural Competence program, we anticipate modestly improved wellness outcomes. And can provide a testimonial of their responsiveness to the needs of diverse clients.</v>
      </c>
      <c r="I1418" s="4" t="s">
        <v>128</v>
      </c>
      <c r="J1418" s="4" t="str">
        <f>J1417</f>
        <v>Dr. Waterson</v>
      </c>
      <c r="K1418" s="61" t="str">
        <f>K$1195</f>
        <v xml:space="preserve"> is </v>
      </c>
      <c r="L1418" s="4" t="str">
        <f t="shared" ref="L1418:L1422" si="70">F1418</f>
        <v>beginning the Competetive Cultural Competence program</v>
      </c>
      <c r="M1418" s="4" t="s">
        <v>144</v>
      </c>
      <c r="N1418" s="60" t="s">
        <v>131</v>
      </c>
    </row>
    <row r="1419" spans="2:16" hidden="1" x14ac:dyDescent="0.3">
      <c r="C1419" s="62" t="str">
        <f>$C$1166</f>
        <v>Standard Cultural Competence - enrolled</v>
      </c>
      <c r="E1419" s="65" t="s">
        <v>60</v>
      </c>
      <c r="F1419" s="62" t="str">
        <f>$H$1166</f>
        <v>participating in the Standard Cultural Competence program</v>
      </c>
      <c r="G1419" s="65" t="s">
        <v>60</v>
      </c>
      <c r="H1419" s="73" t="str">
        <f t="shared" si="69"/>
        <v>Now that Dr. Waterson is participating in the Standard Cultural Competence program, we expect better outcomes. And can provide a testimonial of their responsiveness to the needs of diverse clients.</v>
      </c>
      <c r="I1419" s="4" t="s">
        <v>128</v>
      </c>
      <c r="J1419" s="4" t="str">
        <f t="shared" ref="J1419:J1422" si="71">J1418</f>
        <v>Dr. Waterson</v>
      </c>
      <c r="K1419" s="61" t="str">
        <f>K$1195</f>
        <v xml:space="preserve"> is </v>
      </c>
      <c r="L1419" s="4" t="str">
        <f t="shared" si="70"/>
        <v>participating in the Standard Cultural Competence program</v>
      </c>
      <c r="M1419" s="4" t="s">
        <v>145</v>
      </c>
      <c r="N1419" s="60" t="s">
        <v>131</v>
      </c>
    </row>
    <row r="1420" spans="2:16" hidden="1" x14ac:dyDescent="0.3">
      <c r="C1420" s="62" t="str">
        <f>$C$1167</f>
        <v>Competitive Cultural Competence - enrolled</v>
      </c>
      <c r="E1420" s="65" t="s">
        <v>60</v>
      </c>
      <c r="F1420" s="62" t="str">
        <f>$H$1167</f>
        <v>participating in the Competetive Cultural Competence program</v>
      </c>
      <c r="G1420" s="65" t="s">
        <v>60</v>
      </c>
      <c r="H1420" s="73" t="str">
        <f t="shared" si="69"/>
        <v>Now that Dr. Waterson is participating in the Competetive Cultural Competence program, we anticipate significantly improved wellness outcomes. And can provide a testimonial of their responsiveness to the needs of diverse clients.</v>
      </c>
      <c r="I1420" s="4" t="s">
        <v>128</v>
      </c>
      <c r="J1420" s="4" t="str">
        <f t="shared" si="71"/>
        <v>Dr. Waterson</v>
      </c>
      <c r="K1420" s="61" t="str">
        <f>K$1195</f>
        <v xml:space="preserve"> is </v>
      </c>
      <c r="L1420" s="4" t="str">
        <f t="shared" si="70"/>
        <v>participating in the Competetive Cultural Competence program</v>
      </c>
      <c r="M1420" s="4" t="s">
        <v>146</v>
      </c>
      <c r="N1420" s="60" t="s">
        <v>131</v>
      </c>
    </row>
    <row r="1421" spans="2:16" hidden="1" x14ac:dyDescent="0.3">
      <c r="C1421" s="62" t="str">
        <f>$C$1168</f>
        <v>Standard Cultural Competence - completed</v>
      </c>
      <c r="E1421" s="65" t="s">
        <v>60</v>
      </c>
      <c r="F1421" s="62" t="str">
        <f>$H$1168</f>
        <v>completing the Standard Cultural Competence program</v>
      </c>
      <c r="G1421" s="65" t="s">
        <v>60</v>
      </c>
      <c r="H1421" s="73" t="str">
        <f t="shared" si="69"/>
        <v>Now that Dr. Waterson is completing the Standard Cultural Competence program, we expect stellar outcomes. And will soon provide a testimonial of their responsiveness to the needs of diverse clients.</v>
      </c>
      <c r="I1421" s="4" t="s">
        <v>128</v>
      </c>
      <c r="J1421" s="4" t="str">
        <f t="shared" si="71"/>
        <v>Dr. Waterson</v>
      </c>
      <c r="K1421" s="61" t="str">
        <f>K$1195</f>
        <v xml:space="preserve"> is </v>
      </c>
      <c r="L1421" s="4" t="str">
        <f t="shared" si="70"/>
        <v>completing the Standard Cultural Competence program</v>
      </c>
      <c r="M1421" s="4" t="s">
        <v>147</v>
      </c>
      <c r="N1421" s="60" t="s">
        <v>136</v>
      </c>
    </row>
    <row r="1422" spans="2:16" hidden="1" x14ac:dyDescent="0.3">
      <c r="C1422" s="62" t="str">
        <f>$C$1169</f>
        <v>Competitive Cultural Competence - completed</v>
      </c>
      <c r="E1422" s="65" t="s">
        <v>60</v>
      </c>
      <c r="F1422" s="62" t="str">
        <f>$H$1169</f>
        <v>completing the Competetive Cultural Competence program</v>
      </c>
      <c r="G1422" s="65" t="s">
        <v>60</v>
      </c>
      <c r="H1422" s="73" t="str">
        <f t="shared" si="69"/>
        <v>Now that Dr. Waterson is completing the Competetive Cultural Competence program, we anticipate greatly improved wellness outcomes. And will soon provide a testimonial of their responsiveness to the needs of diverse clients.</v>
      </c>
      <c r="I1422" s="4" t="s">
        <v>128</v>
      </c>
      <c r="J1422" s="4" t="str">
        <f t="shared" si="71"/>
        <v>Dr. Waterson</v>
      </c>
      <c r="K1422" s="61" t="str">
        <f>K$1195</f>
        <v xml:space="preserve"> is </v>
      </c>
      <c r="L1422" s="4" t="str">
        <f t="shared" si="70"/>
        <v>completing the Competetive Cultural Competence program</v>
      </c>
      <c r="M1422" s="4" t="s">
        <v>148</v>
      </c>
      <c r="N1422" s="60" t="s">
        <v>136</v>
      </c>
    </row>
    <row r="1423" spans="2:16" hidden="1" x14ac:dyDescent="0.3">
      <c r="G1423" s="65" t="s">
        <v>60</v>
      </c>
      <c r="H1423" s="73" t="str">
        <f t="shared" si="69"/>
        <v>Select one of these two services, Standard or Competitive Competence, to best improve your efficacy serving diverse patients. We can then offer a testimonial of your improved responsiveness to diverse clients.</v>
      </c>
      <c r="K1423" s="61" t="s">
        <v>138</v>
      </c>
      <c r="L1423" s="61" t="s">
        <v>139</v>
      </c>
      <c r="M1423" s="61" t="s">
        <v>149</v>
      </c>
      <c r="N1423" s="60" t="s">
        <v>141</v>
      </c>
    </row>
    <row r="1424" spans="2:16" hidden="1" x14ac:dyDescent="0.3">
      <c r="C1424" s="73" t="str">
        <f>IF($C1412=$C1417,H1417,IF($C1412=$C1418,H1418,IF($C1412=C1419,H1419,IF($C1412=C1420,H1420,IF($C1412=C1421,H1421,IF($C1412=C1422,H1422,IF($C1412=0,H1423)))))))</f>
        <v>Select one of these two services, Standard or Competitive Competence, to best improve your efficacy serving diverse patients. We can then offer a testimonial of your improved responsiveness to diverse clients.</v>
      </c>
      <c r="E1424" s="65" t="s">
        <v>60</v>
      </c>
      <c r="F1424" s="73" t="str">
        <f>IF($C1412=$C1417,F1417,IF($C1412=$C1418,F1418,IF($C1412=C1419,F1419,IF($C1412=C1420,F1420,IF($C1412=C1421,F1421,IF($C1412=C1422,F1422,IF($C1412=0,"")))))))</f>
        <v/>
      </c>
      <c r="G1424" s="65" t="s">
        <v>60</v>
      </c>
    </row>
    <row r="1425" spans="2:13" hidden="1" x14ac:dyDescent="0.3"/>
    <row r="1426" spans="2:13" hidden="1" x14ac:dyDescent="0.3">
      <c r="C1426" s="4" t="s">
        <v>142</v>
      </c>
    </row>
    <row r="1427" spans="2:13" hidden="1" x14ac:dyDescent="0.3"/>
    <row r="1428" spans="2:13" hidden="1" x14ac:dyDescent="0.3"/>
    <row r="1429" spans="2:13" hidden="1" x14ac:dyDescent="0.3"/>
    <row r="1430" spans="2:13" ht="16" hidden="1" x14ac:dyDescent="0.4">
      <c r="B1430" s="66" t="str">
        <f>IF(OR(F379="",J379=""),B379,CONCATENATE(B379,": ",F379,", ",J379))</f>
        <v>9th visit: postpartum, provider pre-enrollment</v>
      </c>
      <c r="C1430" s="67"/>
      <c r="D1430" s="67"/>
      <c r="E1430" s="67"/>
      <c r="F1430" s="67"/>
      <c r="G1430" s="67"/>
      <c r="H1430" s="67"/>
      <c r="I1430" s="67"/>
      <c r="J1430" s="67"/>
      <c r="K1430" s="67"/>
      <c r="L1430" s="67"/>
      <c r="M1430" s="133">
        <f>IF(J379=I$1103,L$1103,IF(J379=I$1104,L$1104,IF(J379=I$1105,L$1105,IF(J379=I$1106,L$1106,IF(J379=I$1107,L$1107,IF(J379=I$1108,L$1108,IF(J379=I$1109,L$1109,IF(J379="",0))))))))</f>
        <v>0</v>
      </c>
    </row>
    <row r="1431" spans="2:13" hidden="1" x14ac:dyDescent="0.3">
      <c r="F1431" s="63"/>
    </row>
    <row r="1432" spans="2:13" hidden="1" x14ac:dyDescent="0.3">
      <c r="F1432" s="70" t="str">
        <f>F383</f>
        <v>Letisha</v>
      </c>
      <c r="J1432" s="70" t="str">
        <f>F384</f>
        <v>Dr. Waterson</v>
      </c>
    </row>
    <row r="1433" spans="2:13" hidden="1" x14ac:dyDescent="0.3"/>
    <row r="1434" spans="2:13" hidden="1" x14ac:dyDescent="0.3">
      <c r="B1434" s="64">
        <f>IF(C1434=F$1107,E$1107,IF(C1434=F$1108,E$1108,IF(C1434=F$1109,E$1109,IF(C1434=F$1110,E$1110,IF(C1434=F$1111,E$1111,IF(C1434=0,0))))))</f>
        <v>7.5</v>
      </c>
      <c r="C1434" s="4" t="str">
        <f>K386</f>
        <v>I somewhat agree</v>
      </c>
      <c r="F1434" s="4" t="str">
        <f>F1397</f>
        <v>1. I felt fully seen and heard.</v>
      </c>
      <c r="M1434" s="4">
        <f>IF(K386="",0,1)</f>
        <v>1</v>
      </c>
    </row>
    <row r="1435" spans="2:13" hidden="1" x14ac:dyDescent="0.3">
      <c r="B1435" s="64">
        <f t="shared" ref="B1435:B1443" si="72">IF(C1435=F$1107,E$1107,IF(C1435=F$1108,E$1108,IF(C1435=F$1109,E$1109,IF(C1435=F$1110,E$1110,IF(C1435=F$1111,E$1111,IF(C1435=0,0))))))</f>
        <v>7.5</v>
      </c>
      <c r="C1435" s="4" t="str">
        <f>K388</f>
        <v>I somewhat agree</v>
      </c>
      <c r="F1435" s="4" t="str">
        <f t="shared" ref="F1435:F1443" si="73">F1398</f>
        <v>2. They faithfully responded to all of my expressions of pain or discomfort.</v>
      </c>
      <c r="M1435" s="4">
        <f>IF(K388="",0,1)</f>
        <v>1</v>
      </c>
    </row>
    <row r="1436" spans="2:13" hidden="1" x14ac:dyDescent="0.3">
      <c r="B1436" s="64">
        <f t="shared" si="72"/>
        <v>2.5</v>
      </c>
      <c r="C1436" s="4" t="str">
        <f>K390</f>
        <v>I somewhat disagree</v>
      </c>
      <c r="F1436" s="4" t="str">
        <f t="shared" si="73"/>
        <v>3. They put my personal wellbeing ahead of their institutional processes.</v>
      </c>
      <c r="M1436" s="4">
        <f>IF(K390="",0,1)</f>
        <v>1</v>
      </c>
    </row>
    <row r="1437" spans="2:13" hidden="1" x14ac:dyDescent="0.3">
      <c r="B1437" s="64">
        <f t="shared" si="72"/>
        <v>10</v>
      </c>
      <c r="C1437" s="4" t="str">
        <f>K392</f>
        <v>I strongly agree</v>
      </c>
      <c r="F1437" s="4" t="str">
        <f t="shared" si="73"/>
        <v>4. Their actions and expressions were devoid of any microaggressions.</v>
      </c>
      <c r="M1437" s="4">
        <f>IF(K392="",0,1)</f>
        <v>1</v>
      </c>
    </row>
    <row r="1438" spans="2:13" hidden="1" x14ac:dyDescent="0.3">
      <c r="B1438" s="64">
        <f t="shared" si="72"/>
        <v>5</v>
      </c>
      <c r="C1438" s="4" t="str">
        <f>K394</f>
        <v>I neither agree nor disagree</v>
      </c>
      <c r="F1438" s="4" t="str">
        <f t="shared" si="73"/>
        <v>5. They asked me how they could be more culturally sensitive.</v>
      </c>
      <c r="M1438" s="4">
        <f>IF(K394="",0,1)</f>
        <v>1</v>
      </c>
    </row>
    <row r="1439" spans="2:13" hidden="1" x14ac:dyDescent="0.3">
      <c r="B1439" s="64">
        <f t="shared" si="72"/>
        <v>7.5</v>
      </c>
      <c r="C1439" s="4" t="str">
        <f>K396</f>
        <v>I somewhat agree</v>
      </c>
      <c r="F1439" s="4" t="str">
        <f t="shared" si="73"/>
        <v>6. They did not exploit my vulnerability to their professional authority.</v>
      </c>
      <c r="M1439" s="4">
        <f>IF(K396="",0,1)</f>
        <v>1</v>
      </c>
    </row>
    <row r="1440" spans="2:13" hidden="1" x14ac:dyDescent="0.3">
      <c r="B1440" s="64">
        <f t="shared" si="72"/>
        <v>5</v>
      </c>
      <c r="C1440" s="4" t="str">
        <f>K398</f>
        <v>I neither agree nor disagree</v>
      </c>
      <c r="F1440" s="4" t="str">
        <f t="shared" si="73"/>
        <v>7. I never had to give up my autonomy to fit their processes.</v>
      </c>
      <c r="M1440" s="4">
        <f>IF(K398="",0,1)</f>
        <v>1</v>
      </c>
    </row>
    <row r="1441" spans="2:16" hidden="1" x14ac:dyDescent="0.3">
      <c r="B1441" s="64">
        <f t="shared" si="72"/>
        <v>10</v>
      </c>
      <c r="C1441" s="4" t="str">
        <f>K400</f>
        <v>I strongly agree</v>
      </c>
      <c r="F1441" s="4" t="str">
        <f t="shared" si="73"/>
        <v>8. Staff appeared to be culturally diverse.</v>
      </c>
      <c r="M1441" s="4">
        <f>IF(K400="",0,1)</f>
        <v>1</v>
      </c>
    </row>
    <row r="1442" spans="2:16" hidden="1" x14ac:dyDescent="0.3">
      <c r="B1442" s="64">
        <f t="shared" si="72"/>
        <v>10</v>
      </c>
      <c r="C1442" s="4" t="str">
        <f>K402</f>
        <v>I strongly agree</v>
      </c>
      <c r="F1442" s="4" t="str">
        <f t="shared" si="73"/>
        <v>9. They effectively accommodated my linguistic barrier.</v>
      </c>
      <c r="M1442" s="4">
        <f>IF(K402="",0,1)</f>
        <v>1</v>
      </c>
    </row>
    <row r="1443" spans="2:16" hidden="1" x14ac:dyDescent="0.3">
      <c r="B1443" s="64">
        <f t="shared" si="72"/>
        <v>10</v>
      </c>
      <c r="C1443" s="4" t="str">
        <f>K404</f>
        <v>I strongly agree</v>
      </c>
      <c r="F1443" s="4" t="str">
        <f t="shared" si="73"/>
        <v>10. I was offered billing options appropriate to my cultural values.</v>
      </c>
      <c r="M1443" s="4">
        <f>IF(K404="",0,1)</f>
        <v>1</v>
      </c>
    </row>
    <row r="1444" spans="2:16" hidden="1" x14ac:dyDescent="0.3">
      <c r="M1444" s="71">
        <f t="shared" ref="M1444" si="74">SUM(M1434:M1443)</f>
        <v>10</v>
      </c>
    </row>
    <row r="1445" spans="2:16" ht="15.5" hidden="1" x14ac:dyDescent="0.45">
      <c r="B1445" s="72">
        <f t="shared" ref="B1445" si="75">ROUND(SUM(B1434:B1443),0)</f>
        <v>75</v>
      </c>
      <c r="C1445" s="73" t="str">
        <f>IF(AND($B1445&gt;=$B$1114,$B1445&lt;$C$1114),E$1114,IF(AND($B1445&gt;=$B$1115,$B1445&lt;$C$1115),E$1115,IF(AND($B1445&gt;=$B$1116,$B1445&lt;$C$1116),E$1116,IF(AND($B1445&gt;=$B$1117,$B1445&lt;$C$1117),E$1117,IF(AND($B1445&gt;=$B$1118,$B1445&lt;=$C$1118),E$1118)))))</f>
        <v>Adequately competent</v>
      </c>
      <c r="F1445" s="73" t="str">
        <f>IF(AND($B1445&gt;=$B$1114,$B1445&lt;$C$1114),H$1114,IF(AND($B1445&gt;=$B$1115,$B1445&lt;$C$1115),H$1115,IF(AND($B1445&gt;=$B$1116,$B1445&lt;$C$1116),H$1116,IF(AND($B1445&gt;=$B$1117,$B1445&lt;$C$1117),H$1117,IF(AND($B1445&gt;=$B$1118,$B1445&lt;=$C$1118),H$1118)))))</f>
        <v>adequate competence</v>
      </c>
      <c r="I1445" s="73" t="str">
        <f>IF(AND($B1445&gt;=$B$1114,$B1445&lt;$C$1114),K$1114,IF(AND($B1445&gt;=$B$1115,$B1445&lt;$C$1115),K$1115,IF(AND($B1445&gt;=$B$1116,$B1445&lt;$C$1116),K$1116,IF(AND($B1445&gt;=$B$1117,$B1445&lt;$C$1117),K$1117,IF(AND($B1445&gt;=$B$1118,$B1445&lt;=$C$1118),K$1118)))))</f>
        <v>tolerable risk to Letisha's wellbeing</v>
      </c>
      <c r="M1445" s="74">
        <f>IF(M1444=10,B1445,"")</f>
        <v>75</v>
      </c>
      <c r="P1445" s="127">
        <f>IF(M1445="","",M1445*0.01)</f>
        <v>0.75</v>
      </c>
    </row>
    <row r="1446" spans="2:16" ht="15.5" hidden="1" x14ac:dyDescent="0.45">
      <c r="L1446" s="75" t="s">
        <v>92</v>
      </c>
      <c r="M1446" s="76">
        <f>IF(K384="","",K384)</f>
        <v>4.7</v>
      </c>
      <c r="P1446" s="127">
        <f>IF(M1446="","",1-(M1446/12))</f>
        <v>0.60833333333333339</v>
      </c>
    </row>
    <row r="1447" spans="2:16" hidden="1" x14ac:dyDescent="0.3">
      <c r="B1447" s="73" t="str">
        <f t="shared" ref="B1447" si="76">IF(M1444=10,CONCATENATE(E1447,F1447,G1447,H1447,I1447,J1447,K1447,L1447,M1447),"")</f>
        <v>The resulting score for cultural competence is 75 out of 100. This indicates a level of adequate competence.</v>
      </c>
      <c r="D1447" s="65" t="s">
        <v>60</v>
      </c>
      <c r="E1447" s="4" t="s">
        <v>93</v>
      </c>
      <c r="F1447" s="4">
        <f t="shared" ref="F1447" si="77">B1445</f>
        <v>75</v>
      </c>
      <c r="G1447" s="4" t="s">
        <v>94</v>
      </c>
      <c r="H1447" s="4" t="str">
        <f t="shared" ref="H1447" si="78">F1445</f>
        <v>adequate competence</v>
      </c>
      <c r="I1447" s="4" t="s">
        <v>95</v>
      </c>
    </row>
    <row r="1448" spans="2:16" hidden="1" x14ac:dyDescent="0.3"/>
    <row r="1449" spans="2:16" ht="14.5" hidden="1" x14ac:dyDescent="0.45">
      <c r="C1449" s="147">
        <f>E414</f>
        <v>0</v>
      </c>
      <c r="D1449" s="148"/>
      <c r="E1449" s="148"/>
      <c r="F1449" s="148"/>
      <c r="G1449" s="148"/>
      <c r="H1449" s="149"/>
    </row>
    <row r="1450" spans="2:16" hidden="1" x14ac:dyDescent="0.3"/>
    <row r="1451" spans="2:16" hidden="1" x14ac:dyDescent="0.3">
      <c r="C1451" s="73" t="str">
        <f>CONCATENATE(E1451,F1451,G1451,H1451,I1451,J1451,K1451,,L1451,M1451)</f>
        <v xml:space="preserve">We provide this helpful feedback to you, Dr. Waterson, to improve your cultural competency. </v>
      </c>
      <c r="D1451" s="65" t="s">
        <v>60</v>
      </c>
      <c r="E1451" s="4" t="s">
        <v>123</v>
      </c>
      <c r="F1451" s="4" t="str">
        <f>IF($J1432=0,"the recipient",$J1432)</f>
        <v>Dr. Waterson</v>
      </c>
      <c r="G1451" s="4" t="s">
        <v>124</v>
      </c>
      <c r="H1451" s="4"/>
    </row>
    <row r="1452" spans="2:16" hidden="1" x14ac:dyDescent="0.3">
      <c r="C1452" s="73" t="str">
        <f>CONCATENATE(E1452,F1452,G1452,H1452,I1452,J1452,K1452,,L1452,M1452)</f>
        <v xml:space="preserve">We know medical providers like you rely upon referrals. Often from those you serve. </v>
      </c>
      <c r="D1452" s="65" t="s">
        <v>60</v>
      </c>
      <c r="E1452" s="4" t="s">
        <v>126</v>
      </c>
      <c r="G1452" s="4" t="s">
        <v>127</v>
      </c>
    </row>
    <row r="1453" spans="2:16" hidden="1" x14ac:dyDescent="0.3">
      <c r="C1453" s="73" t="str">
        <f>CONCATENATE(E1453,F1453,G1453,H1453,I1453,J1453,K1453,,L1453,M1453)</f>
        <v>Select a service that best fits your needs.</v>
      </c>
      <c r="D1453" s="65" t="s">
        <v>60</v>
      </c>
      <c r="E1453" s="4" t="s">
        <v>17</v>
      </c>
    </row>
    <row r="1454" spans="2:16" hidden="1" x14ac:dyDescent="0.3">
      <c r="C1454" s="62" t="str">
        <f>$C$1164</f>
        <v>Standard Cultural Competence - begin</v>
      </c>
      <c r="E1454" s="65" t="s">
        <v>60</v>
      </c>
      <c r="F1454" s="62" t="str">
        <f>$H$1164</f>
        <v>beginning the Standard Cultural Competence program</v>
      </c>
      <c r="G1454" s="65" t="s">
        <v>60</v>
      </c>
      <c r="H1454" s="73" t="str">
        <f>CONCATENATE($I1454,$J1454,$K1454,$L1454,$M1454,$N1454,$O1454,$P1454)</f>
        <v>Now that Dr. Waterson is beginning the Standard Cultural Competence program, we expect improved outcomes. And can provide a testimonial of their responsiveness to the needs of diverse clients.</v>
      </c>
      <c r="I1454" s="4" t="s">
        <v>128</v>
      </c>
      <c r="J1454" s="65" t="str">
        <f>F1451</f>
        <v>Dr. Waterson</v>
      </c>
      <c r="K1454" s="61" t="s">
        <v>129</v>
      </c>
      <c r="L1454" s="4" t="str">
        <f>F1454</f>
        <v>beginning the Standard Cultural Competence program</v>
      </c>
      <c r="M1454" s="4" t="s">
        <v>143</v>
      </c>
      <c r="N1454" s="60" t="s">
        <v>131</v>
      </c>
    </row>
    <row r="1455" spans="2:16" hidden="1" x14ac:dyDescent="0.3">
      <c r="C1455" s="62" t="str">
        <f>$C$1165</f>
        <v>Competitive Cultural Competence - begin</v>
      </c>
      <c r="E1455" s="65" t="s">
        <v>60</v>
      </c>
      <c r="F1455" s="62" t="str">
        <f>$H$1165</f>
        <v>beginning the Competetive Cultural Competence program</v>
      </c>
      <c r="G1455" s="65" t="s">
        <v>60</v>
      </c>
      <c r="H1455" s="73" t="str">
        <f t="shared" ref="H1455:H1460" si="79">CONCATENATE($I1455,$J1455,$K1455,$L1455,$M1455,$N1455,$O1455,$P1455)</f>
        <v>Now that Dr. Waterson is beginning the Competetive Cultural Competence program, we anticipate modestly improved wellness outcomes. And can provide a testimonial of their responsiveness to the needs of diverse clients.</v>
      </c>
      <c r="I1455" s="4" t="s">
        <v>128</v>
      </c>
      <c r="J1455" s="4" t="str">
        <f>J1454</f>
        <v>Dr. Waterson</v>
      </c>
      <c r="K1455" s="61" t="str">
        <f>K$1195</f>
        <v xml:space="preserve"> is </v>
      </c>
      <c r="L1455" s="4" t="str">
        <f t="shared" ref="L1455:L1459" si="80">F1455</f>
        <v>beginning the Competetive Cultural Competence program</v>
      </c>
      <c r="M1455" s="4" t="s">
        <v>144</v>
      </c>
      <c r="N1455" s="60" t="s">
        <v>131</v>
      </c>
    </row>
    <row r="1456" spans="2:16" hidden="1" x14ac:dyDescent="0.3">
      <c r="C1456" s="62" t="str">
        <f>$C$1166</f>
        <v>Standard Cultural Competence - enrolled</v>
      </c>
      <c r="E1456" s="65" t="s">
        <v>60</v>
      </c>
      <c r="F1456" s="62" t="str">
        <f>$H$1166</f>
        <v>participating in the Standard Cultural Competence program</v>
      </c>
      <c r="G1456" s="65" t="s">
        <v>60</v>
      </c>
      <c r="H1456" s="73" t="str">
        <f t="shared" si="79"/>
        <v>Now that Dr. Waterson is participating in the Standard Cultural Competence program, we expect better outcomes. And can provide a testimonial of their responsiveness to the needs of diverse clients.</v>
      </c>
      <c r="I1456" s="4" t="s">
        <v>128</v>
      </c>
      <c r="J1456" s="4" t="str">
        <f t="shared" ref="J1456:J1459" si="81">J1455</f>
        <v>Dr. Waterson</v>
      </c>
      <c r="K1456" s="61" t="str">
        <f>K$1195</f>
        <v xml:space="preserve"> is </v>
      </c>
      <c r="L1456" s="4" t="str">
        <f t="shared" si="80"/>
        <v>participating in the Standard Cultural Competence program</v>
      </c>
      <c r="M1456" s="4" t="s">
        <v>145</v>
      </c>
      <c r="N1456" s="60" t="s">
        <v>131</v>
      </c>
    </row>
    <row r="1457" spans="2:14" hidden="1" x14ac:dyDescent="0.3">
      <c r="C1457" s="62" t="str">
        <f>$C$1167</f>
        <v>Competitive Cultural Competence - enrolled</v>
      </c>
      <c r="E1457" s="65" t="s">
        <v>60</v>
      </c>
      <c r="F1457" s="62" t="str">
        <f>$H$1167</f>
        <v>participating in the Competetive Cultural Competence program</v>
      </c>
      <c r="G1457" s="65" t="s">
        <v>60</v>
      </c>
      <c r="H1457" s="73" t="str">
        <f t="shared" si="79"/>
        <v>Now that Dr. Waterson is participating in the Competetive Cultural Competence program, we anticipate significantly improved wellness outcomes. And can provide a testimonial of their responsiveness to the needs of diverse clients.</v>
      </c>
      <c r="I1457" s="4" t="s">
        <v>128</v>
      </c>
      <c r="J1457" s="4" t="str">
        <f t="shared" si="81"/>
        <v>Dr. Waterson</v>
      </c>
      <c r="K1457" s="61" t="str">
        <f>K$1195</f>
        <v xml:space="preserve"> is </v>
      </c>
      <c r="L1457" s="4" t="str">
        <f t="shared" si="80"/>
        <v>participating in the Competetive Cultural Competence program</v>
      </c>
      <c r="M1457" s="4" t="s">
        <v>146</v>
      </c>
      <c r="N1457" s="60" t="s">
        <v>131</v>
      </c>
    </row>
    <row r="1458" spans="2:14" hidden="1" x14ac:dyDescent="0.3">
      <c r="C1458" s="62" t="str">
        <f>$C$1168</f>
        <v>Standard Cultural Competence - completed</v>
      </c>
      <c r="E1458" s="65" t="s">
        <v>60</v>
      </c>
      <c r="F1458" s="62" t="str">
        <f>$H$1168</f>
        <v>completing the Standard Cultural Competence program</v>
      </c>
      <c r="G1458" s="65" t="s">
        <v>60</v>
      </c>
      <c r="H1458" s="73" t="str">
        <f t="shared" si="79"/>
        <v>Now that Dr. Waterson is completing the Standard Cultural Competence program, we expect stellar outcomes. And will soon provide a testimonial of their responsiveness to the needs of diverse clients.</v>
      </c>
      <c r="I1458" s="4" t="s">
        <v>128</v>
      </c>
      <c r="J1458" s="4" t="str">
        <f t="shared" si="81"/>
        <v>Dr. Waterson</v>
      </c>
      <c r="K1458" s="61" t="str">
        <f>K$1195</f>
        <v xml:space="preserve"> is </v>
      </c>
      <c r="L1458" s="4" t="str">
        <f t="shared" si="80"/>
        <v>completing the Standard Cultural Competence program</v>
      </c>
      <c r="M1458" s="4" t="s">
        <v>147</v>
      </c>
      <c r="N1458" s="60" t="s">
        <v>136</v>
      </c>
    </row>
    <row r="1459" spans="2:14" hidden="1" x14ac:dyDescent="0.3">
      <c r="C1459" s="62" t="str">
        <f>$C$1169</f>
        <v>Competitive Cultural Competence - completed</v>
      </c>
      <c r="E1459" s="65" t="s">
        <v>60</v>
      </c>
      <c r="F1459" s="62" t="str">
        <f>$H$1169</f>
        <v>completing the Competetive Cultural Competence program</v>
      </c>
      <c r="G1459" s="65" t="s">
        <v>60</v>
      </c>
      <c r="H1459" s="73" t="str">
        <f t="shared" si="79"/>
        <v>Now that Dr. Waterson is completing the Competetive Cultural Competence program, we anticipate greatly improved wellness outcomes. And will soon provide a testimonial of their responsiveness to the needs of diverse clients.</v>
      </c>
      <c r="I1459" s="4" t="s">
        <v>128</v>
      </c>
      <c r="J1459" s="4" t="str">
        <f t="shared" si="81"/>
        <v>Dr. Waterson</v>
      </c>
      <c r="K1459" s="61" t="str">
        <f>K$1195</f>
        <v xml:space="preserve"> is </v>
      </c>
      <c r="L1459" s="4" t="str">
        <f t="shared" si="80"/>
        <v>completing the Competetive Cultural Competence program</v>
      </c>
      <c r="M1459" s="4" t="s">
        <v>148</v>
      </c>
      <c r="N1459" s="60" t="s">
        <v>136</v>
      </c>
    </row>
    <row r="1460" spans="2:14" hidden="1" x14ac:dyDescent="0.3">
      <c r="G1460" s="65" t="s">
        <v>60</v>
      </c>
      <c r="H1460" s="73" t="str">
        <f t="shared" si="79"/>
        <v>Select one of these two services, Standard or Competitive Competence, to best improve your efficacy serving diverse patients. We can then offer a testimonial of your improved responsiveness to diverse clients.</v>
      </c>
      <c r="K1460" s="61" t="s">
        <v>138</v>
      </c>
      <c r="L1460" s="61" t="s">
        <v>139</v>
      </c>
      <c r="M1460" s="61" t="s">
        <v>149</v>
      </c>
      <c r="N1460" s="60" t="s">
        <v>141</v>
      </c>
    </row>
    <row r="1461" spans="2:14" hidden="1" x14ac:dyDescent="0.3">
      <c r="C1461" s="73" t="str">
        <f>IF($C1449=$C1454,H1454,IF($C1449=$C1455,H1455,IF($C1449=C1456,H1456,IF($C1449=C1457,H1457,IF($C1449=C1458,H1458,IF($C1449=C1459,H1459,IF($C1449=0,H1460)))))))</f>
        <v>Select one of these two services, Standard or Competitive Competence, to best improve your efficacy serving diverse patients. We can then offer a testimonial of your improved responsiveness to diverse clients.</v>
      </c>
      <c r="E1461" s="65" t="s">
        <v>60</v>
      </c>
      <c r="F1461" s="73" t="str">
        <f>IF($C1449=$C1454,F1454,IF($C1449=$C1455,F1455,IF($C1449=C1456,F1456,IF($C1449=C1457,F1457,IF($C1449=C1458,F1458,IF($C1449=C1459,F1459,IF($C1449=0,"")))))))</f>
        <v/>
      </c>
      <c r="G1461" s="65" t="s">
        <v>60</v>
      </c>
    </row>
    <row r="1462" spans="2:14" hidden="1" x14ac:dyDescent="0.3"/>
    <row r="1463" spans="2:14" hidden="1" x14ac:dyDescent="0.3">
      <c r="C1463" s="4" t="s">
        <v>142</v>
      </c>
    </row>
    <row r="1464" spans="2:14" hidden="1" x14ac:dyDescent="0.3"/>
    <row r="1465" spans="2:14" hidden="1" x14ac:dyDescent="0.3"/>
    <row r="1466" spans="2:14" hidden="1" x14ac:dyDescent="0.3"/>
    <row r="1467" spans="2:14" ht="16" hidden="1" x14ac:dyDescent="0.4">
      <c r="B1467" s="66" t="str">
        <f>IF(OR(F420="",J420=""),B420,CONCATENATE(B420,": ",F420,", ",J420))</f>
        <v>10th visit: postpartum, provider pre-enrollment</v>
      </c>
      <c r="C1467" s="67"/>
      <c r="D1467" s="67"/>
      <c r="E1467" s="67"/>
      <c r="F1467" s="68"/>
      <c r="G1467" s="67"/>
      <c r="H1467" s="69"/>
      <c r="I1467" s="67"/>
      <c r="J1467" s="67"/>
      <c r="K1467" s="67"/>
      <c r="L1467" s="67"/>
      <c r="M1467" s="133">
        <f>IF(J420=I$1103,L$1103,IF(J420=I$1104,L$1104,IF(J420=I$1105,L$1105,IF(J420=I$1106,L$1106,IF(J420=I$1107,L$1107,IF(J420=I$1108,L$1108,IF(J420=I$1109,L$1109,IF(J420="",0))))))))</f>
        <v>0</v>
      </c>
    </row>
    <row r="1468" spans="2:14" hidden="1" x14ac:dyDescent="0.3">
      <c r="F1468" s="63"/>
    </row>
    <row r="1469" spans="2:14" hidden="1" x14ac:dyDescent="0.3">
      <c r="F1469" s="70" t="str">
        <f>F424</f>
        <v>Letisha</v>
      </c>
      <c r="J1469" s="70" t="str">
        <f>F425</f>
        <v>Dr. Waterson</v>
      </c>
    </row>
    <row r="1470" spans="2:14" hidden="1" x14ac:dyDescent="0.3"/>
    <row r="1471" spans="2:14" hidden="1" x14ac:dyDescent="0.3">
      <c r="B1471" s="64">
        <f>IF(C1471=F$1107,E$1107,IF(C1471=F$1108,E$1108,IF(C1471=F$1109,E$1109,IF(C1471=F$1110,E$1110,IF(C1471=F$1111,E$1111,IF(C1471=0,0))))))</f>
        <v>7.5</v>
      </c>
      <c r="C1471" s="4" t="str">
        <f>K427</f>
        <v>I somewhat agree</v>
      </c>
      <c r="F1471" s="4" t="str">
        <f>F1434</f>
        <v>1. I felt fully seen and heard.</v>
      </c>
      <c r="M1471" s="4">
        <f>IF(K427="",0,1)</f>
        <v>1</v>
      </c>
    </row>
    <row r="1472" spans="2:14" hidden="1" x14ac:dyDescent="0.3">
      <c r="B1472" s="64">
        <f t="shared" ref="B1472:B1480" si="82">IF(C1472=F$1107,E$1107,IF(C1472=F$1108,E$1108,IF(C1472=F$1109,E$1109,IF(C1472=F$1110,E$1110,IF(C1472=F$1111,E$1111,IF(C1472=0,0))))))</f>
        <v>7.5</v>
      </c>
      <c r="C1472" s="4" t="str">
        <f>K429</f>
        <v>I somewhat agree</v>
      </c>
      <c r="F1472" s="4" t="str">
        <f t="shared" ref="F1472:F1480" si="83">F1435</f>
        <v>2. They faithfully responded to all of my expressions of pain or discomfort.</v>
      </c>
      <c r="M1472" s="4">
        <f>IF(K429="",0,1)</f>
        <v>1</v>
      </c>
    </row>
    <row r="1473" spans="2:16" hidden="1" x14ac:dyDescent="0.3">
      <c r="B1473" s="64">
        <f t="shared" si="82"/>
        <v>2.5</v>
      </c>
      <c r="C1473" s="4" t="str">
        <f>K431</f>
        <v>I somewhat disagree</v>
      </c>
      <c r="F1473" s="4" t="str">
        <f t="shared" si="83"/>
        <v>3. They put my personal wellbeing ahead of their institutional processes.</v>
      </c>
      <c r="M1473" s="4">
        <f>IF(K431="",0,1)</f>
        <v>1</v>
      </c>
    </row>
    <row r="1474" spans="2:16" hidden="1" x14ac:dyDescent="0.3">
      <c r="B1474" s="64">
        <f t="shared" si="82"/>
        <v>10</v>
      </c>
      <c r="C1474" s="4" t="str">
        <f>K433</f>
        <v>I strongly agree</v>
      </c>
      <c r="F1474" s="4" t="str">
        <f t="shared" si="83"/>
        <v>4. Their actions and expressions were devoid of any microaggressions.</v>
      </c>
      <c r="M1474" s="4">
        <f>IF(K433="",0,1)</f>
        <v>1</v>
      </c>
    </row>
    <row r="1475" spans="2:16" hidden="1" x14ac:dyDescent="0.3">
      <c r="B1475" s="64">
        <f t="shared" si="82"/>
        <v>5</v>
      </c>
      <c r="C1475" s="4" t="str">
        <f>K435</f>
        <v>I neither agree nor disagree</v>
      </c>
      <c r="F1475" s="4" t="str">
        <f t="shared" si="83"/>
        <v>5. They asked me how they could be more culturally sensitive.</v>
      </c>
      <c r="M1475" s="4">
        <f>IF(K435="",0,1)</f>
        <v>1</v>
      </c>
    </row>
    <row r="1476" spans="2:16" hidden="1" x14ac:dyDescent="0.3">
      <c r="B1476" s="64">
        <f t="shared" si="82"/>
        <v>7.5</v>
      </c>
      <c r="C1476" s="4" t="str">
        <f>K437</f>
        <v>I somewhat agree</v>
      </c>
      <c r="F1476" s="4" t="str">
        <f t="shared" si="83"/>
        <v>6. They did not exploit my vulnerability to their professional authority.</v>
      </c>
      <c r="M1476" s="4">
        <f>IF(K437="",0,1)</f>
        <v>1</v>
      </c>
    </row>
    <row r="1477" spans="2:16" hidden="1" x14ac:dyDescent="0.3">
      <c r="B1477" s="64">
        <f t="shared" si="82"/>
        <v>5</v>
      </c>
      <c r="C1477" s="4" t="str">
        <f>K439</f>
        <v>I neither agree nor disagree</v>
      </c>
      <c r="F1477" s="4" t="str">
        <f t="shared" si="83"/>
        <v>7. I never had to give up my autonomy to fit their processes.</v>
      </c>
      <c r="M1477" s="4">
        <f>IF(K439="",0,1)</f>
        <v>1</v>
      </c>
    </row>
    <row r="1478" spans="2:16" hidden="1" x14ac:dyDescent="0.3">
      <c r="B1478" s="64">
        <f t="shared" si="82"/>
        <v>10</v>
      </c>
      <c r="C1478" s="4" t="str">
        <f>K441</f>
        <v>I strongly agree</v>
      </c>
      <c r="F1478" s="4" t="str">
        <f t="shared" si="83"/>
        <v>8. Staff appeared to be culturally diverse.</v>
      </c>
      <c r="M1478" s="4">
        <f>IF(K441="",0,1)</f>
        <v>1</v>
      </c>
    </row>
    <row r="1479" spans="2:16" hidden="1" x14ac:dyDescent="0.3">
      <c r="B1479" s="64">
        <f t="shared" si="82"/>
        <v>10</v>
      </c>
      <c r="C1479" s="4" t="str">
        <f>K443</f>
        <v>I strongly agree</v>
      </c>
      <c r="F1479" s="4" t="str">
        <f t="shared" si="83"/>
        <v>9. They effectively accommodated my linguistic barrier.</v>
      </c>
      <c r="M1479" s="4">
        <f>IF(K443="",0,1)</f>
        <v>1</v>
      </c>
    </row>
    <row r="1480" spans="2:16" hidden="1" x14ac:dyDescent="0.3">
      <c r="B1480" s="64">
        <f t="shared" si="82"/>
        <v>10</v>
      </c>
      <c r="C1480" s="4" t="str">
        <f>K445</f>
        <v>I strongly agree</v>
      </c>
      <c r="F1480" s="4" t="str">
        <f t="shared" si="83"/>
        <v>10. I was offered billing options appropriate to my cultural values.</v>
      </c>
      <c r="M1480" s="4">
        <f>IF(K445="",0,1)</f>
        <v>1</v>
      </c>
    </row>
    <row r="1481" spans="2:16" hidden="1" x14ac:dyDescent="0.3">
      <c r="M1481" s="71">
        <f t="shared" ref="M1481" si="84">SUM(M1471:M1480)</f>
        <v>10</v>
      </c>
    </row>
    <row r="1482" spans="2:16" ht="15.5" hidden="1" x14ac:dyDescent="0.45">
      <c r="B1482" s="72">
        <f t="shared" ref="B1482" si="85">ROUND(SUM(B1471:B1480),0)</f>
        <v>75</v>
      </c>
      <c r="C1482" s="73" t="str">
        <f>IF(AND($B1482&gt;=$B$1114,$B1482&lt;$C$1114),E$1114,IF(AND($B1482&gt;=$B$1115,$B1482&lt;$C$1115),E$1115,IF(AND($B1482&gt;=$B$1116,$B1482&lt;$C$1116),E$1116,IF(AND($B1482&gt;=$B$1117,$B1482&lt;$C$1117),E$1117,IF(AND($B1482&gt;=$B$1118,$B1482&lt;=$C$1118),E$1118)))))</f>
        <v>Adequately competent</v>
      </c>
      <c r="F1482" s="73" t="str">
        <f>IF(AND($B1482&gt;=$B$1114,$B1482&lt;$C$1114),H$1114,IF(AND($B1482&gt;=$B$1115,$B1482&lt;$C$1115),H$1115,IF(AND($B1482&gt;=$B$1116,$B1482&lt;$C$1116),H$1116,IF(AND($B1482&gt;=$B$1117,$B1482&lt;$C$1117),H$1117,IF(AND($B1482&gt;=$B$1118,$B1482&lt;=$C$1118),H$1118)))))</f>
        <v>adequate competence</v>
      </c>
      <c r="I1482" s="73" t="str">
        <f>IF(AND($B1482&gt;=$B$1114,$B1482&lt;$C$1114),K$1114,IF(AND($B1482&gt;=$B$1115,$B1482&lt;$C$1115),K$1115,IF(AND($B1482&gt;=$B$1116,$B1482&lt;$C$1116),K$1116,IF(AND($B1482&gt;=$B$1117,$B1482&lt;$C$1117),K$1117,IF(AND($B1482&gt;=$B$1118,$B1482&lt;=$C$1118),K$1118)))))</f>
        <v>tolerable risk to Letisha's wellbeing</v>
      </c>
      <c r="M1482" s="74">
        <f>IF(M1481=10,B1482,"")</f>
        <v>75</v>
      </c>
      <c r="P1482" s="127">
        <f>IF(M1482="","",M1482*0.01)</f>
        <v>0.75</v>
      </c>
    </row>
    <row r="1483" spans="2:16" ht="15.5" hidden="1" x14ac:dyDescent="0.45">
      <c r="L1483" s="75" t="s">
        <v>92</v>
      </c>
      <c r="M1483" s="76">
        <f>IF(K425="","",K425)</f>
        <v>5</v>
      </c>
      <c r="P1483" s="127">
        <f>IF(M1483="","",1-(M1483/12))</f>
        <v>0.58333333333333326</v>
      </c>
    </row>
    <row r="1484" spans="2:16" hidden="1" x14ac:dyDescent="0.3">
      <c r="B1484" s="73" t="str">
        <f t="shared" ref="B1484" si="86">IF(M1481=10,CONCATENATE(E1484,F1484,G1484,H1484,I1484,J1484,K1484,L1484,M1484),"")</f>
        <v>The resulting score for cultural competence is 75 out of 100. This indicates a level of adequate competence.</v>
      </c>
      <c r="D1484" s="65" t="s">
        <v>60</v>
      </c>
      <c r="E1484" s="4" t="s">
        <v>93</v>
      </c>
      <c r="F1484" s="4">
        <f t="shared" ref="F1484" si="87">B1482</f>
        <v>75</v>
      </c>
      <c r="G1484" s="4" t="s">
        <v>94</v>
      </c>
      <c r="H1484" s="4" t="str">
        <f t="shared" ref="H1484" si="88">F1482</f>
        <v>adequate competence</v>
      </c>
      <c r="I1484" s="4" t="s">
        <v>95</v>
      </c>
    </row>
    <row r="1485" spans="2:16" hidden="1" x14ac:dyDescent="0.3"/>
    <row r="1486" spans="2:16" ht="14.5" hidden="1" x14ac:dyDescent="0.45">
      <c r="C1486" s="147">
        <f>E455</f>
        <v>0</v>
      </c>
      <c r="D1486" s="148"/>
      <c r="E1486" s="148"/>
      <c r="F1486" s="148"/>
      <c r="G1486" s="148"/>
      <c r="H1486" s="149"/>
    </row>
    <row r="1487" spans="2:16" hidden="1" x14ac:dyDescent="0.3"/>
    <row r="1488" spans="2:16" hidden="1" x14ac:dyDescent="0.3">
      <c r="C1488" s="73" t="str">
        <f>CONCATENATE(E1488,F1488,G1488,H1488,I1488,J1488,K1488,,L1488,M1488)</f>
        <v xml:space="preserve">We provide this helpful feedback to you, Dr. Waterson, to improve your cultural competency. </v>
      </c>
      <c r="D1488" s="65" t="s">
        <v>60</v>
      </c>
      <c r="E1488" s="4" t="s">
        <v>123</v>
      </c>
      <c r="F1488" s="4" t="str">
        <f>IF($J1469=0,"the recipient",$J1469)</f>
        <v>Dr. Waterson</v>
      </c>
      <c r="G1488" s="4" t="s">
        <v>124</v>
      </c>
      <c r="H1488" s="4"/>
    </row>
    <row r="1489" spans="2:14" hidden="1" x14ac:dyDescent="0.3">
      <c r="C1489" s="73" t="str">
        <f>CONCATENATE(E1489,F1489,G1489,H1489,I1489,J1489,K1489,,L1489,M1489)</f>
        <v xml:space="preserve">We know medical providers like you rely upon referrals. Often from those you serve. </v>
      </c>
      <c r="D1489" s="65" t="s">
        <v>60</v>
      </c>
      <c r="E1489" s="4" t="s">
        <v>126</v>
      </c>
      <c r="G1489" s="4" t="s">
        <v>127</v>
      </c>
    </row>
    <row r="1490" spans="2:14" hidden="1" x14ac:dyDescent="0.3">
      <c r="C1490" s="73" t="str">
        <f>CONCATENATE(E1490,F1490,G1490,H1490,I1490,J1490,K1490,,L1490,M1490)</f>
        <v>Select a service that best fits your needs.</v>
      </c>
      <c r="D1490" s="65" t="s">
        <v>60</v>
      </c>
      <c r="E1490" s="4" t="s">
        <v>17</v>
      </c>
    </row>
    <row r="1491" spans="2:14" hidden="1" x14ac:dyDescent="0.3">
      <c r="C1491" s="62" t="str">
        <f>$C$1164</f>
        <v>Standard Cultural Competence - begin</v>
      </c>
      <c r="E1491" s="65" t="s">
        <v>60</v>
      </c>
      <c r="F1491" s="62" t="str">
        <f>$H$1164</f>
        <v>beginning the Standard Cultural Competence program</v>
      </c>
      <c r="G1491" s="65" t="s">
        <v>60</v>
      </c>
      <c r="H1491" s="73" t="str">
        <f>CONCATENATE($I1491,$J1491,$K1491,$L1491,$M1491,$N1491,$O1491,$P1491)</f>
        <v>Now that Dr. Waterson is beginning the Standard Cultural Competence program, we expect improved outcomes. And can provide a testimonial of their responsiveness to the needs of diverse clients.</v>
      </c>
      <c r="I1491" s="4" t="s">
        <v>128</v>
      </c>
      <c r="J1491" s="65" t="str">
        <f>F1488</f>
        <v>Dr. Waterson</v>
      </c>
      <c r="K1491" s="61" t="s">
        <v>129</v>
      </c>
      <c r="L1491" s="4" t="str">
        <f>F1491</f>
        <v>beginning the Standard Cultural Competence program</v>
      </c>
      <c r="M1491" s="4" t="s">
        <v>143</v>
      </c>
      <c r="N1491" s="60" t="s">
        <v>131</v>
      </c>
    </row>
    <row r="1492" spans="2:14" hidden="1" x14ac:dyDescent="0.3">
      <c r="C1492" s="62" t="str">
        <f>$C$1165</f>
        <v>Competitive Cultural Competence - begin</v>
      </c>
      <c r="E1492" s="65" t="s">
        <v>60</v>
      </c>
      <c r="F1492" s="62" t="str">
        <f>$H$1165</f>
        <v>beginning the Competetive Cultural Competence program</v>
      </c>
      <c r="G1492" s="65" t="s">
        <v>60</v>
      </c>
      <c r="H1492" s="73" t="str">
        <f t="shared" ref="H1492:H1497" si="89">CONCATENATE($I1492,$J1492,$K1492,$L1492,$M1492,$N1492,$O1492,$P1492)</f>
        <v>Now that Dr. Waterson is beginning the Competetive Cultural Competence program, we anticipate modestly improved wellness outcomes. And can provide a testimonial of their responsiveness to the needs of diverse clients.</v>
      </c>
      <c r="I1492" s="4" t="s">
        <v>128</v>
      </c>
      <c r="J1492" s="4" t="str">
        <f>J1491</f>
        <v>Dr. Waterson</v>
      </c>
      <c r="K1492" s="61" t="str">
        <f>K$1195</f>
        <v xml:space="preserve"> is </v>
      </c>
      <c r="L1492" s="4" t="str">
        <f t="shared" ref="L1492:L1496" si="90">F1492</f>
        <v>beginning the Competetive Cultural Competence program</v>
      </c>
      <c r="M1492" s="4" t="s">
        <v>144</v>
      </c>
      <c r="N1492" s="60" t="s">
        <v>131</v>
      </c>
    </row>
    <row r="1493" spans="2:14" hidden="1" x14ac:dyDescent="0.3">
      <c r="C1493" s="62" t="str">
        <f>$C$1166</f>
        <v>Standard Cultural Competence - enrolled</v>
      </c>
      <c r="E1493" s="65" t="s">
        <v>60</v>
      </c>
      <c r="F1493" s="62" t="str">
        <f>$H$1166</f>
        <v>participating in the Standard Cultural Competence program</v>
      </c>
      <c r="G1493" s="65" t="s">
        <v>60</v>
      </c>
      <c r="H1493" s="73" t="str">
        <f t="shared" si="89"/>
        <v>Now that Dr. Waterson is participating in the Standard Cultural Competence program, we expect better outcomes. And can provide a testimonial of their responsiveness to the needs of diverse clients.</v>
      </c>
      <c r="I1493" s="4" t="s">
        <v>128</v>
      </c>
      <c r="J1493" s="4" t="str">
        <f t="shared" ref="J1493:J1496" si="91">J1492</f>
        <v>Dr. Waterson</v>
      </c>
      <c r="K1493" s="61" t="str">
        <f>K$1195</f>
        <v xml:space="preserve"> is </v>
      </c>
      <c r="L1493" s="4" t="str">
        <f t="shared" si="90"/>
        <v>participating in the Standard Cultural Competence program</v>
      </c>
      <c r="M1493" s="4" t="s">
        <v>145</v>
      </c>
      <c r="N1493" s="60" t="s">
        <v>131</v>
      </c>
    </row>
    <row r="1494" spans="2:14" hidden="1" x14ac:dyDescent="0.3">
      <c r="C1494" s="62" t="str">
        <f>$C$1167</f>
        <v>Competitive Cultural Competence - enrolled</v>
      </c>
      <c r="E1494" s="65" t="s">
        <v>60</v>
      </c>
      <c r="F1494" s="62" t="str">
        <f>$H$1167</f>
        <v>participating in the Competetive Cultural Competence program</v>
      </c>
      <c r="G1494" s="65" t="s">
        <v>60</v>
      </c>
      <c r="H1494" s="73" t="str">
        <f t="shared" si="89"/>
        <v>Now that Dr. Waterson is participating in the Competetive Cultural Competence program, we anticipate significantly improved wellness outcomes. And can provide a testimonial of their responsiveness to the needs of diverse clients.</v>
      </c>
      <c r="I1494" s="4" t="s">
        <v>128</v>
      </c>
      <c r="J1494" s="4" t="str">
        <f t="shared" si="91"/>
        <v>Dr. Waterson</v>
      </c>
      <c r="K1494" s="61" t="str">
        <f>K$1195</f>
        <v xml:space="preserve"> is </v>
      </c>
      <c r="L1494" s="4" t="str">
        <f t="shared" si="90"/>
        <v>participating in the Competetive Cultural Competence program</v>
      </c>
      <c r="M1494" s="4" t="s">
        <v>146</v>
      </c>
      <c r="N1494" s="60" t="s">
        <v>131</v>
      </c>
    </row>
    <row r="1495" spans="2:14" hidden="1" x14ac:dyDescent="0.3">
      <c r="C1495" s="62" t="str">
        <f>$C$1168</f>
        <v>Standard Cultural Competence - completed</v>
      </c>
      <c r="E1495" s="65" t="s">
        <v>60</v>
      </c>
      <c r="F1495" s="62" t="str">
        <f>$H$1168</f>
        <v>completing the Standard Cultural Competence program</v>
      </c>
      <c r="G1495" s="65" t="s">
        <v>60</v>
      </c>
      <c r="H1495" s="73" t="str">
        <f t="shared" si="89"/>
        <v>Now that Dr. Waterson is completing the Standard Cultural Competence program, we expect stellar outcomes. And will soon provide a testimonial of their responsiveness to the needs of diverse clients.</v>
      </c>
      <c r="I1495" s="4" t="s">
        <v>128</v>
      </c>
      <c r="J1495" s="4" t="str">
        <f t="shared" si="91"/>
        <v>Dr. Waterson</v>
      </c>
      <c r="K1495" s="61" t="str">
        <f>K$1195</f>
        <v xml:space="preserve"> is </v>
      </c>
      <c r="L1495" s="4" t="str">
        <f t="shared" si="90"/>
        <v>completing the Standard Cultural Competence program</v>
      </c>
      <c r="M1495" s="4" t="s">
        <v>147</v>
      </c>
      <c r="N1495" s="60" t="s">
        <v>136</v>
      </c>
    </row>
    <row r="1496" spans="2:14" hidden="1" x14ac:dyDescent="0.3">
      <c r="C1496" s="62" t="str">
        <f>$C$1169</f>
        <v>Competitive Cultural Competence - completed</v>
      </c>
      <c r="E1496" s="65" t="s">
        <v>60</v>
      </c>
      <c r="F1496" s="62" t="str">
        <f>$H$1169</f>
        <v>completing the Competetive Cultural Competence program</v>
      </c>
      <c r="G1496" s="65" t="s">
        <v>60</v>
      </c>
      <c r="H1496" s="73" t="str">
        <f t="shared" si="89"/>
        <v>Now that Dr. Waterson is completing the Competetive Cultural Competence program, we anticipate greatly improved wellness outcomes. And will soon provide a testimonial of their responsiveness to the needs of diverse clients.</v>
      </c>
      <c r="I1496" s="4" t="s">
        <v>128</v>
      </c>
      <c r="J1496" s="4" t="str">
        <f t="shared" si="91"/>
        <v>Dr. Waterson</v>
      </c>
      <c r="K1496" s="61" t="str">
        <f>K$1195</f>
        <v xml:space="preserve"> is </v>
      </c>
      <c r="L1496" s="4" t="str">
        <f t="shared" si="90"/>
        <v>completing the Competetive Cultural Competence program</v>
      </c>
      <c r="M1496" s="4" t="s">
        <v>148</v>
      </c>
      <c r="N1496" s="60" t="s">
        <v>136</v>
      </c>
    </row>
    <row r="1497" spans="2:14" hidden="1" x14ac:dyDescent="0.3">
      <c r="G1497" s="65" t="s">
        <v>60</v>
      </c>
      <c r="H1497" s="73" t="str">
        <f t="shared" si="89"/>
        <v>Select one of these two services, Standard or Competitive Competence, to best improve your efficacy serving diverse patients. We can then offer a testimonial of your improved responsiveness to diverse clients.</v>
      </c>
      <c r="K1497" s="61" t="s">
        <v>138</v>
      </c>
      <c r="L1497" s="61" t="s">
        <v>139</v>
      </c>
      <c r="M1497" s="61" t="s">
        <v>149</v>
      </c>
      <c r="N1497" s="60" t="s">
        <v>141</v>
      </c>
    </row>
    <row r="1498" spans="2:14" hidden="1" x14ac:dyDescent="0.3">
      <c r="C1498" s="73" t="str">
        <f>IF($C1486=$C1491,H1491,IF($C1486=$C1492,H1492,IF($C1486=C1493,H1493,IF($C1486=C1494,H1494,IF($C1486=C1495,H1495,IF($C1486=C1496,H1496,IF($C1486=0,H1497)))))))</f>
        <v>Select one of these two services, Standard or Competitive Competence, to best improve your efficacy serving diverse patients. We can then offer a testimonial of your improved responsiveness to diverse clients.</v>
      </c>
      <c r="E1498" s="65" t="s">
        <v>60</v>
      </c>
      <c r="F1498" s="73" t="str">
        <f>IF($C1486=$C1491,F1491,IF($C1486=$C1492,F1492,IF($C1486=C1493,F1493,IF($C1486=C1494,F1494,IF($C1486=C1495,F1495,IF($C1486=C1496,F1496,IF($C1486=0,"")))))))</f>
        <v/>
      </c>
      <c r="G1498" s="65" t="s">
        <v>60</v>
      </c>
    </row>
    <row r="1499" spans="2:14" hidden="1" x14ac:dyDescent="0.3"/>
    <row r="1500" spans="2:14" hidden="1" x14ac:dyDescent="0.3">
      <c r="C1500" s="4" t="s">
        <v>142</v>
      </c>
    </row>
    <row r="1501" spans="2:14" hidden="1" x14ac:dyDescent="0.3"/>
    <row r="1502" spans="2:14" hidden="1" x14ac:dyDescent="0.3"/>
    <row r="1503" spans="2:14" hidden="1" x14ac:dyDescent="0.3"/>
    <row r="1504" spans="2:14" ht="16" hidden="1" x14ac:dyDescent="0.4">
      <c r="B1504" s="66" t="str">
        <f>IF(OR(F461="",J461=""),B461,CONCATENATE(B461,": ",F461,", ",J461))</f>
        <v>11th visit: postpartum, provider pre-enrollment</v>
      </c>
      <c r="C1504" s="67"/>
      <c r="D1504" s="67"/>
      <c r="E1504" s="67"/>
      <c r="F1504" s="68"/>
      <c r="G1504" s="67"/>
      <c r="H1504" s="69"/>
      <c r="I1504" s="67"/>
      <c r="J1504" s="67"/>
      <c r="K1504" s="67"/>
      <c r="L1504" s="67"/>
      <c r="M1504" s="133">
        <f>IF(J461=I$1103,L$1103,IF(J461=I$1104,L$1104,IF(J461=I$1105,L$1105,IF(J461=I$1106,L$1106,IF(J461=I$1107,L$1107,IF(J461=I$1108,L$1108,IF(J461=I$1109,L$1109,IF(J461="",0))))))))</f>
        <v>0</v>
      </c>
    </row>
    <row r="1505" spans="2:16" hidden="1" x14ac:dyDescent="0.3">
      <c r="F1505" s="63"/>
    </row>
    <row r="1506" spans="2:16" hidden="1" x14ac:dyDescent="0.3">
      <c r="F1506" s="70" t="str">
        <f>F465</f>
        <v>Letisha</v>
      </c>
      <c r="J1506" s="70" t="str">
        <f>F466</f>
        <v>Dr. Waterson</v>
      </c>
    </row>
    <row r="1507" spans="2:16" hidden="1" x14ac:dyDescent="0.3"/>
    <row r="1508" spans="2:16" hidden="1" x14ac:dyDescent="0.3">
      <c r="B1508" s="64">
        <f>IF(C1508=F$1107,E$1107,IF(C1508=F$1108,E$1108,IF(C1508=F$1109,E$1109,IF(C1508=F$1110,E$1110,IF(C1508=F$1111,E$1111,IF(C1508=0,0))))))</f>
        <v>7.5</v>
      </c>
      <c r="C1508" s="4" t="str">
        <f>K468</f>
        <v>I somewhat agree</v>
      </c>
      <c r="F1508" s="4" t="str">
        <f>F1471</f>
        <v>1. I felt fully seen and heard.</v>
      </c>
      <c r="M1508" s="4">
        <f>IF(K468="",0,1)</f>
        <v>1</v>
      </c>
    </row>
    <row r="1509" spans="2:16" hidden="1" x14ac:dyDescent="0.3">
      <c r="B1509" s="64">
        <f t="shared" ref="B1509:B1517" si="92">IF(C1509=F$1107,E$1107,IF(C1509=F$1108,E$1108,IF(C1509=F$1109,E$1109,IF(C1509=F$1110,E$1110,IF(C1509=F$1111,E$1111,IF(C1509=0,0))))))</f>
        <v>7.5</v>
      </c>
      <c r="C1509" s="4" t="str">
        <f>K470</f>
        <v>I somewhat agree</v>
      </c>
      <c r="F1509" s="4" t="str">
        <f t="shared" ref="F1509:F1517" si="93">F1472</f>
        <v>2. They faithfully responded to all of my expressions of pain or discomfort.</v>
      </c>
      <c r="M1509" s="4">
        <f>IF(K470="",0,1)</f>
        <v>1</v>
      </c>
    </row>
    <row r="1510" spans="2:16" hidden="1" x14ac:dyDescent="0.3">
      <c r="B1510" s="64">
        <f t="shared" si="92"/>
        <v>2.5</v>
      </c>
      <c r="C1510" s="4" t="str">
        <f>K472</f>
        <v>I somewhat disagree</v>
      </c>
      <c r="F1510" s="4" t="str">
        <f t="shared" si="93"/>
        <v>3. They put my personal wellbeing ahead of their institutional processes.</v>
      </c>
      <c r="M1510" s="4">
        <f>IF(K472="",0,1)</f>
        <v>1</v>
      </c>
    </row>
    <row r="1511" spans="2:16" hidden="1" x14ac:dyDescent="0.3">
      <c r="B1511" s="64">
        <f t="shared" si="92"/>
        <v>10</v>
      </c>
      <c r="C1511" s="4" t="str">
        <f>K474</f>
        <v>I strongly agree</v>
      </c>
      <c r="F1511" s="4" t="str">
        <f t="shared" si="93"/>
        <v>4. Their actions and expressions were devoid of any microaggressions.</v>
      </c>
      <c r="M1511" s="4">
        <f>IF(K474="",0,1)</f>
        <v>1</v>
      </c>
    </row>
    <row r="1512" spans="2:16" hidden="1" x14ac:dyDescent="0.3">
      <c r="B1512" s="64">
        <f t="shared" si="92"/>
        <v>5</v>
      </c>
      <c r="C1512" s="4" t="str">
        <f>K476</f>
        <v>I neither agree nor disagree</v>
      </c>
      <c r="F1512" s="4" t="str">
        <f t="shared" si="93"/>
        <v>5. They asked me how they could be more culturally sensitive.</v>
      </c>
      <c r="M1512" s="4">
        <f>IF(K476="",0,1)</f>
        <v>1</v>
      </c>
    </row>
    <row r="1513" spans="2:16" hidden="1" x14ac:dyDescent="0.3">
      <c r="B1513" s="64">
        <f t="shared" si="92"/>
        <v>7.5</v>
      </c>
      <c r="C1513" s="4" t="str">
        <f>K478</f>
        <v>I somewhat agree</v>
      </c>
      <c r="F1513" s="4" t="str">
        <f t="shared" si="93"/>
        <v>6. They did not exploit my vulnerability to their professional authority.</v>
      </c>
      <c r="M1513" s="4">
        <f>IF(K478="",0,1)</f>
        <v>1</v>
      </c>
    </row>
    <row r="1514" spans="2:16" hidden="1" x14ac:dyDescent="0.3">
      <c r="B1514" s="64">
        <f t="shared" si="92"/>
        <v>5</v>
      </c>
      <c r="C1514" s="4" t="str">
        <f>K480</f>
        <v>I neither agree nor disagree</v>
      </c>
      <c r="F1514" s="4" t="str">
        <f t="shared" si="93"/>
        <v>7. I never had to give up my autonomy to fit their processes.</v>
      </c>
      <c r="M1514" s="4">
        <f>IF(K480="",0,1)</f>
        <v>1</v>
      </c>
    </row>
    <row r="1515" spans="2:16" hidden="1" x14ac:dyDescent="0.3">
      <c r="B1515" s="64">
        <f t="shared" si="92"/>
        <v>10</v>
      </c>
      <c r="C1515" s="4" t="str">
        <f>K482</f>
        <v>I strongly agree</v>
      </c>
      <c r="F1515" s="4" t="str">
        <f t="shared" si="93"/>
        <v>8. Staff appeared to be culturally diverse.</v>
      </c>
      <c r="M1515" s="4">
        <f>IF(K482="",0,1)</f>
        <v>1</v>
      </c>
    </row>
    <row r="1516" spans="2:16" hidden="1" x14ac:dyDescent="0.3">
      <c r="B1516" s="64">
        <f t="shared" si="92"/>
        <v>10</v>
      </c>
      <c r="C1516" s="4" t="str">
        <f>K484</f>
        <v>I strongly agree</v>
      </c>
      <c r="F1516" s="4" t="str">
        <f t="shared" si="93"/>
        <v>9. They effectively accommodated my linguistic barrier.</v>
      </c>
      <c r="M1516" s="4">
        <f>IF(K484="",0,1)</f>
        <v>1</v>
      </c>
    </row>
    <row r="1517" spans="2:16" hidden="1" x14ac:dyDescent="0.3">
      <c r="B1517" s="64">
        <f t="shared" si="92"/>
        <v>10</v>
      </c>
      <c r="C1517" s="4" t="str">
        <f>K486</f>
        <v>I strongly agree</v>
      </c>
      <c r="F1517" s="4" t="str">
        <f t="shared" si="93"/>
        <v>10. I was offered billing options appropriate to my cultural values.</v>
      </c>
      <c r="M1517" s="4">
        <f>IF(K486="",0,1)</f>
        <v>1</v>
      </c>
    </row>
    <row r="1518" spans="2:16" hidden="1" x14ac:dyDescent="0.3">
      <c r="M1518" s="71">
        <f t="shared" ref="M1518" si="94">SUM(M1508:M1517)</f>
        <v>10</v>
      </c>
    </row>
    <row r="1519" spans="2:16" ht="15.5" hidden="1" x14ac:dyDescent="0.45">
      <c r="B1519" s="72">
        <f t="shared" ref="B1519" si="95">ROUND(SUM(B1508:B1517),0)</f>
        <v>75</v>
      </c>
      <c r="C1519" s="73" t="str">
        <f>IF(AND($B1519&gt;=$B$1114,$B1519&lt;$C$1114),E$1114,IF(AND($B1519&gt;=$B$1115,$B1519&lt;$C$1115),E$1115,IF(AND($B1519&gt;=$B$1116,$B1519&lt;$C$1116),E$1116,IF(AND($B1519&gt;=$B$1117,$B1519&lt;$C$1117),E$1117,IF(AND($B1519&gt;=$B$1118,$B1519&lt;=$C$1118),E$1118)))))</f>
        <v>Adequately competent</v>
      </c>
      <c r="F1519" s="73" t="str">
        <f>IF(AND($B1519&gt;=$B$1114,$B1519&lt;$C$1114),H$1114,IF(AND($B1519&gt;=$B$1115,$B1519&lt;$C$1115),H$1115,IF(AND($B1519&gt;=$B$1116,$B1519&lt;$C$1116),H$1116,IF(AND($B1519&gt;=$B$1117,$B1519&lt;$C$1117),H$1117,IF(AND($B1519&gt;=$B$1118,$B1519&lt;=$C$1118),H$1118)))))</f>
        <v>adequate competence</v>
      </c>
      <c r="I1519" s="73" t="str">
        <f>IF(AND($B1519&gt;=$B$1114,$B1519&lt;$C$1114),K$1114,IF(AND($B1519&gt;=$B$1115,$B1519&lt;$C$1115),K$1115,IF(AND($B1519&gt;=$B$1116,$B1519&lt;$C$1116),K$1116,IF(AND($B1519&gt;=$B$1117,$B1519&lt;$C$1117),K$1117,IF(AND($B1519&gt;=$B$1118,$B1519&lt;=$C$1118),K$1118)))))</f>
        <v>tolerable risk to Letisha's wellbeing</v>
      </c>
      <c r="M1519" s="74">
        <f>IF(M1518=10,B1519,"")</f>
        <v>75</v>
      </c>
      <c r="P1519" s="127">
        <f>IF(M1519="","",M1519*0.01)</f>
        <v>0.75</v>
      </c>
    </row>
    <row r="1520" spans="2:16" ht="15.5" hidden="1" x14ac:dyDescent="0.45">
      <c r="L1520" s="75" t="s">
        <v>92</v>
      </c>
      <c r="M1520" s="76">
        <f>IF(K466="","",K466)</f>
        <v>4.8</v>
      </c>
      <c r="P1520" s="127">
        <f>IF(M1520="","",1-(M1520/12))</f>
        <v>0.60000000000000009</v>
      </c>
    </row>
    <row r="1521" spans="2:14" hidden="1" x14ac:dyDescent="0.3">
      <c r="B1521" s="73" t="str">
        <f t="shared" ref="B1521" si="96">IF(M1518=10,CONCATENATE(E1521,F1521,G1521,H1521,I1521,J1521,K1521,L1521,M1521),"")</f>
        <v>The resulting score for cultural competence is 75 out of 100. This indicates a level of adequate competence.</v>
      </c>
      <c r="D1521" s="65" t="s">
        <v>60</v>
      </c>
      <c r="E1521" s="4" t="s">
        <v>93</v>
      </c>
      <c r="F1521" s="4">
        <f t="shared" ref="F1521" si="97">B1519</f>
        <v>75</v>
      </c>
      <c r="G1521" s="4" t="s">
        <v>94</v>
      </c>
      <c r="H1521" s="4" t="str">
        <f t="shared" ref="H1521" si="98">F1519</f>
        <v>adequate competence</v>
      </c>
      <c r="I1521" s="4" t="s">
        <v>95</v>
      </c>
    </row>
    <row r="1522" spans="2:14" hidden="1" x14ac:dyDescent="0.3"/>
    <row r="1523" spans="2:14" ht="14.5" hidden="1" x14ac:dyDescent="0.45">
      <c r="C1523" s="147">
        <f>E496</f>
        <v>0</v>
      </c>
      <c r="D1523" s="148"/>
      <c r="E1523" s="148"/>
      <c r="F1523" s="148"/>
      <c r="G1523" s="148"/>
      <c r="H1523" s="149"/>
    </row>
    <row r="1524" spans="2:14" hidden="1" x14ac:dyDescent="0.3"/>
    <row r="1525" spans="2:14" hidden="1" x14ac:dyDescent="0.3">
      <c r="C1525" s="73" t="str">
        <f>CONCATENATE(E1525,F1525,G1525,H1525,I1525,J1525,K1525,,L1525,M1525)</f>
        <v xml:space="preserve">We provide this helpful feedback to you, Dr. Waterson, to improve your cultural competency. </v>
      </c>
      <c r="D1525" s="65" t="s">
        <v>60</v>
      </c>
      <c r="E1525" s="4" t="s">
        <v>123</v>
      </c>
      <c r="F1525" s="4" t="str">
        <f>IF($J1506=0,"the recipient",$J1506)</f>
        <v>Dr. Waterson</v>
      </c>
      <c r="G1525" s="4" t="s">
        <v>124</v>
      </c>
      <c r="H1525" s="4"/>
    </row>
    <row r="1526" spans="2:14" hidden="1" x14ac:dyDescent="0.3">
      <c r="C1526" s="73" t="str">
        <f>CONCATENATE(E1526,F1526,G1526,H1526,I1526,J1526,K1526,,L1526,M1526)</f>
        <v xml:space="preserve">We know medical providers like you rely upon referrals. Often from those you serve. </v>
      </c>
      <c r="D1526" s="65" t="s">
        <v>60</v>
      </c>
      <c r="E1526" s="4" t="s">
        <v>126</v>
      </c>
      <c r="G1526" s="4" t="s">
        <v>127</v>
      </c>
    </row>
    <row r="1527" spans="2:14" hidden="1" x14ac:dyDescent="0.3">
      <c r="C1527" s="73" t="str">
        <f>CONCATENATE(E1527,F1527,G1527,H1527,I1527,J1527,K1527,,L1527,M1527)</f>
        <v>Select a service that best fits your needs.</v>
      </c>
      <c r="D1527" s="65" t="s">
        <v>60</v>
      </c>
      <c r="E1527" s="4" t="s">
        <v>17</v>
      </c>
    </row>
    <row r="1528" spans="2:14" hidden="1" x14ac:dyDescent="0.3">
      <c r="C1528" s="62" t="str">
        <f>$C$1164</f>
        <v>Standard Cultural Competence - begin</v>
      </c>
      <c r="E1528" s="65" t="s">
        <v>60</v>
      </c>
      <c r="F1528" s="62" t="str">
        <f>$H$1164</f>
        <v>beginning the Standard Cultural Competence program</v>
      </c>
      <c r="G1528" s="65" t="s">
        <v>60</v>
      </c>
      <c r="H1528" s="73" t="str">
        <f>CONCATENATE($I1528,$J1528,$K1528,$L1528,$M1528,$N1528,$O1528,$P1528)</f>
        <v>Now that Dr. Waterson is beginning the Standard Cultural Competence program, we expect improved outcomes. And can provide a testimonial of their responsiveness to the needs of diverse clients.</v>
      </c>
      <c r="I1528" s="4" t="s">
        <v>128</v>
      </c>
      <c r="J1528" s="65" t="str">
        <f>F1525</f>
        <v>Dr. Waterson</v>
      </c>
      <c r="K1528" s="61" t="s">
        <v>129</v>
      </c>
      <c r="L1528" s="4" t="str">
        <f>F1528</f>
        <v>beginning the Standard Cultural Competence program</v>
      </c>
      <c r="M1528" s="4" t="s">
        <v>143</v>
      </c>
      <c r="N1528" s="60" t="s">
        <v>131</v>
      </c>
    </row>
    <row r="1529" spans="2:14" hidden="1" x14ac:dyDescent="0.3">
      <c r="C1529" s="62" t="str">
        <f>$C$1165</f>
        <v>Competitive Cultural Competence - begin</v>
      </c>
      <c r="E1529" s="65" t="s">
        <v>60</v>
      </c>
      <c r="F1529" s="62" t="str">
        <f>$H$1165</f>
        <v>beginning the Competetive Cultural Competence program</v>
      </c>
      <c r="G1529" s="65" t="s">
        <v>60</v>
      </c>
      <c r="H1529" s="73" t="str">
        <f t="shared" ref="H1529:H1534" si="99">CONCATENATE($I1529,$J1529,$K1529,$L1529,$M1529,$N1529,$O1529,$P1529)</f>
        <v>Now that Dr. Waterson is beginning the Competetive Cultural Competence program, we anticipate modestly improved wellness outcomes. And can provide a testimonial of their responsiveness to the needs of diverse clients.</v>
      </c>
      <c r="I1529" s="4" t="s">
        <v>128</v>
      </c>
      <c r="J1529" s="4" t="str">
        <f>J1528</f>
        <v>Dr. Waterson</v>
      </c>
      <c r="K1529" s="61" t="str">
        <f>K$1195</f>
        <v xml:space="preserve"> is </v>
      </c>
      <c r="L1529" s="4" t="str">
        <f t="shared" ref="L1529:L1533" si="100">F1529</f>
        <v>beginning the Competetive Cultural Competence program</v>
      </c>
      <c r="M1529" s="4" t="s">
        <v>144</v>
      </c>
      <c r="N1529" s="60" t="s">
        <v>131</v>
      </c>
    </row>
    <row r="1530" spans="2:14" hidden="1" x14ac:dyDescent="0.3">
      <c r="C1530" s="62" t="str">
        <f>$C$1166</f>
        <v>Standard Cultural Competence - enrolled</v>
      </c>
      <c r="E1530" s="65" t="s">
        <v>60</v>
      </c>
      <c r="F1530" s="62" t="str">
        <f>$H$1166</f>
        <v>participating in the Standard Cultural Competence program</v>
      </c>
      <c r="G1530" s="65" t="s">
        <v>60</v>
      </c>
      <c r="H1530" s="73" t="str">
        <f t="shared" si="99"/>
        <v>Now that Dr. Waterson is participating in the Standard Cultural Competence program, we expect better outcomes. And can provide a testimonial of their responsiveness to the needs of diverse clients.</v>
      </c>
      <c r="I1530" s="4" t="s">
        <v>128</v>
      </c>
      <c r="J1530" s="4" t="str">
        <f t="shared" ref="J1530:J1533" si="101">J1529</f>
        <v>Dr. Waterson</v>
      </c>
      <c r="K1530" s="61" t="str">
        <f>K$1195</f>
        <v xml:space="preserve"> is </v>
      </c>
      <c r="L1530" s="4" t="str">
        <f t="shared" si="100"/>
        <v>participating in the Standard Cultural Competence program</v>
      </c>
      <c r="M1530" s="4" t="s">
        <v>145</v>
      </c>
      <c r="N1530" s="60" t="s">
        <v>131</v>
      </c>
    </row>
    <row r="1531" spans="2:14" hidden="1" x14ac:dyDescent="0.3">
      <c r="C1531" s="62" t="str">
        <f>$C$1167</f>
        <v>Competitive Cultural Competence - enrolled</v>
      </c>
      <c r="E1531" s="65" t="s">
        <v>60</v>
      </c>
      <c r="F1531" s="62" t="str">
        <f>$H$1167</f>
        <v>participating in the Competetive Cultural Competence program</v>
      </c>
      <c r="G1531" s="65" t="s">
        <v>60</v>
      </c>
      <c r="H1531" s="73" t="str">
        <f t="shared" si="99"/>
        <v>Now that Dr. Waterson is participating in the Competetive Cultural Competence program, we anticipate significantly improved wellness outcomes. And can provide a testimonial of their responsiveness to the needs of diverse clients.</v>
      </c>
      <c r="I1531" s="4" t="s">
        <v>128</v>
      </c>
      <c r="J1531" s="4" t="str">
        <f t="shared" si="101"/>
        <v>Dr. Waterson</v>
      </c>
      <c r="K1531" s="61" t="str">
        <f>K$1195</f>
        <v xml:space="preserve"> is </v>
      </c>
      <c r="L1531" s="4" t="str">
        <f t="shared" si="100"/>
        <v>participating in the Competetive Cultural Competence program</v>
      </c>
      <c r="M1531" s="4" t="s">
        <v>146</v>
      </c>
      <c r="N1531" s="60" t="s">
        <v>131</v>
      </c>
    </row>
    <row r="1532" spans="2:14" hidden="1" x14ac:dyDescent="0.3">
      <c r="C1532" s="62" t="str">
        <f>$C$1168</f>
        <v>Standard Cultural Competence - completed</v>
      </c>
      <c r="E1532" s="65" t="s">
        <v>60</v>
      </c>
      <c r="F1532" s="62" t="str">
        <f>$H$1168</f>
        <v>completing the Standard Cultural Competence program</v>
      </c>
      <c r="G1532" s="65" t="s">
        <v>60</v>
      </c>
      <c r="H1532" s="73" t="str">
        <f t="shared" si="99"/>
        <v>Now that Dr. Waterson is completing the Standard Cultural Competence program, we expect stellar outcomes. And will soon provide a testimonial of their responsiveness to the needs of diverse clients.</v>
      </c>
      <c r="I1532" s="4" t="s">
        <v>128</v>
      </c>
      <c r="J1532" s="4" t="str">
        <f t="shared" si="101"/>
        <v>Dr. Waterson</v>
      </c>
      <c r="K1532" s="61" t="str">
        <f>K$1195</f>
        <v xml:space="preserve"> is </v>
      </c>
      <c r="L1532" s="4" t="str">
        <f t="shared" si="100"/>
        <v>completing the Standard Cultural Competence program</v>
      </c>
      <c r="M1532" s="4" t="s">
        <v>147</v>
      </c>
      <c r="N1532" s="60" t="s">
        <v>136</v>
      </c>
    </row>
    <row r="1533" spans="2:14" hidden="1" x14ac:dyDescent="0.3">
      <c r="C1533" s="62" t="str">
        <f>$C$1169</f>
        <v>Competitive Cultural Competence - completed</v>
      </c>
      <c r="E1533" s="65" t="s">
        <v>60</v>
      </c>
      <c r="F1533" s="62" t="str">
        <f>$H$1169</f>
        <v>completing the Competetive Cultural Competence program</v>
      </c>
      <c r="G1533" s="65" t="s">
        <v>60</v>
      </c>
      <c r="H1533" s="73" t="str">
        <f t="shared" si="99"/>
        <v>Now that Dr. Waterson is completing the Competetive Cultural Competence program, we anticipate greatly improved wellness outcomes. And will soon provide a testimonial of their responsiveness to the needs of diverse clients.</v>
      </c>
      <c r="I1533" s="4" t="s">
        <v>128</v>
      </c>
      <c r="J1533" s="4" t="str">
        <f t="shared" si="101"/>
        <v>Dr. Waterson</v>
      </c>
      <c r="K1533" s="61" t="str">
        <f>K$1195</f>
        <v xml:space="preserve"> is </v>
      </c>
      <c r="L1533" s="4" t="str">
        <f t="shared" si="100"/>
        <v>completing the Competetive Cultural Competence program</v>
      </c>
      <c r="M1533" s="4" t="s">
        <v>148</v>
      </c>
      <c r="N1533" s="60" t="s">
        <v>136</v>
      </c>
    </row>
    <row r="1534" spans="2:14" hidden="1" x14ac:dyDescent="0.3">
      <c r="G1534" s="65" t="s">
        <v>60</v>
      </c>
      <c r="H1534" s="73" t="str">
        <f t="shared" si="99"/>
        <v>Select one of these two services, Standard or Competitive Competence, to best improve your efficacy serving diverse patients. We can then offer a testimonial of your improved responsiveness to diverse clients.</v>
      </c>
      <c r="K1534" s="61" t="s">
        <v>138</v>
      </c>
      <c r="L1534" s="61" t="s">
        <v>139</v>
      </c>
      <c r="M1534" s="61" t="s">
        <v>149</v>
      </c>
      <c r="N1534" s="60" t="s">
        <v>141</v>
      </c>
    </row>
    <row r="1535" spans="2:14" hidden="1" x14ac:dyDescent="0.3">
      <c r="C1535" s="73" t="str">
        <f>IF($C1523=$C1528,H1528,IF($C1523=$C1529,H1529,IF($C1523=C1530,H1530,IF($C1523=C1531,H1531,IF($C1523=C1532,H1532,IF($C1523=C1533,H1533,IF($C1523=0,H1534)))))))</f>
        <v>Select one of these two services, Standard or Competitive Competence, to best improve your efficacy serving diverse patients. We can then offer a testimonial of your improved responsiveness to diverse clients.</v>
      </c>
      <c r="E1535" s="65" t="s">
        <v>60</v>
      </c>
      <c r="F1535" s="73" t="str">
        <f>IF($C1523=$C1528,F1528,IF($C1523=$C1529,F1529,IF($C1523=C1530,F1530,IF($C1523=C1531,F1531,IF($C1523=C1532,F1532,IF($C1523=C1533,F1533,IF($C1523=0,"")))))))</f>
        <v/>
      </c>
      <c r="G1535" s="65" t="s">
        <v>60</v>
      </c>
    </row>
    <row r="1536" spans="2:14" hidden="1" x14ac:dyDescent="0.3"/>
    <row r="1537" spans="2:13" hidden="1" x14ac:dyDescent="0.3">
      <c r="C1537" s="4" t="s">
        <v>142</v>
      </c>
    </row>
    <row r="1538" spans="2:13" hidden="1" x14ac:dyDescent="0.3"/>
    <row r="1539" spans="2:13" hidden="1" x14ac:dyDescent="0.3"/>
    <row r="1540" spans="2:13" hidden="1" x14ac:dyDescent="0.3"/>
    <row r="1541" spans="2:13" ht="16" hidden="1" x14ac:dyDescent="0.4">
      <c r="B1541" s="66" t="str">
        <f>IF(OR(F502="",J502=""),B502,CONCATENATE(B502,": ",F502,", ",J502))</f>
        <v>12th visit: postpartum, provider pre-enrollment</v>
      </c>
      <c r="C1541" s="67"/>
      <c r="D1541" s="67"/>
      <c r="E1541" s="67"/>
      <c r="F1541" s="68"/>
      <c r="G1541" s="67"/>
      <c r="H1541" s="69"/>
      <c r="I1541" s="67"/>
      <c r="J1541" s="67"/>
      <c r="K1541" s="67"/>
      <c r="L1541" s="67"/>
      <c r="M1541" s="133">
        <f>IF(J502=I$1103,L$1103,IF(J502=I$1104,L$1104,IF(J502=I$1105,L$1105,IF(J502=I$1106,L$1106,IF(J502=I$1107,L$1107,IF(J502=I$1108,L$1108,IF(J502=I$1109,L$1109,IF(J502="",0))))))))</f>
        <v>0</v>
      </c>
    </row>
    <row r="1542" spans="2:13" hidden="1" x14ac:dyDescent="0.3">
      <c r="F1542" s="63"/>
    </row>
    <row r="1543" spans="2:13" hidden="1" x14ac:dyDescent="0.3">
      <c r="F1543" s="70" t="str">
        <f>F506</f>
        <v>Letisha</v>
      </c>
      <c r="J1543" s="70" t="str">
        <f>F507</f>
        <v>Dr. Waterson</v>
      </c>
    </row>
    <row r="1544" spans="2:13" hidden="1" x14ac:dyDescent="0.3"/>
    <row r="1545" spans="2:13" hidden="1" x14ac:dyDescent="0.3">
      <c r="B1545" s="64">
        <f>IF(C1545=F$1107,E$1107,IF(C1545=F$1108,E$1108,IF(C1545=F$1109,E$1109,IF(C1545=F$1110,E$1110,IF(C1545=F$1111,E$1111,IF(C1545=0,0))))))</f>
        <v>7.5</v>
      </c>
      <c r="C1545" s="4" t="str">
        <f>K509</f>
        <v>I somewhat agree</v>
      </c>
      <c r="F1545" s="4" t="str">
        <f>F1508</f>
        <v>1. I felt fully seen and heard.</v>
      </c>
      <c r="M1545" s="4">
        <f>IF(K509="",0,1)</f>
        <v>1</v>
      </c>
    </row>
    <row r="1546" spans="2:13" hidden="1" x14ac:dyDescent="0.3">
      <c r="B1546" s="64">
        <f t="shared" ref="B1546:B1554" si="102">IF(C1546=F$1107,E$1107,IF(C1546=F$1108,E$1108,IF(C1546=F$1109,E$1109,IF(C1546=F$1110,E$1110,IF(C1546=F$1111,E$1111,IF(C1546=0,0))))))</f>
        <v>7.5</v>
      </c>
      <c r="C1546" s="4" t="str">
        <f>K511</f>
        <v>I somewhat agree</v>
      </c>
      <c r="F1546" s="4" t="str">
        <f t="shared" ref="F1546:F1554" si="103">F1509</f>
        <v>2. They faithfully responded to all of my expressions of pain or discomfort.</v>
      </c>
      <c r="M1546" s="4">
        <f>IF(K511="",0,1)</f>
        <v>1</v>
      </c>
    </row>
    <row r="1547" spans="2:13" hidden="1" x14ac:dyDescent="0.3">
      <c r="B1547" s="64">
        <f t="shared" si="102"/>
        <v>2.5</v>
      </c>
      <c r="C1547" s="4" t="str">
        <f>K513</f>
        <v>I somewhat disagree</v>
      </c>
      <c r="F1547" s="4" t="str">
        <f t="shared" si="103"/>
        <v>3. They put my personal wellbeing ahead of their institutional processes.</v>
      </c>
      <c r="M1547" s="4">
        <f>IF(K513="",0,1)</f>
        <v>1</v>
      </c>
    </row>
    <row r="1548" spans="2:13" hidden="1" x14ac:dyDescent="0.3">
      <c r="B1548" s="64">
        <f t="shared" si="102"/>
        <v>10</v>
      </c>
      <c r="C1548" s="4" t="str">
        <f>K515</f>
        <v>I strongly agree</v>
      </c>
      <c r="F1548" s="4" t="str">
        <f t="shared" si="103"/>
        <v>4. Their actions and expressions were devoid of any microaggressions.</v>
      </c>
      <c r="M1548" s="4">
        <f>IF(K515="",0,1)</f>
        <v>1</v>
      </c>
    </row>
    <row r="1549" spans="2:13" hidden="1" x14ac:dyDescent="0.3">
      <c r="B1549" s="64">
        <f t="shared" si="102"/>
        <v>5</v>
      </c>
      <c r="C1549" s="4" t="str">
        <f>K517</f>
        <v>I neither agree nor disagree</v>
      </c>
      <c r="F1549" s="4" t="str">
        <f t="shared" si="103"/>
        <v>5. They asked me how they could be more culturally sensitive.</v>
      </c>
      <c r="M1549" s="4">
        <f>IF(K517="",0,1)</f>
        <v>1</v>
      </c>
    </row>
    <row r="1550" spans="2:13" hidden="1" x14ac:dyDescent="0.3">
      <c r="B1550" s="64">
        <f t="shared" si="102"/>
        <v>7.5</v>
      </c>
      <c r="C1550" s="4" t="str">
        <f>K519</f>
        <v>I somewhat agree</v>
      </c>
      <c r="F1550" s="4" t="str">
        <f t="shared" si="103"/>
        <v>6. They did not exploit my vulnerability to their professional authority.</v>
      </c>
      <c r="M1550" s="4">
        <f>IF(K519="",0,1)</f>
        <v>1</v>
      </c>
    </row>
    <row r="1551" spans="2:13" hidden="1" x14ac:dyDescent="0.3">
      <c r="B1551" s="64">
        <f t="shared" si="102"/>
        <v>5</v>
      </c>
      <c r="C1551" s="4" t="str">
        <f>K521</f>
        <v>I neither agree nor disagree</v>
      </c>
      <c r="F1551" s="4" t="str">
        <f t="shared" si="103"/>
        <v>7. I never had to give up my autonomy to fit their processes.</v>
      </c>
      <c r="M1551" s="4">
        <f>IF(K521="",0,1)</f>
        <v>1</v>
      </c>
    </row>
    <row r="1552" spans="2:13" hidden="1" x14ac:dyDescent="0.3">
      <c r="B1552" s="64">
        <f t="shared" si="102"/>
        <v>10</v>
      </c>
      <c r="C1552" s="4" t="str">
        <f>K523</f>
        <v>I strongly agree</v>
      </c>
      <c r="F1552" s="4" t="str">
        <f t="shared" si="103"/>
        <v>8. Staff appeared to be culturally diverse.</v>
      </c>
      <c r="M1552" s="4">
        <f>IF(K523="",0,1)</f>
        <v>1</v>
      </c>
    </row>
    <row r="1553" spans="2:16" hidden="1" x14ac:dyDescent="0.3">
      <c r="B1553" s="64">
        <f t="shared" si="102"/>
        <v>10</v>
      </c>
      <c r="C1553" s="4" t="str">
        <f>K525</f>
        <v>I strongly agree</v>
      </c>
      <c r="F1553" s="4" t="str">
        <f t="shared" si="103"/>
        <v>9. They effectively accommodated my linguistic barrier.</v>
      </c>
      <c r="M1553" s="4">
        <f>IF(K525="",0,1)</f>
        <v>1</v>
      </c>
    </row>
    <row r="1554" spans="2:16" hidden="1" x14ac:dyDescent="0.3">
      <c r="B1554" s="64">
        <f t="shared" si="102"/>
        <v>10</v>
      </c>
      <c r="C1554" s="4" t="str">
        <f>K527</f>
        <v>I strongly agree</v>
      </c>
      <c r="F1554" s="4" t="str">
        <f t="shared" si="103"/>
        <v>10. I was offered billing options appropriate to my cultural values.</v>
      </c>
      <c r="M1554" s="4">
        <f>IF(K527="",0,1)</f>
        <v>1</v>
      </c>
    </row>
    <row r="1555" spans="2:16" hidden="1" x14ac:dyDescent="0.3">
      <c r="M1555" s="71">
        <f t="shared" ref="M1555" si="104">SUM(M1545:M1554)</f>
        <v>10</v>
      </c>
    </row>
    <row r="1556" spans="2:16" ht="15.5" hidden="1" x14ac:dyDescent="0.45">
      <c r="B1556" s="72">
        <f t="shared" ref="B1556" si="105">ROUND(SUM(B1545:B1554),0)</f>
        <v>75</v>
      </c>
      <c r="C1556" s="73" t="str">
        <f>IF(AND($B1556&gt;=$B$1114,$B1556&lt;$C$1114),E$1114,IF(AND($B1556&gt;=$B$1115,$B1556&lt;$C$1115),E$1115,IF(AND($B1556&gt;=$B$1116,$B1556&lt;$C$1116),E$1116,IF(AND($B1556&gt;=$B$1117,$B1556&lt;$C$1117),E$1117,IF(AND($B1556&gt;=$B$1118,$B1556&lt;=$C$1118),E$1118)))))</f>
        <v>Adequately competent</v>
      </c>
      <c r="F1556" s="73" t="str">
        <f>IF(AND($B1556&gt;=$B$1114,$B1556&lt;$C$1114),H$1114,IF(AND($B1556&gt;=$B$1115,$B1556&lt;$C$1115),H$1115,IF(AND($B1556&gt;=$B$1116,$B1556&lt;$C$1116),H$1116,IF(AND($B1556&gt;=$B$1117,$B1556&lt;$C$1117),H$1117,IF(AND($B1556&gt;=$B$1118,$B1556&lt;=$C$1118),H$1118)))))</f>
        <v>adequate competence</v>
      </c>
      <c r="I1556" s="73" t="str">
        <f>IF(AND($B1556&gt;=$B$1114,$B1556&lt;$C$1114),K$1114,IF(AND($B1556&gt;=$B$1115,$B1556&lt;$C$1115),K$1115,IF(AND($B1556&gt;=$B$1116,$B1556&lt;$C$1116),K$1116,IF(AND($B1556&gt;=$B$1117,$B1556&lt;$C$1117),K$1117,IF(AND($B1556&gt;=$B$1118,$B1556&lt;=$C$1118),K$1118)))))</f>
        <v>tolerable risk to Letisha's wellbeing</v>
      </c>
      <c r="M1556" s="74">
        <f>IF(M1555=10,B1556,"")</f>
        <v>75</v>
      </c>
      <c r="P1556" s="127">
        <f>IF(M1556="","",M1556*0.01)</f>
        <v>0.75</v>
      </c>
    </row>
    <row r="1557" spans="2:16" ht="15.5" hidden="1" x14ac:dyDescent="0.45">
      <c r="L1557" s="75" t="s">
        <v>92</v>
      </c>
      <c r="M1557" s="76">
        <f>IF(K507="","",K507)</f>
        <v>4.9000000000000004</v>
      </c>
      <c r="P1557" s="127">
        <f>IF(M1557="","",1-(M1557/12))</f>
        <v>0.59166666666666656</v>
      </c>
    </row>
    <row r="1558" spans="2:16" hidden="1" x14ac:dyDescent="0.3">
      <c r="B1558" s="73" t="str">
        <f t="shared" ref="B1558" si="106">IF(M1555=10,CONCATENATE(E1558,F1558,G1558,H1558,I1558,J1558,K1558,L1558,M1558),"")</f>
        <v>The resulting score for cultural competence is 75 out of 100. This indicates a level of adequate competence.</v>
      </c>
      <c r="D1558" s="65" t="s">
        <v>60</v>
      </c>
      <c r="E1558" s="4" t="s">
        <v>93</v>
      </c>
      <c r="F1558" s="4">
        <f t="shared" ref="F1558" si="107">B1556</f>
        <v>75</v>
      </c>
      <c r="G1558" s="4" t="s">
        <v>94</v>
      </c>
      <c r="H1558" s="4" t="str">
        <f t="shared" ref="H1558" si="108">F1556</f>
        <v>adequate competence</v>
      </c>
      <c r="I1558" s="4" t="s">
        <v>95</v>
      </c>
    </row>
    <row r="1559" spans="2:16" hidden="1" x14ac:dyDescent="0.3"/>
    <row r="1560" spans="2:16" ht="14.5" hidden="1" x14ac:dyDescent="0.45">
      <c r="C1560" s="147">
        <f>E537</f>
        <v>0</v>
      </c>
      <c r="D1560" s="148"/>
      <c r="E1560" s="148"/>
      <c r="F1560" s="148"/>
      <c r="G1560" s="148"/>
      <c r="H1560" s="149"/>
    </row>
    <row r="1561" spans="2:16" hidden="1" x14ac:dyDescent="0.3"/>
    <row r="1562" spans="2:16" hidden="1" x14ac:dyDescent="0.3">
      <c r="C1562" s="73" t="str">
        <f>CONCATENATE(E1562,F1562,G1562,H1562,I1562,J1562,K1562,,L1562,M1562)</f>
        <v xml:space="preserve">We provide this helpful feedback to you, Dr. Waterson, to improve your cultural competency. </v>
      </c>
      <c r="D1562" s="65" t="s">
        <v>60</v>
      </c>
      <c r="E1562" s="4" t="s">
        <v>123</v>
      </c>
      <c r="F1562" s="4" t="str">
        <f>IF($J1543=0,"the recipient",$J1543)</f>
        <v>Dr. Waterson</v>
      </c>
      <c r="G1562" s="4" t="s">
        <v>124</v>
      </c>
      <c r="H1562" s="4"/>
    </row>
    <row r="1563" spans="2:16" hidden="1" x14ac:dyDescent="0.3">
      <c r="C1563" s="73" t="str">
        <f>CONCATENATE(E1563,F1563,G1563,H1563,I1563,J1563,K1563,,L1563,M1563)</f>
        <v xml:space="preserve">We know medical providers like you rely upon referrals. Often from those you serve. </v>
      </c>
      <c r="D1563" s="65" t="s">
        <v>60</v>
      </c>
      <c r="E1563" s="4" t="s">
        <v>126</v>
      </c>
      <c r="G1563" s="4" t="s">
        <v>127</v>
      </c>
    </row>
    <row r="1564" spans="2:16" hidden="1" x14ac:dyDescent="0.3">
      <c r="C1564" s="73" t="str">
        <f>CONCATENATE(E1564,F1564,G1564,H1564,I1564,J1564,K1564,,L1564,M1564)</f>
        <v>Select a service that best fits your needs.</v>
      </c>
      <c r="D1564" s="65" t="s">
        <v>60</v>
      </c>
      <c r="E1564" s="4" t="s">
        <v>17</v>
      </c>
    </row>
    <row r="1565" spans="2:16" hidden="1" x14ac:dyDescent="0.3">
      <c r="C1565" s="62" t="str">
        <f>$C$1164</f>
        <v>Standard Cultural Competence - begin</v>
      </c>
      <c r="E1565" s="65" t="s">
        <v>60</v>
      </c>
      <c r="F1565" s="62" t="str">
        <f>$H$1164</f>
        <v>beginning the Standard Cultural Competence program</v>
      </c>
      <c r="G1565" s="65" t="s">
        <v>60</v>
      </c>
      <c r="H1565" s="73" t="str">
        <f>CONCATENATE($I1565,$J1565,$K1565,$L1565,$M1565,$N1565,$O1565,$P1565)</f>
        <v>Now that Dr. Waterson is beginning the Standard Cultural Competence program, we expect improved outcomes. And can provide a testimonial of their responsiveness to the needs of diverse clients.</v>
      </c>
      <c r="I1565" s="4" t="s">
        <v>128</v>
      </c>
      <c r="J1565" s="65" t="str">
        <f>F1562</f>
        <v>Dr. Waterson</v>
      </c>
      <c r="K1565" s="61" t="s">
        <v>129</v>
      </c>
      <c r="L1565" s="4" t="str">
        <f>F1565</f>
        <v>beginning the Standard Cultural Competence program</v>
      </c>
      <c r="M1565" s="4" t="s">
        <v>143</v>
      </c>
      <c r="N1565" s="60" t="s">
        <v>131</v>
      </c>
    </row>
    <row r="1566" spans="2:16" hidden="1" x14ac:dyDescent="0.3">
      <c r="C1566" s="62" t="str">
        <f>$C$1165</f>
        <v>Competitive Cultural Competence - begin</v>
      </c>
      <c r="E1566" s="65" t="s">
        <v>60</v>
      </c>
      <c r="F1566" s="62" t="str">
        <f>$H$1165</f>
        <v>beginning the Competetive Cultural Competence program</v>
      </c>
      <c r="G1566" s="65" t="s">
        <v>60</v>
      </c>
      <c r="H1566" s="73" t="str">
        <f t="shared" ref="H1566:H1571" si="109">CONCATENATE($I1566,$J1566,$K1566,$L1566,$M1566,$N1566,$O1566,$P1566)</f>
        <v>Now that Dr. Waterson is beginning the Competetive Cultural Competence program, we anticipate modestly improved wellness outcomes. And can provide a testimonial of their responsiveness to the needs of diverse clients.</v>
      </c>
      <c r="I1566" s="4" t="s">
        <v>128</v>
      </c>
      <c r="J1566" s="4" t="str">
        <f>J1565</f>
        <v>Dr. Waterson</v>
      </c>
      <c r="K1566" s="61" t="str">
        <f>K$1195</f>
        <v xml:space="preserve"> is </v>
      </c>
      <c r="L1566" s="4" t="str">
        <f t="shared" ref="L1566:L1570" si="110">F1566</f>
        <v>beginning the Competetive Cultural Competence program</v>
      </c>
      <c r="M1566" s="4" t="s">
        <v>144</v>
      </c>
      <c r="N1566" s="60" t="s">
        <v>131</v>
      </c>
    </row>
    <row r="1567" spans="2:16" hidden="1" x14ac:dyDescent="0.3">
      <c r="C1567" s="62" t="str">
        <f>$C$1166</f>
        <v>Standard Cultural Competence - enrolled</v>
      </c>
      <c r="E1567" s="65" t="s">
        <v>60</v>
      </c>
      <c r="F1567" s="62" t="str">
        <f>$H$1166</f>
        <v>participating in the Standard Cultural Competence program</v>
      </c>
      <c r="G1567" s="65" t="s">
        <v>60</v>
      </c>
      <c r="H1567" s="73" t="str">
        <f t="shared" si="109"/>
        <v>Now that Dr. Waterson is participating in the Standard Cultural Competence program, we expect better outcomes. And can provide a testimonial of their responsiveness to the needs of diverse clients.</v>
      </c>
      <c r="I1567" s="4" t="s">
        <v>128</v>
      </c>
      <c r="J1567" s="4" t="str">
        <f t="shared" ref="J1567:J1570" si="111">J1566</f>
        <v>Dr. Waterson</v>
      </c>
      <c r="K1567" s="61" t="str">
        <f>K$1195</f>
        <v xml:space="preserve"> is </v>
      </c>
      <c r="L1567" s="4" t="str">
        <f t="shared" si="110"/>
        <v>participating in the Standard Cultural Competence program</v>
      </c>
      <c r="M1567" s="4" t="s">
        <v>145</v>
      </c>
      <c r="N1567" s="60" t="s">
        <v>131</v>
      </c>
    </row>
    <row r="1568" spans="2:16" hidden="1" x14ac:dyDescent="0.3">
      <c r="C1568" s="62" t="str">
        <f>$C$1167</f>
        <v>Competitive Cultural Competence - enrolled</v>
      </c>
      <c r="E1568" s="65" t="s">
        <v>60</v>
      </c>
      <c r="F1568" s="62" t="str">
        <f>$H$1167</f>
        <v>participating in the Competetive Cultural Competence program</v>
      </c>
      <c r="G1568" s="65" t="s">
        <v>60</v>
      </c>
      <c r="H1568" s="73" t="str">
        <f t="shared" si="109"/>
        <v>Now that Dr. Waterson is participating in the Competetive Cultural Competence program, we anticipate significantly improved wellness outcomes. And can provide a testimonial of their responsiveness to the needs of diverse clients.</v>
      </c>
      <c r="I1568" s="4" t="s">
        <v>128</v>
      </c>
      <c r="J1568" s="4" t="str">
        <f t="shared" si="111"/>
        <v>Dr. Waterson</v>
      </c>
      <c r="K1568" s="61" t="str">
        <f>K$1195</f>
        <v xml:space="preserve"> is </v>
      </c>
      <c r="L1568" s="4" t="str">
        <f t="shared" si="110"/>
        <v>participating in the Competetive Cultural Competence program</v>
      </c>
      <c r="M1568" s="4" t="s">
        <v>146</v>
      </c>
      <c r="N1568" s="60" t="s">
        <v>131</v>
      </c>
    </row>
    <row r="1569" spans="2:14" hidden="1" x14ac:dyDescent="0.3">
      <c r="C1569" s="62" t="str">
        <f>$C$1168</f>
        <v>Standard Cultural Competence - completed</v>
      </c>
      <c r="E1569" s="65" t="s">
        <v>60</v>
      </c>
      <c r="F1569" s="62" t="str">
        <f>$H$1168</f>
        <v>completing the Standard Cultural Competence program</v>
      </c>
      <c r="G1569" s="65" t="s">
        <v>60</v>
      </c>
      <c r="H1569" s="73" t="str">
        <f t="shared" si="109"/>
        <v>Now that Dr. Waterson is completing the Standard Cultural Competence program, we expect stellar outcomes. And will soon provide a testimonial of their responsiveness to the needs of diverse clients.</v>
      </c>
      <c r="I1569" s="4" t="s">
        <v>128</v>
      </c>
      <c r="J1569" s="4" t="str">
        <f t="shared" si="111"/>
        <v>Dr. Waterson</v>
      </c>
      <c r="K1569" s="61" t="str">
        <f>K$1195</f>
        <v xml:space="preserve"> is </v>
      </c>
      <c r="L1569" s="4" t="str">
        <f t="shared" si="110"/>
        <v>completing the Standard Cultural Competence program</v>
      </c>
      <c r="M1569" s="4" t="s">
        <v>147</v>
      </c>
      <c r="N1569" s="60" t="s">
        <v>136</v>
      </c>
    </row>
    <row r="1570" spans="2:14" hidden="1" x14ac:dyDescent="0.3">
      <c r="C1570" s="62" t="str">
        <f>$C$1169</f>
        <v>Competitive Cultural Competence - completed</v>
      </c>
      <c r="E1570" s="65" t="s">
        <v>60</v>
      </c>
      <c r="F1570" s="62" t="str">
        <f>$H$1169</f>
        <v>completing the Competetive Cultural Competence program</v>
      </c>
      <c r="G1570" s="65" t="s">
        <v>60</v>
      </c>
      <c r="H1570" s="73" t="str">
        <f t="shared" si="109"/>
        <v>Now that Dr. Waterson is completing the Competetive Cultural Competence program, we anticipate greatly improved wellness outcomes. And will soon provide a testimonial of their responsiveness to the needs of diverse clients.</v>
      </c>
      <c r="I1570" s="4" t="s">
        <v>128</v>
      </c>
      <c r="J1570" s="4" t="str">
        <f t="shared" si="111"/>
        <v>Dr. Waterson</v>
      </c>
      <c r="K1570" s="61" t="str">
        <f>K$1195</f>
        <v xml:space="preserve"> is </v>
      </c>
      <c r="L1570" s="4" t="str">
        <f t="shared" si="110"/>
        <v>completing the Competetive Cultural Competence program</v>
      </c>
      <c r="M1570" s="4" t="s">
        <v>148</v>
      </c>
      <c r="N1570" s="60" t="s">
        <v>136</v>
      </c>
    </row>
    <row r="1571" spans="2:14" hidden="1" x14ac:dyDescent="0.3">
      <c r="G1571" s="65" t="s">
        <v>60</v>
      </c>
      <c r="H1571" s="73" t="str">
        <f t="shared" si="109"/>
        <v>Select one of these two services, Standard or Competitive Competence, to best improve your efficacy serving diverse patients. We can then offer a testimonial of your improved responsiveness to diverse clients.</v>
      </c>
      <c r="K1571" s="61" t="s">
        <v>138</v>
      </c>
      <c r="L1571" s="61" t="s">
        <v>139</v>
      </c>
      <c r="M1571" s="61" t="s">
        <v>149</v>
      </c>
      <c r="N1571" s="60" t="s">
        <v>141</v>
      </c>
    </row>
    <row r="1572" spans="2:14" hidden="1" x14ac:dyDescent="0.3">
      <c r="C1572" s="73" t="str">
        <f>IF($C1560=$C1565,H1565,IF($C1560=$C1566,H1566,IF($C1560=C1567,H1567,IF($C1560=C1568,H1568,IF($C1560=C1569,H1569,IF($C1560=C1570,H1570,IF($C1560=0,H1571)))))))</f>
        <v>Select one of these two services, Standard or Competitive Competence, to best improve your efficacy serving diverse patients. We can then offer a testimonial of your improved responsiveness to diverse clients.</v>
      </c>
      <c r="E1572" s="65" t="s">
        <v>60</v>
      </c>
      <c r="F1572" s="73" t="str">
        <f>IF($C1560=$C1565,F1565,IF($C1560=$C1566,F1566,IF($C1560=C1567,F1567,IF($C1560=C1568,F1568,IF($C1560=C1569,F1569,IF($C1560=C1570,F1570,IF($C1560=0,"")))))))</f>
        <v/>
      </c>
      <c r="G1572" s="65" t="s">
        <v>60</v>
      </c>
    </row>
    <row r="1573" spans="2:14" hidden="1" x14ac:dyDescent="0.3"/>
    <row r="1574" spans="2:14" hidden="1" x14ac:dyDescent="0.3">
      <c r="C1574" s="4" t="s">
        <v>142</v>
      </c>
    </row>
    <row r="1575" spans="2:14" hidden="1" x14ac:dyDescent="0.3"/>
    <row r="1576" spans="2:14" hidden="1" x14ac:dyDescent="0.3"/>
    <row r="1577" spans="2:14" hidden="1" x14ac:dyDescent="0.3"/>
    <row r="1578" spans="2:14" ht="16" hidden="1" x14ac:dyDescent="0.4">
      <c r="B1578" s="66" t="str">
        <f>IF(OR(F543="",J543=""),B543,CONCATENATE(B543,": ",F543,", ",J543))</f>
        <v>13th visit: postpartum, provider pre-enrollment</v>
      </c>
      <c r="C1578" s="67"/>
      <c r="D1578" s="67"/>
      <c r="E1578" s="67"/>
      <c r="F1578" s="68"/>
      <c r="G1578" s="67"/>
      <c r="H1578" s="69"/>
      <c r="I1578" s="67"/>
      <c r="J1578" s="67"/>
      <c r="K1578" s="67"/>
      <c r="L1578" s="67"/>
      <c r="M1578" s="133">
        <f>IF(J543=I$1103,L$1103,IF(J543=I$1104,L$1104,IF(J543=I$1105,L$1105,IF(J543=I$1106,L$1106,IF(J543=I$1107,L$1107,IF(J543=I$1108,L$1108,IF(J543=I$1109,L$1109,IF(J543="",0))))))))</f>
        <v>0</v>
      </c>
    </row>
    <row r="1579" spans="2:14" hidden="1" x14ac:dyDescent="0.3">
      <c r="F1579" s="63"/>
    </row>
    <row r="1580" spans="2:14" hidden="1" x14ac:dyDescent="0.3">
      <c r="F1580" s="70" t="str">
        <f>F547</f>
        <v>Letisha</v>
      </c>
      <c r="J1580" s="70" t="str">
        <f>F548</f>
        <v>Dr. Waterson</v>
      </c>
    </row>
    <row r="1581" spans="2:14" hidden="1" x14ac:dyDescent="0.3"/>
    <row r="1582" spans="2:14" hidden="1" x14ac:dyDescent="0.3">
      <c r="B1582" s="64">
        <f>IF(C1582=F$1107,E$1107,IF(C1582=F$1108,E$1108,IF(C1582=F$1109,E$1109,IF(C1582=F$1110,E$1110,IF(C1582=F$1111,E$1111,IF(C1582=0,0))))))</f>
        <v>10</v>
      </c>
      <c r="C1582" s="4" t="str">
        <f>K550</f>
        <v>I strongly agree</v>
      </c>
      <c r="F1582" s="4" t="str">
        <f>F1545</f>
        <v>1. I felt fully seen and heard.</v>
      </c>
      <c r="M1582" s="4">
        <f>IF(K550="",0,1)</f>
        <v>1</v>
      </c>
    </row>
    <row r="1583" spans="2:14" hidden="1" x14ac:dyDescent="0.3">
      <c r="B1583" s="64">
        <f t="shared" ref="B1583:B1591" si="112">IF(C1583=F$1107,E$1107,IF(C1583=F$1108,E$1108,IF(C1583=F$1109,E$1109,IF(C1583=F$1110,E$1110,IF(C1583=F$1111,E$1111,IF(C1583=0,0))))))</f>
        <v>7.5</v>
      </c>
      <c r="C1583" s="4" t="str">
        <f>K552</f>
        <v>I somewhat agree</v>
      </c>
      <c r="F1583" s="4" t="str">
        <f t="shared" ref="F1583:F1591" si="113">F1546</f>
        <v>2. They faithfully responded to all of my expressions of pain or discomfort.</v>
      </c>
      <c r="M1583" s="4">
        <f>IF(K552="",0,1)</f>
        <v>1</v>
      </c>
    </row>
    <row r="1584" spans="2:14" hidden="1" x14ac:dyDescent="0.3">
      <c r="B1584" s="64">
        <f t="shared" si="112"/>
        <v>2.5</v>
      </c>
      <c r="C1584" s="4" t="str">
        <f>K554</f>
        <v>I somewhat disagree</v>
      </c>
      <c r="F1584" s="4" t="str">
        <f t="shared" si="113"/>
        <v>3. They put my personal wellbeing ahead of their institutional processes.</v>
      </c>
      <c r="M1584" s="4">
        <f>IF(K554="",0,1)</f>
        <v>1</v>
      </c>
    </row>
    <row r="1585" spans="2:16" hidden="1" x14ac:dyDescent="0.3">
      <c r="B1585" s="64">
        <f t="shared" si="112"/>
        <v>10</v>
      </c>
      <c r="C1585" s="4" t="str">
        <f>K556</f>
        <v>I strongly agree</v>
      </c>
      <c r="F1585" s="4" t="str">
        <f t="shared" si="113"/>
        <v>4. Their actions and expressions were devoid of any microaggressions.</v>
      </c>
      <c r="M1585" s="4">
        <f>IF(K556="",0,1)</f>
        <v>1</v>
      </c>
    </row>
    <row r="1586" spans="2:16" hidden="1" x14ac:dyDescent="0.3">
      <c r="B1586" s="64">
        <f t="shared" si="112"/>
        <v>5</v>
      </c>
      <c r="C1586" s="4" t="str">
        <f>K558</f>
        <v>I neither agree nor disagree</v>
      </c>
      <c r="F1586" s="4" t="str">
        <f t="shared" si="113"/>
        <v>5. They asked me how they could be more culturally sensitive.</v>
      </c>
      <c r="M1586" s="4">
        <f>IF(K558="",0,1)</f>
        <v>1</v>
      </c>
    </row>
    <row r="1587" spans="2:16" hidden="1" x14ac:dyDescent="0.3">
      <c r="B1587" s="64">
        <f t="shared" si="112"/>
        <v>7.5</v>
      </c>
      <c r="C1587" s="4" t="str">
        <f>K560</f>
        <v>I somewhat agree</v>
      </c>
      <c r="F1587" s="4" t="str">
        <f t="shared" si="113"/>
        <v>6. They did not exploit my vulnerability to their professional authority.</v>
      </c>
      <c r="M1587" s="4">
        <f>IF(K560="",0,1)</f>
        <v>1</v>
      </c>
    </row>
    <row r="1588" spans="2:16" hidden="1" x14ac:dyDescent="0.3">
      <c r="B1588" s="64">
        <f t="shared" si="112"/>
        <v>5</v>
      </c>
      <c r="C1588" s="4" t="str">
        <f>K562</f>
        <v>I neither agree nor disagree</v>
      </c>
      <c r="F1588" s="4" t="str">
        <f t="shared" si="113"/>
        <v>7. I never had to give up my autonomy to fit their processes.</v>
      </c>
      <c r="M1588" s="4">
        <f>IF(K562="",0,1)</f>
        <v>1</v>
      </c>
    </row>
    <row r="1589" spans="2:16" hidden="1" x14ac:dyDescent="0.3">
      <c r="B1589" s="64">
        <f t="shared" si="112"/>
        <v>10</v>
      </c>
      <c r="C1589" s="4" t="str">
        <f>K564</f>
        <v>I strongly agree</v>
      </c>
      <c r="F1589" s="4" t="str">
        <f t="shared" si="113"/>
        <v>8. Staff appeared to be culturally diverse.</v>
      </c>
      <c r="M1589" s="4">
        <f>IF(K564="",0,1)</f>
        <v>1</v>
      </c>
    </row>
    <row r="1590" spans="2:16" hidden="1" x14ac:dyDescent="0.3">
      <c r="B1590" s="64">
        <f t="shared" si="112"/>
        <v>10</v>
      </c>
      <c r="C1590" s="4" t="str">
        <f>K566</f>
        <v>I strongly agree</v>
      </c>
      <c r="F1590" s="4" t="str">
        <f t="shared" si="113"/>
        <v>9. They effectively accommodated my linguistic barrier.</v>
      </c>
      <c r="M1590" s="4">
        <f>IF(K566="",0,1)</f>
        <v>1</v>
      </c>
    </row>
    <row r="1591" spans="2:16" hidden="1" x14ac:dyDescent="0.3">
      <c r="B1591" s="64">
        <f t="shared" si="112"/>
        <v>10</v>
      </c>
      <c r="C1591" s="4" t="str">
        <f>K568</f>
        <v>I strongly agree</v>
      </c>
      <c r="F1591" s="4" t="str">
        <f t="shared" si="113"/>
        <v>10. I was offered billing options appropriate to my cultural values.</v>
      </c>
      <c r="M1591" s="4">
        <f>IF(K568="",0,1)</f>
        <v>1</v>
      </c>
    </row>
    <row r="1592" spans="2:16" hidden="1" x14ac:dyDescent="0.3">
      <c r="M1592" s="71">
        <f t="shared" ref="M1592" si="114">SUM(M1582:M1591)</f>
        <v>10</v>
      </c>
    </row>
    <row r="1593" spans="2:16" ht="15.5" hidden="1" x14ac:dyDescent="0.45">
      <c r="B1593" s="72">
        <f t="shared" ref="B1593" si="115">ROUND(SUM(B1582:B1591),0)</f>
        <v>78</v>
      </c>
      <c r="C1593" s="73" t="str">
        <f>IF(AND($B1593&gt;=$B$1114,$B1593&lt;$C$1114),E$1114,IF(AND($B1593&gt;=$B$1115,$B1593&lt;$C$1115),E$1115,IF(AND($B1593&gt;=$B$1116,$B1593&lt;$C$1116),E$1116,IF(AND($B1593&gt;=$B$1117,$B1593&lt;$C$1117),E$1117,IF(AND($B1593&gt;=$B$1118,$B1593&lt;=$C$1118),E$1118)))))</f>
        <v>Adequately competent</v>
      </c>
      <c r="F1593" s="73" t="str">
        <f>IF(AND($B1593&gt;=$B$1114,$B1593&lt;$C$1114),H$1114,IF(AND($B1593&gt;=$B$1115,$B1593&lt;$C$1115),H$1115,IF(AND($B1593&gt;=$B$1116,$B1593&lt;$C$1116),H$1116,IF(AND($B1593&gt;=$B$1117,$B1593&lt;$C$1117),H$1117,IF(AND($B1593&gt;=$B$1118,$B1593&lt;=$C$1118),H$1118)))))</f>
        <v>adequate competence</v>
      </c>
      <c r="I1593" s="73" t="str">
        <f>IF(AND($B1593&gt;=$B$1114,$B1593&lt;$C$1114),K$1114,IF(AND($B1593&gt;=$B$1115,$B1593&lt;$C$1115),K$1115,IF(AND($B1593&gt;=$B$1116,$B1593&lt;$C$1116),K$1116,IF(AND($B1593&gt;=$B$1117,$B1593&lt;$C$1117),K$1117,IF(AND($B1593&gt;=$B$1118,$B1593&lt;=$C$1118),K$1118)))))</f>
        <v>tolerable risk to Letisha's wellbeing</v>
      </c>
      <c r="M1593" s="74">
        <f>IF(M1592=10,B1593,"")</f>
        <v>78</v>
      </c>
      <c r="P1593" s="127">
        <f>IF(M1593="","",M1593*0.01)</f>
        <v>0.78</v>
      </c>
    </row>
    <row r="1594" spans="2:16" ht="15.5" hidden="1" x14ac:dyDescent="0.45">
      <c r="L1594" s="75" t="s">
        <v>92</v>
      </c>
      <c r="M1594" s="76">
        <f>IF(K548="","",K548)</f>
        <v>4.4000000000000004</v>
      </c>
      <c r="P1594" s="127">
        <f>IF(M1594="","",1-(M1594/12))</f>
        <v>0.6333333333333333</v>
      </c>
    </row>
    <row r="1595" spans="2:16" hidden="1" x14ac:dyDescent="0.3">
      <c r="B1595" s="73" t="str">
        <f t="shared" ref="B1595" si="116">IF(M1592=10,CONCATENATE(E1595,F1595,G1595,H1595,I1595,J1595,K1595,L1595,M1595),"")</f>
        <v>The resulting score for cultural competence is 78 out of 100. This indicates a level of adequate competence.</v>
      </c>
      <c r="D1595" s="65" t="s">
        <v>60</v>
      </c>
      <c r="E1595" s="4" t="s">
        <v>93</v>
      </c>
      <c r="F1595" s="4">
        <f t="shared" ref="F1595" si="117">B1593</f>
        <v>78</v>
      </c>
      <c r="G1595" s="4" t="s">
        <v>94</v>
      </c>
      <c r="H1595" s="4" t="str">
        <f t="shared" ref="H1595" si="118">F1593</f>
        <v>adequate competence</v>
      </c>
      <c r="I1595" s="4" t="s">
        <v>95</v>
      </c>
    </row>
    <row r="1596" spans="2:16" hidden="1" x14ac:dyDescent="0.3"/>
    <row r="1597" spans="2:16" ht="14.5" hidden="1" x14ac:dyDescent="0.45">
      <c r="C1597" s="147">
        <f>E578</f>
        <v>0</v>
      </c>
      <c r="D1597" s="148"/>
      <c r="E1597" s="148"/>
      <c r="F1597" s="148"/>
      <c r="G1597" s="148"/>
      <c r="H1597" s="149"/>
    </row>
    <row r="1598" spans="2:16" hidden="1" x14ac:dyDescent="0.3"/>
    <row r="1599" spans="2:16" hidden="1" x14ac:dyDescent="0.3">
      <c r="C1599" s="73" t="str">
        <f>CONCATENATE(E1599,F1599,G1599,H1599,I1599,J1599,K1599,,L1599,M1599)</f>
        <v xml:space="preserve">We provide this helpful feedback to you, Dr. Waterson, to improve your cultural competency. </v>
      </c>
      <c r="D1599" s="65" t="s">
        <v>60</v>
      </c>
      <c r="E1599" s="4" t="s">
        <v>123</v>
      </c>
      <c r="F1599" s="4" t="str">
        <f>IF($J1580=0,"the recipient",$J1580)</f>
        <v>Dr. Waterson</v>
      </c>
      <c r="G1599" s="4" t="s">
        <v>124</v>
      </c>
      <c r="H1599" s="4"/>
    </row>
    <row r="1600" spans="2:16" hidden="1" x14ac:dyDescent="0.3">
      <c r="C1600" s="73" t="str">
        <f>CONCATENATE(E1600,F1600,G1600,H1600,I1600,J1600,K1600,,L1600,M1600)</f>
        <v xml:space="preserve">We know medical providers like you rely upon referrals. Often from those you serve. </v>
      </c>
      <c r="D1600" s="65" t="s">
        <v>60</v>
      </c>
      <c r="E1600" s="4" t="s">
        <v>126</v>
      </c>
      <c r="G1600" s="4" t="s">
        <v>127</v>
      </c>
    </row>
    <row r="1601" spans="2:14" hidden="1" x14ac:dyDescent="0.3">
      <c r="C1601" s="73" t="str">
        <f>CONCATENATE(E1601,F1601,G1601,H1601,I1601,J1601,K1601,,L1601,M1601)</f>
        <v>Select a service that best fits your needs.</v>
      </c>
      <c r="D1601" s="65" t="s">
        <v>60</v>
      </c>
      <c r="E1601" s="4" t="s">
        <v>17</v>
      </c>
    </row>
    <row r="1602" spans="2:14" hidden="1" x14ac:dyDescent="0.3">
      <c r="C1602" s="62" t="str">
        <f>$C$1164</f>
        <v>Standard Cultural Competence - begin</v>
      </c>
      <c r="E1602" s="65" t="s">
        <v>60</v>
      </c>
      <c r="F1602" s="62" t="str">
        <f>$H$1164</f>
        <v>beginning the Standard Cultural Competence program</v>
      </c>
      <c r="G1602" s="65" t="s">
        <v>60</v>
      </c>
      <c r="H1602" s="73" t="str">
        <f>CONCATENATE($I1602,$J1602,$K1602,$L1602,$M1602,$N1602,$O1602,$P1602)</f>
        <v>Now that Dr. Waterson is beginning the Standard Cultural Competence program, we expect improved outcomes. And can provide a testimonial of their responsiveness to the needs of diverse clients.</v>
      </c>
      <c r="I1602" s="4" t="s">
        <v>128</v>
      </c>
      <c r="J1602" s="65" t="str">
        <f>F1599</f>
        <v>Dr. Waterson</v>
      </c>
      <c r="K1602" s="61" t="s">
        <v>129</v>
      </c>
      <c r="L1602" s="4" t="str">
        <f>F1602</f>
        <v>beginning the Standard Cultural Competence program</v>
      </c>
      <c r="M1602" s="4" t="s">
        <v>143</v>
      </c>
      <c r="N1602" s="60" t="s">
        <v>131</v>
      </c>
    </row>
    <row r="1603" spans="2:14" hidden="1" x14ac:dyDescent="0.3">
      <c r="C1603" s="62" t="str">
        <f>$C$1165</f>
        <v>Competitive Cultural Competence - begin</v>
      </c>
      <c r="E1603" s="65" t="s">
        <v>60</v>
      </c>
      <c r="F1603" s="62" t="str">
        <f>$H$1165</f>
        <v>beginning the Competetive Cultural Competence program</v>
      </c>
      <c r="G1603" s="65" t="s">
        <v>60</v>
      </c>
      <c r="H1603" s="73" t="str">
        <f t="shared" ref="H1603:H1608" si="119">CONCATENATE($I1603,$J1603,$K1603,$L1603,$M1603,$N1603,$O1603,$P1603)</f>
        <v>Now that Dr. Waterson is beginning the Competetive Cultural Competence program, we anticipate modestly improved wellness outcomes. And can provide a testimonial of their responsiveness to the needs of diverse clients.</v>
      </c>
      <c r="I1603" s="4" t="s">
        <v>128</v>
      </c>
      <c r="J1603" s="4" t="str">
        <f>J1602</f>
        <v>Dr. Waterson</v>
      </c>
      <c r="K1603" s="61" t="str">
        <f>K$1195</f>
        <v xml:space="preserve"> is </v>
      </c>
      <c r="L1603" s="4" t="str">
        <f t="shared" ref="L1603:L1607" si="120">F1603</f>
        <v>beginning the Competetive Cultural Competence program</v>
      </c>
      <c r="M1603" s="4" t="s">
        <v>144</v>
      </c>
      <c r="N1603" s="60" t="s">
        <v>131</v>
      </c>
    </row>
    <row r="1604" spans="2:14" hidden="1" x14ac:dyDescent="0.3">
      <c r="C1604" s="62" t="str">
        <f>$C$1166</f>
        <v>Standard Cultural Competence - enrolled</v>
      </c>
      <c r="E1604" s="65" t="s">
        <v>60</v>
      </c>
      <c r="F1604" s="62" t="str">
        <f>$H$1166</f>
        <v>participating in the Standard Cultural Competence program</v>
      </c>
      <c r="G1604" s="65" t="s">
        <v>60</v>
      </c>
      <c r="H1604" s="73" t="str">
        <f t="shared" si="119"/>
        <v>Now that Dr. Waterson is participating in the Standard Cultural Competence program, we expect better outcomes. And can provide a testimonial of their responsiveness to the needs of diverse clients.</v>
      </c>
      <c r="I1604" s="4" t="s">
        <v>128</v>
      </c>
      <c r="J1604" s="4" t="str">
        <f t="shared" ref="J1604:J1607" si="121">J1603</f>
        <v>Dr. Waterson</v>
      </c>
      <c r="K1604" s="61" t="str">
        <f>K$1195</f>
        <v xml:space="preserve"> is </v>
      </c>
      <c r="L1604" s="4" t="str">
        <f t="shared" si="120"/>
        <v>participating in the Standard Cultural Competence program</v>
      </c>
      <c r="M1604" s="4" t="s">
        <v>145</v>
      </c>
      <c r="N1604" s="60" t="s">
        <v>131</v>
      </c>
    </row>
    <row r="1605" spans="2:14" hidden="1" x14ac:dyDescent="0.3">
      <c r="C1605" s="62" t="str">
        <f>$C$1167</f>
        <v>Competitive Cultural Competence - enrolled</v>
      </c>
      <c r="E1605" s="65" t="s">
        <v>60</v>
      </c>
      <c r="F1605" s="62" t="str">
        <f>$H$1167</f>
        <v>participating in the Competetive Cultural Competence program</v>
      </c>
      <c r="G1605" s="65" t="s">
        <v>60</v>
      </c>
      <c r="H1605" s="73" t="str">
        <f t="shared" si="119"/>
        <v>Now that Dr. Waterson is participating in the Competetive Cultural Competence program, we anticipate significantly improved wellness outcomes. And can provide a testimonial of their responsiveness to the needs of diverse clients.</v>
      </c>
      <c r="I1605" s="4" t="s">
        <v>128</v>
      </c>
      <c r="J1605" s="4" t="str">
        <f t="shared" si="121"/>
        <v>Dr. Waterson</v>
      </c>
      <c r="K1605" s="61" t="str">
        <f>K$1195</f>
        <v xml:space="preserve"> is </v>
      </c>
      <c r="L1605" s="4" t="str">
        <f t="shared" si="120"/>
        <v>participating in the Competetive Cultural Competence program</v>
      </c>
      <c r="M1605" s="4" t="s">
        <v>146</v>
      </c>
      <c r="N1605" s="60" t="s">
        <v>131</v>
      </c>
    </row>
    <row r="1606" spans="2:14" hidden="1" x14ac:dyDescent="0.3">
      <c r="C1606" s="62" t="str">
        <f>$C$1168</f>
        <v>Standard Cultural Competence - completed</v>
      </c>
      <c r="E1606" s="65" t="s">
        <v>60</v>
      </c>
      <c r="F1606" s="62" t="str">
        <f>$H$1168</f>
        <v>completing the Standard Cultural Competence program</v>
      </c>
      <c r="G1606" s="65" t="s">
        <v>60</v>
      </c>
      <c r="H1606" s="73" t="str">
        <f t="shared" si="119"/>
        <v>Now that Dr. Waterson is completing the Standard Cultural Competence program, we expect stellar outcomes. And will soon provide a testimonial of their responsiveness to the needs of diverse clients.</v>
      </c>
      <c r="I1606" s="4" t="s">
        <v>128</v>
      </c>
      <c r="J1606" s="4" t="str">
        <f t="shared" si="121"/>
        <v>Dr. Waterson</v>
      </c>
      <c r="K1606" s="61" t="str">
        <f>K$1195</f>
        <v xml:space="preserve"> is </v>
      </c>
      <c r="L1606" s="4" t="str">
        <f t="shared" si="120"/>
        <v>completing the Standard Cultural Competence program</v>
      </c>
      <c r="M1606" s="4" t="s">
        <v>147</v>
      </c>
      <c r="N1606" s="60" t="s">
        <v>136</v>
      </c>
    </row>
    <row r="1607" spans="2:14" hidden="1" x14ac:dyDescent="0.3">
      <c r="C1607" s="62" t="str">
        <f>$C$1169</f>
        <v>Competitive Cultural Competence - completed</v>
      </c>
      <c r="E1607" s="65" t="s">
        <v>60</v>
      </c>
      <c r="F1607" s="62" t="str">
        <f>$H$1169</f>
        <v>completing the Competetive Cultural Competence program</v>
      </c>
      <c r="G1607" s="65" t="s">
        <v>60</v>
      </c>
      <c r="H1607" s="73" t="str">
        <f t="shared" si="119"/>
        <v>Now that Dr. Waterson is completing the Competetive Cultural Competence program, we anticipate greatly improved wellness outcomes. And will soon provide a testimonial of their responsiveness to the needs of diverse clients.</v>
      </c>
      <c r="I1607" s="4" t="s">
        <v>128</v>
      </c>
      <c r="J1607" s="4" t="str">
        <f t="shared" si="121"/>
        <v>Dr. Waterson</v>
      </c>
      <c r="K1607" s="61" t="str">
        <f>K$1195</f>
        <v xml:space="preserve"> is </v>
      </c>
      <c r="L1607" s="4" t="str">
        <f t="shared" si="120"/>
        <v>completing the Competetive Cultural Competence program</v>
      </c>
      <c r="M1607" s="4" t="s">
        <v>148</v>
      </c>
      <c r="N1607" s="60" t="s">
        <v>136</v>
      </c>
    </row>
    <row r="1608" spans="2:14" hidden="1" x14ac:dyDescent="0.3">
      <c r="G1608" s="65" t="s">
        <v>60</v>
      </c>
      <c r="H1608" s="73" t="str">
        <f t="shared" si="119"/>
        <v>Select one of these two services, Standard or Competitive Competence, to best improve your efficacy serving diverse patients. We can then offer a testimonial of your improved responsiveness to diverse clients.</v>
      </c>
      <c r="K1608" s="61" t="s">
        <v>138</v>
      </c>
      <c r="L1608" s="61" t="s">
        <v>139</v>
      </c>
      <c r="M1608" s="61" t="s">
        <v>149</v>
      </c>
      <c r="N1608" s="60" t="s">
        <v>141</v>
      </c>
    </row>
    <row r="1609" spans="2:14" hidden="1" x14ac:dyDescent="0.3">
      <c r="C1609" s="73" t="str">
        <f>IF($C1597=$C1602,H1602,IF($C1597=$C1603,H1603,IF($C1597=C1604,H1604,IF($C1597=C1605,H1605,IF($C1597=C1606,H1606,IF($C1597=C1607,H1607,IF($C1597=0,H1608)))))))</f>
        <v>Select one of these two services, Standard or Competitive Competence, to best improve your efficacy serving diverse patients. We can then offer a testimonial of your improved responsiveness to diverse clients.</v>
      </c>
      <c r="E1609" s="65" t="s">
        <v>60</v>
      </c>
      <c r="F1609" s="73" t="str">
        <f>IF($C1597=$C1602,F1602,IF($C1597=$C1603,F1603,IF($C1597=C1604,F1604,IF($C1597=C1605,F1605,IF($C1597=C1606,F1606,IF($C1597=C1607,F1607,IF($C1597=0,"")))))))</f>
        <v/>
      </c>
      <c r="G1609" s="65" t="s">
        <v>60</v>
      </c>
    </row>
    <row r="1610" spans="2:14" hidden="1" x14ac:dyDescent="0.3"/>
    <row r="1611" spans="2:14" hidden="1" x14ac:dyDescent="0.3">
      <c r="C1611" s="4" t="s">
        <v>142</v>
      </c>
    </row>
    <row r="1612" spans="2:14" hidden="1" x14ac:dyDescent="0.3"/>
    <row r="1613" spans="2:14" hidden="1" x14ac:dyDescent="0.3"/>
    <row r="1614" spans="2:14" hidden="1" x14ac:dyDescent="0.3"/>
    <row r="1615" spans="2:14" ht="16" hidden="1" x14ac:dyDescent="0.4">
      <c r="B1615" s="66" t="str">
        <f>IF(OR(F584="",J584=""),B584,CONCATENATE(B584,": ",F584,", ",J584))</f>
        <v>14th visit: postpartum, provider pre-enrollment</v>
      </c>
      <c r="C1615" s="67"/>
      <c r="D1615" s="67"/>
      <c r="E1615" s="67"/>
      <c r="F1615" s="68"/>
      <c r="G1615" s="67"/>
      <c r="H1615" s="69"/>
      <c r="I1615" s="67"/>
      <c r="J1615" s="67"/>
      <c r="K1615" s="67"/>
      <c r="L1615" s="67"/>
      <c r="M1615" s="133">
        <f>IF(J584=I$1103,L$1103,IF(J584=I$1104,L$1104,IF(J584=I$1105,L$1105,IF(J584=I$1106,L$1106,IF(J584=I$1107,L$1107,IF(J584=I$1108,L$1108,IF(J584=I$1109,L$1109,IF(J584="",0))))))))</f>
        <v>0</v>
      </c>
    </row>
    <row r="1616" spans="2:14" hidden="1" x14ac:dyDescent="0.3">
      <c r="F1616" s="63"/>
    </row>
    <row r="1617" spans="2:16" hidden="1" x14ac:dyDescent="0.3">
      <c r="F1617" s="70" t="str">
        <f>F588</f>
        <v>Letisha</v>
      </c>
      <c r="J1617" s="70" t="str">
        <f>F589</f>
        <v>Dr. Waterson</v>
      </c>
    </row>
    <row r="1618" spans="2:16" hidden="1" x14ac:dyDescent="0.3"/>
    <row r="1619" spans="2:16" hidden="1" x14ac:dyDescent="0.3">
      <c r="B1619" s="64">
        <f>IF(C1619=F$1107,E$1107,IF(C1619=F$1108,E$1108,IF(C1619=F$1109,E$1109,IF(C1619=F$1110,E$1110,IF(C1619=F$1111,E$1111,IF(C1619=0,0))))))</f>
        <v>10</v>
      </c>
      <c r="C1619" s="4" t="str">
        <f>K591</f>
        <v>I strongly agree</v>
      </c>
      <c r="F1619" s="4" t="str">
        <f>F1582</f>
        <v>1. I felt fully seen and heard.</v>
      </c>
      <c r="M1619" s="4">
        <f>IF(K591="",0,1)</f>
        <v>1</v>
      </c>
    </row>
    <row r="1620" spans="2:16" hidden="1" x14ac:dyDescent="0.3">
      <c r="B1620" s="64">
        <f t="shared" ref="B1620:B1628" si="122">IF(C1620=F$1107,E$1107,IF(C1620=F$1108,E$1108,IF(C1620=F$1109,E$1109,IF(C1620=F$1110,E$1110,IF(C1620=F$1111,E$1111,IF(C1620=0,0))))))</f>
        <v>10</v>
      </c>
      <c r="C1620" s="4" t="str">
        <f>K593</f>
        <v>I strongly agree</v>
      </c>
      <c r="F1620" s="4" t="str">
        <f t="shared" ref="F1620:F1628" si="123">F1583</f>
        <v>2. They faithfully responded to all of my expressions of pain or discomfort.</v>
      </c>
      <c r="M1620" s="4">
        <f>IF(K593="",0,1)</f>
        <v>1</v>
      </c>
    </row>
    <row r="1621" spans="2:16" hidden="1" x14ac:dyDescent="0.3">
      <c r="B1621" s="64">
        <f t="shared" si="122"/>
        <v>7.5</v>
      </c>
      <c r="C1621" s="4" t="str">
        <f>K595</f>
        <v>I somewhat agree</v>
      </c>
      <c r="F1621" s="4" t="str">
        <f t="shared" si="123"/>
        <v>3. They put my personal wellbeing ahead of their institutional processes.</v>
      </c>
      <c r="M1621" s="4">
        <f>IF(K595="",0,1)</f>
        <v>1</v>
      </c>
    </row>
    <row r="1622" spans="2:16" hidden="1" x14ac:dyDescent="0.3">
      <c r="B1622" s="64">
        <f t="shared" si="122"/>
        <v>10</v>
      </c>
      <c r="C1622" s="4" t="str">
        <f>K597</f>
        <v>I strongly agree</v>
      </c>
      <c r="F1622" s="4" t="str">
        <f t="shared" si="123"/>
        <v>4. Their actions and expressions were devoid of any microaggressions.</v>
      </c>
      <c r="M1622" s="4">
        <f>IF(K597="",0,1)</f>
        <v>1</v>
      </c>
    </row>
    <row r="1623" spans="2:16" hidden="1" x14ac:dyDescent="0.3">
      <c r="B1623" s="64">
        <f t="shared" si="122"/>
        <v>5</v>
      </c>
      <c r="C1623" s="4" t="str">
        <f>K599</f>
        <v>I neither agree nor disagree</v>
      </c>
      <c r="F1623" s="4" t="str">
        <f t="shared" si="123"/>
        <v>5. They asked me how they could be more culturally sensitive.</v>
      </c>
      <c r="M1623" s="4">
        <f>IF(K599="",0,1)</f>
        <v>1</v>
      </c>
    </row>
    <row r="1624" spans="2:16" hidden="1" x14ac:dyDescent="0.3">
      <c r="B1624" s="64">
        <f t="shared" si="122"/>
        <v>7.5</v>
      </c>
      <c r="C1624" s="4" t="str">
        <f>K601</f>
        <v>I somewhat agree</v>
      </c>
      <c r="F1624" s="4" t="str">
        <f t="shared" si="123"/>
        <v>6. They did not exploit my vulnerability to their professional authority.</v>
      </c>
      <c r="M1624" s="4">
        <f>IF(K601="",0,1)</f>
        <v>1</v>
      </c>
    </row>
    <row r="1625" spans="2:16" hidden="1" x14ac:dyDescent="0.3">
      <c r="B1625" s="64">
        <f t="shared" si="122"/>
        <v>5</v>
      </c>
      <c r="C1625" s="4" t="str">
        <f>K603</f>
        <v>I neither agree nor disagree</v>
      </c>
      <c r="F1625" s="4" t="str">
        <f t="shared" si="123"/>
        <v>7. I never had to give up my autonomy to fit their processes.</v>
      </c>
      <c r="M1625" s="4">
        <f>IF(K603="",0,1)</f>
        <v>1</v>
      </c>
    </row>
    <row r="1626" spans="2:16" hidden="1" x14ac:dyDescent="0.3">
      <c r="B1626" s="64">
        <f t="shared" si="122"/>
        <v>10</v>
      </c>
      <c r="C1626" s="4" t="str">
        <f>K605</f>
        <v>I strongly agree</v>
      </c>
      <c r="F1626" s="4" t="str">
        <f t="shared" si="123"/>
        <v>8. Staff appeared to be culturally diverse.</v>
      </c>
      <c r="M1626" s="4">
        <f>IF(K605="",0,1)</f>
        <v>1</v>
      </c>
    </row>
    <row r="1627" spans="2:16" hidden="1" x14ac:dyDescent="0.3">
      <c r="B1627" s="64">
        <f t="shared" si="122"/>
        <v>10</v>
      </c>
      <c r="C1627" s="4" t="str">
        <f>K607</f>
        <v>I strongly agree</v>
      </c>
      <c r="F1627" s="4" t="str">
        <f t="shared" si="123"/>
        <v>9. They effectively accommodated my linguistic barrier.</v>
      </c>
      <c r="M1627" s="4">
        <f>IF(K607="",0,1)</f>
        <v>1</v>
      </c>
    </row>
    <row r="1628" spans="2:16" hidden="1" x14ac:dyDescent="0.3">
      <c r="B1628" s="64">
        <f t="shared" si="122"/>
        <v>10</v>
      </c>
      <c r="C1628" s="4" t="str">
        <f>K609</f>
        <v>I strongly agree</v>
      </c>
      <c r="F1628" s="4" t="str">
        <f t="shared" si="123"/>
        <v>10. I was offered billing options appropriate to my cultural values.</v>
      </c>
      <c r="M1628" s="4">
        <f>IF(K609="",0,1)</f>
        <v>1</v>
      </c>
    </row>
    <row r="1629" spans="2:16" hidden="1" x14ac:dyDescent="0.3">
      <c r="M1629" s="71">
        <f t="shared" ref="M1629" si="124">SUM(M1619:M1628)</f>
        <v>10</v>
      </c>
    </row>
    <row r="1630" spans="2:16" ht="15.5" hidden="1" x14ac:dyDescent="0.45">
      <c r="B1630" s="72">
        <f t="shared" ref="B1630:B1667" si="125">ROUND(SUM(B1619:B1628),0)</f>
        <v>85</v>
      </c>
      <c r="C1630" s="73" t="str">
        <f>IF(AND($B1630&gt;=$B$1114,$B1630&lt;$C$1114),E$1114,IF(AND($B1630&gt;=$B$1115,$B1630&lt;$C$1115),E$1115,IF(AND($B1630&gt;=$B$1116,$B1630&lt;$C$1116),E$1116,IF(AND($B1630&gt;=$B$1117,$B1630&lt;$C$1117),E$1117,IF(AND($B1630&gt;=$B$1118,$B1630&lt;=$C$1118),E$1118)))))</f>
        <v>Certifiably competent</v>
      </c>
      <c r="F1630" s="73" t="str">
        <f>IF(AND($B1630&gt;=$B$1114,$B1630&lt;$C$1114),H$1114,IF(AND($B1630&gt;=$B$1115,$B1630&lt;$C$1115),H$1115,IF(AND($B1630&gt;=$B$1116,$B1630&lt;$C$1116),H$1116,IF(AND($B1630&gt;=$B$1117,$B1630&lt;$C$1117),H$1117,IF(AND($B1630&gt;=$B$1118,$B1630&lt;=$C$1118),H$1118)))))</f>
        <v>certifiable competence</v>
      </c>
      <c r="I1630" s="73" t="str">
        <f>IF(AND($B1630&gt;=$B$1114,$B1630&lt;$C$1114),K$1114,IF(AND($B1630&gt;=$B$1115,$B1630&lt;$C$1115),K$1115,IF(AND($B1630&gt;=$B$1116,$B1630&lt;$C$1116),K$1116,IF(AND($B1630&gt;=$B$1117,$B1630&lt;$C$1117),K$1117,IF(AND($B1630&gt;=$B$1118,$B1630&lt;=$C$1118),K$1118)))))</f>
        <v>ideal for Letisha's wellbeing</v>
      </c>
      <c r="M1630" s="74">
        <f>IF(M1629=10,B1630,"")</f>
        <v>85</v>
      </c>
      <c r="P1630" s="127">
        <f>IF(M1630="","",M1630*0.01)</f>
        <v>0.85</v>
      </c>
    </row>
    <row r="1631" spans="2:16" ht="15.5" hidden="1" x14ac:dyDescent="0.45">
      <c r="L1631" s="75" t="s">
        <v>92</v>
      </c>
      <c r="M1631" s="76">
        <f>IF(K589="","",K589)</f>
        <v>4.4000000000000004</v>
      </c>
      <c r="P1631" s="127">
        <f>IF(M1631="","",1-(M1631/12))</f>
        <v>0.6333333333333333</v>
      </c>
    </row>
    <row r="1632" spans="2:16" hidden="1" x14ac:dyDescent="0.3">
      <c r="B1632" s="73" t="str">
        <f t="shared" ref="B1632" si="126">IF(M1629=10,CONCATENATE(E1632,F1632,G1632,H1632,I1632,J1632,K1632,L1632,M1632),"")</f>
        <v>The resulting score for cultural competence is 85 out of 100. This indicates a level of certifiable competence.</v>
      </c>
      <c r="D1632" s="65" t="s">
        <v>60</v>
      </c>
      <c r="E1632" s="4" t="s">
        <v>93</v>
      </c>
      <c r="F1632" s="4">
        <f t="shared" ref="F1632" si="127">B1630</f>
        <v>85</v>
      </c>
      <c r="G1632" s="4" t="s">
        <v>94</v>
      </c>
      <c r="H1632" s="4" t="str">
        <f t="shared" ref="H1632" si="128">F1630</f>
        <v>certifiable competence</v>
      </c>
      <c r="I1632" s="4" t="s">
        <v>95</v>
      </c>
    </row>
    <row r="1633" spans="3:14" hidden="1" x14ac:dyDescent="0.3"/>
    <row r="1634" spans="3:14" ht="14.5" hidden="1" x14ac:dyDescent="0.45">
      <c r="C1634" s="147">
        <f>E619</f>
        <v>0</v>
      </c>
      <c r="D1634" s="148"/>
      <c r="E1634" s="148"/>
      <c r="F1634" s="148"/>
      <c r="G1634" s="148"/>
      <c r="H1634" s="149"/>
    </row>
    <row r="1635" spans="3:14" hidden="1" x14ac:dyDescent="0.3"/>
    <row r="1636" spans="3:14" hidden="1" x14ac:dyDescent="0.3">
      <c r="C1636" s="73" t="str">
        <f>CONCATENATE(E1636,F1636,G1636,H1636,I1636,J1636,K1636,,L1636,M1636)</f>
        <v xml:space="preserve">We provide this helpful feedback to you, Dr. Waterson, to improve your cultural competency. </v>
      </c>
      <c r="D1636" s="65" t="s">
        <v>60</v>
      </c>
      <c r="E1636" s="4" t="s">
        <v>123</v>
      </c>
      <c r="F1636" s="4" t="str">
        <f>IF($J1617=0,"the recipient",$J1617)</f>
        <v>Dr. Waterson</v>
      </c>
      <c r="G1636" s="4" t="s">
        <v>124</v>
      </c>
      <c r="H1636" s="4"/>
    </row>
    <row r="1637" spans="3:14" hidden="1" x14ac:dyDescent="0.3">
      <c r="C1637" s="73" t="str">
        <f>CONCATENATE(E1637,F1637,G1637,H1637,I1637,J1637,K1637,,L1637,M1637)</f>
        <v xml:space="preserve">We know medical providers like you rely upon referrals. Often from those you serve. </v>
      </c>
      <c r="D1637" s="65" t="s">
        <v>60</v>
      </c>
      <c r="E1637" s="4" t="s">
        <v>126</v>
      </c>
      <c r="G1637" s="4" t="s">
        <v>127</v>
      </c>
    </row>
    <row r="1638" spans="3:14" hidden="1" x14ac:dyDescent="0.3">
      <c r="C1638" s="73" t="str">
        <f>CONCATENATE(E1638,F1638,G1638,H1638,I1638,J1638,K1638,,L1638,M1638)</f>
        <v>Select a service that best fits your needs.</v>
      </c>
      <c r="D1638" s="65" t="s">
        <v>60</v>
      </c>
      <c r="E1638" s="4" t="s">
        <v>17</v>
      </c>
    </row>
    <row r="1639" spans="3:14" hidden="1" x14ac:dyDescent="0.3">
      <c r="C1639" s="62" t="str">
        <f>$C$1164</f>
        <v>Standard Cultural Competence - begin</v>
      </c>
      <c r="E1639" s="65" t="s">
        <v>60</v>
      </c>
      <c r="F1639" s="62" t="str">
        <f>$H$1164</f>
        <v>beginning the Standard Cultural Competence program</v>
      </c>
      <c r="G1639" s="65" t="s">
        <v>60</v>
      </c>
      <c r="H1639" s="73" t="str">
        <f>CONCATENATE($I1639,$J1639,$K1639,$L1639,$M1639,$N1639,$O1639,$P1639)</f>
        <v>Now that Dr. Waterson is beginning the Standard Cultural Competence program, we expect improved outcomes. And can provide a testimonial of their responsiveness to the needs of diverse clients.</v>
      </c>
      <c r="I1639" s="4" t="s">
        <v>128</v>
      </c>
      <c r="J1639" s="65" t="str">
        <f>F1636</f>
        <v>Dr. Waterson</v>
      </c>
      <c r="K1639" s="61" t="s">
        <v>129</v>
      </c>
      <c r="L1639" s="4" t="str">
        <f>F1639</f>
        <v>beginning the Standard Cultural Competence program</v>
      </c>
      <c r="M1639" s="4" t="s">
        <v>143</v>
      </c>
      <c r="N1639" s="60" t="s">
        <v>131</v>
      </c>
    </row>
    <row r="1640" spans="3:14" hidden="1" x14ac:dyDescent="0.3">
      <c r="C1640" s="62" t="str">
        <f>$C$1165</f>
        <v>Competitive Cultural Competence - begin</v>
      </c>
      <c r="E1640" s="65" t="s">
        <v>60</v>
      </c>
      <c r="F1640" s="62" t="str">
        <f>$H$1165</f>
        <v>beginning the Competetive Cultural Competence program</v>
      </c>
      <c r="G1640" s="65" t="s">
        <v>60</v>
      </c>
      <c r="H1640" s="73" t="str">
        <f t="shared" ref="H1640:H1645" si="129">CONCATENATE($I1640,$J1640,$K1640,$L1640,$M1640,$N1640,$O1640,$P1640)</f>
        <v>Now that Dr. Waterson is beginning the Competetive Cultural Competence program, we anticipate modestly improved wellness outcomes. And can provide a testimonial of their responsiveness to the needs of diverse clients.</v>
      </c>
      <c r="I1640" s="4" t="s">
        <v>128</v>
      </c>
      <c r="J1640" s="4" t="str">
        <f>J1639</f>
        <v>Dr. Waterson</v>
      </c>
      <c r="K1640" s="61" t="str">
        <f>K$1195</f>
        <v xml:space="preserve"> is </v>
      </c>
      <c r="L1640" s="4" t="str">
        <f t="shared" ref="L1640:L1644" si="130">F1640</f>
        <v>beginning the Competetive Cultural Competence program</v>
      </c>
      <c r="M1640" s="4" t="s">
        <v>144</v>
      </c>
      <c r="N1640" s="60" t="s">
        <v>131</v>
      </c>
    </row>
    <row r="1641" spans="3:14" hidden="1" x14ac:dyDescent="0.3">
      <c r="C1641" s="62" t="str">
        <f>$C$1166</f>
        <v>Standard Cultural Competence - enrolled</v>
      </c>
      <c r="E1641" s="65" t="s">
        <v>60</v>
      </c>
      <c r="F1641" s="62" t="str">
        <f>$H$1166</f>
        <v>participating in the Standard Cultural Competence program</v>
      </c>
      <c r="G1641" s="65" t="s">
        <v>60</v>
      </c>
      <c r="H1641" s="73" t="str">
        <f t="shared" si="129"/>
        <v>Now that Dr. Waterson is participating in the Standard Cultural Competence program, we expect better outcomes. And can provide a testimonial of their responsiveness to the needs of diverse clients.</v>
      </c>
      <c r="I1641" s="4" t="s">
        <v>128</v>
      </c>
      <c r="J1641" s="4" t="str">
        <f t="shared" ref="J1641:J1644" si="131">J1640</f>
        <v>Dr. Waterson</v>
      </c>
      <c r="K1641" s="61" t="str">
        <f>K$1195</f>
        <v xml:space="preserve"> is </v>
      </c>
      <c r="L1641" s="4" t="str">
        <f t="shared" si="130"/>
        <v>participating in the Standard Cultural Competence program</v>
      </c>
      <c r="M1641" s="4" t="s">
        <v>145</v>
      </c>
      <c r="N1641" s="60" t="s">
        <v>131</v>
      </c>
    </row>
    <row r="1642" spans="3:14" hidden="1" x14ac:dyDescent="0.3">
      <c r="C1642" s="62" t="str">
        <f>$C$1167</f>
        <v>Competitive Cultural Competence - enrolled</v>
      </c>
      <c r="E1642" s="65" t="s">
        <v>60</v>
      </c>
      <c r="F1642" s="62" t="str">
        <f>$H$1167</f>
        <v>participating in the Competetive Cultural Competence program</v>
      </c>
      <c r="G1642" s="65" t="s">
        <v>60</v>
      </c>
      <c r="H1642" s="73" t="str">
        <f t="shared" si="129"/>
        <v>Now that Dr. Waterson is participating in the Competetive Cultural Competence program, we anticipate significantly improved wellness outcomes. And can provide a testimonial of their responsiveness to the needs of diverse clients.</v>
      </c>
      <c r="I1642" s="4" t="s">
        <v>128</v>
      </c>
      <c r="J1642" s="4" t="str">
        <f t="shared" si="131"/>
        <v>Dr. Waterson</v>
      </c>
      <c r="K1642" s="61" t="str">
        <f>K$1195</f>
        <v xml:space="preserve"> is </v>
      </c>
      <c r="L1642" s="4" t="str">
        <f t="shared" si="130"/>
        <v>participating in the Competetive Cultural Competence program</v>
      </c>
      <c r="M1642" s="4" t="s">
        <v>146</v>
      </c>
      <c r="N1642" s="60" t="s">
        <v>131</v>
      </c>
    </row>
    <row r="1643" spans="3:14" hidden="1" x14ac:dyDescent="0.3">
      <c r="C1643" s="62" t="str">
        <f>$C$1168</f>
        <v>Standard Cultural Competence - completed</v>
      </c>
      <c r="E1643" s="65" t="s">
        <v>60</v>
      </c>
      <c r="F1643" s="62" t="str">
        <f>$H$1168</f>
        <v>completing the Standard Cultural Competence program</v>
      </c>
      <c r="G1643" s="65" t="s">
        <v>60</v>
      </c>
      <c r="H1643" s="73" t="str">
        <f t="shared" si="129"/>
        <v>Now that Dr. Waterson is completing the Standard Cultural Competence program, we expect stellar outcomes. And will soon provide a testimonial of their responsiveness to the needs of diverse clients.</v>
      </c>
      <c r="I1643" s="4" t="s">
        <v>128</v>
      </c>
      <c r="J1643" s="4" t="str">
        <f t="shared" si="131"/>
        <v>Dr. Waterson</v>
      </c>
      <c r="K1643" s="61" t="str">
        <f>K$1195</f>
        <v xml:space="preserve"> is </v>
      </c>
      <c r="L1643" s="4" t="str">
        <f t="shared" si="130"/>
        <v>completing the Standard Cultural Competence program</v>
      </c>
      <c r="M1643" s="4" t="s">
        <v>147</v>
      </c>
      <c r="N1643" s="60" t="s">
        <v>136</v>
      </c>
    </row>
    <row r="1644" spans="3:14" hidden="1" x14ac:dyDescent="0.3">
      <c r="C1644" s="62" t="str">
        <f>$C$1169</f>
        <v>Competitive Cultural Competence - completed</v>
      </c>
      <c r="E1644" s="65" t="s">
        <v>60</v>
      </c>
      <c r="F1644" s="62" t="str">
        <f>$H$1169</f>
        <v>completing the Competetive Cultural Competence program</v>
      </c>
      <c r="G1644" s="65" t="s">
        <v>60</v>
      </c>
      <c r="H1644" s="73" t="str">
        <f t="shared" si="129"/>
        <v>Now that Dr. Waterson is completing the Competetive Cultural Competence program, we anticipate greatly improved wellness outcomes. And will soon provide a testimonial of their responsiveness to the needs of diverse clients.</v>
      </c>
      <c r="I1644" s="4" t="s">
        <v>128</v>
      </c>
      <c r="J1644" s="4" t="str">
        <f t="shared" si="131"/>
        <v>Dr. Waterson</v>
      </c>
      <c r="K1644" s="61" t="str">
        <f>K$1195</f>
        <v xml:space="preserve"> is </v>
      </c>
      <c r="L1644" s="4" t="str">
        <f t="shared" si="130"/>
        <v>completing the Competetive Cultural Competence program</v>
      </c>
      <c r="M1644" s="4" t="s">
        <v>148</v>
      </c>
      <c r="N1644" s="60" t="s">
        <v>136</v>
      </c>
    </row>
    <row r="1645" spans="3:14" hidden="1" x14ac:dyDescent="0.3">
      <c r="G1645" s="65" t="s">
        <v>60</v>
      </c>
      <c r="H1645" s="73" t="str">
        <f t="shared" si="129"/>
        <v>Select one of these two services, Standard or Competitive Competence, to best improve your efficacy serving diverse patients. We can then offer a testimonial of your improved responsiveness to diverse clients.</v>
      </c>
      <c r="K1645" s="61" t="s">
        <v>138</v>
      </c>
      <c r="L1645" s="61" t="s">
        <v>139</v>
      </c>
      <c r="M1645" s="61" t="s">
        <v>149</v>
      </c>
      <c r="N1645" s="60" t="s">
        <v>141</v>
      </c>
    </row>
    <row r="1646" spans="3:14" hidden="1" x14ac:dyDescent="0.3">
      <c r="C1646" s="73" t="str">
        <f>IF($C1634=$C1639,H1639,IF($C1634=$C1640,H1640,IF($C1634=C1641,H1641,IF($C1634=C1642,H1642,IF($C1634=C1643,H1643,IF($C1634=C1644,H1644,IF($C1634=0,H1645)))))))</f>
        <v>Select one of these two services, Standard or Competitive Competence, to best improve your efficacy serving diverse patients. We can then offer a testimonial of your improved responsiveness to diverse clients.</v>
      </c>
      <c r="E1646" s="65" t="s">
        <v>60</v>
      </c>
      <c r="F1646" s="73" t="str">
        <f>IF($C1634=$C1639,F1639,IF($C1634=$C1640,F1640,IF($C1634=C1641,F1641,IF($C1634=C1642,F1642,IF($C1634=C1643,F1643,IF($C1634=C1644,F1644,IF($C1634=0,"")))))))</f>
        <v/>
      </c>
      <c r="G1646" s="65" t="s">
        <v>60</v>
      </c>
    </row>
    <row r="1647" spans="3:14" hidden="1" x14ac:dyDescent="0.3"/>
    <row r="1648" spans="3:14" hidden="1" x14ac:dyDescent="0.3">
      <c r="C1648" s="4" t="s">
        <v>142</v>
      </c>
    </row>
    <row r="1649" spans="2:13" hidden="1" x14ac:dyDescent="0.3"/>
    <row r="1650" spans="2:13" hidden="1" x14ac:dyDescent="0.3"/>
    <row r="1651" spans="2:13" hidden="1" x14ac:dyDescent="0.3"/>
    <row r="1652" spans="2:13" ht="16" hidden="1" x14ac:dyDescent="0.4">
      <c r="B1652" s="66" t="str">
        <f>IF(OR(F625="",J625=""),B625,CONCATENATE(B625,": ",F625,", ",J625))</f>
        <v>15th visit</v>
      </c>
      <c r="C1652" s="67"/>
      <c r="D1652" s="67"/>
      <c r="E1652" s="67"/>
      <c r="F1652" s="68"/>
      <c r="G1652" s="67"/>
      <c r="H1652" s="69"/>
      <c r="I1652" s="67"/>
      <c r="J1652" s="67"/>
      <c r="K1652" s="67"/>
      <c r="L1652" s="67"/>
      <c r="M1652" s="133">
        <f>IF(J625=I$1103,L$1103,IF(J625=I$1104,L$1104,IF(J625=I$1105,L$1105,IF(J625=I$1106,L$1106,IF(J625=I$1107,L$1107,IF(J625=I$1108,L$1108,IF(J625=I$1109,L$1109,IF(J625="",0))))))))</f>
        <v>0</v>
      </c>
    </row>
    <row r="1653" spans="2:13" hidden="1" x14ac:dyDescent="0.3">
      <c r="F1653" s="63"/>
    </row>
    <row r="1654" spans="2:13" hidden="1" x14ac:dyDescent="0.3">
      <c r="F1654" s="70">
        <f>F629</f>
        <v>0</v>
      </c>
      <c r="J1654" s="70">
        <f>F630</f>
        <v>0</v>
      </c>
    </row>
    <row r="1655" spans="2:13" hidden="1" x14ac:dyDescent="0.3"/>
    <row r="1656" spans="2:13" hidden="1" x14ac:dyDescent="0.3">
      <c r="B1656" s="64">
        <f>IF(C1656=F$1107,E$1107,IF(C1656=F$1108,E$1108,IF(C1656=F$1109,E$1109,IF(C1656=F$1110,E$1110,IF(C1656=F$1111,E$1111,IF(C1656=0,0))))))</f>
        <v>0</v>
      </c>
      <c r="C1656" s="4">
        <f>K632</f>
        <v>0</v>
      </c>
      <c r="F1656" s="4" t="str">
        <f>F1619</f>
        <v>1. I felt fully seen and heard.</v>
      </c>
      <c r="M1656" s="4">
        <f>IF(K632="",0,1)</f>
        <v>0</v>
      </c>
    </row>
    <row r="1657" spans="2:13" hidden="1" x14ac:dyDescent="0.3">
      <c r="B1657" s="64">
        <f t="shared" ref="B1657:B1665" si="132">IF(C1657=F$1107,E$1107,IF(C1657=F$1108,E$1108,IF(C1657=F$1109,E$1109,IF(C1657=F$1110,E$1110,IF(C1657=F$1111,E$1111,IF(C1657=0,0))))))</f>
        <v>0</v>
      </c>
      <c r="C1657" s="4">
        <f>K634</f>
        <v>0</v>
      </c>
      <c r="F1657" s="4" t="str">
        <f t="shared" ref="F1657:F1665" si="133">F1620</f>
        <v>2. They faithfully responded to all of my expressions of pain or discomfort.</v>
      </c>
      <c r="M1657" s="4">
        <f>IF(K634="",0,1)</f>
        <v>0</v>
      </c>
    </row>
    <row r="1658" spans="2:13" hidden="1" x14ac:dyDescent="0.3">
      <c r="B1658" s="64">
        <f t="shared" si="132"/>
        <v>0</v>
      </c>
      <c r="C1658" s="4">
        <f>K636</f>
        <v>0</v>
      </c>
      <c r="F1658" s="4" t="str">
        <f t="shared" si="133"/>
        <v>3. They put my personal wellbeing ahead of their institutional processes.</v>
      </c>
      <c r="M1658" s="4">
        <f>IF(K636="",0,1)</f>
        <v>0</v>
      </c>
    </row>
    <row r="1659" spans="2:13" hidden="1" x14ac:dyDescent="0.3">
      <c r="B1659" s="64">
        <f t="shared" si="132"/>
        <v>0</v>
      </c>
      <c r="C1659" s="4">
        <f>K638</f>
        <v>0</v>
      </c>
      <c r="F1659" s="4" t="str">
        <f t="shared" si="133"/>
        <v>4. Their actions and expressions were devoid of any microaggressions.</v>
      </c>
      <c r="M1659" s="4">
        <f>IF(K638="",0,1)</f>
        <v>0</v>
      </c>
    </row>
    <row r="1660" spans="2:13" hidden="1" x14ac:dyDescent="0.3">
      <c r="B1660" s="64">
        <f t="shared" si="132"/>
        <v>0</v>
      </c>
      <c r="C1660" s="4">
        <f>K640</f>
        <v>0</v>
      </c>
      <c r="F1660" s="4" t="str">
        <f t="shared" si="133"/>
        <v>5. They asked me how they could be more culturally sensitive.</v>
      </c>
      <c r="M1660" s="4">
        <f>IF(K640="",0,1)</f>
        <v>0</v>
      </c>
    </row>
    <row r="1661" spans="2:13" hidden="1" x14ac:dyDescent="0.3">
      <c r="B1661" s="64">
        <f t="shared" si="132"/>
        <v>0</v>
      </c>
      <c r="C1661" s="4">
        <f>K642</f>
        <v>0</v>
      </c>
      <c r="F1661" s="4" t="str">
        <f t="shared" si="133"/>
        <v>6. They did not exploit my vulnerability to their professional authority.</v>
      </c>
      <c r="M1661" s="4">
        <f>IF(K642="",0,1)</f>
        <v>0</v>
      </c>
    </row>
    <row r="1662" spans="2:13" hidden="1" x14ac:dyDescent="0.3">
      <c r="B1662" s="64">
        <f t="shared" si="132"/>
        <v>0</v>
      </c>
      <c r="C1662" s="4">
        <f>K644</f>
        <v>0</v>
      </c>
      <c r="F1662" s="4" t="str">
        <f t="shared" si="133"/>
        <v>7. I never had to give up my autonomy to fit their processes.</v>
      </c>
      <c r="M1662" s="4">
        <f>IF(K644="",0,1)</f>
        <v>0</v>
      </c>
    </row>
    <row r="1663" spans="2:13" hidden="1" x14ac:dyDescent="0.3">
      <c r="B1663" s="64">
        <f t="shared" si="132"/>
        <v>0</v>
      </c>
      <c r="C1663" s="4">
        <f>K646</f>
        <v>0</v>
      </c>
      <c r="F1663" s="4" t="str">
        <f t="shared" si="133"/>
        <v>8. Staff appeared to be culturally diverse.</v>
      </c>
      <c r="M1663" s="4">
        <f>IF(K646="",0,1)</f>
        <v>0</v>
      </c>
    </row>
    <row r="1664" spans="2:13" hidden="1" x14ac:dyDescent="0.3">
      <c r="B1664" s="64">
        <f t="shared" si="132"/>
        <v>0</v>
      </c>
      <c r="C1664" s="4">
        <f>K648</f>
        <v>0</v>
      </c>
      <c r="F1664" s="4" t="str">
        <f t="shared" si="133"/>
        <v>9. They effectively accommodated my linguistic barrier.</v>
      </c>
      <c r="M1664" s="4">
        <f>IF(K648="",0,1)</f>
        <v>0</v>
      </c>
    </row>
    <row r="1665" spans="2:16" hidden="1" x14ac:dyDescent="0.3">
      <c r="B1665" s="64">
        <f t="shared" si="132"/>
        <v>0</v>
      </c>
      <c r="C1665" s="4">
        <f>K650</f>
        <v>0</v>
      </c>
      <c r="F1665" s="4" t="str">
        <f t="shared" si="133"/>
        <v>10. I was offered billing options appropriate to my cultural values.</v>
      </c>
      <c r="M1665" s="4">
        <f>IF(K650="",0,1)</f>
        <v>0</v>
      </c>
    </row>
    <row r="1666" spans="2:16" hidden="1" x14ac:dyDescent="0.3">
      <c r="M1666" s="71">
        <f t="shared" ref="M1666" si="134">SUM(M1656:M1665)</f>
        <v>0</v>
      </c>
    </row>
    <row r="1667" spans="2:16" ht="15.5" hidden="1" x14ac:dyDescent="0.45">
      <c r="B1667" s="72">
        <f t="shared" si="125"/>
        <v>0</v>
      </c>
      <c r="C1667" s="73" t="str">
        <f>IF(AND($B1667&gt;=$B$1114,$B1667&lt;$C$1114),E$1114,IF(AND($B1667&gt;=$B$1115,$B1667&lt;$C$1115),E$1115,IF(AND($B1667&gt;=$B$1116,$B1667&lt;$C$1116),E$1116,IF(AND($B1667&gt;=$B$1117,$B1667&lt;$C$1117),E$1117,IF(AND($B1667&gt;=$B$1118,$B1667&lt;=$C$1118),E$1118)))))</f>
        <v>Dangerously incompetent</v>
      </c>
      <c r="F1667" s="73" t="str">
        <f>IF(AND($B1667&gt;=$B$1114,$B1667&lt;$C$1114),H$1114,IF(AND($B1667&gt;=$B$1115,$B1667&lt;$C$1115),H$1115,IF(AND($B1667&gt;=$B$1116,$B1667&lt;$C$1116),H$1116,IF(AND($B1667&gt;=$B$1117,$B1667&lt;$C$1117),H$1117,IF(AND($B1667&gt;=$B$1118,$B1667&lt;=$C$1118),H$1118)))))</f>
        <v>dangerous incompetence</v>
      </c>
      <c r="I1667" s="73" t="str">
        <f>IF(AND($B1667&gt;=$B$1114,$B1667&lt;$C$1114),K$1114,IF(AND($B1667&gt;=$B$1115,$B1667&lt;$C$1115),K$1115,IF(AND($B1667&gt;=$B$1116,$B1667&lt;$C$1116),K$1116,IF(AND($B1667&gt;=$B$1117,$B1667&lt;$C$1117),K$1117,IF(AND($B1667&gt;=$B$1118,$B1667&lt;=$C$1118),K$1118)))))</f>
        <v>dangerous risk to Letisha's wellbeing</v>
      </c>
      <c r="M1667" s="74" t="str">
        <f>IF(M1666=10,B1667,"")</f>
        <v/>
      </c>
      <c r="P1667" s="127" t="str">
        <f>IF(M1667="","",M1667*0.01)</f>
        <v/>
      </c>
    </row>
    <row r="1668" spans="2:16" ht="15.5" hidden="1" x14ac:dyDescent="0.45">
      <c r="L1668" s="75" t="s">
        <v>92</v>
      </c>
      <c r="M1668" s="76" t="str">
        <f>IF(K630="","",K630)</f>
        <v/>
      </c>
      <c r="P1668" s="127" t="str">
        <f>IF(M1668="","",1-(M1668/12))</f>
        <v/>
      </c>
    </row>
    <row r="1669" spans="2:16" hidden="1" x14ac:dyDescent="0.3">
      <c r="B1669" s="73" t="str">
        <f t="shared" ref="B1669" si="135">IF(M1666=10,CONCATENATE(E1669,F1669,G1669,H1669,I1669,J1669,K1669,L1669,M1669),"")</f>
        <v/>
      </c>
      <c r="D1669" s="65" t="s">
        <v>60</v>
      </c>
      <c r="E1669" s="4" t="s">
        <v>93</v>
      </c>
      <c r="F1669" s="4">
        <f t="shared" ref="F1669" si="136">B1667</f>
        <v>0</v>
      </c>
      <c r="G1669" s="4" t="s">
        <v>94</v>
      </c>
      <c r="H1669" s="4" t="str">
        <f t="shared" ref="H1669" si="137">F1667</f>
        <v>dangerous incompetence</v>
      </c>
      <c r="I1669" s="4" t="s">
        <v>95</v>
      </c>
    </row>
    <row r="1670" spans="2:16" hidden="1" x14ac:dyDescent="0.3"/>
    <row r="1671" spans="2:16" ht="14.5" hidden="1" x14ac:dyDescent="0.45">
      <c r="C1671" s="147">
        <f>E660</f>
        <v>0</v>
      </c>
      <c r="D1671" s="148"/>
      <c r="E1671" s="148"/>
      <c r="F1671" s="148"/>
      <c r="G1671" s="148"/>
      <c r="H1671" s="149"/>
    </row>
    <row r="1672" spans="2:16" hidden="1" x14ac:dyDescent="0.3"/>
    <row r="1673" spans="2:16" hidden="1" x14ac:dyDescent="0.3">
      <c r="C1673" s="73" t="str">
        <f>CONCATENATE(E1673,F1673,G1673,H1673,I1673,J1673,K1673,,L1673,M1673)</f>
        <v xml:space="preserve">We provide this helpful feedback to you, the recipient, to improve your cultural competency. </v>
      </c>
      <c r="D1673" s="65" t="s">
        <v>60</v>
      </c>
      <c r="E1673" s="4" t="s">
        <v>123</v>
      </c>
      <c r="F1673" s="4" t="str">
        <f>IF($J1654=0,"the recipient",$J1654)</f>
        <v>the recipient</v>
      </c>
      <c r="G1673" s="4" t="s">
        <v>124</v>
      </c>
      <c r="H1673" s="4"/>
    </row>
    <row r="1674" spans="2:16" hidden="1" x14ac:dyDescent="0.3">
      <c r="C1674" s="73" t="str">
        <f>CONCATENATE(E1674,F1674,G1674,H1674,I1674,J1674,K1674,,L1674,M1674)</f>
        <v xml:space="preserve">We know medical providers like you rely upon referrals. Often from those you serve. </v>
      </c>
      <c r="D1674" s="65" t="s">
        <v>60</v>
      </c>
      <c r="E1674" s="4" t="s">
        <v>126</v>
      </c>
      <c r="G1674" s="4" t="s">
        <v>127</v>
      </c>
    </row>
    <row r="1675" spans="2:16" hidden="1" x14ac:dyDescent="0.3">
      <c r="C1675" s="73" t="str">
        <f>CONCATENATE(E1675,F1675,G1675,H1675,I1675,J1675,K1675,,L1675,M1675)</f>
        <v>Select a service that best fits your needs.</v>
      </c>
      <c r="D1675" s="65" t="s">
        <v>60</v>
      </c>
      <c r="E1675" s="4" t="s">
        <v>17</v>
      </c>
    </row>
    <row r="1676" spans="2:16" hidden="1" x14ac:dyDescent="0.3">
      <c r="C1676" s="62" t="str">
        <f>$C$1164</f>
        <v>Standard Cultural Competence - begin</v>
      </c>
      <c r="E1676" s="65" t="s">
        <v>60</v>
      </c>
      <c r="F1676" s="62" t="str">
        <f>$H$1164</f>
        <v>beginning the Standard Cultural Competence program</v>
      </c>
      <c r="G1676" s="65" t="s">
        <v>60</v>
      </c>
      <c r="H1676" s="73" t="str">
        <f>CONCATENATE($I1676,$J1676,$K1676,$L1676,$M1676,$N1676,$O1676,$P1676)</f>
        <v>Now that the recipient is beginning the Standard Cultural Competence program, we expect improved outcomes. And can provide a testimonial of their responsiveness to the needs of diverse clients.</v>
      </c>
      <c r="I1676" s="4" t="s">
        <v>128</v>
      </c>
      <c r="J1676" s="65" t="str">
        <f>F1673</f>
        <v>the recipient</v>
      </c>
      <c r="K1676" s="61" t="s">
        <v>129</v>
      </c>
      <c r="L1676" s="4" t="str">
        <f>F1676</f>
        <v>beginning the Standard Cultural Competence program</v>
      </c>
      <c r="M1676" s="4" t="s">
        <v>143</v>
      </c>
      <c r="N1676" s="60" t="s">
        <v>131</v>
      </c>
    </row>
    <row r="1677" spans="2:16" hidden="1" x14ac:dyDescent="0.3">
      <c r="C1677" s="62" t="str">
        <f>$C$1165</f>
        <v>Competitive Cultural Competence - begin</v>
      </c>
      <c r="E1677" s="65" t="s">
        <v>60</v>
      </c>
      <c r="F1677" s="62" t="str">
        <f>$H$1165</f>
        <v>beginning the Competetive Cultural Competence program</v>
      </c>
      <c r="G1677" s="65" t="s">
        <v>60</v>
      </c>
      <c r="H1677" s="73" t="str">
        <f t="shared" ref="H1677:H1682" si="138">CONCATENATE($I1677,$J1677,$K1677,$L1677,$M1677,$N1677,$O1677,$P1677)</f>
        <v>Now that the recipient is beginning the Competetive Cultural Competence program, we anticipate modestly improved wellness outcomes. And can provide a testimonial of their responsiveness to the needs of diverse clients.</v>
      </c>
      <c r="I1677" s="4" t="s">
        <v>128</v>
      </c>
      <c r="J1677" s="4" t="str">
        <f>J1676</f>
        <v>the recipient</v>
      </c>
      <c r="K1677" s="61" t="str">
        <f>K$1195</f>
        <v xml:space="preserve"> is </v>
      </c>
      <c r="L1677" s="4" t="str">
        <f t="shared" ref="L1677:L1681" si="139">F1677</f>
        <v>beginning the Competetive Cultural Competence program</v>
      </c>
      <c r="M1677" s="4" t="s">
        <v>144</v>
      </c>
      <c r="N1677" s="60" t="s">
        <v>131</v>
      </c>
    </row>
    <row r="1678" spans="2:16" hidden="1" x14ac:dyDescent="0.3">
      <c r="C1678" s="62" t="str">
        <f>$C$1166</f>
        <v>Standard Cultural Competence - enrolled</v>
      </c>
      <c r="E1678" s="65" t="s">
        <v>60</v>
      </c>
      <c r="F1678" s="62" t="str">
        <f>$H$1166</f>
        <v>participating in the Standard Cultural Competence program</v>
      </c>
      <c r="G1678" s="65" t="s">
        <v>60</v>
      </c>
      <c r="H1678" s="73" t="str">
        <f t="shared" si="138"/>
        <v>Now that the recipient is participating in the Standard Cultural Competence program, we expect better outcomes. And can provide a testimonial of their responsiveness to the needs of diverse clients.</v>
      </c>
      <c r="I1678" s="4" t="s">
        <v>128</v>
      </c>
      <c r="J1678" s="4" t="str">
        <f t="shared" ref="J1678:J1681" si="140">J1677</f>
        <v>the recipient</v>
      </c>
      <c r="K1678" s="61" t="str">
        <f>K$1195</f>
        <v xml:space="preserve"> is </v>
      </c>
      <c r="L1678" s="4" t="str">
        <f t="shared" si="139"/>
        <v>participating in the Standard Cultural Competence program</v>
      </c>
      <c r="M1678" s="4" t="s">
        <v>145</v>
      </c>
      <c r="N1678" s="60" t="s">
        <v>131</v>
      </c>
    </row>
    <row r="1679" spans="2:16" hidden="1" x14ac:dyDescent="0.3">
      <c r="C1679" s="62" t="str">
        <f>$C$1167</f>
        <v>Competitive Cultural Competence - enrolled</v>
      </c>
      <c r="E1679" s="65" t="s">
        <v>60</v>
      </c>
      <c r="F1679" s="62" t="str">
        <f>$H$1167</f>
        <v>participating in the Competetive Cultural Competence program</v>
      </c>
      <c r="G1679" s="65" t="s">
        <v>60</v>
      </c>
      <c r="H1679" s="73" t="str">
        <f t="shared" si="138"/>
        <v>Now that the recipient is participating in the Competetive Cultural Competence program, we anticipate significantly improved wellness outcomes. And can provide a testimonial of their responsiveness to the needs of diverse clients.</v>
      </c>
      <c r="I1679" s="4" t="s">
        <v>128</v>
      </c>
      <c r="J1679" s="4" t="str">
        <f t="shared" si="140"/>
        <v>the recipient</v>
      </c>
      <c r="K1679" s="61" t="str">
        <f>K$1195</f>
        <v xml:space="preserve"> is </v>
      </c>
      <c r="L1679" s="4" t="str">
        <f t="shared" si="139"/>
        <v>participating in the Competetive Cultural Competence program</v>
      </c>
      <c r="M1679" s="4" t="s">
        <v>146</v>
      </c>
      <c r="N1679" s="60" t="s">
        <v>131</v>
      </c>
    </row>
    <row r="1680" spans="2:16" hidden="1" x14ac:dyDescent="0.3">
      <c r="C1680" s="62" t="str">
        <f>$C$1168</f>
        <v>Standard Cultural Competence - completed</v>
      </c>
      <c r="E1680" s="65" t="s">
        <v>60</v>
      </c>
      <c r="F1680" s="62" t="str">
        <f>$H$1168</f>
        <v>completing the Standard Cultural Competence program</v>
      </c>
      <c r="G1680" s="65" t="s">
        <v>60</v>
      </c>
      <c r="H1680" s="73" t="str">
        <f t="shared" si="138"/>
        <v>Now that the recipient is completing the Standard Cultural Competence program, we expect stellar outcomes. And will soon provide a testimonial of their responsiveness to the needs of diverse clients.</v>
      </c>
      <c r="I1680" s="4" t="s">
        <v>128</v>
      </c>
      <c r="J1680" s="4" t="str">
        <f t="shared" si="140"/>
        <v>the recipient</v>
      </c>
      <c r="K1680" s="61" t="str">
        <f>K$1195</f>
        <v xml:space="preserve"> is </v>
      </c>
      <c r="L1680" s="4" t="str">
        <f t="shared" si="139"/>
        <v>completing the Standard Cultural Competence program</v>
      </c>
      <c r="M1680" s="4" t="s">
        <v>147</v>
      </c>
      <c r="N1680" s="60" t="s">
        <v>136</v>
      </c>
    </row>
    <row r="1681" spans="2:14" hidden="1" x14ac:dyDescent="0.3">
      <c r="C1681" s="62" t="str">
        <f>$C$1169</f>
        <v>Competitive Cultural Competence - completed</v>
      </c>
      <c r="E1681" s="65" t="s">
        <v>60</v>
      </c>
      <c r="F1681" s="62" t="str">
        <f>$H$1169</f>
        <v>completing the Competetive Cultural Competence program</v>
      </c>
      <c r="G1681" s="65" t="s">
        <v>60</v>
      </c>
      <c r="H1681" s="73" t="str">
        <f t="shared" si="138"/>
        <v>Now that the recipient is completing the Competetive Cultural Competence program, we anticipate greatly improved wellness outcomes. And will soon provide a testimonial of their responsiveness to the needs of diverse clients.</v>
      </c>
      <c r="I1681" s="4" t="s">
        <v>128</v>
      </c>
      <c r="J1681" s="4" t="str">
        <f t="shared" si="140"/>
        <v>the recipient</v>
      </c>
      <c r="K1681" s="61" t="str">
        <f>K$1195</f>
        <v xml:space="preserve"> is </v>
      </c>
      <c r="L1681" s="4" t="str">
        <f t="shared" si="139"/>
        <v>completing the Competetive Cultural Competence program</v>
      </c>
      <c r="M1681" s="4" t="s">
        <v>148</v>
      </c>
      <c r="N1681" s="60" t="s">
        <v>136</v>
      </c>
    </row>
    <row r="1682" spans="2:14" hidden="1" x14ac:dyDescent="0.3">
      <c r="G1682" s="65" t="s">
        <v>60</v>
      </c>
      <c r="H1682" s="73" t="str">
        <f t="shared" si="138"/>
        <v>Select one of these two services, Standard or Competitive Competence, to best improve your efficacy serving diverse patients. We can then offer a testimonial of your improved responsiveness to diverse clients.</v>
      </c>
      <c r="K1682" s="61" t="s">
        <v>138</v>
      </c>
      <c r="L1682" s="61" t="s">
        <v>139</v>
      </c>
      <c r="M1682" s="61" t="s">
        <v>149</v>
      </c>
      <c r="N1682" s="60" t="s">
        <v>141</v>
      </c>
    </row>
    <row r="1683" spans="2:14" hidden="1" x14ac:dyDescent="0.3">
      <c r="C1683" s="73" t="str">
        <f>IF($C1671=$C1676,H1676,IF($C1671=$C1677,H1677,IF($C1671=C1678,H1678,IF($C1671=C1679,H1679,IF($C1671=C1680,H1680,IF($C1671=C1681,H1681,IF($C1671=0,H1682)))))))</f>
        <v>Select one of these two services, Standard or Competitive Competence, to best improve your efficacy serving diverse patients. We can then offer a testimonial of your improved responsiveness to diverse clients.</v>
      </c>
      <c r="E1683" s="65" t="s">
        <v>60</v>
      </c>
      <c r="F1683" s="73" t="str">
        <f>IF($C1671=$C1676,F1676,IF($C1671=$C1677,F1677,IF($C1671=C1678,F1678,IF($C1671=C1679,F1679,IF($C1671=C1680,F1680,IF($C1671=C1681,F1681,IF($C1671=0,"")))))))</f>
        <v/>
      </c>
      <c r="G1683" s="65" t="s">
        <v>60</v>
      </c>
    </row>
    <row r="1684" spans="2:14" hidden="1" x14ac:dyDescent="0.3"/>
    <row r="1685" spans="2:14" hidden="1" x14ac:dyDescent="0.3">
      <c r="C1685" s="4" t="s">
        <v>142</v>
      </c>
    </row>
    <row r="1686" spans="2:14" hidden="1" x14ac:dyDescent="0.3"/>
    <row r="1687" spans="2:14" hidden="1" x14ac:dyDescent="0.3"/>
    <row r="1688" spans="2:14" hidden="1" x14ac:dyDescent="0.3"/>
    <row r="1689" spans="2:14" ht="16" hidden="1" x14ac:dyDescent="0.4">
      <c r="B1689" s="66" t="str">
        <f>IF(OR(F666="",J666=""),B666,CONCATENATE(B666,": ",F666,", ",J666))</f>
        <v>16th visit</v>
      </c>
      <c r="C1689" s="67"/>
      <c r="D1689" s="67"/>
      <c r="E1689" s="67"/>
      <c r="F1689" s="68"/>
      <c r="G1689" s="67"/>
      <c r="H1689" s="69"/>
      <c r="I1689" s="67"/>
      <c r="J1689" s="67"/>
      <c r="K1689" s="67"/>
      <c r="L1689" s="67"/>
      <c r="M1689" s="133">
        <f>IF(J666=I$1103,L$1103,IF(J666=I$1104,L$1104,IF(J666=I$1105,L$1105,IF(J666=I$1106,L$1106,IF(J666=I$1107,L$1107,IF(J666=I$1108,L$1108,IF(J666=I$1109,L$1109,IF(J666="",0))))))))</f>
        <v>0</v>
      </c>
    </row>
    <row r="1690" spans="2:14" hidden="1" x14ac:dyDescent="0.3">
      <c r="F1690" s="63"/>
    </row>
    <row r="1691" spans="2:14" hidden="1" x14ac:dyDescent="0.3">
      <c r="F1691" s="70">
        <f>F670</f>
        <v>0</v>
      </c>
      <c r="J1691" s="70">
        <f>F671</f>
        <v>0</v>
      </c>
    </row>
    <row r="1692" spans="2:14" hidden="1" x14ac:dyDescent="0.3"/>
    <row r="1693" spans="2:14" hidden="1" x14ac:dyDescent="0.3">
      <c r="B1693" s="64">
        <f>IF(C1693=F$1107,E$1107,IF(C1693=F$1108,E$1108,IF(C1693=F$1109,E$1109,IF(C1693=F$1110,E$1110,IF(C1693=F$1111,E$1111,IF(C1693=0,0))))))</f>
        <v>0</v>
      </c>
      <c r="C1693" s="4">
        <f>K673</f>
        <v>0</v>
      </c>
      <c r="F1693" s="4" t="str">
        <f>F1656</f>
        <v>1. I felt fully seen and heard.</v>
      </c>
      <c r="M1693" s="4">
        <f>IF(K673="",0,1)</f>
        <v>0</v>
      </c>
    </row>
    <row r="1694" spans="2:14" hidden="1" x14ac:dyDescent="0.3">
      <c r="B1694" s="64">
        <f t="shared" ref="B1694:B1702" si="141">IF(C1694=F$1107,E$1107,IF(C1694=F$1108,E$1108,IF(C1694=F$1109,E$1109,IF(C1694=F$1110,E$1110,IF(C1694=F$1111,E$1111,IF(C1694=0,0))))))</f>
        <v>0</v>
      </c>
      <c r="C1694" s="4">
        <f>K675</f>
        <v>0</v>
      </c>
      <c r="F1694" s="4" t="str">
        <f t="shared" ref="F1694:F1702" si="142">F1657</f>
        <v>2. They faithfully responded to all of my expressions of pain or discomfort.</v>
      </c>
      <c r="M1694" s="4">
        <f>IF(K675="",0,1)</f>
        <v>0</v>
      </c>
    </row>
    <row r="1695" spans="2:14" hidden="1" x14ac:dyDescent="0.3">
      <c r="B1695" s="64">
        <f t="shared" si="141"/>
        <v>0</v>
      </c>
      <c r="C1695" s="4">
        <f>K677</f>
        <v>0</v>
      </c>
      <c r="F1695" s="4" t="str">
        <f t="shared" si="142"/>
        <v>3. They put my personal wellbeing ahead of their institutional processes.</v>
      </c>
      <c r="M1695" s="4">
        <f>IF(K677="",0,1)</f>
        <v>0</v>
      </c>
    </row>
    <row r="1696" spans="2:14" hidden="1" x14ac:dyDescent="0.3">
      <c r="B1696" s="64">
        <f t="shared" si="141"/>
        <v>0</v>
      </c>
      <c r="C1696" s="4">
        <f>K679</f>
        <v>0</v>
      </c>
      <c r="F1696" s="4" t="str">
        <f t="shared" si="142"/>
        <v>4. Their actions and expressions were devoid of any microaggressions.</v>
      </c>
      <c r="M1696" s="4">
        <f>IF(K679="",0,1)</f>
        <v>0</v>
      </c>
    </row>
    <row r="1697" spans="2:16" hidden="1" x14ac:dyDescent="0.3">
      <c r="B1697" s="64">
        <f t="shared" si="141"/>
        <v>0</v>
      </c>
      <c r="C1697" s="4">
        <f>K681</f>
        <v>0</v>
      </c>
      <c r="F1697" s="4" t="str">
        <f t="shared" si="142"/>
        <v>5. They asked me how they could be more culturally sensitive.</v>
      </c>
      <c r="M1697" s="4">
        <f>IF(K681="",0,1)</f>
        <v>0</v>
      </c>
    </row>
    <row r="1698" spans="2:16" hidden="1" x14ac:dyDescent="0.3">
      <c r="B1698" s="64">
        <f t="shared" si="141"/>
        <v>0</v>
      </c>
      <c r="C1698" s="4">
        <f>K683</f>
        <v>0</v>
      </c>
      <c r="F1698" s="4" t="str">
        <f t="shared" si="142"/>
        <v>6. They did not exploit my vulnerability to their professional authority.</v>
      </c>
      <c r="M1698" s="4">
        <f>IF(K683="",0,1)</f>
        <v>0</v>
      </c>
    </row>
    <row r="1699" spans="2:16" hidden="1" x14ac:dyDescent="0.3">
      <c r="B1699" s="64">
        <f t="shared" si="141"/>
        <v>0</v>
      </c>
      <c r="C1699" s="4">
        <f>K685</f>
        <v>0</v>
      </c>
      <c r="F1699" s="4" t="str">
        <f t="shared" si="142"/>
        <v>7. I never had to give up my autonomy to fit their processes.</v>
      </c>
      <c r="M1699" s="4">
        <f>IF(K685="",0,1)</f>
        <v>0</v>
      </c>
    </row>
    <row r="1700" spans="2:16" hidden="1" x14ac:dyDescent="0.3">
      <c r="B1700" s="64">
        <f t="shared" si="141"/>
        <v>0</v>
      </c>
      <c r="C1700" s="4">
        <f>K687</f>
        <v>0</v>
      </c>
      <c r="F1700" s="4" t="str">
        <f t="shared" si="142"/>
        <v>8. Staff appeared to be culturally diverse.</v>
      </c>
      <c r="M1700" s="4">
        <f>IF(K687="",0,1)</f>
        <v>0</v>
      </c>
    </row>
    <row r="1701" spans="2:16" hidden="1" x14ac:dyDescent="0.3">
      <c r="B1701" s="64">
        <f t="shared" si="141"/>
        <v>0</v>
      </c>
      <c r="C1701" s="4">
        <f>K689</f>
        <v>0</v>
      </c>
      <c r="F1701" s="4" t="str">
        <f t="shared" si="142"/>
        <v>9. They effectively accommodated my linguistic barrier.</v>
      </c>
      <c r="M1701" s="4">
        <f>IF(K689="",0,1)</f>
        <v>0</v>
      </c>
    </row>
    <row r="1702" spans="2:16" hidden="1" x14ac:dyDescent="0.3">
      <c r="B1702" s="64">
        <f t="shared" si="141"/>
        <v>0</v>
      </c>
      <c r="C1702" s="4">
        <f>K691</f>
        <v>0</v>
      </c>
      <c r="F1702" s="4" t="str">
        <f t="shared" si="142"/>
        <v>10. I was offered billing options appropriate to my cultural values.</v>
      </c>
      <c r="M1702" s="4">
        <f>IF(K691="",0,1)</f>
        <v>0</v>
      </c>
    </row>
    <row r="1703" spans="2:16" hidden="1" x14ac:dyDescent="0.3">
      <c r="M1703" s="71">
        <f t="shared" ref="M1703" si="143">SUM(M1693:M1702)</f>
        <v>0</v>
      </c>
    </row>
    <row r="1704" spans="2:16" ht="15.5" hidden="1" x14ac:dyDescent="0.45">
      <c r="B1704" s="72">
        <f t="shared" ref="B1704" si="144">ROUND(SUM(B1693:B1702),0)</f>
        <v>0</v>
      </c>
      <c r="C1704" s="73" t="str">
        <f>IF(AND($B1704&gt;=$B$1114,$B1704&lt;$C$1114),E$1114,IF(AND($B1704&gt;=$B$1115,$B1704&lt;$C$1115),E$1115,IF(AND($B1704&gt;=$B$1116,$B1704&lt;$C$1116),E$1116,IF(AND($B1704&gt;=$B$1117,$B1704&lt;$C$1117),E$1117,IF(AND($B1704&gt;=$B$1118,$B1704&lt;=$C$1118),E$1118)))))</f>
        <v>Dangerously incompetent</v>
      </c>
      <c r="F1704" s="73" t="str">
        <f>IF(AND($B1704&gt;=$B$1114,$B1704&lt;$C$1114),H$1114,IF(AND($B1704&gt;=$B$1115,$B1704&lt;$C$1115),H$1115,IF(AND($B1704&gt;=$B$1116,$B1704&lt;$C$1116),H$1116,IF(AND($B1704&gt;=$B$1117,$B1704&lt;$C$1117),H$1117,IF(AND($B1704&gt;=$B$1118,$B1704&lt;=$C$1118),H$1118)))))</f>
        <v>dangerous incompetence</v>
      </c>
      <c r="I1704" s="73" t="str">
        <f>IF(AND($B1704&gt;=$B$1114,$B1704&lt;$C$1114),K$1114,IF(AND($B1704&gt;=$B$1115,$B1704&lt;$C$1115),K$1115,IF(AND($B1704&gt;=$B$1116,$B1704&lt;$C$1116),K$1116,IF(AND($B1704&gt;=$B$1117,$B1704&lt;$C$1117),K$1117,IF(AND($B1704&gt;=$B$1118,$B1704&lt;=$C$1118),K$1118)))))</f>
        <v>dangerous risk to Letisha's wellbeing</v>
      </c>
      <c r="M1704" s="74" t="str">
        <f>IF(M1703=10,B1704,"")</f>
        <v/>
      </c>
      <c r="P1704" s="127" t="str">
        <f>IF(M1704="","",M1704*0.01)</f>
        <v/>
      </c>
    </row>
    <row r="1705" spans="2:16" ht="15.5" hidden="1" x14ac:dyDescent="0.45">
      <c r="L1705" s="75" t="s">
        <v>92</v>
      </c>
      <c r="M1705" s="76" t="str">
        <f>IF(K671="","",K671)</f>
        <v/>
      </c>
      <c r="P1705" s="127" t="str">
        <f>IF(M1705="","",1-(M1705/12))</f>
        <v/>
      </c>
    </row>
    <row r="1706" spans="2:16" hidden="1" x14ac:dyDescent="0.3">
      <c r="B1706" s="73" t="str">
        <f t="shared" ref="B1706" si="145">IF(M1703=10,CONCATENATE(E1706,F1706,G1706,H1706,I1706,J1706,K1706,L1706,M1706),"")</f>
        <v/>
      </c>
      <c r="D1706" s="65" t="s">
        <v>60</v>
      </c>
      <c r="E1706" s="4" t="s">
        <v>93</v>
      </c>
      <c r="F1706" s="4">
        <f t="shared" ref="F1706" si="146">B1704</f>
        <v>0</v>
      </c>
      <c r="G1706" s="4" t="s">
        <v>94</v>
      </c>
      <c r="H1706" s="4" t="str">
        <f t="shared" ref="H1706" si="147">F1704</f>
        <v>dangerous incompetence</v>
      </c>
      <c r="I1706" s="4" t="s">
        <v>95</v>
      </c>
    </row>
    <row r="1707" spans="2:16" hidden="1" x14ac:dyDescent="0.3"/>
    <row r="1708" spans="2:16" ht="14.5" hidden="1" x14ac:dyDescent="0.45">
      <c r="C1708" s="147">
        <f>E701</f>
        <v>0</v>
      </c>
      <c r="D1708" s="148"/>
      <c r="E1708" s="148"/>
      <c r="F1708" s="148"/>
      <c r="G1708" s="148"/>
      <c r="H1708" s="149"/>
    </row>
    <row r="1709" spans="2:16" hidden="1" x14ac:dyDescent="0.3"/>
    <row r="1710" spans="2:16" hidden="1" x14ac:dyDescent="0.3">
      <c r="C1710" s="73" t="str">
        <f>CONCATENATE(E1710,F1710,G1710,H1710,I1710,J1710,K1710,,L1710,M1710)</f>
        <v xml:space="preserve">We provide this helpful feedback to you, the recipient, to improve your cultural competency. </v>
      </c>
      <c r="D1710" s="65" t="s">
        <v>60</v>
      </c>
      <c r="E1710" s="4" t="s">
        <v>123</v>
      </c>
      <c r="F1710" s="4" t="str">
        <f>IF($J1691=0,"the recipient",$J1691)</f>
        <v>the recipient</v>
      </c>
      <c r="G1710" s="4" t="s">
        <v>124</v>
      </c>
      <c r="H1710" s="4"/>
    </row>
    <row r="1711" spans="2:16" hidden="1" x14ac:dyDescent="0.3">
      <c r="C1711" s="73" t="str">
        <f>CONCATENATE(E1711,F1711,G1711,H1711,I1711,J1711,K1711,,L1711,M1711)</f>
        <v xml:space="preserve">We know medical providers like you rely upon referrals. Often from those you serve. </v>
      </c>
      <c r="D1711" s="65" t="s">
        <v>60</v>
      </c>
      <c r="E1711" s="4" t="s">
        <v>126</v>
      </c>
      <c r="G1711" s="4" t="s">
        <v>127</v>
      </c>
    </row>
    <row r="1712" spans="2:16" hidden="1" x14ac:dyDescent="0.3">
      <c r="C1712" s="73" t="str">
        <f>CONCATENATE(E1712,F1712,G1712,H1712,I1712,J1712,K1712,,L1712,M1712)</f>
        <v>Select a service that best fits your needs.</v>
      </c>
      <c r="D1712" s="65" t="s">
        <v>60</v>
      </c>
      <c r="E1712" s="4" t="s">
        <v>17</v>
      </c>
    </row>
    <row r="1713" spans="2:14" hidden="1" x14ac:dyDescent="0.3">
      <c r="C1713" s="62" t="str">
        <f>$C$1164</f>
        <v>Standard Cultural Competence - begin</v>
      </c>
      <c r="E1713" s="65" t="s">
        <v>60</v>
      </c>
      <c r="F1713" s="62" t="str">
        <f>$H$1164</f>
        <v>beginning the Standard Cultural Competence program</v>
      </c>
      <c r="G1713" s="65" t="s">
        <v>60</v>
      </c>
      <c r="H1713" s="73" t="str">
        <f>CONCATENATE($I1713,$J1713,$K1713,$L1713,$M1713,$N1713,$O1713,$P1713)</f>
        <v>Now that the recipient is beginning the Standard Cultural Competence program, we expect improved outcomes. And can provide a testimonial of their responsiveness to the needs of diverse clients.pr</v>
      </c>
      <c r="I1713" s="4" t="s">
        <v>128</v>
      </c>
      <c r="J1713" s="65" t="str">
        <f>F1710</f>
        <v>the recipient</v>
      </c>
      <c r="K1713" s="61" t="s">
        <v>129</v>
      </c>
      <c r="L1713" s="4" t="str">
        <f>F1713</f>
        <v>beginning the Standard Cultural Competence program</v>
      </c>
      <c r="M1713" s="4" t="s">
        <v>143</v>
      </c>
      <c r="N1713" s="60" t="s">
        <v>150</v>
      </c>
    </row>
    <row r="1714" spans="2:14" hidden="1" x14ac:dyDescent="0.3">
      <c r="C1714" s="62" t="str">
        <f>$C$1165</f>
        <v>Competitive Cultural Competence - begin</v>
      </c>
      <c r="E1714" s="65" t="s">
        <v>60</v>
      </c>
      <c r="F1714" s="62" t="str">
        <f>$H$1165</f>
        <v>beginning the Competetive Cultural Competence program</v>
      </c>
      <c r="G1714" s="65" t="s">
        <v>60</v>
      </c>
      <c r="H1714" s="73" t="str">
        <f t="shared" ref="H1714:H1719" si="148">CONCATENATE($I1714,$J1714,$K1714,$L1714,$M1714,$N1714,$O1714,$P1714)</f>
        <v>Now that the recipient is beginning the Competetive Cultural Competence program, we anticipate modestly improved wellness outcomes. And can provide a testimonial of their responsiveness to the needs of diverse clients.</v>
      </c>
      <c r="I1714" s="4" t="s">
        <v>128</v>
      </c>
      <c r="J1714" s="4" t="str">
        <f>J1713</f>
        <v>the recipient</v>
      </c>
      <c r="K1714" s="61" t="str">
        <f>K$1195</f>
        <v xml:space="preserve"> is </v>
      </c>
      <c r="L1714" s="4" t="str">
        <f t="shared" ref="L1714:L1718" si="149">F1714</f>
        <v>beginning the Competetive Cultural Competence program</v>
      </c>
      <c r="M1714" s="4" t="s">
        <v>144</v>
      </c>
      <c r="N1714" s="60" t="s">
        <v>131</v>
      </c>
    </row>
    <row r="1715" spans="2:14" hidden="1" x14ac:dyDescent="0.3">
      <c r="C1715" s="62" t="str">
        <f>$C$1166</f>
        <v>Standard Cultural Competence - enrolled</v>
      </c>
      <c r="E1715" s="65" t="s">
        <v>60</v>
      </c>
      <c r="F1715" s="62" t="str">
        <f>$H$1166</f>
        <v>participating in the Standard Cultural Competence program</v>
      </c>
      <c r="G1715" s="65" t="s">
        <v>60</v>
      </c>
      <c r="H1715" s="73" t="str">
        <f t="shared" si="148"/>
        <v>Now that the recipient is participating in the Standard Cultural Competence program, we expect better outcomes. And can provide a testimonial of their responsiveness to the needs of diverse clients.</v>
      </c>
      <c r="I1715" s="4" t="s">
        <v>128</v>
      </c>
      <c r="J1715" s="4" t="str">
        <f t="shared" ref="J1715:J1718" si="150">J1714</f>
        <v>the recipient</v>
      </c>
      <c r="K1715" s="61" t="str">
        <f>K$1195</f>
        <v xml:space="preserve"> is </v>
      </c>
      <c r="L1715" s="4" t="str">
        <f t="shared" si="149"/>
        <v>participating in the Standard Cultural Competence program</v>
      </c>
      <c r="M1715" s="4" t="s">
        <v>145</v>
      </c>
      <c r="N1715" s="60" t="s">
        <v>131</v>
      </c>
    </row>
    <row r="1716" spans="2:14" hidden="1" x14ac:dyDescent="0.3">
      <c r="C1716" s="62" t="str">
        <f>$C$1167</f>
        <v>Competitive Cultural Competence - enrolled</v>
      </c>
      <c r="E1716" s="65" t="s">
        <v>60</v>
      </c>
      <c r="F1716" s="62" t="str">
        <f>$H$1167</f>
        <v>participating in the Competetive Cultural Competence program</v>
      </c>
      <c r="G1716" s="65" t="s">
        <v>60</v>
      </c>
      <c r="H1716" s="73" t="str">
        <f t="shared" si="148"/>
        <v>Now that the recipient is participating in the Competetive Cultural Competence program, we anticipate significantly improved wellness outcomes. And can provide a testimonial of their responsiveness to the needs of diverse clients.</v>
      </c>
      <c r="I1716" s="4" t="s">
        <v>128</v>
      </c>
      <c r="J1716" s="4" t="str">
        <f t="shared" si="150"/>
        <v>the recipient</v>
      </c>
      <c r="K1716" s="61" t="str">
        <f>K$1195</f>
        <v xml:space="preserve"> is </v>
      </c>
      <c r="L1716" s="4" t="str">
        <f t="shared" si="149"/>
        <v>participating in the Competetive Cultural Competence program</v>
      </c>
      <c r="M1716" s="4" t="s">
        <v>146</v>
      </c>
      <c r="N1716" s="60" t="s">
        <v>131</v>
      </c>
    </row>
    <row r="1717" spans="2:14" hidden="1" x14ac:dyDescent="0.3">
      <c r="C1717" s="62" t="str">
        <f>$C$1168</f>
        <v>Standard Cultural Competence - completed</v>
      </c>
      <c r="E1717" s="65" t="s">
        <v>60</v>
      </c>
      <c r="F1717" s="62" t="str">
        <f>$H$1168</f>
        <v>completing the Standard Cultural Competence program</v>
      </c>
      <c r="G1717" s="65" t="s">
        <v>60</v>
      </c>
      <c r="H1717" s="73" t="str">
        <f t="shared" si="148"/>
        <v>Now that the recipient is completing the Standard Cultural Competence program, we expect stellar outcomes. And will soon provide a testimonial of their responsiveness to the needs of diverse clients.</v>
      </c>
      <c r="I1717" s="4" t="s">
        <v>128</v>
      </c>
      <c r="J1717" s="4" t="str">
        <f t="shared" si="150"/>
        <v>the recipient</v>
      </c>
      <c r="K1717" s="61" t="str">
        <f>K$1195</f>
        <v xml:space="preserve"> is </v>
      </c>
      <c r="L1717" s="4" t="str">
        <f t="shared" si="149"/>
        <v>completing the Standard Cultural Competence program</v>
      </c>
      <c r="M1717" s="4" t="s">
        <v>147</v>
      </c>
      <c r="N1717" s="60" t="s">
        <v>136</v>
      </c>
    </row>
    <row r="1718" spans="2:14" hidden="1" x14ac:dyDescent="0.3">
      <c r="C1718" s="62" t="str">
        <f>$C$1169</f>
        <v>Competitive Cultural Competence - completed</v>
      </c>
      <c r="E1718" s="65" t="s">
        <v>60</v>
      </c>
      <c r="F1718" s="62" t="str">
        <f>$H$1169</f>
        <v>completing the Competetive Cultural Competence program</v>
      </c>
      <c r="G1718" s="65" t="s">
        <v>60</v>
      </c>
      <c r="H1718" s="73" t="str">
        <f t="shared" si="148"/>
        <v>Now that the recipient is completing the Competetive Cultural Competence program, we anticipate greatly improved wellness outcomes. And will soon provide a testimonial of their responsiveness to the needs of diverse clients.</v>
      </c>
      <c r="I1718" s="4" t="s">
        <v>128</v>
      </c>
      <c r="J1718" s="4" t="str">
        <f t="shared" si="150"/>
        <v>the recipient</v>
      </c>
      <c r="K1718" s="61" t="str">
        <f>K$1195</f>
        <v xml:space="preserve"> is </v>
      </c>
      <c r="L1718" s="4" t="str">
        <f t="shared" si="149"/>
        <v>completing the Competetive Cultural Competence program</v>
      </c>
      <c r="M1718" s="4" t="s">
        <v>148</v>
      </c>
      <c r="N1718" s="60" t="s">
        <v>136</v>
      </c>
    </row>
    <row r="1719" spans="2:14" hidden="1" x14ac:dyDescent="0.3">
      <c r="G1719" s="65" t="s">
        <v>60</v>
      </c>
      <c r="H1719" s="73" t="str">
        <f t="shared" si="148"/>
        <v>Select one of these two services, Standard or Competitive Competence, to best improve your efficacy serving diverse patients. We can then offer a testimonial of your improved responsiveness to diverse clients.</v>
      </c>
      <c r="K1719" s="61" t="s">
        <v>138</v>
      </c>
      <c r="L1719" s="61" t="s">
        <v>139</v>
      </c>
      <c r="M1719" s="61" t="s">
        <v>149</v>
      </c>
      <c r="N1719" s="60" t="s">
        <v>141</v>
      </c>
    </row>
    <row r="1720" spans="2:14" hidden="1" x14ac:dyDescent="0.3">
      <c r="C1720" s="73" t="str">
        <f>IF($C1708=$C1713,H1713,IF($C1708=$C1714,H1714,IF($C1708=C1715,H1715,IF($C1708=C1716,H1716,IF($C1708=C1717,H1717,IF($C1708=C1718,H1718,IF($C1708=0,H1719)))))))</f>
        <v>Select one of these two services, Standard or Competitive Competence, to best improve your efficacy serving diverse patients. We can then offer a testimonial of your improved responsiveness to diverse clients.</v>
      </c>
      <c r="E1720" s="65" t="s">
        <v>60</v>
      </c>
      <c r="F1720" s="73" t="str">
        <f>IF($C1708=$C1713,F1713,IF($C1708=$C1714,F1714,IF($C1708=C1715,F1715,IF($C1708=C1716,F1716,IF($C1708=C1717,F1717,IF($C1708=C1718,F1718,IF($C1708=0,"")))))))</f>
        <v/>
      </c>
      <c r="G1720" s="65" t="s">
        <v>60</v>
      </c>
    </row>
    <row r="1721" spans="2:14" hidden="1" x14ac:dyDescent="0.3"/>
    <row r="1722" spans="2:14" hidden="1" x14ac:dyDescent="0.3">
      <c r="C1722" s="4" t="s">
        <v>142</v>
      </c>
    </row>
    <row r="1723" spans="2:14" hidden="1" x14ac:dyDescent="0.3"/>
    <row r="1724" spans="2:14" hidden="1" x14ac:dyDescent="0.3"/>
    <row r="1725" spans="2:14" hidden="1" x14ac:dyDescent="0.3"/>
    <row r="1726" spans="2:14" ht="16" hidden="1" x14ac:dyDescent="0.4">
      <c r="B1726" s="66"/>
      <c r="C1726" s="67"/>
      <c r="D1726" s="67"/>
      <c r="E1726" s="67"/>
      <c r="F1726" s="68"/>
      <c r="G1726" s="67"/>
      <c r="H1726" s="69"/>
      <c r="I1726" s="67"/>
      <c r="J1726" s="67"/>
      <c r="K1726" s="67"/>
      <c r="L1726" s="67"/>
      <c r="M1726" s="67"/>
    </row>
    <row r="1727" spans="2:14" hidden="1" x14ac:dyDescent="0.3">
      <c r="F1727" s="63"/>
    </row>
    <row r="1728" spans="2:14" hidden="1" x14ac:dyDescent="0.3">
      <c r="F1728" s="63"/>
    </row>
    <row r="1729" spans="2:9" hidden="1" x14ac:dyDescent="0.3">
      <c r="B1729" s="135" t="s">
        <v>204</v>
      </c>
      <c r="C1729" s="83"/>
      <c r="E1729" s="135" t="s">
        <v>212</v>
      </c>
      <c r="F1729" s="83"/>
      <c r="H1729" s="135" t="s">
        <v>213</v>
      </c>
      <c r="I1729" s="83"/>
    </row>
    <row r="1730" spans="2:9" hidden="1" x14ac:dyDescent="0.3">
      <c r="B1730" s="83"/>
      <c r="C1730" s="83"/>
      <c r="E1730" s="83"/>
      <c r="F1730" s="83"/>
      <c r="H1730" s="83"/>
      <c r="I1730" s="83"/>
    </row>
    <row r="1731" spans="2:9" hidden="1" x14ac:dyDescent="0.3">
      <c r="B1731" s="110">
        <v>1</v>
      </c>
      <c r="C1731" s="134">
        <f>M1131</f>
        <v>0</v>
      </c>
      <c r="E1731" s="110">
        <v>1</v>
      </c>
      <c r="F1731" s="134">
        <f>P1146</f>
        <v>0.6</v>
      </c>
      <c r="H1731" s="110">
        <v>1</v>
      </c>
      <c r="I1731" s="134">
        <f>P1147</f>
        <v>0.51666666666666661</v>
      </c>
    </row>
    <row r="1732" spans="2:9" hidden="1" x14ac:dyDescent="0.3">
      <c r="B1732" s="110">
        <v>2</v>
      </c>
      <c r="C1732" s="134">
        <f>M1171</f>
        <v>0</v>
      </c>
      <c r="E1732" s="110">
        <v>2</v>
      </c>
      <c r="F1732" s="134">
        <f>P1186</f>
        <v>0.63</v>
      </c>
      <c r="H1732" s="110">
        <v>2</v>
      </c>
      <c r="I1732" s="134">
        <f>P1187</f>
        <v>0.51666666666666661</v>
      </c>
    </row>
    <row r="1733" spans="2:9" hidden="1" x14ac:dyDescent="0.3">
      <c r="B1733" s="110">
        <v>3</v>
      </c>
      <c r="C1733" s="134">
        <f>M1208</f>
        <v>0</v>
      </c>
      <c r="E1733" s="110">
        <v>3</v>
      </c>
      <c r="F1733" s="134">
        <f>P1223</f>
        <v>0.63</v>
      </c>
      <c r="H1733" s="110">
        <v>3</v>
      </c>
      <c r="I1733" s="134">
        <f>P1224</f>
        <v>0.5083333333333333</v>
      </c>
    </row>
    <row r="1734" spans="2:9" hidden="1" x14ac:dyDescent="0.3">
      <c r="B1734" s="110">
        <v>4</v>
      </c>
      <c r="C1734" s="134">
        <f>M1245</f>
        <v>0</v>
      </c>
      <c r="E1734" s="110">
        <v>4</v>
      </c>
      <c r="F1734" s="134">
        <f>P1260</f>
        <v>0.70000000000000007</v>
      </c>
      <c r="H1734" s="110">
        <v>4</v>
      </c>
      <c r="I1734" s="134">
        <f>P1261</f>
        <v>0.52499999999999991</v>
      </c>
    </row>
    <row r="1735" spans="2:9" hidden="1" x14ac:dyDescent="0.3">
      <c r="B1735" s="110">
        <v>5</v>
      </c>
      <c r="C1735" s="134">
        <f>M1282</f>
        <v>0</v>
      </c>
      <c r="E1735" s="110">
        <v>5</v>
      </c>
      <c r="F1735" s="134">
        <f>P1297</f>
        <v>0.75</v>
      </c>
      <c r="H1735" s="110">
        <v>5</v>
      </c>
      <c r="I1735" s="134">
        <f>P1298</f>
        <v>0.57499999999999996</v>
      </c>
    </row>
    <row r="1736" spans="2:9" hidden="1" x14ac:dyDescent="0.3">
      <c r="B1736" s="110">
        <v>6</v>
      </c>
      <c r="C1736" s="134">
        <f>M1319</f>
        <v>0</v>
      </c>
      <c r="E1736" s="110">
        <v>6</v>
      </c>
      <c r="F1736" s="134">
        <f>P1334</f>
        <v>0.63</v>
      </c>
      <c r="H1736" s="110">
        <v>6</v>
      </c>
      <c r="I1736" s="134">
        <f>P1335</f>
        <v>0.55833333333333335</v>
      </c>
    </row>
    <row r="1737" spans="2:9" hidden="1" x14ac:dyDescent="0.3">
      <c r="B1737" s="110">
        <v>7</v>
      </c>
      <c r="C1737" s="134">
        <f>M1356</f>
        <v>0</v>
      </c>
      <c r="E1737" s="110">
        <v>7</v>
      </c>
      <c r="F1737" s="134">
        <f>P1371</f>
        <v>0.93</v>
      </c>
      <c r="H1737" s="110">
        <v>7</v>
      </c>
      <c r="I1737" s="134">
        <f>P1372</f>
        <v>0.4916666666666667</v>
      </c>
    </row>
    <row r="1738" spans="2:9" hidden="1" x14ac:dyDescent="0.3">
      <c r="B1738" s="110">
        <v>8</v>
      </c>
      <c r="C1738" s="134">
        <f>M1393</f>
        <v>0</v>
      </c>
      <c r="E1738" s="110">
        <v>8</v>
      </c>
      <c r="F1738" s="134">
        <f>P1408</f>
        <v>0.75</v>
      </c>
      <c r="H1738" s="110">
        <v>8</v>
      </c>
      <c r="I1738" s="134">
        <f>P1409</f>
        <v>0.60000000000000009</v>
      </c>
    </row>
    <row r="1739" spans="2:9" hidden="1" x14ac:dyDescent="0.3">
      <c r="B1739" s="110">
        <v>9</v>
      </c>
      <c r="C1739" s="134">
        <f>M1430</f>
        <v>0</v>
      </c>
      <c r="E1739" s="110">
        <v>9</v>
      </c>
      <c r="F1739" s="134">
        <f>P1445</f>
        <v>0.75</v>
      </c>
      <c r="H1739" s="110">
        <v>9</v>
      </c>
      <c r="I1739" s="134">
        <f>P1446</f>
        <v>0.60833333333333339</v>
      </c>
    </row>
    <row r="1740" spans="2:9" hidden="1" x14ac:dyDescent="0.3">
      <c r="B1740" s="110">
        <v>10</v>
      </c>
      <c r="C1740" s="134">
        <f>M1467</f>
        <v>0</v>
      </c>
      <c r="E1740" s="110">
        <v>10</v>
      </c>
      <c r="F1740" s="134">
        <f>P1482</f>
        <v>0.75</v>
      </c>
      <c r="H1740" s="110">
        <v>10</v>
      </c>
      <c r="I1740" s="134">
        <f>P1483</f>
        <v>0.58333333333333326</v>
      </c>
    </row>
    <row r="1741" spans="2:9" hidden="1" x14ac:dyDescent="0.3">
      <c r="B1741" s="110">
        <v>11</v>
      </c>
      <c r="C1741" s="134">
        <f>M1504</f>
        <v>0</v>
      </c>
      <c r="E1741" s="110">
        <v>11</v>
      </c>
      <c r="F1741" s="134">
        <f>P1519</f>
        <v>0.75</v>
      </c>
      <c r="H1741" s="110">
        <v>11</v>
      </c>
      <c r="I1741" s="134">
        <f>P1520</f>
        <v>0.60000000000000009</v>
      </c>
    </row>
    <row r="1742" spans="2:9" hidden="1" x14ac:dyDescent="0.3">
      <c r="B1742" s="110">
        <v>12</v>
      </c>
      <c r="C1742" s="134">
        <f>M1541</f>
        <v>0</v>
      </c>
      <c r="E1742" s="110">
        <v>12</v>
      </c>
      <c r="F1742" s="134">
        <f>P1556</f>
        <v>0.75</v>
      </c>
      <c r="H1742" s="110">
        <v>12</v>
      </c>
      <c r="I1742" s="134">
        <f>P1557</f>
        <v>0.59166666666666656</v>
      </c>
    </row>
    <row r="1743" spans="2:9" hidden="1" x14ac:dyDescent="0.3">
      <c r="B1743" s="110">
        <v>13</v>
      </c>
      <c r="C1743" s="134">
        <f>M1578</f>
        <v>0</v>
      </c>
      <c r="E1743" s="110">
        <v>13</v>
      </c>
      <c r="F1743" s="134">
        <f>P1593</f>
        <v>0.78</v>
      </c>
      <c r="H1743" s="110">
        <v>13</v>
      </c>
      <c r="I1743" s="134">
        <f>P1593</f>
        <v>0.78</v>
      </c>
    </row>
    <row r="1744" spans="2:9" hidden="1" x14ac:dyDescent="0.3">
      <c r="B1744" s="110">
        <v>14</v>
      </c>
      <c r="C1744" s="134">
        <f>M1615</f>
        <v>0</v>
      </c>
      <c r="E1744" s="110">
        <v>14</v>
      </c>
      <c r="F1744" s="134">
        <f>P1630</f>
        <v>0.85</v>
      </c>
      <c r="H1744" s="110">
        <v>14</v>
      </c>
      <c r="I1744" s="134">
        <f>P1631</f>
        <v>0.6333333333333333</v>
      </c>
    </row>
    <row r="1745" spans="2:12" hidden="1" x14ac:dyDescent="0.3">
      <c r="B1745" s="110">
        <v>15</v>
      </c>
      <c r="C1745" s="134">
        <f>M1652</f>
        <v>0</v>
      </c>
      <c r="E1745" s="110">
        <v>15</v>
      </c>
      <c r="F1745" s="134" t="str">
        <f>P1667</f>
        <v/>
      </c>
      <c r="H1745" s="110">
        <v>15</v>
      </c>
      <c r="I1745" s="134" t="str">
        <f>P1668</f>
        <v/>
      </c>
    </row>
    <row r="1746" spans="2:12" hidden="1" x14ac:dyDescent="0.3">
      <c r="B1746" s="110">
        <v>16</v>
      </c>
      <c r="C1746" s="134">
        <f>M1689</f>
        <v>0</v>
      </c>
      <c r="E1746" s="110">
        <v>16</v>
      </c>
      <c r="F1746" s="134" t="str">
        <f>P1704</f>
        <v/>
      </c>
      <c r="H1746" s="110">
        <v>16</v>
      </c>
      <c r="I1746" s="134" t="str">
        <f>P1705</f>
        <v/>
      </c>
    </row>
    <row r="1747" spans="2:12" hidden="1" x14ac:dyDescent="0.3">
      <c r="C1747" s="112">
        <f>MAX(C1731:C1746)</f>
        <v>0</v>
      </c>
      <c r="D1747" s="113" t="str">
        <f>IF(C1747=L1103,I1103,IF(C1747=L1104,I1104,IF(C1747=L1105,I1105,IF(C1747=L1106,I1106,IF(C1747=L1107,I1107,IF(C1747=L1108,I1108,IF(C1747=L1109,I1109)))))))</f>
        <v>provider pre-enrollment</v>
      </c>
      <c r="F1747" s="142">
        <f>MAX(F1731:F1746)</f>
        <v>0.93</v>
      </c>
      <c r="I1747" s="142">
        <f>MAX(I1731:I1746)</f>
        <v>0.78</v>
      </c>
      <c r="K1747" s="4">
        <f>CORREL(F1731:F1744,I1731:I1744)</f>
        <v>0.30157794375537744</v>
      </c>
      <c r="L1747" s="4">
        <f>PEARSON(F1731:F1744,I1731:I1744)</f>
        <v>0.30157794375537744</v>
      </c>
    </row>
    <row r="1748" spans="2:12" hidden="1" x14ac:dyDescent="0.3">
      <c r="E1748" s="207" t="s">
        <v>224</v>
      </c>
      <c r="F1748" s="206">
        <f>STDEV(F1731:F1746)</f>
        <v>9.0738726481676246E-2</v>
      </c>
      <c r="H1748" s="207" t="s">
        <v>224</v>
      </c>
      <c r="I1748" s="206">
        <f>STDEV(I1731:I1746)</f>
        <v>7.2855691407409037E-2</v>
      </c>
    </row>
    <row r="1749" spans="2:12" hidden="1" x14ac:dyDescent="0.3">
      <c r="F1749" s="63"/>
    </row>
    <row r="1750" spans="2:12" hidden="1" x14ac:dyDescent="0.3">
      <c r="F1750" s="63">
        <f>LOOKUP(9.99999999999999E+307,F1731:F1746)</f>
        <v>0.85</v>
      </c>
      <c r="I1750" s="206">
        <f>LOOKUP(9.99999999999999E+307,I1731:I1746)</f>
        <v>0.6333333333333333</v>
      </c>
    </row>
    <row r="1751" spans="2:12" hidden="1" x14ac:dyDescent="0.3">
      <c r="F1751" s="63"/>
    </row>
    <row r="1752" spans="2:12" hidden="1" x14ac:dyDescent="0.3">
      <c r="F1752" s="63"/>
    </row>
    <row r="1753" spans="2:12" hidden="1" x14ac:dyDescent="0.3">
      <c r="F1753" s="63"/>
    </row>
    <row r="1754" spans="2:12" hidden="1" x14ac:dyDescent="0.3">
      <c r="F1754" s="63"/>
    </row>
    <row r="1755" spans="2:12" hidden="1" x14ac:dyDescent="0.3">
      <c r="F1755" s="63"/>
    </row>
    <row r="1756" spans="2:12" hidden="1" x14ac:dyDescent="0.3">
      <c r="F1756" s="63"/>
    </row>
    <row r="1757" spans="2:12" hidden="1" x14ac:dyDescent="0.3">
      <c r="F1757" s="63"/>
    </row>
    <row r="1758" spans="2:12" hidden="1" x14ac:dyDescent="0.3">
      <c r="F1758" s="63"/>
    </row>
    <row r="1759" spans="2:12" hidden="1" x14ac:dyDescent="0.3">
      <c r="F1759" s="63"/>
    </row>
    <row r="1760" spans="2:12" hidden="1" x14ac:dyDescent="0.3">
      <c r="F1760" s="63"/>
    </row>
    <row r="1761" spans="6:6" hidden="1" x14ac:dyDescent="0.3">
      <c r="F1761" s="63"/>
    </row>
    <row r="1762" spans="6:6" hidden="1" x14ac:dyDescent="0.3">
      <c r="F1762" s="63"/>
    </row>
    <row r="1763" spans="6:6" hidden="1" x14ac:dyDescent="0.3">
      <c r="F1763" s="63"/>
    </row>
    <row r="1764" spans="6:6" hidden="1" x14ac:dyDescent="0.3">
      <c r="F1764" s="63"/>
    </row>
    <row r="1765" spans="6:6" hidden="1" x14ac:dyDescent="0.3">
      <c r="F1765" s="63"/>
    </row>
    <row r="1766" spans="6:6" hidden="1" x14ac:dyDescent="0.3">
      <c r="F1766" s="63"/>
    </row>
    <row r="1767" spans="6:6" hidden="1" x14ac:dyDescent="0.3">
      <c r="F1767" s="63"/>
    </row>
    <row r="1768" spans="6:6" hidden="1" x14ac:dyDescent="0.3">
      <c r="F1768" s="63"/>
    </row>
    <row r="1769" spans="6:6" hidden="1" x14ac:dyDescent="0.3">
      <c r="F1769" s="63"/>
    </row>
    <row r="1770" spans="6:6" hidden="1" x14ac:dyDescent="0.3">
      <c r="F1770" s="63"/>
    </row>
    <row r="1771" spans="6:6" hidden="1" x14ac:dyDescent="0.3">
      <c r="F1771" s="63"/>
    </row>
    <row r="1772" spans="6:6" hidden="1" x14ac:dyDescent="0.3">
      <c r="F1772" s="63"/>
    </row>
    <row r="1773" spans="6:6" hidden="1" x14ac:dyDescent="0.3">
      <c r="F1773" s="63"/>
    </row>
    <row r="1774" spans="6:6" hidden="1" x14ac:dyDescent="0.3">
      <c r="F1774" s="63"/>
    </row>
    <row r="1775" spans="6:6" hidden="1" x14ac:dyDescent="0.3">
      <c r="F1775" s="63"/>
    </row>
    <row r="1776" spans="6:6" hidden="1" x14ac:dyDescent="0.3">
      <c r="F1776" s="63"/>
    </row>
    <row r="1777" spans="6:6" hidden="1" x14ac:dyDescent="0.3">
      <c r="F1777" s="63"/>
    </row>
    <row r="1778" spans="6:6" hidden="1" x14ac:dyDescent="0.3">
      <c r="F1778" s="63"/>
    </row>
    <row r="1779" spans="6:6" hidden="1" x14ac:dyDescent="0.3">
      <c r="F1779" s="63"/>
    </row>
    <row r="1780" spans="6:6" hidden="1" x14ac:dyDescent="0.3">
      <c r="F1780" s="63"/>
    </row>
    <row r="1781" spans="6:6" hidden="1" x14ac:dyDescent="0.3">
      <c r="F1781" s="63"/>
    </row>
    <row r="1782" spans="6:6" hidden="1" x14ac:dyDescent="0.3">
      <c r="F1782" s="63"/>
    </row>
    <row r="1783" spans="6:6" hidden="1" x14ac:dyDescent="0.3">
      <c r="F1783" s="63"/>
    </row>
    <row r="1784" spans="6:6" hidden="1" x14ac:dyDescent="0.3">
      <c r="F1784" s="63"/>
    </row>
    <row r="1785" spans="6:6" hidden="1" x14ac:dyDescent="0.3">
      <c r="F1785" s="63"/>
    </row>
    <row r="1786" spans="6:6" hidden="1" x14ac:dyDescent="0.3">
      <c r="F1786" s="63"/>
    </row>
    <row r="1787" spans="6:6" hidden="1" x14ac:dyDescent="0.3">
      <c r="F1787" s="63"/>
    </row>
    <row r="1788" spans="6:6" hidden="1" x14ac:dyDescent="0.3">
      <c r="F1788" s="63"/>
    </row>
    <row r="1789" spans="6:6" hidden="1" x14ac:dyDescent="0.3">
      <c r="F1789" s="63"/>
    </row>
    <row r="1790" spans="6:6" hidden="1" x14ac:dyDescent="0.3">
      <c r="F1790" s="63"/>
    </row>
    <row r="1791" spans="6:6" hidden="1" x14ac:dyDescent="0.3">
      <c r="F1791" s="63"/>
    </row>
    <row r="1792" spans="6:6" hidden="1" x14ac:dyDescent="0.3">
      <c r="F1792" s="63"/>
    </row>
    <row r="1793" spans="2:54" hidden="1" x14ac:dyDescent="0.3">
      <c r="F1793" s="63"/>
    </row>
    <row r="1794" spans="2:54" hidden="1" x14ac:dyDescent="0.3">
      <c r="F1794" s="63"/>
    </row>
    <row r="1795" spans="2:54" hidden="1" x14ac:dyDescent="0.3">
      <c r="F1795" s="63"/>
    </row>
    <row r="1796" spans="2:54" hidden="1" x14ac:dyDescent="0.3">
      <c r="F1796" s="63"/>
    </row>
    <row r="1797" spans="2:54" hidden="1" x14ac:dyDescent="0.3"/>
    <row r="1798" spans="2:54" hidden="1" x14ac:dyDescent="0.3"/>
    <row r="1799" spans="2:54" s="60" customFormat="1" ht="16" hidden="1" thickBot="1" x14ac:dyDescent="0.5">
      <c r="B1799" s="85" t="s">
        <v>151</v>
      </c>
      <c r="C1799" s="86"/>
      <c r="D1799" s="86"/>
      <c r="E1799" s="86"/>
      <c r="F1799" s="86"/>
      <c r="G1799" s="86"/>
      <c r="H1799" s="87"/>
      <c r="I1799" s="86"/>
      <c r="J1799" s="86"/>
      <c r="K1799" s="86"/>
      <c r="L1799" s="86"/>
      <c r="M1799" s="86"/>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2:54" s="60" customFormat="1" x14ac:dyDescent="0.3">
      <c r="B1800" s="4"/>
      <c r="C1800" s="4"/>
      <c r="D1800" s="4"/>
      <c r="E1800" s="4"/>
      <c r="F1800" s="4"/>
      <c r="G1800" s="4"/>
      <c r="H1800" s="61"/>
      <c r="I1800" s="4"/>
      <c r="J1800" s="4"/>
      <c r="K1800" s="4"/>
      <c r="L1800" s="4"/>
      <c r="M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sheetData>
  <mergeCells count="627">
    <mergeCell ref="C1560:H1560"/>
    <mergeCell ref="C1597:H1597"/>
    <mergeCell ref="C1634:H1634"/>
    <mergeCell ref="C1671:H1671"/>
    <mergeCell ref="C1708:H1708"/>
    <mergeCell ref="C1338:H1338"/>
    <mergeCell ref="C1375:H1375"/>
    <mergeCell ref="C1412:H1412"/>
    <mergeCell ref="C1449:H1449"/>
    <mergeCell ref="C1486:H1486"/>
    <mergeCell ref="C1523:H1523"/>
    <mergeCell ref="E701:L701"/>
    <mergeCell ref="B703:M703"/>
    <mergeCell ref="C1190:H1190"/>
    <mergeCell ref="C1227:H1227"/>
    <mergeCell ref="C1264:H1264"/>
    <mergeCell ref="C1301:H1301"/>
    <mergeCell ref="B697:M697"/>
    <mergeCell ref="B698:D698"/>
    <mergeCell ref="E698:H698"/>
    <mergeCell ref="I698:M698"/>
    <mergeCell ref="E699:H699"/>
    <mergeCell ref="I699:M699"/>
    <mergeCell ref="B689:J689"/>
    <mergeCell ref="K689:M689"/>
    <mergeCell ref="B691:J691"/>
    <mergeCell ref="K691:M691"/>
    <mergeCell ref="B693:M693"/>
    <mergeCell ref="B696:M696"/>
    <mergeCell ref="B683:J683"/>
    <mergeCell ref="K683:M683"/>
    <mergeCell ref="B685:J685"/>
    <mergeCell ref="K685:M685"/>
    <mergeCell ref="B687:J687"/>
    <mergeCell ref="K687:M687"/>
    <mergeCell ref="B677:J677"/>
    <mergeCell ref="K677:M677"/>
    <mergeCell ref="B679:J679"/>
    <mergeCell ref="K679:M679"/>
    <mergeCell ref="B681:J681"/>
    <mergeCell ref="K681:M681"/>
    <mergeCell ref="F670:I670"/>
    <mergeCell ref="F671:I671"/>
    <mergeCell ref="K671:M671"/>
    <mergeCell ref="B673:J673"/>
    <mergeCell ref="K673:M673"/>
    <mergeCell ref="B675:J675"/>
    <mergeCell ref="K675:M675"/>
    <mergeCell ref="E660:L660"/>
    <mergeCell ref="B662:M662"/>
    <mergeCell ref="B663:M663"/>
    <mergeCell ref="B666:E666"/>
    <mergeCell ref="F666:I666"/>
    <mergeCell ref="J666:M666"/>
    <mergeCell ref="B656:M656"/>
    <mergeCell ref="B657:D657"/>
    <mergeCell ref="E657:H657"/>
    <mergeCell ref="I657:M657"/>
    <mergeCell ref="E658:H658"/>
    <mergeCell ref="I658:M658"/>
    <mergeCell ref="B648:J648"/>
    <mergeCell ref="K648:M648"/>
    <mergeCell ref="B650:J650"/>
    <mergeCell ref="K650:M650"/>
    <mergeCell ref="B652:M652"/>
    <mergeCell ref="B655:M655"/>
    <mergeCell ref="B642:J642"/>
    <mergeCell ref="K642:M642"/>
    <mergeCell ref="B644:J644"/>
    <mergeCell ref="K644:M644"/>
    <mergeCell ref="B646:J646"/>
    <mergeCell ref="K646:M646"/>
    <mergeCell ref="B636:J636"/>
    <mergeCell ref="K636:M636"/>
    <mergeCell ref="B638:J638"/>
    <mergeCell ref="K638:M638"/>
    <mergeCell ref="B640:J640"/>
    <mergeCell ref="K640:M640"/>
    <mergeCell ref="F629:I629"/>
    <mergeCell ref="F630:I630"/>
    <mergeCell ref="K630:M630"/>
    <mergeCell ref="B632:J632"/>
    <mergeCell ref="K632:M632"/>
    <mergeCell ref="B634:J634"/>
    <mergeCell ref="K634:M634"/>
    <mergeCell ref="E619:L619"/>
    <mergeCell ref="B621:M621"/>
    <mergeCell ref="B622:M622"/>
    <mergeCell ref="B625:E625"/>
    <mergeCell ref="F625:I625"/>
    <mergeCell ref="J625:M625"/>
    <mergeCell ref="B615:M615"/>
    <mergeCell ref="B616:D616"/>
    <mergeCell ref="E616:H616"/>
    <mergeCell ref="I616:M616"/>
    <mergeCell ref="E617:H617"/>
    <mergeCell ref="I617:M617"/>
    <mergeCell ref="B607:J607"/>
    <mergeCell ref="K607:M607"/>
    <mergeCell ref="B609:J609"/>
    <mergeCell ref="K609:M609"/>
    <mergeCell ref="B611:M611"/>
    <mergeCell ref="B614:M614"/>
    <mergeCell ref="B601:J601"/>
    <mergeCell ref="K601:M601"/>
    <mergeCell ref="B603:J603"/>
    <mergeCell ref="K603:M603"/>
    <mergeCell ref="B605:J605"/>
    <mergeCell ref="K605:M605"/>
    <mergeCell ref="B595:J595"/>
    <mergeCell ref="K595:M595"/>
    <mergeCell ref="B597:J597"/>
    <mergeCell ref="K597:M597"/>
    <mergeCell ref="B599:J599"/>
    <mergeCell ref="K599:M599"/>
    <mergeCell ref="F588:I588"/>
    <mergeCell ref="F589:I589"/>
    <mergeCell ref="K589:M589"/>
    <mergeCell ref="B591:J591"/>
    <mergeCell ref="K591:M591"/>
    <mergeCell ref="B593:J593"/>
    <mergeCell ref="K593:M593"/>
    <mergeCell ref="E578:L578"/>
    <mergeCell ref="B580:M580"/>
    <mergeCell ref="B581:M581"/>
    <mergeCell ref="B584:E584"/>
    <mergeCell ref="F584:I584"/>
    <mergeCell ref="J584:M584"/>
    <mergeCell ref="B574:M574"/>
    <mergeCell ref="B575:D575"/>
    <mergeCell ref="E575:H575"/>
    <mergeCell ref="I575:M575"/>
    <mergeCell ref="E576:H576"/>
    <mergeCell ref="I576:M576"/>
    <mergeCell ref="B566:J566"/>
    <mergeCell ref="K566:M566"/>
    <mergeCell ref="B568:J568"/>
    <mergeCell ref="K568:M568"/>
    <mergeCell ref="B570:M570"/>
    <mergeCell ref="B573:M573"/>
    <mergeCell ref="B560:J560"/>
    <mergeCell ref="K560:M560"/>
    <mergeCell ref="B562:J562"/>
    <mergeCell ref="K562:M562"/>
    <mergeCell ref="B564:J564"/>
    <mergeCell ref="K564:M564"/>
    <mergeCell ref="B554:J554"/>
    <mergeCell ref="K554:M554"/>
    <mergeCell ref="B556:J556"/>
    <mergeCell ref="K556:M556"/>
    <mergeCell ref="B558:J558"/>
    <mergeCell ref="K558:M558"/>
    <mergeCell ref="F547:I547"/>
    <mergeCell ref="F548:I548"/>
    <mergeCell ref="K548:M548"/>
    <mergeCell ref="B550:J550"/>
    <mergeCell ref="K550:M550"/>
    <mergeCell ref="B552:J552"/>
    <mergeCell ref="K552:M552"/>
    <mergeCell ref="E537:L537"/>
    <mergeCell ref="B539:M539"/>
    <mergeCell ref="B540:M540"/>
    <mergeCell ref="B543:E543"/>
    <mergeCell ref="F543:I543"/>
    <mergeCell ref="J543:M543"/>
    <mergeCell ref="B533:M533"/>
    <mergeCell ref="B534:D534"/>
    <mergeCell ref="E534:H534"/>
    <mergeCell ref="I534:M534"/>
    <mergeCell ref="E535:H535"/>
    <mergeCell ref="I535:M535"/>
    <mergeCell ref="B525:J525"/>
    <mergeCell ref="K525:M525"/>
    <mergeCell ref="B527:J527"/>
    <mergeCell ref="K527:M527"/>
    <mergeCell ref="B529:M529"/>
    <mergeCell ref="B532:M532"/>
    <mergeCell ref="B519:J519"/>
    <mergeCell ref="K519:M519"/>
    <mergeCell ref="B521:J521"/>
    <mergeCell ref="K521:M521"/>
    <mergeCell ref="B523:J523"/>
    <mergeCell ref="K523:M523"/>
    <mergeCell ref="B513:J513"/>
    <mergeCell ref="K513:M513"/>
    <mergeCell ref="B515:J515"/>
    <mergeCell ref="K515:M515"/>
    <mergeCell ref="B517:J517"/>
    <mergeCell ref="K517:M517"/>
    <mergeCell ref="F506:I506"/>
    <mergeCell ref="F507:I507"/>
    <mergeCell ref="K507:M507"/>
    <mergeCell ref="B509:J509"/>
    <mergeCell ref="K509:M509"/>
    <mergeCell ref="B511:J511"/>
    <mergeCell ref="K511:M511"/>
    <mergeCell ref="E496:L496"/>
    <mergeCell ref="B498:M498"/>
    <mergeCell ref="B499:M499"/>
    <mergeCell ref="B502:E502"/>
    <mergeCell ref="F502:I502"/>
    <mergeCell ref="J502:M502"/>
    <mergeCell ref="B492:M492"/>
    <mergeCell ref="B493:D493"/>
    <mergeCell ref="E493:H493"/>
    <mergeCell ref="I493:M493"/>
    <mergeCell ref="E494:H494"/>
    <mergeCell ref="I494:M494"/>
    <mergeCell ref="B484:J484"/>
    <mergeCell ref="K484:M484"/>
    <mergeCell ref="B486:J486"/>
    <mergeCell ref="K486:M486"/>
    <mergeCell ref="B488:M488"/>
    <mergeCell ref="B491:M491"/>
    <mergeCell ref="B478:J478"/>
    <mergeCell ref="K478:M478"/>
    <mergeCell ref="B480:J480"/>
    <mergeCell ref="K480:M480"/>
    <mergeCell ref="B482:J482"/>
    <mergeCell ref="K482:M482"/>
    <mergeCell ref="B472:J472"/>
    <mergeCell ref="K472:M472"/>
    <mergeCell ref="B474:J474"/>
    <mergeCell ref="K474:M474"/>
    <mergeCell ref="B476:J476"/>
    <mergeCell ref="K476:M476"/>
    <mergeCell ref="F465:I465"/>
    <mergeCell ref="F466:I466"/>
    <mergeCell ref="K466:M466"/>
    <mergeCell ref="B468:J468"/>
    <mergeCell ref="K468:M468"/>
    <mergeCell ref="B470:J470"/>
    <mergeCell ref="K470:M470"/>
    <mergeCell ref="E455:L455"/>
    <mergeCell ref="B457:M457"/>
    <mergeCell ref="B458:M458"/>
    <mergeCell ref="B461:E461"/>
    <mergeCell ref="F461:I461"/>
    <mergeCell ref="J461:M461"/>
    <mergeCell ref="B451:M451"/>
    <mergeCell ref="B452:D452"/>
    <mergeCell ref="E452:H452"/>
    <mergeCell ref="I452:M452"/>
    <mergeCell ref="E453:H453"/>
    <mergeCell ref="I453:M453"/>
    <mergeCell ref="B443:J443"/>
    <mergeCell ref="K443:M443"/>
    <mergeCell ref="B445:J445"/>
    <mergeCell ref="K445:M445"/>
    <mergeCell ref="B447:M447"/>
    <mergeCell ref="B450:M450"/>
    <mergeCell ref="B437:J437"/>
    <mergeCell ref="K437:M437"/>
    <mergeCell ref="B439:J439"/>
    <mergeCell ref="K439:M439"/>
    <mergeCell ref="B441:J441"/>
    <mergeCell ref="K441:M441"/>
    <mergeCell ref="B431:J431"/>
    <mergeCell ref="K431:M431"/>
    <mergeCell ref="B433:J433"/>
    <mergeCell ref="K433:M433"/>
    <mergeCell ref="B435:J435"/>
    <mergeCell ref="K435:M435"/>
    <mergeCell ref="F424:I424"/>
    <mergeCell ref="F425:I425"/>
    <mergeCell ref="K425:M425"/>
    <mergeCell ref="B427:J427"/>
    <mergeCell ref="K427:M427"/>
    <mergeCell ref="B429:J429"/>
    <mergeCell ref="K429:M429"/>
    <mergeCell ref="E414:L414"/>
    <mergeCell ref="B416:M416"/>
    <mergeCell ref="B417:M417"/>
    <mergeCell ref="B420:E420"/>
    <mergeCell ref="F420:I420"/>
    <mergeCell ref="J420:M420"/>
    <mergeCell ref="B410:M410"/>
    <mergeCell ref="B411:D411"/>
    <mergeCell ref="E411:H411"/>
    <mergeCell ref="I411:M411"/>
    <mergeCell ref="E412:H412"/>
    <mergeCell ref="I412:M412"/>
    <mergeCell ref="B402:J402"/>
    <mergeCell ref="K402:M402"/>
    <mergeCell ref="B404:J404"/>
    <mergeCell ref="K404:M404"/>
    <mergeCell ref="B406:M406"/>
    <mergeCell ref="B409:M409"/>
    <mergeCell ref="B396:J396"/>
    <mergeCell ref="K396:M396"/>
    <mergeCell ref="B398:J398"/>
    <mergeCell ref="K398:M398"/>
    <mergeCell ref="B400:J400"/>
    <mergeCell ref="K400:M400"/>
    <mergeCell ref="B390:J390"/>
    <mergeCell ref="K390:M390"/>
    <mergeCell ref="B392:J392"/>
    <mergeCell ref="K392:M392"/>
    <mergeCell ref="B394:J394"/>
    <mergeCell ref="K394:M394"/>
    <mergeCell ref="F383:I383"/>
    <mergeCell ref="F384:I384"/>
    <mergeCell ref="K384:M384"/>
    <mergeCell ref="B386:J386"/>
    <mergeCell ref="K386:M386"/>
    <mergeCell ref="B388:J388"/>
    <mergeCell ref="K388:M388"/>
    <mergeCell ref="E373:L373"/>
    <mergeCell ref="B375:M375"/>
    <mergeCell ref="B376:M376"/>
    <mergeCell ref="B379:E379"/>
    <mergeCell ref="F379:I379"/>
    <mergeCell ref="J379:M379"/>
    <mergeCell ref="B369:M369"/>
    <mergeCell ref="B370:D370"/>
    <mergeCell ref="E370:H370"/>
    <mergeCell ref="I370:M370"/>
    <mergeCell ref="E371:H371"/>
    <mergeCell ref="I371:M371"/>
    <mergeCell ref="B361:J361"/>
    <mergeCell ref="K361:M361"/>
    <mergeCell ref="B363:J363"/>
    <mergeCell ref="K363:M363"/>
    <mergeCell ref="B365:M365"/>
    <mergeCell ref="B368:M368"/>
    <mergeCell ref="B355:J355"/>
    <mergeCell ref="K355:M355"/>
    <mergeCell ref="B357:J357"/>
    <mergeCell ref="K357:M357"/>
    <mergeCell ref="B359:J359"/>
    <mergeCell ref="K359:M359"/>
    <mergeCell ref="B349:J349"/>
    <mergeCell ref="K349:M349"/>
    <mergeCell ref="B351:J351"/>
    <mergeCell ref="K351:M351"/>
    <mergeCell ref="B353:J353"/>
    <mergeCell ref="K353:M353"/>
    <mergeCell ref="F342:I342"/>
    <mergeCell ref="F343:I343"/>
    <mergeCell ref="K343:M343"/>
    <mergeCell ref="B345:J345"/>
    <mergeCell ref="K345:M345"/>
    <mergeCell ref="B347:J347"/>
    <mergeCell ref="K347:M347"/>
    <mergeCell ref="E332:L332"/>
    <mergeCell ref="B334:M334"/>
    <mergeCell ref="B335:M335"/>
    <mergeCell ref="B338:E338"/>
    <mergeCell ref="F338:I338"/>
    <mergeCell ref="J338:M338"/>
    <mergeCell ref="B328:M328"/>
    <mergeCell ref="B329:D329"/>
    <mergeCell ref="E329:H329"/>
    <mergeCell ref="I329:M329"/>
    <mergeCell ref="E330:H330"/>
    <mergeCell ref="I330:M330"/>
    <mergeCell ref="B320:J320"/>
    <mergeCell ref="K320:M320"/>
    <mergeCell ref="B322:J322"/>
    <mergeCell ref="K322:M322"/>
    <mergeCell ref="B324:M324"/>
    <mergeCell ref="B327:M327"/>
    <mergeCell ref="B314:J314"/>
    <mergeCell ref="K314:M314"/>
    <mergeCell ref="B316:J316"/>
    <mergeCell ref="K316:M316"/>
    <mergeCell ref="B318:J318"/>
    <mergeCell ref="K318:M318"/>
    <mergeCell ref="B308:J308"/>
    <mergeCell ref="K308:M308"/>
    <mergeCell ref="B310:J310"/>
    <mergeCell ref="K310:M310"/>
    <mergeCell ref="B312:J312"/>
    <mergeCell ref="K312:M312"/>
    <mergeCell ref="F301:I301"/>
    <mergeCell ref="F302:I302"/>
    <mergeCell ref="K302:M302"/>
    <mergeCell ref="B304:J304"/>
    <mergeCell ref="K304:M304"/>
    <mergeCell ref="B306:J306"/>
    <mergeCell ref="K306:M306"/>
    <mergeCell ref="E291:L291"/>
    <mergeCell ref="B293:M293"/>
    <mergeCell ref="B294:M294"/>
    <mergeCell ref="B297:E297"/>
    <mergeCell ref="F297:I297"/>
    <mergeCell ref="J297:M297"/>
    <mergeCell ref="B287:M287"/>
    <mergeCell ref="B288:D288"/>
    <mergeCell ref="E288:H288"/>
    <mergeCell ref="I288:M288"/>
    <mergeCell ref="E289:H289"/>
    <mergeCell ref="I289:M289"/>
    <mergeCell ref="B279:J279"/>
    <mergeCell ref="K279:M279"/>
    <mergeCell ref="B281:J281"/>
    <mergeCell ref="K281:M281"/>
    <mergeCell ref="B283:M283"/>
    <mergeCell ref="B286:M286"/>
    <mergeCell ref="B273:J273"/>
    <mergeCell ref="K273:M273"/>
    <mergeCell ref="B275:J275"/>
    <mergeCell ref="K275:M275"/>
    <mergeCell ref="B277:J277"/>
    <mergeCell ref="K277:M277"/>
    <mergeCell ref="B267:J267"/>
    <mergeCell ref="K267:M267"/>
    <mergeCell ref="B269:J269"/>
    <mergeCell ref="K269:M269"/>
    <mergeCell ref="B271:J271"/>
    <mergeCell ref="K271:M271"/>
    <mergeCell ref="F260:I260"/>
    <mergeCell ref="F261:I261"/>
    <mergeCell ref="K261:M261"/>
    <mergeCell ref="B263:J263"/>
    <mergeCell ref="K263:M263"/>
    <mergeCell ref="B265:J265"/>
    <mergeCell ref="K265:M265"/>
    <mergeCell ref="E250:L250"/>
    <mergeCell ref="B252:M252"/>
    <mergeCell ref="B253:M253"/>
    <mergeCell ref="B256:E256"/>
    <mergeCell ref="F256:I256"/>
    <mergeCell ref="J256:M256"/>
    <mergeCell ref="B246:M246"/>
    <mergeCell ref="B247:D247"/>
    <mergeCell ref="E247:H247"/>
    <mergeCell ref="I247:M247"/>
    <mergeCell ref="E248:H248"/>
    <mergeCell ref="I248:M248"/>
    <mergeCell ref="B238:J238"/>
    <mergeCell ref="K238:M238"/>
    <mergeCell ref="B240:J240"/>
    <mergeCell ref="K240:M240"/>
    <mergeCell ref="B242:M242"/>
    <mergeCell ref="B245:M245"/>
    <mergeCell ref="B232:J232"/>
    <mergeCell ref="K232:M232"/>
    <mergeCell ref="B234:J234"/>
    <mergeCell ref="K234:M234"/>
    <mergeCell ref="B236:J236"/>
    <mergeCell ref="K236:M236"/>
    <mergeCell ref="B226:J226"/>
    <mergeCell ref="K226:M226"/>
    <mergeCell ref="B228:J228"/>
    <mergeCell ref="K228:M228"/>
    <mergeCell ref="B230:J230"/>
    <mergeCell ref="K230:M230"/>
    <mergeCell ref="F219:I219"/>
    <mergeCell ref="F220:I220"/>
    <mergeCell ref="K220:M220"/>
    <mergeCell ref="B222:J222"/>
    <mergeCell ref="K222:M222"/>
    <mergeCell ref="B224:J224"/>
    <mergeCell ref="K224:M224"/>
    <mergeCell ref="E209:L209"/>
    <mergeCell ref="B211:M211"/>
    <mergeCell ref="B212:M212"/>
    <mergeCell ref="B215:E215"/>
    <mergeCell ref="F215:I215"/>
    <mergeCell ref="J215:M215"/>
    <mergeCell ref="B205:M205"/>
    <mergeCell ref="B206:D206"/>
    <mergeCell ref="E206:H206"/>
    <mergeCell ref="I206:M206"/>
    <mergeCell ref="E207:H207"/>
    <mergeCell ref="I207:M207"/>
    <mergeCell ref="B197:J197"/>
    <mergeCell ref="K197:M197"/>
    <mergeCell ref="B199:J199"/>
    <mergeCell ref="K199:M199"/>
    <mergeCell ref="B201:M201"/>
    <mergeCell ref="B204:M204"/>
    <mergeCell ref="B191:J191"/>
    <mergeCell ref="K191:M191"/>
    <mergeCell ref="B193:J193"/>
    <mergeCell ref="K193:M193"/>
    <mergeCell ref="B195:J195"/>
    <mergeCell ref="K195:M195"/>
    <mergeCell ref="B185:J185"/>
    <mergeCell ref="K185:M185"/>
    <mergeCell ref="B187:J187"/>
    <mergeCell ref="K187:M187"/>
    <mergeCell ref="B189:J189"/>
    <mergeCell ref="K189:M189"/>
    <mergeCell ref="F178:I178"/>
    <mergeCell ref="F179:I179"/>
    <mergeCell ref="K179:M179"/>
    <mergeCell ref="B181:J181"/>
    <mergeCell ref="K181:M181"/>
    <mergeCell ref="B183:J183"/>
    <mergeCell ref="K183:M183"/>
    <mergeCell ref="E168:L168"/>
    <mergeCell ref="B170:M170"/>
    <mergeCell ref="B171:M171"/>
    <mergeCell ref="B174:E174"/>
    <mergeCell ref="F174:I174"/>
    <mergeCell ref="J174:M174"/>
    <mergeCell ref="B164:M164"/>
    <mergeCell ref="B165:D165"/>
    <mergeCell ref="E165:H165"/>
    <mergeCell ref="I165:M165"/>
    <mergeCell ref="E166:H166"/>
    <mergeCell ref="I166:M166"/>
    <mergeCell ref="B156:J156"/>
    <mergeCell ref="K156:M156"/>
    <mergeCell ref="B158:J158"/>
    <mergeCell ref="K158:M158"/>
    <mergeCell ref="B160:M160"/>
    <mergeCell ref="B163:M163"/>
    <mergeCell ref="B150:J150"/>
    <mergeCell ref="K150:M150"/>
    <mergeCell ref="B152:J152"/>
    <mergeCell ref="K152:M152"/>
    <mergeCell ref="B154:J154"/>
    <mergeCell ref="K154:M154"/>
    <mergeCell ref="B144:J144"/>
    <mergeCell ref="K144:M144"/>
    <mergeCell ref="B146:J146"/>
    <mergeCell ref="K146:M146"/>
    <mergeCell ref="B148:J148"/>
    <mergeCell ref="K148:M148"/>
    <mergeCell ref="F137:I137"/>
    <mergeCell ref="F138:I138"/>
    <mergeCell ref="K138:M138"/>
    <mergeCell ref="B140:J140"/>
    <mergeCell ref="K140:M140"/>
    <mergeCell ref="B142:J142"/>
    <mergeCell ref="K142:M142"/>
    <mergeCell ref="E126:L126"/>
    <mergeCell ref="B128:M128"/>
    <mergeCell ref="B129:M129"/>
    <mergeCell ref="B133:E133"/>
    <mergeCell ref="F133:I133"/>
    <mergeCell ref="J133:M133"/>
    <mergeCell ref="B122:M122"/>
    <mergeCell ref="B123:D123"/>
    <mergeCell ref="E123:H123"/>
    <mergeCell ref="I123:M123"/>
    <mergeCell ref="E124:H124"/>
    <mergeCell ref="I124:M124"/>
    <mergeCell ref="B114:J114"/>
    <mergeCell ref="K114:M114"/>
    <mergeCell ref="B116:J116"/>
    <mergeCell ref="K116:M116"/>
    <mergeCell ref="B118:M118"/>
    <mergeCell ref="B121:M121"/>
    <mergeCell ref="B108:J108"/>
    <mergeCell ref="K108:M108"/>
    <mergeCell ref="B110:J110"/>
    <mergeCell ref="K110:M110"/>
    <mergeCell ref="B112:J112"/>
    <mergeCell ref="K112:M112"/>
    <mergeCell ref="B102:J102"/>
    <mergeCell ref="K102:M102"/>
    <mergeCell ref="B104:J104"/>
    <mergeCell ref="K104:M104"/>
    <mergeCell ref="B106:J106"/>
    <mergeCell ref="K106:M106"/>
    <mergeCell ref="F95:I95"/>
    <mergeCell ref="F96:I96"/>
    <mergeCell ref="K96:M96"/>
    <mergeCell ref="B98:J98"/>
    <mergeCell ref="K98:M98"/>
    <mergeCell ref="B100:J100"/>
    <mergeCell ref="K100:M100"/>
    <mergeCell ref="B82:M82"/>
    <mergeCell ref="B84:M84"/>
    <mergeCell ref="B86:M86"/>
    <mergeCell ref="B87:M87"/>
    <mergeCell ref="B91:E91"/>
    <mergeCell ref="F91:I91"/>
    <mergeCell ref="J91:M91"/>
    <mergeCell ref="B74:J74"/>
    <mergeCell ref="K74:M74"/>
    <mergeCell ref="B76:J76"/>
    <mergeCell ref="K76:M76"/>
    <mergeCell ref="B78:M78"/>
    <mergeCell ref="B81:M81"/>
    <mergeCell ref="B68:J68"/>
    <mergeCell ref="K68:M68"/>
    <mergeCell ref="B70:J70"/>
    <mergeCell ref="K70:M70"/>
    <mergeCell ref="B72:J72"/>
    <mergeCell ref="K72:M72"/>
    <mergeCell ref="B62:J62"/>
    <mergeCell ref="K62:M62"/>
    <mergeCell ref="B64:J64"/>
    <mergeCell ref="K64:M64"/>
    <mergeCell ref="B66:J66"/>
    <mergeCell ref="K66:M66"/>
    <mergeCell ref="F56:I56"/>
    <mergeCell ref="K56:M56"/>
    <mergeCell ref="B58:J58"/>
    <mergeCell ref="K58:M58"/>
    <mergeCell ref="B60:J60"/>
    <mergeCell ref="K60:M60"/>
    <mergeCell ref="C34:I34"/>
    <mergeCell ref="C35:I35"/>
    <mergeCell ref="B51:E51"/>
    <mergeCell ref="F51:I51"/>
    <mergeCell ref="J51:M51"/>
    <mergeCell ref="F55:I55"/>
    <mergeCell ref="C28:I28"/>
    <mergeCell ref="C29:I29"/>
    <mergeCell ref="C30:I30"/>
    <mergeCell ref="C31:I31"/>
    <mergeCell ref="C32:I32"/>
    <mergeCell ref="C33:I33"/>
    <mergeCell ref="C22:I22"/>
    <mergeCell ref="C23:I23"/>
    <mergeCell ref="C24:I24"/>
    <mergeCell ref="C25:I25"/>
    <mergeCell ref="C26:I26"/>
    <mergeCell ref="C27:I27"/>
    <mergeCell ref="B10:M10"/>
    <mergeCell ref="B11:M11"/>
    <mergeCell ref="B12:M12"/>
    <mergeCell ref="B15:M15"/>
    <mergeCell ref="C20:I20"/>
    <mergeCell ref="C21:I21"/>
    <mergeCell ref="B2:M2"/>
    <mergeCell ref="B3:M5"/>
    <mergeCell ref="B6:M6"/>
    <mergeCell ref="B7:M7"/>
    <mergeCell ref="B8:M8"/>
    <mergeCell ref="B9:M9"/>
  </mergeCells>
  <conditionalFormatting sqref="B109:J109 B111:J111 B113:J113 B115:J115 B117:M117 B118">
    <cfRule type="containsText" dxfId="349" priority="94" operator="containsText" text="SELECT">
      <formula>NOT(ISERROR(SEARCH("SELECT",B109)))</formula>
    </cfRule>
  </conditionalFormatting>
  <conditionalFormatting sqref="B151:J151 B153:J153 B155:J155 B157:J157 B159:M159 B160">
    <cfRule type="containsText" dxfId="348" priority="93" operator="containsText" text="SELECT">
      <formula>NOT(ISERROR(SEARCH("SELECT",B151)))</formula>
    </cfRule>
  </conditionalFormatting>
  <conditionalFormatting sqref="B192:J192 B194:J194 B196:J196 B198:J198 B200:M200 B201">
    <cfRule type="containsText" dxfId="347" priority="92" operator="containsText" text="SELECT">
      <formula>NOT(ISERROR(SEARCH("SELECT",B192)))</formula>
    </cfRule>
  </conditionalFormatting>
  <conditionalFormatting sqref="B233:J233 B235:J235 B237:J237 B239:J239 B241:M241 B242">
    <cfRule type="containsText" dxfId="346" priority="91" operator="containsText" text="SELECT">
      <formula>NOT(ISERROR(SEARCH("SELECT",B233)))</formula>
    </cfRule>
  </conditionalFormatting>
  <conditionalFormatting sqref="B274:J274 B276:J276 B278:J278 B280:J280 B282:M282 B283">
    <cfRule type="containsText" dxfId="345" priority="90" operator="containsText" text="SELECT">
      <formula>NOT(ISERROR(SEARCH("SELECT",B274)))</formula>
    </cfRule>
  </conditionalFormatting>
  <conditionalFormatting sqref="B315:J315 B317:J317 B319:J319 B321:J321 B323:M323 B324">
    <cfRule type="containsText" dxfId="344" priority="89" operator="containsText" text="SELECT">
      <formula>NOT(ISERROR(SEARCH("SELECT",B315)))</formula>
    </cfRule>
  </conditionalFormatting>
  <conditionalFormatting sqref="B356:J356 B358:J358 B360:J360 B362:J362 B364:M364 B365">
    <cfRule type="containsText" dxfId="343" priority="88" operator="containsText" text="SELECT">
      <formula>NOT(ISERROR(SEARCH("SELECT",B356)))</formula>
    </cfRule>
  </conditionalFormatting>
  <conditionalFormatting sqref="B397:J397 B399:J399 B401:J401 B403:J403 B405:M405 B406">
    <cfRule type="containsText" dxfId="342" priority="87" operator="containsText" text="SELECT">
      <formula>NOT(ISERROR(SEARCH("SELECT",B397)))</formula>
    </cfRule>
  </conditionalFormatting>
  <conditionalFormatting sqref="B438:J438 B440:J440 B442:J442 B444:J444 B446:M446 B447">
    <cfRule type="containsText" dxfId="341" priority="86" operator="containsText" text="SELECT">
      <formula>NOT(ISERROR(SEARCH("SELECT",B438)))</formula>
    </cfRule>
  </conditionalFormatting>
  <conditionalFormatting sqref="B479:J479 B481:J481 B483:J483 B485:J485 B487:M487 B488">
    <cfRule type="containsText" dxfId="340" priority="85" operator="containsText" text="SELECT">
      <formula>NOT(ISERROR(SEARCH("SELECT",B479)))</formula>
    </cfRule>
  </conditionalFormatting>
  <conditionalFormatting sqref="B520:J520 B522:J522 B524:J524 B526:J526 B528:M528 B529">
    <cfRule type="containsText" dxfId="339" priority="84" operator="containsText" text="SELECT">
      <formula>NOT(ISERROR(SEARCH("SELECT",B520)))</formula>
    </cfRule>
  </conditionalFormatting>
  <conditionalFormatting sqref="B561:J561 B563:J563 B565:J565 B567:J567 B569:M569 B570">
    <cfRule type="containsText" dxfId="338" priority="83" operator="containsText" text="SELECT">
      <formula>NOT(ISERROR(SEARCH("SELECT",B561)))</formula>
    </cfRule>
  </conditionalFormatting>
  <conditionalFormatting sqref="B602:J602 B604:J604 B606:J606 B608:J608 B610:M610 B611">
    <cfRule type="containsText" dxfId="337" priority="82" operator="containsText" text="SELECT">
      <formula>NOT(ISERROR(SEARCH("SELECT",B602)))</formula>
    </cfRule>
  </conditionalFormatting>
  <conditionalFormatting sqref="B119:M120">
    <cfRule type="containsText" dxfId="336" priority="79" operator="containsText" text="SELECT">
      <formula>NOT(ISERROR(SEARCH("SELECT",B119)))</formula>
    </cfRule>
  </conditionalFormatting>
  <conditionalFormatting sqref="B161:M162">
    <cfRule type="containsText" dxfId="335" priority="78" operator="containsText" text="SELECT">
      <formula>NOT(ISERROR(SEARCH("SELECT",B161)))</formula>
    </cfRule>
  </conditionalFormatting>
  <conditionalFormatting sqref="B202:M203">
    <cfRule type="containsText" dxfId="334" priority="77" operator="containsText" text="SELECT">
      <formula>NOT(ISERROR(SEARCH("SELECT",B202)))</formula>
    </cfRule>
  </conditionalFormatting>
  <conditionalFormatting sqref="B243:M244">
    <cfRule type="containsText" dxfId="333" priority="76" operator="containsText" text="SELECT">
      <formula>NOT(ISERROR(SEARCH("SELECT",B243)))</formula>
    </cfRule>
  </conditionalFormatting>
  <conditionalFormatting sqref="B284:M285">
    <cfRule type="containsText" dxfId="332" priority="75" operator="containsText" text="SELECT">
      <formula>NOT(ISERROR(SEARCH("SELECT",B284)))</formula>
    </cfRule>
  </conditionalFormatting>
  <conditionalFormatting sqref="B325:M326">
    <cfRule type="containsText" dxfId="331" priority="74" operator="containsText" text="SELECT">
      <formula>NOT(ISERROR(SEARCH("SELECT",B325)))</formula>
    </cfRule>
  </conditionalFormatting>
  <conditionalFormatting sqref="B366:M367">
    <cfRule type="containsText" dxfId="330" priority="73" operator="containsText" text="SELECT">
      <formula>NOT(ISERROR(SEARCH("SELECT",B366)))</formula>
    </cfRule>
  </conditionalFormatting>
  <conditionalFormatting sqref="B407:M408">
    <cfRule type="containsText" dxfId="329" priority="72" operator="containsText" text="SELECT">
      <formula>NOT(ISERROR(SEARCH("SELECT",B407)))</formula>
    </cfRule>
  </conditionalFormatting>
  <conditionalFormatting sqref="B448:M449">
    <cfRule type="containsText" dxfId="328" priority="71" operator="containsText" text="SELECT">
      <formula>NOT(ISERROR(SEARCH("SELECT",B448)))</formula>
    </cfRule>
  </conditionalFormatting>
  <conditionalFormatting sqref="B489:M490">
    <cfRule type="containsText" dxfId="327" priority="70" operator="containsText" text="SELECT">
      <formula>NOT(ISERROR(SEARCH("SELECT",B489)))</formula>
    </cfRule>
  </conditionalFormatting>
  <conditionalFormatting sqref="B530:M531">
    <cfRule type="containsText" dxfId="326" priority="69" operator="containsText" text="SELECT">
      <formula>NOT(ISERROR(SEARCH("SELECT",B530)))</formula>
    </cfRule>
  </conditionalFormatting>
  <conditionalFormatting sqref="B571:M572">
    <cfRule type="containsText" dxfId="325" priority="68" operator="containsText" text="SELECT">
      <formula>NOT(ISERROR(SEARCH("SELECT",B571)))</formula>
    </cfRule>
  </conditionalFormatting>
  <conditionalFormatting sqref="B612:M613">
    <cfRule type="containsText" dxfId="324" priority="67" operator="containsText" text="SELECT">
      <formula>NOT(ISERROR(SEARCH("SELECT",B612)))</formula>
    </cfRule>
  </conditionalFormatting>
  <conditionalFormatting sqref="B643:M643 B645:M645 B647:M647 B649:M649 B651:M651 B652">
    <cfRule type="containsText" dxfId="323" priority="81" operator="containsText" text="SELECT">
      <formula>NOT(ISERROR(SEARCH("SELECT",B643)))</formula>
    </cfRule>
  </conditionalFormatting>
  <conditionalFormatting sqref="B653:M654">
    <cfRule type="containsText" dxfId="322" priority="66" operator="containsText" text="SELECT">
      <formula>NOT(ISERROR(SEARCH("SELECT",B653)))</formula>
    </cfRule>
  </conditionalFormatting>
  <conditionalFormatting sqref="B684:M684 B686:M686 B688:M688 B690:M690 B692:M692 B693">
    <cfRule type="containsText" dxfId="321" priority="80" operator="containsText" text="SELECT">
      <formula>NOT(ISERROR(SEARCH("SELECT",B684)))</formula>
    </cfRule>
  </conditionalFormatting>
  <conditionalFormatting sqref="B694:M695">
    <cfRule type="containsText" dxfId="320" priority="65" operator="containsText" text="SELECT">
      <formula>NOT(ISERROR(SEARCH("SELECT",B694)))</formula>
    </cfRule>
  </conditionalFormatting>
  <conditionalFormatting sqref="F95:I95">
    <cfRule type="cellIs" dxfId="319" priority="16" operator="equal">
      <formula>0</formula>
    </cfRule>
  </conditionalFormatting>
  <conditionalFormatting sqref="F96:I96">
    <cfRule type="cellIs" dxfId="318" priority="15" operator="equal">
      <formula>0</formula>
    </cfRule>
  </conditionalFormatting>
  <conditionalFormatting sqref="F137:I138">
    <cfRule type="cellIs" dxfId="317" priority="14" operator="equal">
      <formula>0</formula>
    </cfRule>
  </conditionalFormatting>
  <conditionalFormatting sqref="F178:I179">
    <cfRule type="cellIs" dxfId="316" priority="13" operator="equal">
      <formula>0</formula>
    </cfRule>
  </conditionalFormatting>
  <conditionalFormatting sqref="F219:I220">
    <cfRule type="cellIs" dxfId="315" priority="12" operator="equal">
      <formula>0</formula>
    </cfRule>
  </conditionalFormatting>
  <conditionalFormatting sqref="F260:I261">
    <cfRule type="cellIs" dxfId="314" priority="11" operator="equal">
      <formula>0</formula>
    </cfRule>
  </conditionalFormatting>
  <conditionalFormatting sqref="F301:I302">
    <cfRule type="cellIs" dxfId="313" priority="10" operator="equal">
      <formula>0</formula>
    </cfRule>
  </conditionalFormatting>
  <conditionalFormatting sqref="F342:I343">
    <cfRule type="cellIs" dxfId="312" priority="9" operator="equal">
      <formula>0</formula>
    </cfRule>
  </conditionalFormatting>
  <conditionalFormatting sqref="F383:I384">
    <cfRule type="cellIs" dxfId="311" priority="8" operator="equal">
      <formula>0</formula>
    </cfRule>
  </conditionalFormatting>
  <conditionalFormatting sqref="F424:I425">
    <cfRule type="cellIs" dxfId="310" priority="7" operator="equal">
      <formula>0</formula>
    </cfRule>
  </conditionalFormatting>
  <conditionalFormatting sqref="F465:I466">
    <cfRule type="cellIs" dxfId="309" priority="6" operator="equal">
      <formula>0</formula>
    </cfRule>
  </conditionalFormatting>
  <conditionalFormatting sqref="F506:I507">
    <cfRule type="cellIs" dxfId="308" priority="5" operator="equal">
      <formula>0</formula>
    </cfRule>
  </conditionalFormatting>
  <conditionalFormatting sqref="F547:I548">
    <cfRule type="cellIs" dxfId="307" priority="4" operator="equal">
      <formula>0</formula>
    </cfRule>
  </conditionalFormatting>
  <conditionalFormatting sqref="F588:I589">
    <cfRule type="cellIs" dxfId="306" priority="3" operator="equal">
      <formula>0</formula>
    </cfRule>
  </conditionalFormatting>
  <conditionalFormatting sqref="F629:I630">
    <cfRule type="cellIs" dxfId="305" priority="2" operator="equal">
      <formula>0</formula>
    </cfRule>
  </conditionalFormatting>
  <conditionalFormatting sqref="F670:I671">
    <cfRule type="cellIs" dxfId="304" priority="1" operator="equal">
      <formula>0</formula>
    </cfRule>
  </conditionalFormatting>
  <conditionalFormatting sqref="K56:M56">
    <cfRule type="cellIs" dxfId="303" priority="62" operator="greaterThan">
      <formula>9</formula>
    </cfRule>
    <cfRule type="cellIs" dxfId="302" priority="63" operator="between">
      <formula>3</formula>
      <formula>9</formula>
    </cfRule>
    <cfRule type="cellIs" dxfId="301" priority="64" operator="between">
      <formula>0.1</formula>
      <formula>3</formula>
    </cfRule>
  </conditionalFormatting>
  <conditionalFormatting sqref="K96:M96">
    <cfRule type="cellIs" dxfId="300" priority="59" operator="greaterThan">
      <formula>9</formula>
    </cfRule>
    <cfRule type="cellIs" dxfId="299" priority="60" operator="between">
      <formula>3</formula>
      <formula>9</formula>
    </cfRule>
    <cfRule type="cellIs" dxfId="298" priority="61" operator="between">
      <formula>0.1</formula>
      <formula>3</formula>
    </cfRule>
  </conditionalFormatting>
  <conditionalFormatting sqref="K138:M138">
    <cfRule type="cellIs" dxfId="297" priority="56" operator="greaterThan">
      <formula>9</formula>
    </cfRule>
    <cfRule type="cellIs" dxfId="296" priority="57" operator="between">
      <formula>3</formula>
      <formula>9</formula>
    </cfRule>
    <cfRule type="cellIs" dxfId="295" priority="58" operator="between">
      <formula>0.1</formula>
      <formula>3</formula>
    </cfRule>
  </conditionalFormatting>
  <conditionalFormatting sqref="K179:M179">
    <cfRule type="cellIs" dxfId="294" priority="53" operator="greaterThan">
      <formula>9</formula>
    </cfRule>
    <cfRule type="cellIs" dxfId="293" priority="54" operator="between">
      <formula>3</formula>
      <formula>9</formula>
    </cfRule>
    <cfRule type="cellIs" dxfId="292" priority="55" operator="between">
      <formula>0.1</formula>
      <formula>3</formula>
    </cfRule>
  </conditionalFormatting>
  <conditionalFormatting sqref="K220:M220">
    <cfRule type="cellIs" dxfId="291" priority="50" operator="greaterThan">
      <formula>9</formula>
    </cfRule>
    <cfRule type="cellIs" dxfId="290" priority="51" operator="between">
      <formula>3</formula>
      <formula>9</formula>
    </cfRule>
    <cfRule type="cellIs" dxfId="289" priority="52" operator="between">
      <formula>0.1</formula>
      <formula>3</formula>
    </cfRule>
  </conditionalFormatting>
  <conditionalFormatting sqref="K261:M261">
    <cfRule type="cellIs" dxfId="288" priority="47" operator="greaterThan">
      <formula>9</formula>
    </cfRule>
    <cfRule type="cellIs" dxfId="287" priority="48" operator="between">
      <formula>3</formula>
      <formula>9</formula>
    </cfRule>
    <cfRule type="cellIs" dxfId="286" priority="49" operator="between">
      <formula>0.1</formula>
      <formula>3</formula>
    </cfRule>
  </conditionalFormatting>
  <conditionalFormatting sqref="K302:M302">
    <cfRule type="cellIs" dxfId="285" priority="44" operator="greaterThan">
      <formula>9</formula>
    </cfRule>
    <cfRule type="cellIs" dxfId="284" priority="45" operator="between">
      <formula>3</formula>
      <formula>9</formula>
    </cfRule>
    <cfRule type="cellIs" dxfId="283" priority="46" operator="between">
      <formula>0.1</formula>
      <formula>3</formula>
    </cfRule>
  </conditionalFormatting>
  <conditionalFormatting sqref="K343:M343">
    <cfRule type="cellIs" dxfId="282" priority="41" operator="greaterThan">
      <formula>9</formula>
    </cfRule>
    <cfRule type="cellIs" dxfId="281" priority="42" operator="between">
      <formula>3</formula>
      <formula>9</formula>
    </cfRule>
    <cfRule type="cellIs" dxfId="280" priority="43" operator="between">
      <formula>0.1</formula>
      <formula>3</formula>
    </cfRule>
  </conditionalFormatting>
  <conditionalFormatting sqref="K384:M384">
    <cfRule type="cellIs" dxfId="279" priority="38" operator="greaterThan">
      <formula>9</formula>
    </cfRule>
    <cfRule type="cellIs" dxfId="278" priority="39" operator="between">
      <formula>3</formula>
      <formula>9</formula>
    </cfRule>
    <cfRule type="cellIs" dxfId="277" priority="40" operator="between">
      <formula>0.1</formula>
      <formula>3</formula>
    </cfRule>
  </conditionalFormatting>
  <conditionalFormatting sqref="K425:M425">
    <cfRule type="cellIs" dxfId="276" priority="35" operator="greaterThan">
      <formula>9</formula>
    </cfRule>
    <cfRule type="cellIs" dxfId="275" priority="36" operator="between">
      <formula>3</formula>
      <formula>9</formula>
    </cfRule>
    <cfRule type="cellIs" dxfId="274" priority="37" operator="between">
      <formula>0.1</formula>
      <formula>3</formula>
    </cfRule>
  </conditionalFormatting>
  <conditionalFormatting sqref="K466:M466">
    <cfRule type="cellIs" dxfId="273" priority="32" operator="greaterThan">
      <formula>9</formula>
    </cfRule>
    <cfRule type="cellIs" dxfId="272" priority="33" operator="between">
      <formula>3</formula>
      <formula>9</formula>
    </cfRule>
    <cfRule type="cellIs" dxfId="271" priority="34" operator="between">
      <formula>0.1</formula>
      <formula>3</formula>
    </cfRule>
  </conditionalFormatting>
  <conditionalFormatting sqref="K507:M507">
    <cfRule type="cellIs" dxfId="270" priority="29" operator="greaterThan">
      <formula>9</formula>
    </cfRule>
    <cfRule type="cellIs" dxfId="269" priority="30" operator="between">
      <formula>3</formula>
      <formula>9</formula>
    </cfRule>
    <cfRule type="cellIs" dxfId="268" priority="31" operator="between">
      <formula>0.1</formula>
      <formula>3</formula>
    </cfRule>
  </conditionalFormatting>
  <conditionalFormatting sqref="K548:M548">
    <cfRule type="cellIs" dxfId="267" priority="26" operator="greaterThan">
      <formula>9</formula>
    </cfRule>
    <cfRule type="cellIs" dxfId="266" priority="27" operator="between">
      <formula>3</formula>
      <formula>9</formula>
    </cfRule>
    <cfRule type="cellIs" dxfId="265" priority="28" operator="between">
      <formula>0.1</formula>
      <formula>3</formula>
    </cfRule>
  </conditionalFormatting>
  <conditionalFormatting sqref="K589:M589">
    <cfRule type="cellIs" dxfId="264" priority="23" operator="greaterThan">
      <formula>9</formula>
    </cfRule>
    <cfRule type="cellIs" dxfId="263" priority="24" operator="between">
      <formula>3</formula>
      <formula>9</formula>
    </cfRule>
    <cfRule type="cellIs" dxfId="262" priority="25" operator="between">
      <formula>0.1</formula>
      <formula>3</formula>
    </cfRule>
  </conditionalFormatting>
  <conditionalFormatting sqref="K630:M630">
    <cfRule type="cellIs" dxfId="261" priority="20" operator="greaterThan">
      <formula>9</formula>
    </cfRule>
    <cfRule type="cellIs" dxfId="260" priority="21" operator="between">
      <formula>3</formula>
      <formula>9</formula>
    </cfRule>
    <cfRule type="cellIs" dxfId="259" priority="22" operator="between">
      <formula>0.1</formula>
      <formula>3</formula>
    </cfRule>
  </conditionalFormatting>
  <conditionalFormatting sqref="K671:M671">
    <cfRule type="cellIs" dxfId="258" priority="17" operator="greaterThan">
      <formula>9</formula>
    </cfRule>
    <cfRule type="cellIs" dxfId="257" priority="18" operator="between">
      <formula>3</formula>
      <formula>9</formula>
    </cfRule>
    <cfRule type="cellIs" dxfId="256" priority="19" operator="between">
      <formula>0.1</formula>
      <formula>3</formula>
    </cfRule>
  </conditionalFormatting>
  <dataValidations count="5">
    <dataValidation type="decimal" errorStyle="warning" allowBlank="1" showInputMessage="1" showErrorMessage="1" error="Select a ALI score between 0 and 12" sqref="K56:M56 K96:M96 K138:M138 K179:M179 K220:M220 K261:M261 K302:M302 K343:M343 K384:M384 K425:M425 K466:M466 K507:M507 K548:M548 K589:M589 K630:M630 K671:M671" xr:uid="{BCB5279D-3928-45EC-AFCD-FD9A808F3197}">
      <formula1>0</formula1>
      <formula2>12</formula2>
    </dataValidation>
    <dataValidation type="list" errorStyle="warning" allowBlank="1" showInputMessage="1" showErrorMessage="1" error="Select an option from the dropdown list" sqref="E126:L126 E701:L701 E660:L660 E619:L619 E578:L578 E537:L537 E496:L496 E455:L455 E414:L414 E373:L373 E332:L332 E291:L291 E250:L250 E209:L209 E168:L168" xr:uid="{6371F6B8-C827-4787-8AE3-BFD8B76C603F}">
      <formula1>$C$1164:$C$1169</formula1>
    </dataValidation>
    <dataValidation type="list" errorStyle="warning" allowBlank="1" showInputMessage="1" showErrorMessage="1" error="Select an option from the dropdown list" sqref="J51:M51 J91:M91 J133:M133 J174:M174 J215:M215 J256:M256 J297:M297 J338:M338 J379:M379 J420:M420 J461:M461 J502:M502 J543:M543 J584:M584 J625:M625 J666:M666" xr:uid="{0A203B6D-21F9-439A-A9E3-8708F06F35E4}">
      <formula1>$I$1103:$I$1109</formula1>
    </dataValidation>
    <dataValidation type="list" errorStyle="warning" allowBlank="1" showInputMessage="1" showErrorMessage="1" error="Select an option from the dropdown list" sqref="F51 F91 F133 F174 F215 F256 F297 F338 F379 F420 F461 F502 F543 F584 F625 F666" xr:uid="{BBC07839-7FC9-4B4D-BA12-D286CF62C9CB}">
      <formula1>$C$1103:$C$1105</formula1>
    </dataValidation>
    <dataValidation type="list" errorStyle="warning" allowBlank="1" showInputMessage="1" showErrorMessage="1" error="Please select an option from the dropdown list" sqref="K58 K62 K60 K64 K66 K68 K70 K72 K74 K76 K673 K677 K675 K679 K681 K683 K685 K687 K689 K691 K98 K102 K100 K104 K106 K108 K110 K112 K114 K116 K140 K144 K142 K146 K148 K150 K152 K154 K156 K158 K181 K185 K183 K187 K189 K191 K193 K195 K197 K199 K222 K226 K224 K228 K230 K232 K234 K236 K238 K240 K263 K267 K265 K269 K271 K273 K275 K277 K279 K281 K304 K308 K306 K310 K312 K314 K316 K318 K320 K322 K345 K349 K347 K351 K353 K355 K357 K359 K361 K363 K386 K390 K388 K392 K394 K396 K398 K400 K402 K404 K427 K431 K429 K433 K435 K437 K439 K441 K443 K445 K468 K472 K470 K474 K476 K478 K480 K482 K484 K486 K509 K513 K511 K515 K517 K519 K521 K523 K525 K527 K550 K554 K552 K556 K558 K560 K562 K564 K566 K568 K632 K636 K634 K638 K640 K642 K644 K646 K648 K650 K591 K595 K593 K597 K599 K601 K603 K605 K607 K609" xr:uid="{B625051C-E4EA-47F6-8322-025F11DB49CD}">
      <formula1>$F$1107:$F$1111</formula1>
    </dataValidation>
  </dataValidations>
  <hyperlinks>
    <hyperlink ref="A91" location="'CCB-1'!A51:N89" tooltip="previous page header" display="#" xr:uid="{ED3B2144-5373-43FE-8DA5-2D835F32FACE}"/>
    <hyperlink ref="N15" location="'CCB-1'!A51:N89" tooltip="go to next page" display="$" xr:uid="{C5A92F14-CD2E-4074-92B6-9FD03A2B5D72}"/>
    <hyperlink ref="A15" location="'CCB-1'!A1:N13" tooltip="to the top" display="#" xr:uid="{8820762D-A8D8-4A5D-AFD5-9337894E8410}"/>
    <hyperlink ref="A174" location="'CCB-1'!A132:N173" tooltip="previous page header" display="#" xr:uid="{72397C92-BBE4-4A14-9BAA-C8335011FB35}"/>
    <hyperlink ref="N174" location="'CCB-1'!A214:N254" tooltip="to next page" display="$" xr:uid="{CBDA41FF-2518-48A7-8B84-003AE635ACB1}"/>
    <hyperlink ref="A133" location="'CCB-1'!A90:N131" tooltip="previous page header" display="#" xr:uid="{33B998DF-845A-4448-8779-8CD7A40AE529}"/>
    <hyperlink ref="N133" location="'CCB-1'!A173:N213" tooltip="to next page" display="$" xr:uid="{1177C2A2-3BE1-4C90-BE1D-54035F5186D2}"/>
    <hyperlink ref="A51" location="'CCB-1'!A14:N50" tooltip="previous page header" display="#" xr:uid="{A79885E2-0E24-47EB-9751-D7732852F6D3}"/>
    <hyperlink ref="N51" location="'CCB-1'!A90:N131" tooltip="to next page" display="$" xr:uid="{9958495A-9A28-4215-A349-013ADAB4AA00}"/>
    <hyperlink ref="A215" location="'CCB-1'!A173:N213" tooltip="previous page header" display="#" xr:uid="{BAE0716E-4F89-4E8A-9E4E-157C3C985A2B}"/>
    <hyperlink ref="N215" location="'CCB-1'!A255:N295" tooltip="to next page" display="$" xr:uid="{C49A10C2-1105-4BEA-BBCB-3D793017E450}"/>
    <hyperlink ref="A256" location="'CCB-1'!A214:N254" tooltip="previous page header" display="#" xr:uid="{95CB0FB7-79FF-4648-83A7-926D4DFC62F4}"/>
    <hyperlink ref="N256" location="'CCB-1'!A296:N336" tooltip="to next page" display="$" xr:uid="{125A550E-A941-4D6C-AF2B-857D1A047C1D}"/>
    <hyperlink ref="A297" location="'CCB-1'!A255:N295" tooltip="previous page header" display="#" xr:uid="{8A339BBC-8F54-42AA-9336-DB9917170319}"/>
    <hyperlink ref="N297" location="'CCB-1'!A337:N377" tooltip="to next page" display="$" xr:uid="{0F5796BE-28B3-4353-B745-D0B92818BF09}"/>
    <hyperlink ref="A338" location="'CCB-1'!A296:N336" tooltip="previous page header" display="#" xr:uid="{0653CB93-2EF9-4B9B-A79B-FC6F0DBA48CA}"/>
    <hyperlink ref="N338" location="'CCB-1'!A338:N418" tooltip="to next page" display="$" xr:uid="{C8A0649E-98E1-4713-AAF8-EF263342F3FC}"/>
    <hyperlink ref="A379" location="'CCB-1'!A337:N377" tooltip="previous page header" display="#" xr:uid="{089E0955-091A-4939-9D03-F0956AFCA50E}"/>
    <hyperlink ref="N379" location="'CCB-1'!A419:N459" tooltip="to next page" display="$" xr:uid="{A6CD4B50-ACDD-4663-AAAD-117B083C952D}"/>
    <hyperlink ref="A420" location="'CCB-1'!A338:N418" tooltip="previous page header" display="#" xr:uid="{08250E7E-926F-45C8-BBD4-9EA0A75559BD}"/>
    <hyperlink ref="N420" location="'CCB-1'!A460:N500" tooltip="to next page" display="$" xr:uid="{C561AF21-A7D1-45E1-B8FC-BE933C8394E8}"/>
    <hyperlink ref="A461" location="'CCB-1'!A419:N459" tooltip="previous page header" display="#" xr:uid="{4DA8B989-72B7-4BB1-B0FD-92BF8528C8A5}"/>
    <hyperlink ref="N461" location="'CCB-1'!A501:N541" tooltip="to next page" display="$" xr:uid="{9D0E6024-5B22-4551-B685-E8D8FCF2BCD2}"/>
    <hyperlink ref="A502" location="'CCB-1'!A460:N500" tooltip="previous page header" display="#" xr:uid="{1571C6B2-9077-4212-AA27-F96BE848F4F5}"/>
    <hyperlink ref="N502" location="'CCB-1'!A542:N582" tooltip="to next page" display="$" xr:uid="{6EB7A7FA-9D09-4C3B-9E36-A28AAFBBA2C2}"/>
    <hyperlink ref="A543" location="'CCB-1'!A501:N541" tooltip="previous page header" display="#" xr:uid="{526F4F17-701C-4FD3-832E-7E99960DB48D}"/>
    <hyperlink ref="N543" location="'CCB-1'!A583:N623" tooltip="to next page" display="$" xr:uid="{0C21D607-A43B-44FB-9AEC-895EFD19DA85}"/>
    <hyperlink ref="A584" location="'CCB-1'!A542:N582" tooltip="previous page header" display="#" xr:uid="{67359A23-31A9-4C98-9A73-2117CBAF840C}"/>
    <hyperlink ref="N584" location="'CCB-1'!A624:N664" tooltip="to next page" display="$" xr:uid="{EEF406D6-5777-48BB-94E5-8546F81595DA}"/>
    <hyperlink ref="A625" location="'CCB-1'!A583:N623" tooltip="previous page header" display="#" xr:uid="{048ECCB4-4614-47C3-BF20-907C430803F2}"/>
    <hyperlink ref="A666" location="'CCB-1'!A624:N664" tooltip="previous page header" display="#" xr:uid="{2BC6FE10-A1E0-4DDD-A549-FB910400DDCC}"/>
    <hyperlink ref="N666" location="'CCB-1'!A705:N705" tooltip="to bottom" display="$" xr:uid="{F752BE35-0575-4066-9133-0E403A907567}"/>
    <hyperlink ref="N91" location="'CCB-1'!A132:N173" tooltip="to next page" display="$" xr:uid="{A21A0A28-E870-4019-83CE-7355BDBA41E2}"/>
    <hyperlink ref="C20:I20" location="'CCB-1'!A50:N89" tooltip="to 1st visit survey" display="'CCB-1'!A50:N89" xr:uid="{DC072018-F971-4F38-99D6-45E40E6F2EA8}"/>
    <hyperlink ref="B51:E51" location="'CCB-1'!B15" tooltip="return to list of visits" display="1st visit" xr:uid="{324662B9-5CB0-4105-A67F-F8686D61927B}"/>
    <hyperlink ref="C21:I21" location="'CCB-1'!A90:N131" tooltip="to 2nd visit survey" display="'CCB-1'!A90:N131" xr:uid="{8BE4AC0F-66B0-448D-8B22-83B5C470F184}"/>
    <hyperlink ref="C22:I22" location="'CCB-1'!A132:N173" tooltip="to 3rd visit survey" display="'CCB-1'!A132:N173" xr:uid="{9F6DC9CA-E76F-4F3B-ACFF-6C63FC63F259}"/>
    <hyperlink ref="C23:I23" location="'CCB-1'!A173:N213" tooltip="to 4th visit survey" display="'CCB-1'!A173:N213" xr:uid="{1028F35D-3486-4610-9674-B2B5113EE23B}"/>
    <hyperlink ref="C24:I24" location="'CCB-1'!A214:N254" tooltip="to 5th visit survey" display="'CCB-1'!A214:N254" xr:uid="{5A5DF87B-DD30-478C-8AD2-2A1CC175E46A}"/>
    <hyperlink ref="C25:I25" location="'CCB-1'!A255:N295" tooltip="to 6th visit" display="'CCB-1'!A255:N295" xr:uid="{3746788A-2C06-44A9-9814-6BAD3BEB9AF2}"/>
    <hyperlink ref="C26:I26" location="'CCB-1'!A296:N336" tooltip="to 7th visit survey" display="'CCB-1'!A296:N336" xr:uid="{7F15141C-EDDA-4FB5-B894-5B255664A29D}"/>
    <hyperlink ref="V1190" r:id="rId1" xr:uid="{2ED0CE38-3566-467C-BEA6-1D87C9CCD26A}"/>
    <hyperlink ref="B91:E91" location="'CCB-1'!B15" tooltip="return to list of visits" display="2nd visit" xr:uid="{92693EAC-C154-49C3-9A19-5327331F4A7F}"/>
    <hyperlink ref="B133:E133" location="'CCB-1'!B15" tooltip="return to list of visits" display="3rd visit" xr:uid="{E69F0880-F75F-4FC3-93EE-042F5C37B72B}"/>
    <hyperlink ref="B174:E174" location="'CCB-1'!B15" tooltip="return to list of visits" display="4th visit" xr:uid="{87597A65-E1B8-42AA-A517-3494F9C4A303}"/>
    <hyperlink ref="B215:E215" location="'CCB-1'!B15" tooltip="return to list of visits" display="5th visit" xr:uid="{4F25BE13-1168-4535-8DD4-2DB8B11548B2}"/>
    <hyperlink ref="B256:E256" location="'CCB-1'!B15" tooltip="return to list of visits" display="6th visit" xr:uid="{6F5B9635-6521-4AC9-BE28-4101C691566C}"/>
    <hyperlink ref="B297:E297" location="'CCB-1'!B15" tooltip="return to list of visits" display="7th visit" xr:uid="{AFD3A9B4-8AB3-41C9-828C-DAEC29CED7F4}"/>
    <hyperlink ref="B338:E338" location="'CCB-1'!B15" tooltip="return to list of visits" display="8th visit" xr:uid="{1BE534C5-0061-42C7-9060-20AF04DDD77A}"/>
    <hyperlink ref="B379:E379" location="'CCB-1'!B15" tooltip="return to list of visits" display="9th visit" xr:uid="{FCD2ADFF-B608-4A8E-881D-B2F1AC07DBFA}"/>
    <hyperlink ref="B420:E420" location="'CCB-1'!B15" tooltip="return to list of visits" display="10th visit" xr:uid="{EE14142C-34ED-4894-A528-B6A634CDC674}"/>
    <hyperlink ref="B461:E461" location="'CCB-1'!B15" tooltip="return to list of visits" display="11th visit" xr:uid="{361521DC-8816-426B-95DE-E2A7FC4C50C5}"/>
    <hyperlink ref="B502:E502" location="'CCB-1'!B15" tooltip="return to list of visits" display="12th visit" xr:uid="{AF808410-1604-4E5A-ADB4-31F00DBAE9F2}"/>
    <hyperlink ref="B543:E543" location="'CCB-1'!B15" tooltip="return to list of visits" display="13th visit" xr:uid="{6EA71683-ACD9-4F66-9492-2B6AA4DB4374}"/>
    <hyperlink ref="B584:E584" location="'CCB-1'!B15" tooltip="return to list of visits" display="14th visit" xr:uid="{E2E68B14-C521-4692-8AC6-99DD5032AD98}"/>
    <hyperlink ref="B625:E625" location="'CCB-1'!B15" tooltip="return to list of visits" display="15th visit" xr:uid="{B7BCDF4D-7893-4ACC-A40D-0BDF28766237}"/>
    <hyperlink ref="B666:E666" location="'CCB-1'!B15" tooltip="return to list of visits" display="16th visit" xr:uid="{B5EE5C3B-18A8-40C1-885F-7D8220176E1A}"/>
    <hyperlink ref="C35:I35" location="'CCB-1'!A665:N705" tooltip="to 16th visit survey" display="'CCB-1'!A665:N705" xr:uid="{0D0BED21-BBE6-4019-9A72-E2CED2672F21}"/>
    <hyperlink ref="C34:I34" location="'CCB-1'!A624:N664" tooltip="to 15th visit survey" display="'CCB-1'!A624:N664" xr:uid="{C1645369-FA2B-4590-8DD7-0424456C959E}"/>
    <hyperlink ref="C33:I33" location="'CCB-1'!A583:N623" tooltip="to 14th visit survey" display="'CCB-1'!A583:N623" xr:uid="{6880F42F-C156-4601-9A43-72513792B17B}"/>
    <hyperlink ref="C32:I32" location="'CCB-1'!A542:N582" tooltip="to 13th visit survey" display="'CCB-1'!A542:N582" xr:uid="{068EBDE3-D582-4B88-B243-1EB416A3AA1D}"/>
    <hyperlink ref="C31:I31" location="'CCB-1'!A501:N541" tooltip="to 12th visit survey" display="'CCB-1'!A501:N541" xr:uid="{4E30B314-FE38-4062-B31F-34F408C18996}"/>
    <hyperlink ref="C30:I30" location="'CCB-1'!A460:N500" tooltip="to 11th visit survey" display="'CCB-1'!A460:N500" xr:uid="{3369600F-21AB-4421-A6D9-CBD0BBC7D59B}"/>
    <hyperlink ref="C29:I29" location="'CCB-1'!A419:N459" tooltip="to 10th visit survey" display="'CCB-1'!A419:N459" xr:uid="{ED3706BE-30D2-444C-B86B-B5200F6C4595}"/>
    <hyperlink ref="C28:I28" location="'CCB-1'!A338:N418" tooltip="to 9th visit survey" display="'CCB-1'!A338:N418" xr:uid="{A22B0D96-1758-4572-BD34-CEF0670277D0}"/>
    <hyperlink ref="C27:I27" location="'CCB-1'!A337:N377" tooltip="to 8th visit survey" display="'CCB-1'!A337:N377" xr:uid="{5DA783F6-9919-4633-B34C-7056440826FF}"/>
    <hyperlink ref="N625" location="'CCB-1'!A665:N705" tooltip="to next page" display="$" xr:uid="{4C115BF7-133D-452D-B4AB-D878CAC56A24}"/>
  </hyperlinks>
  <printOptions horizontalCentered="1"/>
  <pageMargins left="0.5" right="0.5" top="0.6" bottom="0.55000000000000004" header="0.3" footer="0.3"/>
  <pageSetup orientation="portrait" r:id="rId2"/>
  <headerFooter differentFirst="1">
    <oddHeader>&amp;C&amp;"Arial Black,Regular"&amp;16&amp;K66FF66Steph&amp;K004623 &amp;KD78CFFTurner</oddHeader>
    <oddFooter>&amp;L&amp;D&amp;CPage &amp;P&amp;R&amp;F, &amp;A</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9DF3C-B86F-48E4-8C2C-75DB868DFB31}">
  <dimension ref="A1:BB1800"/>
  <sheetViews>
    <sheetView zoomScaleNormal="100" zoomScaleSheetLayoutView="100" workbookViewId="0">
      <selection activeCell="B15" sqref="B15:M15"/>
    </sheetView>
  </sheetViews>
  <sheetFormatPr defaultColWidth="8.81640625" defaultRowHeight="13" x14ac:dyDescent="0.3"/>
  <cols>
    <col min="1" max="1" width="1.54296875" style="60" customWidth="1"/>
    <col min="2" max="7" width="7.453125" style="4" customWidth="1"/>
    <col min="8" max="8" width="7.453125" style="61" customWidth="1"/>
    <col min="9" max="13" width="7.453125" style="4" customWidth="1"/>
    <col min="14" max="14" width="1.54296875" style="60" customWidth="1"/>
    <col min="15" max="15" width="1.54296875" style="4" customWidth="1"/>
    <col min="16" max="27" width="7.453125" style="4" customWidth="1"/>
    <col min="28" max="29" width="1.54296875" style="4" customWidth="1"/>
    <col min="30" max="71" width="8.81640625" style="4" customWidth="1"/>
    <col min="72" max="73" width="15.54296875" style="4" customWidth="1"/>
    <col min="74" max="123" width="8.81640625" style="4" customWidth="1"/>
    <col min="124" max="16384" width="8.81640625" style="4"/>
  </cols>
  <sheetData>
    <row r="1" spans="1:14" ht="15" customHeight="1" x14ac:dyDescent="0.3">
      <c r="A1" s="1"/>
      <c r="B1" s="2"/>
      <c r="C1" s="2"/>
      <c r="D1" s="2"/>
      <c r="E1" s="2"/>
      <c r="F1" s="2"/>
      <c r="G1" s="2"/>
      <c r="H1" s="2"/>
      <c r="I1" s="2"/>
      <c r="J1" s="2"/>
      <c r="K1" s="2"/>
      <c r="L1" s="2"/>
      <c r="M1" s="2"/>
      <c r="N1" s="3"/>
    </row>
    <row r="2" spans="1:14" ht="30" customHeight="1" x14ac:dyDescent="0.3">
      <c r="A2" s="5"/>
      <c r="B2" s="197"/>
      <c r="C2" s="197"/>
      <c r="D2" s="197"/>
      <c r="E2" s="197"/>
      <c r="F2" s="197"/>
      <c r="G2" s="197"/>
      <c r="H2" s="197"/>
      <c r="I2" s="197"/>
      <c r="J2" s="197"/>
      <c r="K2" s="197"/>
      <c r="L2" s="197"/>
      <c r="M2" s="197"/>
      <c r="N2" s="6"/>
    </row>
    <row r="3" spans="1:14" ht="60" customHeight="1" x14ac:dyDescent="0.3">
      <c r="A3" s="5"/>
      <c r="B3" s="198" t="s">
        <v>0</v>
      </c>
      <c r="C3" s="198"/>
      <c r="D3" s="198"/>
      <c r="E3" s="198"/>
      <c r="F3" s="198"/>
      <c r="G3" s="198"/>
      <c r="H3" s="198"/>
      <c r="I3" s="198"/>
      <c r="J3" s="198"/>
      <c r="K3" s="198"/>
      <c r="L3" s="198"/>
      <c r="M3" s="198"/>
      <c r="N3" s="6"/>
    </row>
    <row r="4" spans="1:14" ht="60" customHeight="1" x14ac:dyDescent="0.3">
      <c r="A4" s="5"/>
      <c r="B4" s="198"/>
      <c r="C4" s="198"/>
      <c r="D4" s="198"/>
      <c r="E4" s="198"/>
      <c r="F4" s="198"/>
      <c r="G4" s="198"/>
      <c r="H4" s="198"/>
      <c r="I4" s="198"/>
      <c r="J4" s="198"/>
      <c r="K4" s="198"/>
      <c r="L4" s="198"/>
      <c r="M4" s="198"/>
      <c r="N4" s="6"/>
    </row>
    <row r="5" spans="1:14" ht="60" customHeight="1" x14ac:dyDescent="0.3">
      <c r="A5" s="5"/>
      <c r="B5" s="198"/>
      <c r="C5" s="198"/>
      <c r="D5" s="198"/>
      <c r="E5" s="198"/>
      <c r="F5" s="198"/>
      <c r="G5" s="198"/>
      <c r="H5" s="198"/>
      <c r="I5" s="198"/>
      <c r="J5" s="198"/>
      <c r="K5" s="198"/>
      <c r="L5" s="198"/>
      <c r="M5" s="198"/>
      <c r="N5" s="6"/>
    </row>
    <row r="6" spans="1:14" ht="60" customHeight="1" x14ac:dyDescent="0.3">
      <c r="A6" s="5"/>
      <c r="B6" s="197"/>
      <c r="C6" s="197"/>
      <c r="D6" s="197"/>
      <c r="E6" s="197"/>
      <c r="F6" s="197"/>
      <c r="G6" s="197"/>
      <c r="H6" s="197"/>
      <c r="I6" s="197"/>
      <c r="J6" s="197"/>
      <c r="K6" s="197"/>
      <c r="L6" s="197"/>
      <c r="M6" s="197"/>
      <c r="N6" s="6"/>
    </row>
    <row r="7" spans="1:14" ht="95.15" customHeight="1" x14ac:dyDescent="0.3">
      <c r="A7" s="5"/>
      <c r="B7" s="194"/>
      <c r="C7" s="194"/>
      <c r="D7" s="194"/>
      <c r="E7" s="194"/>
      <c r="F7" s="194"/>
      <c r="G7" s="194"/>
      <c r="H7" s="194"/>
      <c r="I7" s="194"/>
      <c r="J7" s="194"/>
      <c r="K7" s="194"/>
      <c r="L7" s="194"/>
      <c r="M7" s="194"/>
      <c r="N7" s="6"/>
    </row>
    <row r="8" spans="1:14" ht="40" customHeight="1" x14ac:dyDescent="0.3">
      <c r="A8" s="5"/>
      <c r="B8" s="194" t="s">
        <v>1</v>
      </c>
      <c r="C8" s="194"/>
      <c r="D8" s="194"/>
      <c r="E8" s="194"/>
      <c r="F8" s="194"/>
      <c r="G8" s="194"/>
      <c r="H8" s="194"/>
      <c r="I8" s="194"/>
      <c r="J8" s="194"/>
      <c r="K8" s="194"/>
      <c r="L8" s="194"/>
      <c r="M8" s="194"/>
      <c r="N8" s="6"/>
    </row>
    <row r="9" spans="1:14" ht="40" customHeight="1" x14ac:dyDescent="0.3">
      <c r="A9" s="5"/>
      <c r="B9" s="194" t="s">
        <v>2</v>
      </c>
      <c r="C9" s="194"/>
      <c r="D9" s="194"/>
      <c r="E9" s="194"/>
      <c r="F9" s="194"/>
      <c r="G9" s="194"/>
      <c r="H9" s="194"/>
      <c r="I9" s="194"/>
      <c r="J9" s="194"/>
      <c r="K9" s="194"/>
      <c r="L9" s="194"/>
      <c r="M9" s="194"/>
      <c r="N9" s="6"/>
    </row>
    <row r="10" spans="1:14" ht="40" customHeight="1" x14ac:dyDescent="0.3">
      <c r="A10" s="5"/>
      <c r="B10" s="194" t="s">
        <v>3</v>
      </c>
      <c r="C10" s="194"/>
      <c r="D10" s="194"/>
      <c r="E10" s="194"/>
      <c r="F10" s="194"/>
      <c r="G10" s="194"/>
      <c r="H10" s="194"/>
      <c r="I10" s="194"/>
      <c r="J10" s="194"/>
      <c r="K10" s="194"/>
      <c r="L10" s="194"/>
      <c r="M10" s="194"/>
      <c r="N10" s="6"/>
    </row>
    <row r="11" spans="1:14" ht="40" customHeight="1" x14ac:dyDescent="0.3">
      <c r="A11" s="5"/>
      <c r="B11" s="194" t="s">
        <v>4</v>
      </c>
      <c r="C11" s="194"/>
      <c r="D11" s="194"/>
      <c r="E11" s="194"/>
      <c r="F11" s="194"/>
      <c r="G11" s="194"/>
      <c r="H11" s="194"/>
      <c r="I11" s="194"/>
      <c r="J11" s="194"/>
      <c r="K11" s="194"/>
      <c r="L11" s="194"/>
      <c r="M11" s="194"/>
      <c r="N11" s="6"/>
    </row>
    <row r="12" spans="1:14" ht="160" customHeight="1" x14ac:dyDescent="0.3">
      <c r="A12" s="5"/>
      <c r="B12" s="195" t="s">
        <v>152</v>
      </c>
      <c r="C12" s="195"/>
      <c r="D12" s="195"/>
      <c r="E12" s="195"/>
      <c r="F12" s="195"/>
      <c r="G12" s="195"/>
      <c r="H12" s="195"/>
      <c r="I12" s="195"/>
      <c r="J12" s="195"/>
      <c r="K12" s="195"/>
      <c r="L12" s="195"/>
      <c r="M12" s="195"/>
      <c r="N12" s="6"/>
    </row>
    <row r="13" spans="1:14" ht="5.15" customHeight="1" x14ac:dyDescent="0.3">
      <c r="A13" s="7"/>
      <c r="B13" s="8"/>
      <c r="C13" s="8"/>
      <c r="D13" s="8"/>
      <c r="E13" s="8"/>
      <c r="F13" s="8"/>
      <c r="G13" s="8"/>
      <c r="H13" s="9"/>
      <c r="I13" s="8"/>
      <c r="J13" s="8"/>
      <c r="K13" s="8"/>
      <c r="L13" s="8"/>
      <c r="M13" s="8"/>
      <c r="N13" s="10"/>
    </row>
    <row r="14" spans="1:14" ht="5.15" customHeight="1" x14ac:dyDescent="0.3">
      <c r="A14" s="11"/>
      <c r="B14" s="12"/>
      <c r="C14" s="12"/>
      <c r="D14" s="12"/>
      <c r="E14" s="12"/>
      <c r="F14" s="12"/>
      <c r="G14" s="12"/>
      <c r="H14" s="13"/>
      <c r="I14" s="12"/>
      <c r="J14" s="12"/>
      <c r="K14" s="12"/>
      <c r="L14" s="12"/>
      <c r="M14" s="12"/>
      <c r="N14" s="14"/>
    </row>
    <row r="15" spans="1:14" ht="55" customHeight="1" x14ac:dyDescent="0.3">
      <c r="A15" s="30" t="s">
        <v>5</v>
      </c>
      <c r="B15" s="196" t="s">
        <v>6</v>
      </c>
      <c r="C15" s="196"/>
      <c r="D15" s="196"/>
      <c r="E15" s="196"/>
      <c r="F15" s="196"/>
      <c r="G15" s="196"/>
      <c r="H15" s="196"/>
      <c r="I15" s="196"/>
      <c r="J15" s="196"/>
      <c r="K15" s="196"/>
      <c r="L15" s="196"/>
      <c r="M15" s="196"/>
      <c r="N15" s="31" t="s">
        <v>7</v>
      </c>
    </row>
    <row r="16" spans="1:14" ht="5.15" customHeight="1" x14ac:dyDescent="0.3">
      <c r="A16" s="11"/>
      <c r="B16" s="15"/>
      <c r="C16" s="15"/>
      <c r="D16" s="15"/>
      <c r="E16" s="15"/>
      <c r="F16" s="15"/>
      <c r="G16" s="15"/>
      <c r="H16" s="15"/>
      <c r="I16" s="15"/>
      <c r="J16" s="15"/>
      <c r="K16" s="15"/>
      <c r="L16" s="15"/>
      <c r="M16" s="15"/>
      <c r="N16" s="14"/>
    </row>
    <row r="17" spans="1:14" ht="15" customHeight="1" x14ac:dyDescent="0.3">
      <c r="A17" s="16"/>
      <c r="B17" s="17"/>
      <c r="C17" s="17"/>
      <c r="D17" s="17"/>
      <c r="E17" s="17"/>
      <c r="F17" s="17"/>
      <c r="G17" s="17"/>
      <c r="H17" s="18"/>
      <c r="I17" s="17"/>
      <c r="J17" s="17"/>
      <c r="K17" s="17"/>
      <c r="L17" s="17"/>
      <c r="M17" s="17"/>
      <c r="N17" s="19"/>
    </row>
    <row r="18" spans="1:14" ht="20.149999999999999" customHeight="1" x14ac:dyDescent="0.3">
      <c r="A18" s="16"/>
      <c r="B18" s="20"/>
      <c r="C18" s="20"/>
      <c r="D18" s="20"/>
      <c r="E18" s="20"/>
      <c r="F18" s="20"/>
      <c r="G18" s="20"/>
      <c r="H18" s="20"/>
      <c r="I18" s="20"/>
      <c r="J18" s="20"/>
      <c r="K18" s="136" t="s">
        <v>206</v>
      </c>
      <c r="L18" s="136" t="s">
        <v>205</v>
      </c>
      <c r="M18" s="136" t="s">
        <v>207</v>
      </c>
      <c r="N18" s="19"/>
    </row>
    <row r="19" spans="1:14" ht="20.149999999999999" customHeight="1" x14ac:dyDescent="0.3">
      <c r="A19" s="16"/>
      <c r="B19" s="21"/>
      <c r="C19" s="21"/>
      <c r="D19" s="21"/>
      <c r="E19" s="21"/>
      <c r="F19" s="21"/>
      <c r="G19" s="21"/>
      <c r="H19" s="21"/>
      <c r="I19" s="21"/>
      <c r="J19" s="22" t="s">
        <v>8</v>
      </c>
      <c r="K19" s="22" t="s">
        <v>203</v>
      </c>
      <c r="L19" s="22" t="s">
        <v>9</v>
      </c>
      <c r="M19" s="22" t="s">
        <v>202</v>
      </c>
      <c r="N19" s="19"/>
    </row>
    <row r="20" spans="1:14" ht="20.149999999999999" customHeight="1" x14ac:dyDescent="0.3">
      <c r="A20" s="16"/>
      <c r="B20" s="23">
        <v>1</v>
      </c>
      <c r="C20" s="193" t="str">
        <f>B1131</f>
        <v>1st visit: prenatal, provider pre-enrollment</v>
      </c>
      <c r="D20" s="193"/>
      <c r="E20" s="193"/>
      <c r="F20" s="193"/>
      <c r="G20" s="193"/>
      <c r="H20" s="193"/>
      <c r="I20" s="193"/>
      <c r="J20" s="24">
        <f>B20</f>
        <v>1</v>
      </c>
      <c r="K20" s="128">
        <f>M1131</f>
        <v>0</v>
      </c>
      <c r="L20" s="128">
        <f>P1146</f>
        <v>0.55000000000000004</v>
      </c>
      <c r="M20" s="128">
        <f>P1147</f>
        <v>0.35833333333333328</v>
      </c>
      <c r="N20" s="19"/>
    </row>
    <row r="21" spans="1:14" ht="20.149999999999999" customHeight="1" x14ac:dyDescent="0.3">
      <c r="A21" s="16"/>
      <c r="B21" s="23">
        <v>2</v>
      </c>
      <c r="C21" s="193" t="str">
        <f>B1171</f>
        <v>2nd visit: prenatal, provider pre-enrollment</v>
      </c>
      <c r="D21" s="193"/>
      <c r="E21" s="193"/>
      <c r="F21" s="193"/>
      <c r="G21" s="193"/>
      <c r="H21" s="193"/>
      <c r="I21" s="193"/>
      <c r="J21" s="24">
        <f t="shared" ref="J21:J35" si="0">B21</f>
        <v>2</v>
      </c>
      <c r="K21" s="128">
        <f>M1171</f>
        <v>0</v>
      </c>
      <c r="L21" s="128">
        <f>P1186</f>
        <v>0.45</v>
      </c>
      <c r="M21" s="128">
        <f>P1187</f>
        <v>0.40833333333333333</v>
      </c>
      <c r="N21" s="19"/>
    </row>
    <row r="22" spans="1:14" ht="20.149999999999999" customHeight="1" x14ac:dyDescent="0.3">
      <c r="A22" s="16"/>
      <c r="B22" s="23">
        <v>3</v>
      </c>
      <c r="C22" s="193" t="str">
        <f>B1208</f>
        <v>3rd visit: prenatal, provider pre-enrollment</v>
      </c>
      <c r="D22" s="193"/>
      <c r="E22" s="193"/>
      <c r="F22" s="193"/>
      <c r="G22" s="193"/>
      <c r="H22" s="193"/>
      <c r="I22" s="193"/>
      <c r="J22" s="24">
        <f t="shared" si="0"/>
        <v>3</v>
      </c>
      <c r="K22" s="128">
        <f>M1208</f>
        <v>0</v>
      </c>
      <c r="L22" s="128">
        <f>P1223</f>
        <v>0.33</v>
      </c>
      <c r="M22" s="128">
        <f>P1224</f>
        <v>0.3666666666666667</v>
      </c>
      <c r="N22" s="19"/>
    </row>
    <row r="23" spans="1:14" ht="20.149999999999999" customHeight="1" x14ac:dyDescent="0.3">
      <c r="A23" s="16"/>
      <c r="B23" s="23">
        <v>4</v>
      </c>
      <c r="C23" s="193" t="str">
        <f>B1245</f>
        <v>4th visit: prenatal, provider pre-enrollment</v>
      </c>
      <c r="D23" s="193"/>
      <c r="E23" s="193"/>
      <c r="F23" s="193"/>
      <c r="G23" s="193"/>
      <c r="H23" s="193"/>
      <c r="I23" s="193"/>
      <c r="J23" s="24">
        <f t="shared" si="0"/>
        <v>4</v>
      </c>
      <c r="K23" s="128">
        <f>M1245</f>
        <v>0</v>
      </c>
      <c r="L23" s="128">
        <f>P1260</f>
        <v>0.4</v>
      </c>
      <c r="M23" s="128">
        <f>P1261</f>
        <v>0.375</v>
      </c>
      <c r="N23" s="19"/>
    </row>
    <row r="24" spans="1:14" ht="20.149999999999999" customHeight="1" x14ac:dyDescent="0.3">
      <c r="A24" s="16"/>
      <c r="B24" s="23">
        <v>5</v>
      </c>
      <c r="C24" s="193" t="str">
        <f>B1282</f>
        <v>5th visit: delivery, provider pre-enrollment</v>
      </c>
      <c r="D24" s="193"/>
      <c r="E24" s="193"/>
      <c r="F24" s="193"/>
      <c r="G24" s="193"/>
      <c r="H24" s="193"/>
      <c r="I24" s="193"/>
      <c r="J24" s="24">
        <f t="shared" si="0"/>
        <v>5</v>
      </c>
      <c r="K24" s="128">
        <f>M1282</f>
        <v>0</v>
      </c>
      <c r="L24" s="128">
        <f>P1297</f>
        <v>0.33</v>
      </c>
      <c r="M24" s="128">
        <f>P1298</f>
        <v>0.30833333333333324</v>
      </c>
      <c r="N24" s="19"/>
    </row>
    <row r="25" spans="1:14" ht="20.149999999999999" customHeight="1" x14ac:dyDescent="0.3">
      <c r="A25" s="16"/>
      <c r="B25" s="23">
        <v>6</v>
      </c>
      <c r="C25" s="193" t="str">
        <f>B1319</f>
        <v>6th visit: postpartum, provider enrolling in SC</v>
      </c>
      <c r="D25" s="193"/>
      <c r="E25" s="193"/>
      <c r="F25" s="193"/>
      <c r="G25" s="193"/>
      <c r="H25" s="193"/>
      <c r="I25" s="193"/>
      <c r="J25" s="24">
        <f t="shared" si="0"/>
        <v>6</v>
      </c>
      <c r="K25" s="128">
        <f>M1319</f>
        <v>0.16666666666666666</v>
      </c>
      <c r="L25" s="128">
        <f>P1334</f>
        <v>0.45</v>
      </c>
      <c r="M25" s="128">
        <f>P1335</f>
        <v>0.3666666666666667</v>
      </c>
      <c r="N25" s="19"/>
    </row>
    <row r="26" spans="1:14" ht="20.149999999999999" customHeight="1" x14ac:dyDescent="0.3">
      <c r="A26" s="16"/>
      <c r="B26" s="23">
        <v>7</v>
      </c>
      <c r="C26" s="193" t="str">
        <f>B1356</f>
        <v>7th visit: postpartum, provider enrolling in SC</v>
      </c>
      <c r="D26" s="193"/>
      <c r="E26" s="193"/>
      <c r="F26" s="193"/>
      <c r="G26" s="193"/>
      <c r="H26" s="193"/>
      <c r="I26" s="193"/>
      <c r="J26" s="24">
        <f t="shared" si="0"/>
        <v>7</v>
      </c>
      <c r="K26" s="128">
        <f>M1356</f>
        <v>0.16666666666666666</v>
      </c>
      <c r="L26" s="128">
        <f>P1371</f>
        <v>0.45</v>
      </c>
      <c r="M26" s="128">
        <f>P1372</f>
        <v>0.375</v>
      </c>
      <c r="N26" s="19"/>
    </row>
    <row r="27" spans="1:14" ht="20.149999999999999" customHeight="1" x14ac:dyDescent="0.3">
      <c r="A27" s="16"/>
      <c r="B27" s="23">
        <v>8</v>
      </c>
      <c r="C27" s="193" t="str">
        <f>B1393</f>
        <v>8th visit: postpartum, provider enrolling in SC</v>
      </c>
      <c r="D27" s="193"/>
      <c r="E27" s="193"/>
      <c r="F27" s="193"/>
      <c r="G27" s="193"/>
      <c r="H27" s="193"/>
      <c r="I27" s="193"/>
      <c r="J27" s="24">
        <f t="shared" si="0"/>
        <v>8</v>
      </c>
      <c r="K27" s="128">
        <f>M1393</f>
        <v>0.16666666666666666</v>
      </c>
      <c r="L27" s="128">
        <f>P1408</f>
        <v>0.45</v>
      </c>
      <c r="M27" s="128">
        <f>P1409</f>
        <v>0.35833333333333328</v>
      </c>
      <c r="N27" s="19"/>
    </row>
    <row r="28" spans="1:14" ht="20.149999999999999" customHeight="1" x14ac:dyDescent="0.3">
      <c r="A28" s="16"/>
      <c r="B28" s="23">
        <v>9</v>
      </c>
      <c r="C28" s="193" t="str">
        <f>B1430</f>
        <v>9th visit: postpartum, provider finished SC</v>
      </c>
      <c r="D28" s="193"/>
      <c r="E28" s="193"/>
      <c r="F28" s="193"/>
      <c r="G28" s="193"/>
      <c r="H28" s="193"/>
      <c r="I28" s="193"/>
      <c r="J28" s="24">
        <f t="shared" si="0"/>
        <v>9</v>
      </c>
      <c r="K28" s="128">
        <f>M1430</f>
        <v>0.5</v>
      </c>
      <c r="L28" s="128">
        <f>P1445</f>
        <v>0.35000000000000003</v>
      </c>
      <c r="M28" s="128">
        <f>P1446</f>
        <v>0.35</v>
      </c>
      <c r="N28" s="19"/>
    </row>
    <row r="29" spans="1:14" ht="20.149999999999999" customHeight="1" x14ac:dyDescent="0.3">
      <c r="A29" s="16"/>
      <c r="B29" s="23">
        <v>10</v>
      </c>
      <c r="C29" s="193" t="str">
        <f>B1467</f>
        <v>10th visit: postpartum, provider finished SC</v>
      </c>
      <c r="D29" s="193"/>
      <c r="E29" s="193"/>
      <c r="F29" s="193"/>
      <c r="G29" s="193"/>
      <c r="H29" s="193"/>
      <c r="I29" s="193"/>
      <c r="J29" s="24">
        <f t="shared" si="0"/>
        <v>10</v>
      </c>
      <c r="K29" s="128">
        <f>M1467</f>
        <v>0.5</v>
      </c>
      <c r="L29" s="128">
        <f>P1482</f>
        <v>0.43</v>
      </c>
      <c r="M29" s="128">
        <f>P1483</f>
        <v>0.35833333333333328</v>
      </c>
      <c r="N29" s="19"/>
    </row>
    <row r="30" spans="1:14" ht="20.149999999999999" customHeight="1" x14ac:dyDescent="0.3">
      <c r="A30" s="16"/>
      <c r="B30" s="23">
        <v>11</v>
      </c>
      <c r="C30" s="193" t="str">
        <f>B1504</f>
        <v>11th visit: postpartum, provider finished SC</v>
      </c>
      <c r="D30" s="193"/>
      <c r="E30" s="193"/>
      <c r="F30" s="193"/>
      <c r="G30" s="193"/>
      <c r="H30" s="193"/>
      <c r="I30" s="193"/>
      <c r="J30" s="24">
        <f t="shared" si="0"/>
        <v>11</v>
      </c>
      <c r="K30" s="128">
        <f>M1504</f>
        <v>0.5</v>
      </c>
      <c r="L30" s="128">
        <f>P1519</f>
        <v>0.43</v>
      </c>
      <c r="M30" s="128">
        <f>P1520</f>
        <v>0.32500000000000007</v>
      </c>
      <c r="N30" s="19"/>
    </row>
    <row r="31" spans="1:14" ht="20.149999999999999" customHeight="1" x14ac:dyDescent="0.3">
      <c r="A31" s="16"/>
      <c r="B31" s="89">
        <v>12</v>
      </c>
      <c r="C31" s="192" t="str">
        <f>B1541</f>
        <v>12th visit</v>
      </c>
      <c r="D31" s="192"/>
      <c r="E31" s="192"/>
      <c r="F31" s="192"/>
      <c r="G31" s="192"/>
      <c r="H31" s="192"/>
      <c r="I31" s="192"/>
      <c r="J31" s="88">
        <f t="shared" si="0"/>
        <v>12</v>
      </c>
      <c r="K31" s="129">
        <f>M1541</f>
        <v>0</v>
      </c>
      <c r="L31" s="129" t="str">
        <f>P1556</f>
        <v/>
      </c>
      <c r="M31" s="129" t="str">
        <f>P1557</f>
        <v/>
      </c>
      <c r="N31" s="19"/>
    </row>
    <row r="32" spans="1:14" ht="20.149999999999999" customHeight="1" x14ac:dyDescent="0.3">
      <c r="A32" s="16"/>
      <c r="B32" s="89">
        <v>13</v>
      </c>
      <c r="C32" s="192" t="str">
        <f>B1578</f>
        <v>13th visit</v>
      </c>
      <c r="D32" s="192"/>
      <c r="E32" s="192"/>
      <c r="F32" s="192"/>
      <c r="G32" s="192"/>
      <c r="H32" s="192"/>
      <c r="I32" s="192"/>
      <c r="J32" s="88">
        <f t="shared" si="0"/>
        <v>13</v>
      </c>
      <c r="K32" s="129">
        <f>M1578</f>
        <v>0</v>
      </c>
      <c r="L32" s="129" t="str">
        <f>P1593</f>
        <v/>
      </c>
      <c r="M32" s="129" t="str">
        <f>P1594</f>
        <v/>
      </c>
      <c r="N32" s="19"/>
    </row>
    <row r="33" spans="1:14" ht="20.149999999999999" customHeight="1" x14ac:dyDescent="0.3">
      <c r="A33" s="16"/>
      <c r="B33" s="89">
        <v>14</v>
      </c>
      <c r="C33" s="192" t="str">
        <f>B1615</f>
        <v>14th visit</v>
      </c>
      <c r="D33" s="192"/>
      <c r="E33" s="192"/>
      <c r="F33" s="192"/>
      <c r="G33" s="192"/>
      <c r="H33" s="192"/>
      <c r="I33" s="192"/>
      <c r="J33" s="88">
        <f t="shared" si="0"/>
        <v>14</v>
      </c>
      <c r="K33" s="129">
        <f>M1615</f>
        <v>0</v>
      </c>
      <c r="L33" s="129" t="str">
        <f>P1630</f>
        <v/>
      </c>
      <c r="M33" s="129" t="str">
        <f>P1631</f>
        <v/>
      </c>
      <c r="N33" s="19"/>
    </row>
    <row r="34" spans="1:14" ht="20.149999999999999" customHeight="1" x14ac:dyDescent="0.3">
      <c r="A34" s="16"/>
      <c r="B34" s="89">
        <v>15</v>
      </c>
      <c r="C34" s="192" t="str">
        <f>B1652</f>
        <v>15th visit</v>
      </c>
      <c r="D34" s="192"/>
      <c r="E34" s="192"/>
      <c r="F34" s="192"/>
      <c r="G34" s="192"/>
      <c r="H34" s="192"/>
      <c r="I34" s="192"/>
      <c r="J34" s="88">
        <f t="shared" si="0"/>
        <v>15</v>
      </c>
      <c r="K34" s="129">
        <f>M1652</f>
        <v>0</v>
      </c>
      <c r="L34" s="129" t="str">
        <f>P1667</f>
        <v/>
      </c>
      <c r="M34" s="129" t="str">
        <f>P1668</f>
        <v/>
      </c>
      <c r="N34" s="19"/>
    </row>
    <row r="35" spans="1:14" ht="20.149999999999999" customHeight="1" x14ac:dyDescent="0.3">
      <c r="A35" s="16"/>
      <c r="B35" s="89">
        <v>16</v>
      </c>
      <c r="C35" s="192" t="str">
        <f>B1689</f>
        <v>16th visit</v>
      </c>
      <c r="D35" s="192"/>
      <c r="E35" s="192"/>
      <c r="F35" s="192"/>
      <c r="G35" s="192"/>
      <c r="H35" s="192"/>
      <c r="I35" s="192"/>
      <c r="J35" s="88">
        <f t="shared" si="0"/>
        <v>16</v>
      </c>
      <c r="K35" s="129">
        <f>M1689</f>
        <v>0</v>
      </c>
      <c r="L35" s="129" t="str">
        <f>P1704</f>
        <v/>
      </c>
      <c r="M35" s="129" t="str">
        <f>P1705</f>
        <v/>
      </c>
      <c r="N35" s="19"/>
    </row>
    <row r="36" spans="1:14" ht="20.149999999999999" customHeight="1" x14ac:dyDescent="0.3">
      <c r="A36" s="16"/>
      <c r="B36" s="20"/>
      <c r="C36" s="26"/>
      <c r="D36" s="26"/>
      <c r="E36" s="26"/>
      <c r="F36" s="26"/>
      <c r="G36" s="26"/>
      <c r="H36" s="26"/>
      <c r="I36" s="26"/>
      <c r="J36" s="26"/>
      <c r="K36" s="26"/>
      <c r="L36" s="26"/>
      <c r="M36" s="26"/>
      <c r="N36" s="19"/>
    </row>
    <row r="37" spans="1:14" ht="20.149999999999999" customHeight="1" x14ac:dyDescent="0.3">
      <c r="A37" s="16"/>
      <c r="B37" s="21"/>
      <c r="C37" s="21"/>
      <c r="D37" s="21"/>
      <c r="E37" s="21"/>
      <c r="F37" s="21"/>
      <c r="G37" s="21"/>
      <c r="H37" s="21"/>
      <c r="I37" s="21"/>
      <c r="J37" s="21"/>
      <c r="K37" s="21"/>
      <c r="L37" s="21"/>
      <c r="M37" s="21"/>
      <c r="N37" s="19"/>
    </row>
    <row r="38" spans="1:14" ht="20.149999999999999" customHeight="1" x14ac:dyDescent="0.3">
      <c r="A38" s="16"/>
      <c r="B38" s="21"/>
      <c r="C38" s="21"/>
      <c r="D38" s="21"/>
      <c r="E38" s="21"/>
      <c r="F38" s="21"/>
      <c r="G38" s="21"/>
      <c r="H38" s="21"/>
      <c r="I38" s="21"/>
      <c r="J38" s="21"/>
      <c r="K38" s="21"/>
      <c r="L38" s="21"/>
      <c r="M38" s="21"/>
      <c r="N38" s="19"/>
    </row>
    <row r="39" spans="1:14" ht="20.149999999999999" customHeight="1" x14ac:dyDescent="0.3">
      <c r="A39" s="16"/>
      <c r="B39" s="21"/>
      <c r="C39" s="21"/>
      <c r="D39" s="21"/>
      <c r="E39" s="21"/>
      <c r="F39" s="21"/>
      <c r="G39" s="21"/>
      <c r="H39" s="21"/>
      <c r="I39" s="21"/>
      <c r="J39" s="21"/>
      <c r="K39" s="21"/>
      <c r="L39" s="21"/>
      <c r="M39" s="21"/>
      <c r="N39" s="19"/>
    </row>
    <row r="40" spans="1:14" ht="20.149999999999999" customHeight="1" x14ac:dyDescent="0.3">
      <c r="A40" s="16"/>
      <c r="B40" s="21"/>
      <c r="C40" s="21"/>
      <c r="D40" s="21"/>
      <c r="E40" s="21"/>
      <c r="F40" s="21"/>
      <c r="G40" s="21"/>
      <c r="H40" s="21"/>
      <c r="I40" s="21"/>
      <c r="J40" s="21"/>
      <c r="K40" s="21"/>
      <c r="L40" s="21"/>
      <c r="M40" s="21"/>
      <c r="N40" s="19"/>
    </row>
    <row r="41" spans="1:14" ht="20.149999999999999" customHeight="1" x14ac:dyDescent="0.3">
      <c r="A41" s="16"/>
      <c r="B41" s="21"/>
      <c r="C41" s="21"/>
      <c r="D41" s="21"/>
      <c r="E41" s="21"/>
      <c r="F41" s="21"/>
      <c r="G41" s="21"/>
      <c r="H41" s="21"/>
      <c r="I41" s="21"/>
      <c r="J41" s="21"/>
      <c r="K41" s="21"/>
      <c r="L41" s="21"/>
      <c r="M41" s="21"/>
      <c r="N41" s="19"/>
    </row>
    <row r="42" spans="1:14" ht="20.149999999999999" customHeight="1" x14ac:dyDescent="0.3">
      <c r="A42" s="16"/>
      <c r="B42" s="20"/>
      <c r="C42" s="26"/>
      <c r="D42" s="26"/>
      <c r="E42" s="26"/>
      <c r="F42" s="26"/>
      <c r="G42" s="26"/>
      <c r="H42" s="26"/>
      <c r="I42" s="26"/>
      <c r="J42" s="26"/>
      <c r="K42" s="26"/>
      <c r="L42" s="26"/>
      <c r="M42" s="26"/>
      <c r="N42" s="19"/>
    </row>
    <row r="43" spans="1:14" ht="20.149999999999999" customHeight="1" x14ac:dyDescent="0.3">
      <c r="A43" s="16"/>
      <c r="B43" s="21"/>
      <c r="C43" s="21"/>
      <c r="D43" s="21"/>
      <c r="E43" s="21"/>
      <c r="F43" s="21"/>
      <c r="G43" s="21"/>
      <c r="H43" s="21"/>
      <c r="I43" s="21"/>
      <c r="J43" s="21"/>
      <c r="K43" s="21"/>
      <c r="L43" s="21"/>
      <c r="M43" s="21"/>
      <c r="N43" s="19"/>
    </row>
    <row r="44" spans="1:14" ht="20.149999999999999" customHeight="1" x14ac:dyDescent="0.3">
      <c r="A44" s="16"/>
      <c r="B44" s="21"/>
      <c r="C44" s="21"/>
      <c r="D44" s="21"/>
      <c r="E44" s="21"/>
      <c r="F44" s="21"/>
      <c r="G44" s="21"/>
      <c r="H44" s="21"/>
      <c r="I44" s="21"/>
      <c r="J44" s="21"/>
      <c r="K44" s="21"/>
      <c r="L44" s="21"/>
      <c r="M44" s="21"/>
      <c r="N44" s="19"/>
    </row>
    <row r="45" spans="1:14" ht="20.149999999999999" customHeight="1" x14ac:dyDescent="0.3">
      <c r="A45" s="16"/>
      <c r="B45" s="21"/>
      <c r="C45" s="21"/>
      <c r="D45" s="21"/>
      <c r="E45" s="21"/>
      <c r="F45" s="21"/>
      <c r="G45" s="21"/>
      <c r="H45" s="21"/>
      <c r="I45" s="21"/>
      <c r="J45" s="21"/>
      <c r="K45" s="21"/>
      <c r="L45" s="21"/>
      <c r="M45" s="21"/>
      <c r="N45" s="19"/>
    </row>
    <row r="46" spans="1:14" ht="20.149999999999999" customHeight="1" x14ac:dyDescent="0.3">
      <c r="A46" s="16"/>
      <c r="B46" s="21"/>
      <c r="C46" s="21"/>
      <c r="D46" s="21"/>
      <c r="E46" s="21"/>
      <c r="F46" s="21"/>
      <c r="G46" s="21"/>
      <c r="H46" s="21"/>
      <c r="I46" s="21"/>
      <c r="J46" s="21"/>
      <c r="K46" s="21"/>
      <c r="L46" s="21"/>
      <c r="M46" s="21"/>
      <c r="N46" s="19"/>
    </row>
    <row r="47" spans="1:14" ht="20.149999999999999" customHeight="1" x14ac:dyDescent="0.3">
      <c r="A47" s="16"/>
      <c r="B47" s="21"/>
      <c r="C47" s="21"/>
      <c r="D47" s="21"/>
      <c r="E47" s="21"/>
      <c r="F47" s="21"/>
      <c r="G47" s="21"/>
      <c r="H47" s="21"/>
      <c r="I47" s="21"/>
      <c r="J47" s="21"/>
      <c r="K47" s="21"/>
      <c r="L47" s="21"/>
      <c r="M47" s="21"/>
      <c r="N47" s="19"/>
    </row>
    <row r="48" spans="1:14" ht="15" customHeight="1" x14ac:dyDescent="0.3">
      <c r="A48" s="16"/>
      <c r="B48" s="21"/>
      <c r="C48" s="21"/>
      <c r="D48" s="21"/>
      <c r="E48" s="21"/>
      <c r="F48" s="21"/>
      <c r="G48" s="21"/>
      <c r="H48" s="21"/>
      <c r="I48" s="21"/>
      <c r="J48" s="21"/>
      <c r="K48" s="21"/>
      <c r="L48" s="21"/>
      <c r="M48" s="21"/>
      <c r="N48" s="19"/>
    </row>
    <row r="49" spans="1:54" ht="5.15" customHeight="1" x14ac:dyDescent="0.3">
      <c r="A49" s="16"/>
      <c r="B49" s="21"/>
      <c r="C49" s="21"/>
      <c r="D49" s="21"/>
      <c r="E49" s="21"/>
      <c r="F49" s="21"/>
      <c r="G49" s="21"/>
      <c r="H49" s="21"/>
      <c r="I49" s="21"/>
      <c r="J49" s="21"/>
      <c r="K49" s="21"/>
      <c r="L49" s="21"/>
      <c r="M49" s="21"/>
      <c r="N49" s="19"/>
    </row>
    <row r="50" spans="1:54" ht="5.15" customHeight="1" x14ac:dyDescent="0.3">
      <c r="A50" s="27"/>
      <c r="B50" s="28"/>
      <c r="C50" s="28"/>
      <c r="D50" s="28"/>
      <c r="E50" s="28"/>
      <c r="F50" s="28"/>
      <c r="G50" s="28"/>
      <c r="H50" s="28"/>
      <c r="I50" s="28"/>
      <c r="J50" s="28"/>
      <c r="K50" s="28"/>
      <c r="L50" s="28"/>
      <c r="M50" s="28"/>
      <c r="N50" s="29"/>
    </row>
    <row r="51" spans="1:54" ht="55" customHeight="1" x14ac:dyDescent="0.3">
      <c r="A51" s="30" t="s">
        <v>5</v>
      </c>
      <c r="B51" s="188" t="s">
        <v>10</v>
      </c>
      <c r="C51" s="188"/>
      <c r="D51" s="188"/>
      <c r="E51" s="188"/>
      <c r="F51" s="186" t="s">
        <v>42</v>
      </c>
      <c r="G51" s="186"/>
      <c r="H51" s="186"/>
      <c r="I51" s="186"/>
      <c r="J51" s="187" t="s">
        <v>43</v>
      </c>
      <c r="K51" s="187"/>
      <c r="L51" s="187"/>
      <c r="M51" s="187"/>
      <c r="N51" s="31" t="s">
        <v>7</v>
      </c>
    </row>
    <row r="52" spans="1:54" ht="5.15" customHeight="1" x14ac:dyDescent="0.3">
      <c r="A52" s="11"/>
      <c r="B52" s="12"/>
      <c r="C52" s="12"/>
      <c r="D52" s="12"/>
      <c r="E52" s="12"/>
      <c r="F52" s="12"/>
      <c r="G52" s="12"/>
      <c r="H52" s="13"/>
      <c r="I52" s="12"/>
      <c r="J52" s="12"/>
      <c r="K52" s="12"/>
      <c r="L52" s="12"/>
      <c r="M52" s="12"/>
      <c r="N52" s="14"/>
    </row>
    <row r="53" spans="1:54" ht="5.15" customHeight="1" x14ac:dyDescent="0.3">
      <c r="A53" s="16"/>
      <c r="B53" s="17"/>
      <c r="C53" s="17"/>
      <c r="D53" s="17"/>
      <c r="E53" s="17"/>
      <c r="F53" s="17"/>
      <c r="G53" s="17"/>
      <c r="H53" s="18"/>
      <c r="I53" s="17"/>
      <c r="J53" s="17"/>
      <c r="K53" s="17"/>
      <c r="L53" s="17"/>
      <c r="M53" s="17"/>
      <c r="N53" s="19"/>
    </row>
    <row r="54" spans="1:54" ht="5.15" customHeight="1" thickBot="1" x14ac:dyDescent="0.35">
      <c r="A54" s="16"/>
      <c r="B54" s="32"/>
      <c r="C54" s="32"/>
      <c r="D54" s="32"/>
      <c r="E54" s="32"/>
      <c r="F54" s="32"/>
      <c r="G54" s="32"/>
      <c r="H54" s="32"/>
      <c r="I54" s="32"/>
      <c r="J54" s="32"/>
      <c r="K54" s="32"/>
      <c r="L54" s="32"/>
      <c r="M54" s="32"/>
      <c r="N54" s="19"/>
    </row>
    <row r="55" spans="1:54" ht="20.149999999999999" customHeight="1" thickTop="1" x14ac:dyDescent="0.3">
      <c r="A55" s="16"/>
      <c r="B55" s="33" t="s">
        <v>11</v>
      </c>
      <c r="C55" s="32"/>
      <c r="D55" s="32"/>
      <c r="E55" s="32"/>
      <c r="F55" s="179" t="s">
        <v>162</v>
      </c>
      <c r="G55" s="180"/>
      <c r="H55" s="180"/>
      <c r="I55" s="181"/>
      <c r="J55" s="34"/>
      <c r="K55" s="35" t="s">
        <v>12</v>
      </c>
      <c r="L55" s="36"/>
      <c r="M55" s="37"/>
      <c r="N55" s="19"/>
    </row>
    <row r="56" spans="1:54" ht="20.149999999999999" customHeight="1" thickBot="1" x14ac:dyDescent="0.35">
      <c r="A56" s="16"/>
      <c r="B56" s="33" t="s">
        <v>13</v>
      </c>
      <c r="C56" s="32"/>
      <c r="D56" s="32"/>
      <c r="E56" s="32"/>
      <c r="F56" s="179" t="s">
        <v>169</v>
      </c>
      <c r="G56" s="180"/>
      <c r="H56" s="180"/>
      <c r="I56" s="181"/>
      <c r="J56" s="34"/>
      <c r="K56" s="182">
        <v>7.7</v>
      </c>
      <c r="L56" s="183"/>
      <c r="M56" s="184"/>
      <c r="N56" s="19"/>
    </row>
    <row r="57" spans="1:54" ht="10" customHeight="1" thickTop="1" x14ac:dyDescent="0.3">
      <c r="A57" s="16"/>
      <c r="B57" s="17"/>
      <c r="C57" s="17"/>
      <c r="D57" s="17"/>
      <c r="E57" s="17"/>
      <c r="F57" s="17"/>
      <c r="G57" s="17"/>
      <c r="H57" s="18"/>
      <c r="I57" s="17"/>
      <c r="J57" s="17"/>
      <c r="K57" s="17"/>
      <c r="L57" s="17"/>
      <c r="M57" s="17"/>
      <c r="N57" s="19"/>
    </row>
    <row r="58" spans="1:54" ht="20.149999999999999" customHeight="1" x14ac:dyDescent="0.3">
      <c r="A58" s="16"/>
      <c r="B58" s="174" t="str">
        <f>F1135</f>
        <v>1. I felt fully seen and heard.</v>
      </c>
      <c r="C58" s="174"/>
      <c r="D58" s="174"/>
      <c r="E58" s="174"/>
      <c r="F58" s="174"/>
      <c r="G58" s="174"/>
      <c r="H58" s="174"/>
      <c r="I58" s="174"/>
      <c r="J58" s="174"/>
      <c r="K58" s="175" t="s">
        <v>51</v>
      </c>
      <c r="L58" s="176"/>
      <c r="M58" s="177"/>
      <c r="N58" s="19"/>
    </row>
    <row r="59" spans="1:54" ht="5.15" customHeight="1" x14ac:dyDescent="0.3">
      <c r="A59" s="16"/>
      <c r="B59" s="17"/>
      <c r="C59" s="17"/>
      <c r="D59" s="17"/>
      <c r="E59" s="17"/>
      <c r="F59" s="17"/>
      <c r="G59" s="17"/>
      <c r="H59" s="18"/>
      <c r="I59" s="17"/>
      <c r="J59" s="17"/>
      <c r="K59" s="17"/>
      <c r="L59" s="17"/>
      <c r="M59" s="17"/>
      <c r="N59" s="19"/>
      <c r="BB59" s="38"/>
    </row>
    <row r="60" spans="1:54" ht="20.149999999999999" customHeight="1" x14ac:dyDescent="0.3">
      <c r="A60" s="16"/>
      <c r="B60" s="174" t="str">
        <f>F1136</f>
        <v>2. They faithfully responded to all of my expressions of pain or discomfort.</v>
      </c>
      <c r="C60" s="174"/>
      <c r="D60" s="174"/>
      <c r="E60" s="174"/>
      <c r="F60" s="174"/>
      <c r="G60" s="174"/>
      <c r="H60" s="174"/>
      <c r="I60" s="174"/>
      <c r="J60" s="174"/>
      <c r="K60" s="175" t="s">
        <v>51</v>
      </c>
      <c r="L60" s="176"/>
      <c r="M60" s="177"/>
      <c r="N60" s="19"/>
      <c r="BB60" s="38"/>
    </row>
    <row r="61" spans="1:54" ht="5.15" customHeight="1" x14ac:dyDescent="0.3">
      <c r="A61" s="16"/>
      <c r="B61" s="17"/>
      <c r="C61" s="17"/>
      <c r="D61" s="17"/>
      <c r="E61" s="17"/>
      <c r="F61" s="17"/>
      <c r="G61" s="17"/>
      <c r="H61" s="18"/>
      <c r="I61" s="17"/>
      <c r="J61" s="17"/>
      <c r="K61" s="17"/>
      <c r="L61" s="17"/>
      <c r="M61" s="17"/>
      <c r="N61" s="19"/>
      <c r="BB61" s="38"/>
    </row>
    <row r="62" spans="1:54" ht="20.149999999999999" customHeight="1" x14ac:dyDescent="0.3">
      <c r="A62" s="16"/>
      <c r="B62" s="174" t="str">
        <f>F1137</f>
        <v>3. They put my personal wellbeing ahead of their institutional processes.</v>
      </c>
      <c r="C62" s="174"/>
      <c r="D62" s="174"/>
      <c r="E62" s="174"/>
      <c r="F62" s="174"/>
      <c r="G62" s="174"/>
      <c r="H62" s="174"/>
      <c r="I62" s="174"/>
      <c r="J62" s="174"/>
      <c r="K62" s="175" t="s">
        <v>53</v>
      </c>
      <c r="L62" s="176"/>
      <c r="M62" s="177"/>
      <c r="N62" s="19"/>
      <c r="BB62" s="38"/>
    </row>
    <row r="63" spans="1:54" ht="5.15" customHeight="1" x14ac:dyDescent="0.3">
      <c r="A63" s="16"/>
      <c r="B63" s="17"/>
      <c r="C63" s="17"/>
      <c r="D63" s="17"/>
      <c r="E63" s="17"/>
      <c r="F63" s="17"/>
      <c r="G63" s="17"/>
      <c r="H63" s="18"/>
      <c r="I63" s="17"/>
      <c r="J63" s="17"/>
      <c r="K63" s="17"/>
      <c r="L63" s="17"/>
      <c r="M63" s="17"/>
      <c r="N63" s="19"/>
      <c r="BB63" s="38"/>
    </row>
    <row r="64" spans="1:54" ht="20.149999999999999" customHeight="1" x14ac:dyDescent="0.3">
      <c r="A64" s="16"/>
      <c r="B64" s="174" t="str">
        <f>F1138</f>
        <v>4. Their actions and expressions were devoid of any microaggressions.</v>
      </c>
      <c r="C64" s="174"/>
      <c r="D64" s="174"/>
      <c r="E64" s="174"/>
      <c r="F64" s="174"/>
      <c r="G64" s="174"/>
      <c r="H64" s="174"/>
      <c r="I64" s="174"/>
      <c r="J64" s="174"/>
      <c r="K64" s="175" t="s">
        <v>55</v>
      </c>
      <c r="L64" s="176"/>
      <c r="M64" s="177"/>
      <c r="N64" s="19"/>
    </row>
    <row r="65" spans="1:14" ht="5.15" customHeight="1" x14ac:dyDescent="0.3">
      <c r="A65" s="16"/>
      <c r="B65" s="17"/>
      <c r="C65" s="17"/>
      <c r="D65" s="17"/>
      <c r="E65" s="17"/>
      <c r="F65" s="17"/>
      <c r="G65" s="17"/>
      <c r="H65" s="18"/>
      <c r="I65" s="17"/>
      <c r="J65" s="17"/>
      <c r="K65" s="17"/>
      <c r="L65" s="17"/>
      <c r="M65" s="17"/>
      <c r="N65" s="19"/>
    </row>
    <row r="66" spans="1:14" ht="20.149999999999999" customHeight="1" x14ac:dyDescent="0.3">
      <c r="A66" s="16"/>
      <c r="B66" s="174" t="str">
        <f>F1139</f>
        <v>5. They asked me how they could be more culturally sensitive.</v>
      </c>
      <c r="C66" s="174"/>
      <c r="D66" s="174"/>
      <c r="E66" s="174"/>
      <c r="F66" s="174"/>
      <c r="G66" s="174"/>
      <c r="H66" s="174"/>
      <c r="I66" s="174"/>
      <c r="J66" s="174"/>
      <c r="K66" s="175" t="s">
        <v>53</v>
      </c>
      <c r="L66" s="176"/>
      <c r="M66" s="177"/>
      <c r="N66" s="19"/>
    </row>
    <row r="67" spans="1:14" ht="5.15" customHeight="1" x14ac:dyDescent="0.3">
      <c r="A67" s="16"/>
      <c r="B67" s="17"/>
      <c r="C67" s="17"/>
      <c r="D67" s="17"/>
      <c r="E67" s="17"/>
      <c r="F67" s="17"/>
      <c r="G67" s="17"/>
      <c r="H67" s="18"/>
      <c r="I67" s="17"/>
      <c r="J67" s="17"/>
      <c r="K67" s="17"/>
      <c r="L67" s="17"/>
      <c r="M67" s="17"/>
      <c r="N67" s="19"/>
    </row>
    <row r="68" spans="1:14" ht="20.149999999999999" customHeight="1" x14ac:dyDescent="0.3">
      <c r="A68" s="16"/>
      <c r="B68" s="174" t="str">
        <f>F1140</f>
        <v>6. They did not exploit my vulnerability to their professional authority.</v>
      </c>
      <c r="C68" s="174"/>
      <c r="D68" s="174"/>
      <c r="E68" s="174"/>
      <c r="F68" s="174"/>
      <c r="G68" s="174"/>
      <c r="H68" s="174"/>
      <c r="I68" s="174"/>
      <c r="J68" s="174"/>
      <c r="K68" s="175" t="s">
        <v>51</v>
      </c>
      <c r="L68" s="176"/>
      <c r="M68" s="177"/>
      <c r="N68" s="19"/>
    </row>
    <row r="69" spans="1:14" ht="5.15" customHeight="1" x14ac:dyDescent="0.3">
      <c r="A69" s="16"/>
      <c r="B69" s="39"/>
      <c r="C69" s="39"/>
      <c r="D69" s="39"/>
      <c r="E69" s="39"/>
      <c r="F69" s="39"/>
      <c r="G69" s="39"/>
      <c r="H69" s="39"/>
      <c r="I69" s="39"/>
      <c r="J69" s="39"/>
      <c r="K69" s="39"/>
      <c r="L69" s="39"/>
      <c r="M69" s="39"/>
      <c r="N69" s="19"/>
    </row>
    <row r="70" spans="1:14" ht="20.149999999999999" customHeight="1" x14ac:dyDescent="0.3">
      <c r="A70" s="16"/>
      <c r="B70" s="174" t="str">
        <f>F1141</f>
        <v>7. I never had to give up my autonomy to fit their processes.</v>
      </c>
      <c r="C70" s="174"/>
      <c r="D70" s="174"/>
      <c r="E70" s="174"/>
      <c r="F70" s="174"/>
      <c r="G70" s="174"/>
      <c r="H70" s="174"/>
      <c r="I70" s="174"/>
      <c r="J70" s="174"/>
      <c r="K70" s="175" t="s">
        <v>51</v>
      </c>
      <c r="L70" s="176"/>
      <c r="M70" s="177"/>
      <c r="N70" s="19"/>
    </row>
    <row r="71" spans="1:14" ht="5.15" customHeight="1" x14ac:dyDescent="0.3">
      <c r="A71" s="16"/>
      <c r="B71" s="39"/>
      <c r="C71" s="39"/>
      <c r="D71" s="39"/>
      <c r="E71" s="39"/>
      <c r="F71" s="39"/>
      <c r="G71" s="39"/>
      <c r="H71" s="39"/>
      <c r="I71" s="39"/>
      <c r="J71" s="39"/>
      <c r="K71" s="39"/>
      <c r="L71" s="39"/>
      <c r="M71" s="39"/>
      <c r="N71" s="19"/>
    </row>
    <row r="72" spans="1:14" ht="20.149999999999999" customHeight="1" x14ac:dyDescent="0.3">
      <c r="A72" s="16"/>
      <c r="B72" s="174" t="str">
        <f>F1142</f>
        <v>8. Staff appeared to be culturally diverse.</v>
      </c>
      <c r="C72" s="174"/>
      <c r="D72" s="174"/>
      <c r="E72" s="174"/>
      <c r="F72" s="174"/>
      <c r="G72" s="174"/>
      <c r="H72" s="174"/>
      <c r="I72" s="174"/>
      <c r="J72" s="174"/>
      <c r="K72" s="175" t="s">
        <v>56</v>
      </c>
      <c r="L72" s="176"/>
      <c r="M72" s="177"/>
      <c r="N72" s="19"/>
    </row>
    <row r="73" spans="1:14" ht="5.15" customHeight="1" x14ac:dyDescent="0.3">
      <c r="A73" s="16"/>
      <c r="B73" s="39"/>
      <c r="C73" s="39"/>
      <c r="D73" s="39"/>
      <c r="E73" s="39"/>
      <c r="F73" s="39"/>
      <c r="G73" s="39"/>
      <c r="H73" s="39"/>
      <c r="I73" s="39"/>
      <c r="J73" s="39"/>
      <c r="K73" s="39"/>
      <c r="L73" s="39"/>
      <c r="M73" s="39"/>
      <c r="N73" s="19"/>
    </row>
    <row r="74" spans="1:14" ht="20.149999999999999" customHeight="1" x14ac:dyDescent="0.3">
      <c r="A74" s="16"/>
      <c r="B74" s="174" t="str">
        <f>F1143</f>
        <v>9. They effectively accommodated my linguistic barrier.</v>
      </c>
      <c r="C74" s="174"/>
      <c r="D74" s="174"/>
      <c r="E74" s="174"/>
      <c r="F74" s="174"/>
      <c r="G74" s="174"/>
      <c r="H74" s="174"/>
      <c r="I74" s="174"/>
      <c r="J74" s="174"/>
      <c r="K74" s="175" t="s">
        <v>49</v>
      </c>
      <c r="L74" s="176"/>
      <c r="M74" s="177"/>
      <c r="N74" s="19"/>
    </row>
    <row r="75" spans="1:14" ht="5.15" customHeight="1" x14ac:dyDescent="0.3">
      <c r="A75" s="16"/>
      <c r="B75" s="39"/>
      <c r="C75" s="39"/>
      <c r="D75" s="39"/>
      <c r="E75" s="39"/>
      <c r="F75" s="39"/>
      <c r="G75" s="39"/>
      <c r="H75" s="39"/>
      <c r="I75" s="39"/>
      <c r="J75" s="39"/>
      <c r="K75" s="39"/>
      <c r="L75" s="39"/>
      <c r="M75" s="39"/>
      <c r="N75" s="19"/>
    </row>
    <row r="76" spans="1:14" ht="20.149999999999999" customHeight="1" x14ac:dyDescent="0.3">
      <c r="A76" s="16"/>
      <c r="B76" s="174" t="str">
        <f>F1144</f>
        <v>10. I was offered billing options appropriate to my cultural values.</v>
      </c>
      <c r="C76" s="174"/>
      <c r="D76" s="174"/>
      <c r="E76" s="174"/>
      <c r="F76" s="174"/>
      <c r="G76" s="174"/>
      <c r="H76" s="174"/>
      <c r="I76" s="174"/>
      <c r="J76" s="174"/>
      <c r="K76" s="175" t="s">
        <v>55</v>
      </c>
      <c r="L76" s="176"/>
      <c r="M76" s="177"/>
      <c r="N76" s="19"/>
    </row>
    <row r="77" spans="1:14" ht="10" customHeight="1" x14ac:dyDescent="0.3">
      <c r="A77" s="16"/>
      <c r="B77" s="39"/>
      <c r="C77" s="39"/>
      <c r="D77" s="39"/>
      <c r="E77" s="39"/>
      <c r="F77" s="39"/>
      <c r="G77" s="39"/>
      <c r="H77" s="39"/>
      <c r="I77" s="39"/>
      <c r="J77" s="39"/>
      <c r="K77" s="39"/>
      <c r="L77" s="39"/>
      <c r="M77" s="39"/>
      <c r="N77" s="19"/>
    </row>
    <row r="78" spans="1:14" ht="15" customHeight="1" x14ac:dyDescent="0.3">
      <c r="A78" s="16"/>
      <c r="B78" s="178" t="str">
        <f>B1148</f>
        <v>The resulting score for cultural competence is 55 out of 100. This indicates a level of mild incompetence.</v>
      </c>
      <c r="C78" s="178"/>
      <c r="D78" s="178"/>
      <c r="E78" s="178"/>
      <c r="F78" s="178"/>
      <c r="G78" s="178"/>
      <c r="H78" s="178"/>
      <c r="I78" s="178"/>
      <c r="J78" s="178"/>
      <c r="K78" s="178"/>
      <c r="L78" s="178"/>
      <c r="M78" s="178"/>
      <c r="N78" s="19"/>
    </row>
    <row r="79" spans="1:14" ht="10" customHeight="1" x14ac:dyDescent="0.3">
      <c r="A79" s="16"/>
      <c r="B79" s="40"/>
      <c r="C79" s="41"/>
      <c r="D79" s="41"/>
      <c r="E79" s="41"/>
      <c r="F79" s="41"/>
      <c r="G79" s="41"/>
      <c r="H79" s="41"/>
      <c r="I79" s="41"/>
      <c r="J79" s="41"/>
      <c r="K79" s="41"/>
      <c r="L79" s="41"/>
      <c r="M79" s="42"/>
      <c r="N79" s="19"/>
    </row>
    <row r="80" spans="1:14" ht="20.149999999999999" customHeight="1" x14ac:dyDescent="0.3">
      <c r="A80" s="16"/>
      <c r="B80" s="43" t="str">
        <f>C1152</f>
        <v xml:space="preserve">Thank you, Juanita, for your medical service to Maria. </v>
      </c>
      <c r="C80" s="44"/>
      <c r="D80" s="44"/>
      <c r="E80" s="44"/>
      <c r="F80" s="44"/>
      <c r="G80" s="44"/>
      <c r="H80" s="44"/>
      <c r="I80" s="44"/>
      <c r="J80" s="44"/>
      <c r="K80" s="44"/>
      <c r="L80" s="44"/>
      <c r="M80" s="45"/>
      <c r="N80" s="19"/>
    </row>
    <row r="81" spans="1:14" ht="55" customHeight="1" x14ac:dyDescent="0.3">
      <c r="A81" s="16"/>
      <c r="B81" s="189" t="str">
        <f t="shared" ref="B81:B83" si="1">C1153</f>
        <v>You have been assessed by Maria, one of your patients, as measurably presenting mild incompetence. This suggests that you present a moderate risk to Maria's wellbeing, and to other culturally diverse patients. Of course, it doesn't have to stay that way.</v>
      </c>
      <c r="C81" s="190"/>
      <c r="D81" s="190"/>
      <c r="E81" s="190"/>
      <c r="F81" s="190"/>
      <c r="G81" s="190"/>
      <c r="H81" s="190"/>
      <c r="I81" s="190"/>
      <c r="J81" s="190"/>
      <c r="K81" s="190"/>
      <c r="L81" s="190"/>
      <c r="M81" s="191"/>
      <c r="N81" s="19"/>
    </row>
    <row r="82" spans="1:14" ht="40" customHeight="1" x14ac:dyDescent="0.3">
      <c r="A82" s="16"/>
      <c r="B82" s="189" t="str">
        <f t="shared" si="1"/>
        <v>We offer two programs to boost your cultural competence to reliably serve culturally diverse patients. The first one is free.</v>
      </c>
      <c r="C82" s="190"/>
      <c r="D82" s="190"/>
      <c r="E82" s="190"/>
      <c r="F82" s="190"/>
      <c r="G82" s="190"/>
      <c r="H82" s="190"/>
      <c r="I82" s="190"/>
      <c r="J82" s="190"/>
      <c r="K82" s="190"/>
      <c r="L82" s="190"/>
      <c r="M82" s="191"/>
      <c r="N82" s="19"/>
    </row>
    <row r="83" spans="1:14" ht="20.149999999999999" customHeight="1" x14ac:dyDescent="0.3">
      <c r="A83" s="16"/>
      <c r="B83" s="46" t="str">
        <f t="shared" si="1"/>
        <v>Standard Competence</v>
      </c>
      <c r="C83" s="39"/>
      <c r="D83" s="39"/>
      <c r="E83" s="47" t="str">
        <f>D1155</f>
        <v xml:space="preserve"> for legitimacy</v>
      </c>
      <c r="F83" s="39"/>
      <c r="G83" s="39"/>
      <c r="H83" s="39"/>
      <c r="I83" s="39"/>
      <c r="J83" s="39"/>
      <c r="K83" s="39"/>
      <c r="L83" s="39"/>
      <c r="M83" s="48"/>
      <c r="N83" s="19"/>
    </row>
    <row r="84" spans="1:14" ht="45" customHeight="1" x14ac:dyDescent="0.3">
      <c r="A84" s="16"/>
      <c r="B84" s="189" t="str">
        <f>F1155</f>
        <v>We offer you, Juanita,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C84" s="190"/>
      <c r="D84" s="190"/>
      <c r="E84" s="190"/>
      <c r="F84" s="190"/>
      <c r="G84" s="190"/>
      <c r="H84" s="190"/>
      <c r="I84" s="190"/>
      <c r="J84" s="190"/>
      <c r="K84" s="190"/>
      <c r="L84" s="190"/>
      <c r="M84" s="191"/>
      <c r="N84" s="19"/>
    </row>
    <row r="85" spans="1:14" ht="20.149999999999999" customHeight="1" x14ac:dyDescent="0.3">
      <c r="A85" s="16"/>
      <c r="B85" s="46" t="str">
        <f>C1156</f>
        <v>Competitive Competence</v>
      </c>
      <c r="C85" s="39"/>
      <c r="D85" s="39"/>
      <c r="E85" s="47" t="str">
        <f>D1156</f>
        <v xml:space="preserve"> for referrals</v>
      </c>
      <c r="F85" s="39"/>
      <c r="G85" s="39"/>
      <c r="H85" s="39"/>
      <c r="I85" s="39"/>
      <c r="J85" s="39"/>
      <c r="K85" s="39"/>
      <c r="L85" s="39"/>
      <c r="M85" s="48"/>
      <c r="N85" s="19"/>
    </row>
    <row r="86" spans="1:14" ht="65.150000000000006" customHeight="1" x14ac:dyDescent="0.3">
      <c r="A86" s="16"/>
      <c r="B86" s="189" t="str">
        <f>F1156</f>
        <v>We offer you, Juanita,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C86" s="190"/>
      <c r="D86" s="190"/>
      <c r="E86" s="190"/>
      <c r="F86" s="190"/>
      <c r="G86" s="190"/>
      <c r="H86" s="190"/>
      <c r="I86" s="190"/>
      <c r="J86" s="190"/>
      <c r="K86" s="190"/>
      <c r="L86" s="190"/>
      <c r="M86" s="191"/>
      <c r="N86" s="19"/>
    </row>
    <row r="87" spans="1:14" ht="20.149999999999999" customHeight="1" x14ac:dyDescent="0.3">
      <c r="A87" s="16"/>
      <c r="B87" s="150" t="str">
        <f>C1157</f>
        <v>Let's work together to improve healthcare outcomes for all of your patients. Thank you.</v>
      </c>
      <c r="C87" s="151"/>
      <c r="D87" s="151"/>
      <c r="E87" s="151"/>
      <c r="F87" s="151"/>
      <c r="G87" s="151"/>
      <c r="H87" s="151"/>
      <c r="I87" s="151"/>
      <c r="J87" s="151"/>
      <c r="K87" s="151"/>
      <c r="L87" s="151"/>
      <c r="M87" s="152"/>
      <c r="N87" s="19"/>
    </row>
    <row r="88" spans="1:14" ht="10" customHeight="1" x14ac:dyDescent="0.3">
      <c r="A88" s="16"/>
      <c r="B88" s="39"/>
      <c r="C88" s="39"/>
      <c r="D88" s="39"/>
      <c r="E88" s="39"/>
      <c r="F88" s="39"/>
      <c r="G88" s="39"/>
      <c r="H88" s="39"/>
      <c r="I88" s="39"/>
      <c r="J88" s="39"/>
      <c r="K88" s="39"/>
      <c r="L88" s="39"/>
      <c r="M88" s="39"/>
      <c r="N88" s="19"/>
    </row>
    <row r="89" spans="1:14" ht="5.15" customHeight="1" x14ac:dyDescent="0.3">
      <c r="A89" s="16"/>
      <c r="B89" s="39"/>
      <c r="C89" s="39"/>
      <c r="D89" s="39"/>
      <c r="E89" s="39"/>
      <c r="F89" s="39"/>
      <c r="G89" s="39"/>
      <c r="H89" s="39"/>
      <c r="I89" s="39"/>
      <c r="J89" s="39"/>
      <c r="K89" s="39"/>
      <c r="L89" s="39"/>
      <c r="M89" s="39"/>
      <c r="N89" s="19"/>
    </row>
    <row r="90" spans="1:14" ht="5.15" customHeight="1" x14ac:dyDescent="0.3">
      <c r="A90" s="27"/>
      <c r="B90" s="28"/>
      <c r="C90" s="28"/>
      <c r="D90" s="28"/>
      <c r="E90" s="28"/>
      <c r="F90" s="28"/>
      <c r="G90" s="28"/>
      <c r="H90" s="28"/>
      <c r="I90" s="28"/>
      <c r="J90" s="28"/>
      <c r="K90" s="28"/>
      <c r="L90" s="28"/>
      <c r="M90" s="28"/>
      <c r="N90" s="29"/>
    </row>
    <row r="91" spans="1:14" ht="55" customHeight="1" x14ac:dyDescent="0.3">
      <c r="A91" s="30" t="s">
        <v>5</v>
      </c>
      <c r="B91" s="188" t="s">
        <v>14</v>
      </c>
      <c r="C91" s="188"/>
      <c r="D91" s="188"/>
      <c r="E91" s="188"/>
      <c r="F91" s="186" t="s">
        <v>42</v>
      </c>
      <c r="G91" s="186"/>
      <c r="H91" s="186"/>
      <c r="I91" s="186"/>
      <c r="J91" s="187" t="s">
        <v>43</v>
      </c>
      <c r="K91" s="187"/>
      <c r="L91" s="187"/>
      <c r="M91" s="187"/>
      <c r="N91" s="31" t="s">
        <v>7</v>
      </c>
    </row>
    <row r="92" spans="1:14" ht="5.15" customHeight="1" x14ac:dyDescent="0.3">
      <c r="A92" s="11"/>
      <c r="B92" s="12"/>
      <c r="C92" s="12"/>
      <c r="D92" s="12"/>
      <c r="E92" s="12"/>
      <c r="F92" s="12"/>
      <c r="G92" s="12"/>
      <c r="H92" s="13"/>
      <c r="I92" s="12"/>
      <c r="J92" s="12"/>
      <c r="K92" s="12"/>
      <c r="L92" s="12"/>
      <c r="M92" s="12"/>
      <c r="N92" s="14"/>
    </row>
    <row r="93" spans="1:14" ht="5.15" customHeight="1" x14ac:dyDescent="0.3">
      <c r="A93" s="16"/>
      <c r="B93" s="17"/>
      <c r="C93" s="17"/>
      <c r="D93" s="17"/>
      <c r="E93" s="17"/>
      <c r="F93" s="17"/>
      <c r="G93" s="17"/>
      <c r="H93" s="18"/>
      <c r="I93" s="17"/>
      <c r="J93" s="17"/>
      <c r="K93" s="17"/>
      <c r="L93" s="17"/>
      <c r="M93" s="17"/>
      <c r="N93" s="19"/>
    </row>
    <row r="94" spans="1:14" ht="5.15" customHeight="1" thickBot="1" x14ac:dyDescent="0.35">
      <c r="A94" s="16"/>
      <c r="B94" s="32"/>
      <c r="C94" s="32"/>
      <c r="D94" s="32"/>
      <c r="E94" s="32"/>
      <c r="F94" s="32"/>
      <c r="G94" s="32"/>
      <c r="H94" s="32"/>
      <c r="I94" s="32"/>
      <c r="J94" s="32"/>
      <c r="K94" s="32"/>
      <c r="L94" s="32"/>
      <c r="M94" s="32"/>
      <c r="N94" s="19"/>
    </row>
    <row r="95" spans="1:14" ht="20.149999999999999" customHeight="1" thickTop="1" x14ac:dyDescent="0.3">
      <c r="A95" s="16"/>
      <c r="B95" s="33" t="s">
        <v>11</v>
      </c>
      <c r="C95" s="32"/>
      <c r="D95" s="32"/>
      <c r="E95" s="32"/>
      <c r="F95" s="179" t="str">
        <f>F55</f>
        <v>Maria</v>
      </c>
      <c r="G95" s="180"/>
      <c r="H95" s="180"/>
      <c r="I95" s="181"/>
      <c r="J95" s="34"/>
      <c r="K95" s="35" t="s">
        <v>12</v>
      </c>
      <c r="L95" s="36"/>
      <c r="M95" s="37"/>
      <c r="N95" s="19"/>
    </row>
    <row r="96" spans="1:14" ht="20.149999999999999" customHeight="1" thickBot="1" x14ac:dyDescent="0.35">
      <c r="A96" s="16"/>
      <c r="B96" s="33" t="s">
        <v>13</v>
      </c>
      <c r="C96" s="32"/>
      <c r="D96" s="32"/>
      <c r="E96" s="32"/>
      <c r="F96" s="179" t="str">
        <f>F56</f>
        <v>Juanita</v>
      </c>
      <c r="G96" s="180"/>
      <c r="H96" s="180"/>
      <c r="I96" s="181"/>
      <c r="J96" s="34"/>
      <c r="K96" s="182">
        <v>7.1</v>
      </c>
      <c r="L96" s="183"/>
      <c r="M96" s="184"/>
      <c r="N96" s="19"/>
    </row>
    <row r="97" spans="1:54" ht="10" customHeight="1" thickTop="1" x14ac:dyDescent="0.3">
      <c r="A97" s="16"/>
      <c r="B97" s="17"/>
      <c r="C97" s="17"/>
      <c r="D97" s="17"/>
      <c r="E97" s="17"/>
      <c r="F97" s="17"/>
      <c r="G97" s="17"/>
      <c r="H97" s="18"/>
      <c r="I97" s="17"/>
      <c r="J97" s="17"/>
      <c r="K97" s="17"/>
      <c r="L97" s="17"/>
      <c r="M97" s="17"/>
      <c r="N97" s="19"/>
    </row>
    <row r="98" spans="1:54" ht="20.149999999999999" customHeight="1" x14ac:dyDescent="0.3">
      <c r="A98" s="16"/>
      <c r="B98" s="174" t="str">
        <f>F1175</f>
        <v>1. I felt fully seen and heard.</v>
      </c>
      <c r="C98" s="174"/>
      <c r="D98" s="174"/>
      <c r="E98" s="174"/>
      <c r="F98" s="174"/>
      <c r="G98" s="174"/>
      <c r="H98" s="174"/>
      <c r="I98" s="174"/>
      <c r="J98" s="174"/>
      <c r="K98" s="175" t="s">
        <v>53</v>
      </c>
      <c r="L98" s="176"/>
      <c r="M98" s="177"/>
      <c r="N98" s="19"/>
    </row>
    <row r="99" spans="1:54" ht="5.15" customHeight="1" x14ac:dyDescent="0.3">
      <c r="A99" s="16"/>
      <c r="B99" s="17"/>
      <c r="C99" s="17"/>
      <c r="D99" s="17"/>
      <c r="E99" s="17"/>
      <c r="F99" s="17"/>
      <c r="G99" s="17"/>
      <c r="H99" s="18"/>
      <c r="I99" s="17"/>
      <c r="J99" s="17"/>
      <c r="K99" s="17"/>
      <c r="L99" s="17"/>
      <c r="M99" s="17"/>
      <c r="N99" s="19"/>
      <c r="BB99" s="38"/>
    </row>
    <row r="100" spans="1:54" ht="20.149999999999999" customHeight="1" x14ac:dyDescent="0.3">
      <c r="A100" s="16"/>
      <c r="B100" s="174" t="str">
        <f>F1176</f>
        <v>2. They faithfully responded to all of my expressions of pain or discomfort.</v>
      </c>
      <c r="C100" s="174"/>
      <c r="D100" s="174"/>
      <c r="E100" s="174"/>
      <c r="F100" s="174"/>
      <c r="G100" s="174"/>
      <c r="H100" s="174"/>
      <c r="I100" s="174"/>
      <c r="J100" s="174"/>
      <c r="K100" s="175" t="s">
        <v>53</v>
      </c>
      <c r="L100" s="176"/>
      <c r="M100" s="177"/>
      <c r="N100" s="19"/>
      <c r="BB100" s="38"/>
    </row>
    <row r="101" spans="1:54" ht="5.15" customHeight="1" x14ac:dyDescent="0.3">
      <c r="A101" s="16"/>
      <c r="B101" s="17"/>
      <c r="C101" s="17"/>
      <c r="D101" s="17"/>
      <c r="E101" s="17"/>
      <c r="F101" s="17"/>
      <c r="G101" s="17"/>
      <c r="H101" s="18"/>
      <c r="I101" s="17"/>
      <c r="J101" s="17"/>
      <c r="K101" s="17"/>
      <c r="L101" s="17"/>
      <c r="M101" s="17"/>
      <c r="N101" s="19"/>
      <c r="BB101" s="38"/>
    </row>
    <row r="102" spans="1:54" ht="20.149999999999999" customHeight="1" x14ac:dyDescent="0.3">
      <c r="A102" s="16"/>
      <c r="B102" s="174" t="str">
        <f>F1177</f>
        <v>3. They put my personal wellbeing ahead of their institutional processes.</v>
      </c>
      <c r="C102" s="174"/>
      <c r="D102" s="174"/>
      <c r="E102" s="174"/>
      <c r="F102" s="174"/>
      <c r="G102" s="174"/>
      <c r="H102" s="174"/>
      <c r="I102" s="174"/>
      <c r="J102" s="174"/>
      <c r="K102" s="175" t="s">
        <v>53</v>
      </c>
      <c r="L102" s="176"/>
      <c r="M102" s="177"/>
      <c r="N102" s="19"/>
      <c r="BB102" s="38"/>
    </row>
    <row r="103" spans="1:54" ht="5.15" customHeight="1" x14ac:dyDescent="0.3">
      <c r="A103" s="16"/>
      <c r="B103" s="17"/>
      <c r="C103" s="17"/>
      <c r="D103" s="17"/>
      <c r="E103" s="17"/>
      <c r="F103" s="17"/>
      <c r="G103" s="17"/>
      <c r="H103" s="18"/>
      <c r="I103" s="17"/>
      <c r="J103" s="17"/>
      <c r="K103" s="17"/>
      <c r="L103" s="17"/>
      <c r="M103" s="17"/>
      <c r="N103" s="19"/>
      <c r="BB103" s="38"/>
    </row>
    <row r="104" spans="1:54" ht="20.149999999999999" customHeight="1" x14ac:dyDescent="0.3">
      <c r="A104" s="16"/>
      <c r="B104" s="174" t="str">
        <f>F1178</f>
        <v>4. Their actions and expressions were devoid of any microaggressions.</v>
      </c>
      <c r="C104" s="174"/>
      <c r="D104" s="174"/>
      <c r="E104" s="174"/>
      <c r="F104" s="174"/>
      <c r="G104" s="174"/>
      <c r="H104" s="174"/>
      <c r="I104" s="174"/>
      <c r="J104" s="174"/>
      <c r="K104" s="175" t="s">
        <v>55</v>
      </c>
      <c r="L104" s="176"/>
      <c r="M104" s="177"/>
      <c r="N104" s="19"/>
    </row>
    <row r="105" spans="1:54" ht="5.15" customHeight="1" x14ac:dyDescent="0.3">
      <c r="A105" s="16"/>
      <c r="B105" s="17"/>
      <c r="C105" s="17"/>
      <c r="D105" s="17"/>
      <c r="E105" s="17"/>
      <c r="F105" s="17"/>
      <c r="G105" s="17"/>
      <c r="H105" s="18"/>
      <c r="I105" s="17"/>
      <c r="J105" s="17"/>
      <c r="K105" s="17"/>
      <c r="L105" s="17"/>
      <c r="M105" s="17"/>
      <c r="N105" s="19"/>
    </row>
    <row r="106" spans="1:54" ht="20.149999999999999" customHeight="1" x14ac:dyDescent="0.3">
      <c r="A106" s="16"/>
      <c r="B106" s="174" t="str">
        <f>F1179</f>
        <v>5. They asked me how they could be more culturally sensitive.</v>
      </c>
      <c r="C106" s="174"/>
      <c r="D106" s="174"/>
      <c r="E106" s="174"/>
      <c r="F106" s="174"/>
      <c r="G106" s="174"/>
      <c r="H106" s="174"/>
      <c r="I106" s="174"/>
      <c r="J106" s="174"/>
      <c r="K106" s="175" t="s">
        <v>56</v>
      </c>
      <c r="L106" s="176"/>
      <c r="M106" s="177"/>
      <c r="N106" s="19"/>
    </row>
    <row r="107" spans="1:54" ht="5.15" customHeight="1" x14ac:dyDescent="0.3">
      <c r="A107" s="16"/>
      <c r="B107" s="17"/>
      <c r="C107" s="17"/>
      <c r="D107" s="17"/>
      <c r="E107" s="17"/>
      <c r="F107" s="17"/>
      <c r="G107" s="17"/>
      <c r="H107" s="18"/>
      <c r="I107" s="17"/>
      <c r="J107" s="17"/>
      <c r="K107" s="17"/>
      <c r="L107" s="17"/>
      <c r="M107" s="17"/>
      <c r="N107" s="19"/>
    </row>
    <row r="108" spans="1:54" ht="20.149999999999999" customHeight="1" x14ac:dyDescent="0.3">
      <c r="A108" s="16"/>
      <c r="B108" s="174" t="str">
        <f>F1180</f>
        <v>6. They did not exploit my vulnerability to their professional authority.</v>
      </c>
      <c r="C108" s="174"/>
      <c r="D108" s="174"/>
      <c r="E108" s="174"/>
      <c r="F108" s="174"/>
      <c r="G108" s="174"/>
      <c r="H108" s="174"/>
      <c r="I108" s="174"/>
      <c r="J108" s="174"/>
      <c r="K108" s="175" t="s">
        <v>49</v>
      </c>
      <c r="L108" s="176"/>
      <c r="M108" s="177"/>
      <c r="N108" s="19"/>
    </row>
    <row r="109" spans="1:54" ht="5.15" customHeight="1" x14ac:dyDescent="0.3">
      <c r="A109" s="16"/>
      <c r="B109" s="39"/>
      <c r="C109" s="39"/>
      <c r="D109" s="39"/>
      <c r="E109" s="39"/>
      <c r="F109" s="39"/>
      <c r="G109" s="39"/>
      <c r="H109" s="39"/>
      <c r="I109" s="39"/>
      <c r="J109" s="39"/>
      <c r="K109" s="39"/>
      <c r="L109" s="39"/>
      <c r="M109" s="39"/>
      <c r="N109" s="19"/>
    </row>
    <row r="110" spans="1:54" ht="20.149999999999999" customHeight="1" x14ac:dyDescent="0.3">
      <c r="A110" s="16"/>
      <c r="B110" s="174" t="str">
        <f>F1181</f>
        <v>7. I never had to give up my autonomy to fit their processes.</v>
      </c>
      <c r="C110" s="174"/>
      <c r="D110" s="174"/>
      <c r="E110" s="174"/>
      <c r="F110" s="174"/>
      <c r="G110" s="174"/>
      <c r="H110" s="174"/>
      <c r="I110" s="174"/>
      <c r="J110" s="174"/>
      <c r="K110" s="175" t="s">
        <v>53</v>
      </c>
      <c r="L110" s="176"/>
      <c r="M110" s="177"/>
      <c r="N110" s="19"/>
    </row>
    <row r="111" spans="1:54" ht="5.15" customHeight="1" x14ac:dyDescent="0.3">
      <c r="A111" s="16"/>
      <c r="B111" s="39"/>
      <c r="C111" s="39"/>
      <c r="D111" s="39"/>
      <c r="E111" s="39"/>
      <c r="F111" s="39"/>
      <c r="G111" s="39"/>
      <c r="H111" s="39"/>
      <c r="I111" s="39"/>
      <c r="J111" s="39"/>
      <c r="K111" s="39"/>
      <c r="L111" s="39"/>
      <c r="M111" s="39"/>
      <c r="N111" s="19"/>
    </row>
    <row r="112" spans="1:54" ht="20.149999999999999" customHeight="1" x14ac:dyDescent="0.3">
      <c r="A112" s="16"/>
      <c r="B112" s="174" t="str">
        <f>F1182</f>
        <v>8. Staff appeared to be culturally diverse.</v>
      </c>
      <c r="C112" s="174"/>
      <c r="D112" s="174"/>
      <c r="E112" s="174"/>
      <c r="F112" s="174"/>
      <c r="G112" s="174"/>
      <c r="H112" s="174"/>
      <c r="I112" s="174"/>
      <c r="J112" s="174"/>
      <c r="K112" s="175" t="s">
        <v>56</v>
      </c>
      <c r="L112" s="176"/>
      <c r="M112" s="177"/>
      <c r="N112" s="19"/>
    </row>
    <row r="113" spans="1:14" ht="5.15" customHeight="1" x14ac:dyDescent="0.3">
      <c r="A113" s="16"/>
      <c r="B113" s="39"/>
      <c r="C113" s="39"/>
      <c r="D113" s="39"/>
      <c r="E113" s="39"/>
      <c r="F113" s="39"/>
      <c r="G113" s="39"/>
      <c r="H113" s="39"/>
      <c r="I113" s="39"/>
      <c r="J113" s="39"/>
      <c r="K113" s="39"/>
      <c r="L113" s="39"/>
      <c r="M113" s="39"/>
      <c r="N113" s="19"/>
    </row>
    <row r="114" spans="1:14" ht="20.149999999999999" customHeight="1" x14ac:dyDescent="0.3">
      <c r="A114" s="16"/>
      <c r="B114" s="174" t="str">
        <f>F1183</f>
        <v>9. They effectively accommodated my linguistic barrier.</v>
      </c>
      <c r="C114" s="174"/>
      <c r="D114" s="174"/>
      <c r="E114" s="174"/>
      <c r="F114" s="174"/>
      <c r="G114" s="174"/>
      <c r="H114" s="174"/>
      <c r="I114" s="174"/>
      <c r="J114" s="174"/>
      <c r="K114" s="175" t="s">
        <v>49</v>
      </c>
      <c r="L114" s="176"/>
      <c r="M114" s="177"/>
      <c r="N114" s="19"/>
    </row>
    <row r="115" spans="1:14" ht="5.15" customHeight="1" x14ac:dyDescent="0.3">
      <c r="A115" s="16"/>
      <c r="B115" s="39"/>
      <c r="C115" s="39"/>
      <c r="D115" s="39"/>
      <c r="E115" s="39"/>
      <c r="F115" s="39"/>
      <c r="G115" s="39"/>
      <c r="H115" s="39"/>
      <c r="I115" s="39"/>
      <c r="J115" s="39"/>
      <c r="K115" s="39"/>
      <c r="L115" s="39"/>
      <c r="M115" s="39"/>
      <c r="N115" s="19"/>
    </row>
    <row r="116" spans="1:14" ht="20.149999999999999" customHeight="1" x14ac:dyDescent="0.3">
      <c r="A116" s="16"/>
      <c r="B116" s="174" t="str">
        <f>F1184</f>
        <v>10. I was offered billing options appropriate to my cultural values.</v>
      </c>
      <c r="C116" s="174"/>
      <c r="D116" s="174"/>
      <c r="E116" s="174"/>
      <c r="F116" s="174"/>
      <c r="G116" s="174"/>
      <c r="H116" s="174"/>
      <c r="I116" s="174"/>
      <c r="J116" s="174"/>
      <c r="K116" s="175" t="s">
        <v>55</v>
      </c>
      <c r="L116" s="176"/>
      <c r="M116" s="177"/>
      <c r="N116" s="19"/>
    </row>
    <row r="117" spans="1:14" ht="10" customHeight="1" x14ac:dyDescent="0.3">
      <c r="A117" s="16"/>
      <c r="B117" s="39"/>
      <c r="C117" s="39"/>
      <c r="D117" s="39"/>
      <c r="E117" s="39"/>
      <c r="F117" s="39"/>
      <c r="G117" s="39"/>
      <c r="H117" s="39"/>
      <c r="I117" s="39"/>
      <c r="J117" s="39"/>
      <c r="K117" s="39"/>
      <c r="L117" s="39"/>
      <c r="M117" s="39"/>
      <c r="N117" s="19"/>
    </row>
    <row r="118" spans="1:14" ht="15" customHeight="1" x14ac:dyDescent="0.3">
      <c r="A118" s="16"/>
      <c r="B118" s="178" t="str">
        <f>B1188</f>
        <v>The resulting score for cultural competence is 45 out of 100. This indicates a level of mild incompetence.</v>
      </c>
      <c r="C118" s="178"/>
      <c r="D118" s="178"/>
      <c r="E118" s="178"/>
      <c r="F118" s="178"/>
      <c r="G118" s="178"/>
      <c r="H118" s="178"/>
      <c r="I118" s="178"/>
      <c r="J118" s="178"/>
      <c r="K118" s="178"/>
      <c r="L118" s="178"/>
      <c r="M118" s="178"/>
      <c r="N118" s="19"/>
    </row>
    <row r="119" spans="1:14" ht="10" customHeight="1" x14ac:dyDescent="0.3">
      <c r="A119" s="16"/>
      <c r="B119" s="40"/>
      <c r="C119" s="41"/>
      <c r="D119" s="41"/>
      <c r="E119" s="41"/>
      <c r="F119" s="41"/>
      <c r="G119" s="41"/>
      <c r="H119" s="41"/>
      <c r="I119" s="41"/>
      <c r="J119" s="41"/>
      <c r="K119" s="41"/>
      <c r="L119" s="41"/>
      <c r="M119" s="42"/>
      <c r="N119" s="19"/>
    </row>
    <row r="120" spans="1:14" ht="20" customHeight="1" x14ac:dyDescent="0.3">
      <c r="A120" s="16"/>
      <c r="B120" s="52" t="str">
        <f>C1192</f>
        <v xml:space="preserve">We provide this helpful feedback to you, Juanita, to improve your cultural competency. </v>
      </c>
      <c r="C120" s="53"/>
      <c r="D120" s="53"/>
      <c r="E120" s="53"/>
      <c r="F120" s="53"/>
      <c r="G120" s="53"/>
      <c r="H120" s="53"/>
      <c r="I120" s="53"/>
      <c r="J120" s="53"/>
      <c r="K120" s="53"/>
      <c r="L120" s="53"/>
      <c r="M120" s="54"/>
      <c r="N120" s="19"/>
    </row>
    <row r="121" spans="1:14" ht="20" customHeight="1" x14ac:dyDescent="0.3">
      <c r="A121" s="16"/>
      <c r="B121" s="156" t="s">
        <v>15</v>
      </c>
      <c r="C121" s="157"/>
      <c r="D121" s="157"/>
      <c r="E121" s="157"/>
      <c r="F121" s="157"/>
      <c r="G121" s="157"/>
      <c r="H121" s="157"/>
      <c r="I121" s="157"/>
      <c r="J121" s="157"/>
      <c r="K121" s="157"/>
      <c r="L121" s="157"/>
      <c r="M121" s="158"/>
      <c r="N121" s="19"/>
    </row>
    <row r="122" spans="1:14" ht="20" customHeight="1" thickBot="1" x14ac:dyDescent="0.35">
      <c r="A122" s="16"/>
      <c r="B122" s="156" t="s">
        <v>16</v>
      </c>
      <c r="C122" s="157"/>
      <c r="D122" s="157"/>
      <c r="E122" s="157"/>
      <c r="F122" s="157"/>
      <c r="G122" s="157"/>
      <c r="H122" s="157"/>
      <c r="I122" s="157"/>
      <c r="J122" s="157"/>
      <c r="K122" s="157"/>
      <c r="L122" s="157"/>
      <c r="M122" s="158"/>
      <c r="N122" s="19"/>
    </row>
    <row r="123" spans="1:14" ht="30" customHeight="1" thickTop="1" x14ac:dyDescent="0.3">
      <c r="A123" s="16"/>
      <c r="B123" s="159" t="s">
        <v>17</v>
      </c>
      <c r="C123" s="160"/>
      <c r="D123" s="160"/>
      <c r="E123" s="162" t="s">
        <v>18</v>
      </c>
      <c r="F123" s="163"/>
      <c r="G123" s="163"/>
      <c r="H123" s="164"/>
      <c r="I123" s="165" t="s">
        <v>19</v>
      </c>
      <c r="J123" s="166"/>
      <c r="K123" s="166"/>
      <c r="L123" s="166"/>
      <c r="M123" s="167"/>
      <c r="N123" s="19"/>
    </row>
    <row r="124" spans="1:14" ht="55" customHeight="1" thickBot="1" x14ac:dyDescent="0.35">
      <c r="A124" s="16"/>
      <c r="B124" s="55"/>
      <c r="C124" s="17"/>
      <c r="D124" s="17"/>
      <c r="E124" s="168" t="s">
        <v>20</v>
      </c>
      <c r="F124" s="169"/>
      <c r="G124" s="169"/>
      <c r="H124" s="170"/>
      <c r="I124" s="171" t="s">
        <v>21</v>
      </c>
      <c r="J124" s="172"/>
      <c r="K124" s="172"/>
      <c r="L124" s="172"/>
      <c r="M124" s="173"/>
      <c r="N124" s="19"/>
    </row>
    <row r="125" spans="1:14" ht="10" customHeight="1" thickTop="1" x14ac:dyDescent="0.3">
      <c r="A125" s="16"/>
      <c r="B125" s="55"/>
      <c r="C125" s="17"/>
      <c r="D125" s="17"/>
      <c r="E125" s="17"/>
      <c r="F125" s="17"/>
      <c r="G125" s="17"/>
      <c r="H125" s="17"/>
      <c r="I125" s="17"/>
      <c r="J125" s="17"/>
      <c r="K125" s="17"/>
      <c r="L125" s="17"/>
      <c r="M125" s="56"/>
      <c r="N125" s="19"/>
    </row>
    <row r="126" spans="1:14" ht="20.149999999999999" customHeight="1" x14ac:dyDescent="0.3">
      <c r="A126" s="16"/>
      <c r="B126" s="46"/>
      <c r="C126" s="39"/>
      <c r="D126" s="39"/>
      <c r="E126" s="153"/>
      <c r="F126" s="154"/>
      <c r="G126" s="154"/>
      <c r="H126" s="154"/>
      <c r="I126" s="154"/>
      <c r="J126" s="154"/>
      <c r="K126" s="154"/>
      <c r="L126" s="155"/>
      <c r="M126" s="48"/>
      <c r="N126" s="19"/>
    </row>
    <row r="127" spans="1:14" ht="10" customHeight="1" x14ac:dyDescent="0.3">
      <c r="A127" s="16"/>
      <c r="B127" s="46"/>
      <c r="C127" s="39"/>
      <c r="D127" s="39"/>
      <c r="E127" s="39"/>
      <c r="F127" s="39"/>
      <c r="G127" s="39"/>
      <c r="H127" s="39"/>
      <c r="I127" s="39"/>
      <c r="J127" s="39"/>
      <c r="K127" s="39"/>
      <c r="L127" s="39"/>
      <c r="M127" s="48"/>
      <c r="N127" s="19"/>
    </row>
    <row r="128" spans="1:14" ht="65.150000000000006" customHeight="1" x14ac:dyDescent="0.3">
      <c r="A128" s="16"/>
      <c r="B128" s="156" t="str">
        <f>C1202</f>
        <v>Select one of these two services, Standard or Competitive Competence, to best improve your efficacy serving diverse patients.We can then offer a testimonial of your improved responsiveness to diverse clients.</v>
      </c>
      <c r="C128" s="157"/>
      <c r="D128" s="157"/>
      <c r="E128" s="157"/>
      <c r="F128" s="157"/>
      <c r="G128" s="157"/>
      <c r="H128" s="157"/>
      <c r="I128" s="157"/>
      <c r="J128" s="157"/>
      <c r="K128" s="157"/>
      <c r="L128" s="157"/>
      <c r="M128" s="158"/>
      <c r="N128" s="19"/>
    </row>
    <row r="129" spans="1:54" ht="20.149999999999999" customHeight="1" x14ac:dyDescent="0.3">
      <c r="A129" s="16"/>
      <c r="B129" s="150"/>
      <c r="C129" s="151"/>
      <c r="D129" s="151"/>
      <c r="E129" s="151"/>
      <c r="F129" s="151"/>
      <c r="G129" s="151"/>
      <c r="H129" s="151"/>
      <c r="I129" s="151"/>
      <c r="J129" s="151"/>
      <c r="K129" s="151"/>
      <c r="L129" s="151"/>
      <c r="M129" s="152"/>
      <c r="N129" s="19"/>
    </row>
    <row r="130" spans="1:54" ht="25" customHeight="1" x14ac:dyDescent="0.3">
      <c r="A130" s="16"/>
      <c r="B130" s="39"/>
      <c r="C130" s="39"/>
      <c r="D130" s="39"/>
      <c r="E130" s="39"/>
      <c r="F130" s="39"/>
      <c r="G130" s="39"/>
      <c r="H130" s="39"/>
      <c r="I130" s="39"/>
      <c r="J130" s="39"/>
      <c r="K130" s="39"/>
      <c r="L130" s="39"/>
      <c r="M130" s="39"/>
      <c r="N130" s="19"/>
    </row>
    <row r="131" spans="1:54" ht="5.15" customHeight="1" x14ac:dyDescent="0.3">
      <c r="A131" s="16"/>
      <c r="B131" s="39"/>
      <c r="C131" s="39"/>
      <c r="D131" s="39"/>
      <c r="E131" s="39"/>
      <c r="F131" s="39"/>
      <c r="G131" s="39"/>
      <c r="H131" s="39"/>
      <c r="I131" s="39"/>
      <c r="J131" s="39"/>
      <c r="K131" s="39"/>
      <c r="L131" s="39"/>
      <c r="M131" s="39"/>
      <c r="N131" s="19"/>
    </row>
    <row r="132" spans="1:54" ht="5.15" customHeight="1" x14ac:dyDescent="0.3">
      <c r="A132" s="27"/>
      <c r="B132" s="28"/>
      <c r="C132" s="28"/>
      <c r="D132" s="28"/>
      <c r="E132" s="28"/>
      <c r="F132" s="28"/>
      <c r="G132" s="28"/>
      <c r="H132" s="28"/>
      <c r="I132" s="28"/>
      <c r="J132" s="28"/>
      <c r="K132" s="28"/>
      <c r="L132" s="28"/>
      <c r="M132" s="28"/>
      <c r="N132" s="29"/>
    </row>
    <row r="133" spans="1:54" ht="55" customHeight="1" x14ac:dyDescent="0.3">
      <c r="A133" s="30" t="s">
        <v>5</v>
      </c>
      <c r="B133" s="188" t="s">
        <v>23</v>
      </c>
      <c r="C133" s="188"/>
      <c r="D133" s="188"/>
      <c r="E133" s="188"/>
      <c r="F133" s="186" t="s">
        <v>42</v>
      </c>
      <c r="G133" s="186"/>
      <c r="H133" s="186"/>
      <c r="I133" s="186"/>
      <c r="J133" s="187" t="s">
        <v>43</v>
      </c>
      <c r="K133" s="187"/>
      <c r="L133" s="187"/>
      <c r="M133" s="187"/>
      <c r="N133" s="31" t="s">
        <v>7</v>
      </c>
    </row>
    <row r="134" spans="1:54" ht="5.15" customHeight="1" x14ac:dyDescent="0.3">
      <c r="A134" s="11"/>
      <c r="B134" s="12"/>
      <c r="C134" s="12"/>
      <c r="D134" s="12"/>
      <c r="E134" s="12"/>
      <c r="F134" s="12"/>
      <c r="G134" s="12"/>
      <c r="H134" s="13"/>
      <c r="I134" s="12"/>
      <c r="J134" s="12"/>
      <c r="K134" s="12"/>
      <c r="L134" s="12"/>
      <c r="M134" s="12"/>
      <c r="N134" s="14"/>
    </row>
    <row r="135" spans="1:54" ht="5.15" customHeight="1" x14ac:dyDescent="0.3">
      <c r="A135" s="16"/>
      <c r="B135" s="17"/>
      <c r="C135" s="17"/>
      <c r="D135" s="17"/>
      <c r="E135" s="17"/>
      <c r="F135" s="17"/>
      <c r="G135" s="17"/>
      <c r="H135" s="18"/>
      <c r="I135" s="17"/>
      <c r="J135" s="17"/>
      <c r="K135" s="17"/>
      <c r="L135" s="17"/>
      <c r="M135" s="17"/>
      <c r="N135" s="19"/>
    </row>
    <row r="136" spans="1:54" ht="5.15" customHeight="1" thickBot="1" x14ac:dyDescent="0.35">
      <c r="A136" s="16"/>
      <c r="B136" s="32"/>
      <c r="C136" s="32"/>
      <c r="D136" s="32"/>
      <c r="E136" s="32"/>
      <c r="F136" s="32"/>
      <c r="G136" s="32"/>
      <c r="H136" s="32"/>
      <c r="I136" s="32"/>
      <c r="J136" s="32"/>
      <c r="K136" s="32"/>
      <c r="L136" s="32"/>
      <c r="M136" s="32"/>
      <c r="N136" s="19"/>
    </row>
    <row r="137" spans="1:54" ht="20.149999999999999" customHeight="1" thickTop="1" x14ac:dyDescent="0.3">
      <c r="A137" s="16"/>
      <c r="B137" s="33" t="s">
        <v>11</v>
      </c>
      <c r="C137" s="32"/>
      <c r="D137" s="32"/>
      <c r="E137" s="32"/>
      <c r="F137" s="179" t="str">
        <f>F95</f>
        <v>Maria</v>
      </c>
      <c r="G137" s="180"/>
      <c r="H137" s="180"/>
      <c r="I137" s="181"/>
      <c r="J137" s="34"/>
      <c r="K137" s="35" t="s">
        <v>12</v>
      </c>
      <c r="L137" s="36"/>
      <c r="M137" s="37"/>
      <c r="N137" s="19"/>
    </row>
    <row r="138" spans="1:54" ht="20.149999999999999" customHeight="1" thickBot="1" x14ac:dyDescent="0.35">
      <c r="A138" s="16"/>
      <c r="B138" s="33" t="s">
        <v>13</v>
      </c>
      <c r="C138" s="32"/>
      <c r="D138" s="32"/>
      <c r="E138" s="32"/>
      <c r="F138" s="179" t="str">
        <f>F96</f>
        <v>Juanita</v>
      </c>
      <c r="G138" s="180"/>
      <c r="H138" s="180"/>
      <c r="I138" s="181"/>
      <c r="J138" s="34"/>
      <c r="K138" s="182">
        <v>7.6</v>
      </c>
      <c r="L138" s="183"/>
      <c r="M138" s="184"/>
      <c r="N138" s="19"/>
    </row>
    <row r="139" spans="1:54" ht="10" customHeight="1" thickTop="1" x14ac:dyDescent="0.3">
      <c r="A139" s="16"/>
      <c r="B139" s="17"/>
      <c r="C139" s="17"/>
      <c r="D139" s="17"/>
      <c r="E139" s="17"/>
      <c r="F139" s="17"/>
      <c r="G139" s="17"/>
      <c r="H139" s="18"/>
      <c r="I139" s="17"/>
      <c r="J139" s="17"/>
      <c r="K139" s="17"/>
      <c r="L139" s="17"/>
      <c r="M139" s="17"/>
      <c r="N139" s="19"/>
    </row>
    <row r="140" spans="1:54" ht="20.149999999999999" customHeight="1" x14ac:dyDescent="0.3">
      <c r="A140" s="16"/>
      <c r="B140" s="174" t="str">
        <f>F1212</f>
        <v>1. I felt fully seen and heard.</v>
      </c>
      <c r="C140" s="174"/>
      <c r="D140" s="174"/>
      <c r="E140" s="174"/>
      <c r="F140" s="174"/>
      <c r="G140" s="174"/>
      <c r="H140" s="174"/>
      <c r="I140" s="174"/>
      <c r="J140" s="174"/>
      <c r="K140" s="175" t="s">
        <v>55</v>
      </c>
      <c r="L140" s="176"/>
      <c r="M140" s="177"/>
      <c r="N140" s="19"/>
    </row>
    <row r="141" spans="1:54" ht="5.15" customHeight="1" x14ac:dyDescent="0.3">
      <c r="A141" s="16"/>
      <c r="B141" s="17"/>
      <c r="C141" s="17"/>
      <c r="D141" s="17"/>
      <c r="E141" s="17"/>
      <c r="F141" s="17"/>
      <c r="G141" s="17"/>
      <c r="H141" s="18"/>
      <c r="I141" s="17"/>
      <c r="J141" s="17"/>
      <c r="K141" s="17"/>
      <c r="L141" s="17"/>
      <c r="M141" s="17"/>
      <c r="N141" s="19"/>
      <c r="BB141" s="38"/>
    </row>
    <row r="142" spans="1:54" ht="20.149999999999999" customHeight="1" x14ac:dyDescent="0.3">
      <c r="A142" s="16"/>
      <c r="B142" s="174" t="str">
        <f>F1213</f>
        <v>2. They faithfully responded to all of my expressions of pain or discomfort.</v>
      </c>
      <c r="C142" s="174"/>
      <c r="D142" s="174"/>
      <c r="E142" s="174"/>
      <c r="F142" s="174"/>
      <c r="G142" s="174"/>
      <c r="H142" s="174"/>
      <c r="I142" s="174"/>
      <c r="J142" s="174"/>
      <c r="K142" s="175" t="s">
        <v>56</v>
      </c>
      <c r="L142" s="176"/>
      <c r="M142" s="177"/>
      <c r="N142" s="19"/>
      <c r="BB142" s="38"/>
    </row>
    <row r="143" spans="1:54" ht="5.15" customHeight="1" x14ac:dyDescent="0.3">
      <c r="A143" s="16"/>
      <c r="B143" s="17"/>
      <c r="C143" s="17"/>
      <c r="D143" s="17"/>
      <c r="E143" s="17"/>
      <c r="F143" s="17"/>
      <c r="G143" s="17"/>
      <c r="H143" s="18"/>
      <c r="I143" s="17"/>
      <c r="J143" s="17"/>
      <c r="K143" s="17"/>
      <c r="L143" s="17"/>
      <c r="M143" s="17"/>
      <c r="N143" s="19"/>
      <c r="BB143" s="38"/>
    </row>
    <row r="144" spans="1:54" ht="20.149999999999999" customHeight="1" x14ac:dyDescent="0.3">
      <c r="A144" s="16"/>
      <c r="B144" s="174" t="str">
        <f>F1214</f>
        <v>3. They put my personal wellbeing ahead of their institutional processes.</v>
      </c>
      <c r="C144" s="174"/>
      <c r="D144" s="174"/>
      <c r="E144" s="174"/>
      <c r="F144" s="174"/>
      <c r="G144" s="174"/>
      <c r="H144" s="174"/>
      <c r="I144" s="174"/>
      <c r="J144" s="174"/>
      <c r="K144" s="175" t="s">
        <v>55</v>
      </c>
      <c r="L144" s="176"/>
      <c r="M144" s="177"/>
      <c r="N144" s="19"/>
      <c r="BB144" s="38"/>
    </row>
    <row r="145" spans="1:54" ht="5.15" customHeight="1" x14ac:dyDescent="0.3">
      <c r="A145" s="16"/>
      <c r="B145" s="17"/>
      <c r="C145" s="17"/>
      <c r="D145" s="17"/>
      <c r="E145" s="17"/>
      <c r="F145" s="17"/>
      <c r="G145" s="17"/>
      <c r="H145" s="18"/>
      <c r="I145" s="17"/>
      <c r="J145" s="17"/>
      <c r="K145" s="17"/>
      <c r="L145" s="17"/>
      <c r="M145" s="17"/>
      <c r="N145" s="19"/>
      <c r="BB145" s="38"/>
    </row>
    <row r="146" spans="1:54" ht="20.149999999999999" customHeight="1" x14ac:dyDescent="0.3">
      <c r="A146" s="16"/>
      <c r="B146" s="174" t="str">
        <f>F1215</f>
        <v>4. Their actions and expressions were devoid of any microaggressions.</v>
      </c>
      <c r="C146" s="174"/>
      <c r="D146" s="174"/>
      <c r="E146" s="174"/>
      <c r="F146" s="174"/>
      <c r="G146" s="174"/>
      <c r="H146" s="174"/>
      <c r="I146" s="174"/>
      <c r="J146" s="174"/>
      <c r="K146" s="175" t="s">
        <v>55</v>
      </c>
      <c r="L146" s="176"/>
      <c r="M146" s="177"/>
      <c r="N146" s="19"/>
    </row>
    <row r="147" spans="1:54" ht="5.15" customHeight="1" x14ac:dyDescent="0.3">
      <c r="A147" s="16"/>
      <c r="B147" s="17"/>
      <c r="C147" s="17"/>
      <c r="D147" s="17"/>
      <c r="E147" s="17"/>
      <c r="F147" s="17"/>
      <c r="G147" s="17"/>
      <c r="H147" s="18"/>
      <c r="I147" s="17"/>
      <c r="J147" s="17"/>
      <c r="K147" s="17"/>
      <c r="L147" s="17"/>
      <c r="M147" s="17"/>
      <c r="N147" s="19"/>
    </row>
    <row r="148" spans="1:54" ht="20.149999999999999" customHeight="1" x14ac:dyDescent="0.3">
      <c r="A148" s="16"/>
      <c r="B148" s="174" t="str">
        <f>F1216</f>
        <v>5. They asked me how they could be more culturally sensitive.</v>
      </c>
      <c r="C148" s="174"/>
      <c r="D148" s="174"/>
      <c r="E148" s="174"/>
      <c r="F148" s="174"/>
      <c r="G148" s="174"/>
      <c r="H148" s="174"/>
      <c r="I148" s="174"/>
      <c r="J148" s="174"/>
      <c r="K148" s="175" t="s">
        <v>56</v>
      </c>
      <c r="L148" s="176"/>
      <c r="M148" s="177"/>
      <c r="N148" s="19"/>
    </row>
    <row r="149" spans="1:54" ht="5.15" customHeight="1" x14ac:dyDescent="0.3">
      <c r="A149" s="16"/>
      <c r="B149" s="17"/>
      <c r="C149" s="17"/>
      <c r="D149" s="17"/>
      <c r="E149" s="17"/>
      <c r="F149" s="17"/>
      <c r="G149" s="17"/>
      <c r="H149" s="18"/>
      <c r="I149" s="17"/>
      <c r="J149" s="17"/>
      <c r="K149" s="17"/>
      <c r="L149" s="17"/>
      <c r="M149" s="17"/>
      <c r="N149" s="19"/>
    </row>
    <row r="150" spans="1:54" ht="20.149999999999999" customHeight="1" x14ac:dyDescent="0.3">
      <c r="A150" s="16"/>
      <c r="B150" s="174" t="str">
        <f>F1217</f>
        <v>6. They did not exploit my vulnerability to their professional authority.</v>
      </c>
      <c r="C150" s="174"/>
      <c r="D150" s="174"/>
      <c r="E150" s="174"/>
      <c r="F150" s="174"/>
      <c r="G150" s="174"/>
      <c r="H150" s="174"/>
      <c r="I150" s="174"/>
      <c r="J150" s="174"/>
      <c r="K150" s="175" t="s">
        <v>49</v>
      </c>
      <c r="L150" s="176"/>
      <c r="M150" s="177"/>
      <c r="N150" s="19"/>
    </row>
    <row r="151" spans="1:54" ht="5.15" customHeight="1" x14ac:dyDescent="0.3">
      <c r="A151" s="16"/>
      <c r="B151" s="39"/>
      <c r="C151" s="39"/>
      <c r="D151" s="39"/>
      <c r="E151" s="39"/>
      <c r="F151" s="39"/>
      <c r="G151" s="39"/>
      <c r="H151" s="39"/>
      <c r="I151" s="39"/>
      <c r="J151" s="39"/>
      <c r="K151" s="39"/>
      <c r="L151" s="39"/>
      <c r="M151" s="39"/>
      <c r="N151" s="19"/>
    </row>
    <row r="152" spans="1:54" ht="20.149999999999999" customHeight="1" x14ac:dyDescent="0.3">
      <c r="A152" s="16"/>
      <c r="B152" s="174" t="str">
        <f>F1218</f>
        <v>7. I never had to give up my autonomy to fit their processes.</v>
      </c>
      <c r="C152" s="174"/>
      <c r="D152" s="174"/>
      <c r="E152" s="174"/>
      <c r="F152" s="174"/>
      <c r="G152" s="174"/>
      <c r="H152" s="174"/>
      <c r="I152" s="174"/>
      <c r="J152" s="174"/>
      <c r="K152" s="175" t="s">
        <v>55</v>
      </c>
      <c r="L152" s="176"/>
      <c r="M152" s="177"/>
      <c r="N152" s="19"/>
    </row>
    <row r="153" spans="1:54" ht="5.15" customHeight="1" x14ac:dyDescent="0.3">
      <c r="A153" s="16"/>
      <c r="B153" s="39"/>
      <c r="C153" s="39"/>
      <c r="D153" s="39"/>
      <c r="E153" s="39"/>
      <c r="F153" s="39"/>
      <c r="G153" s="39"/>
      <c r="H153" s="39"/>
      <c r="I153" s="39"/>
      <c r="J153" s="39"/>
      <c r="K153" s="39"/>
      <c r="L153" s="39"/>
      <c r="M153" s="39"/>
      <c r="N153" s="19"/>
    </row>
    <row r="154" spans="1:54" ht="20.149999999999999" customHeight="1" x14ac:dyDescent="0.3">
      <c r="A154" s="16"/>
      <c r="B154" s="174" t="str">
        <f>F1219</f>
        <v>8. Staff appeared to be culturally diverse.</v>
      </c>
      <c r="C154" s="174"/>
      <c r="D154" s="174"/>
      <c r="E154" s="174"/>
      <c r="F154" s="174"/>
      <c r="G154" s="174"/>
      <c r="H154" s="174"/>
      <c r="I154" s="174"/>
      <c r="J154" s="174"/>
      <c r="K154" s="175" t="s">
        <v>56</v>
      </c>
      <c r="L154" s="176"/>
      <c r="M154" s="177"/>
      <c r="N154" s="19"/>
    </row>
    <row r="155" spans="1:54" ht="5.15" customHeight="1" x14ac:dyDescent="0.3">
      <c r="A155" s="16"/>
      <c r="B155" s="39"/>
      <c r="C155" s="39"/>
      <c r="D155" s="39"/>
      <c r="E155" s="39"/>
      <c r="F155" s="39"/>
      <c r="G155" s="39"/>
      <c r="H155" s="39"/>
      <c r="I155" s="39"/>
      <c r="J155" s="39"/>
      <c r="K155" s="39"/>
      <c r="L155" s="39"/>
      <c r="M155" s="39"/>
      <c r="N155" s="19"/>
    </row>
    <row r="156" spans="1:54" ht="20.149999999999999" customHeight="1" x14ac:dyDescent="0.3">
      <c r="A156" s="16"/>
      <c r="B156" s="174" t="str">
        <f>F1220</f>
        <v>9. They effectively accommodated my linguistic barrier.</v>
      </c>
      <c r="C156" s="174"/>
      <c r="D156" s="174"/>
      <c r="E156" s="174"/>
      <c r="F156" s="174"/>
      <c r="G156" s="174"/>
      <c r="H156" s="174"/>
      <c r="I156" s="174"/>
      <c r="J156" s="174"/>
      <c r="K156" s="175" t="s">
        <v>49</v>
      </c>
      <c r="L156" s="176"/>
      <c r="M156" s="177"/>
      <c r="N156" s="19"/>
    </row>
    <row r="157" spans="1:54" ht="5.15" customHeight="1" x14ac:dyDescent="0.3">
      <c r="A157" s="16"/>
      <c r="B157" s="39"/>
      <c r="C157" s="39"/>
      <c r="D157" s="39"/>
      <c r="E157" s="39"/>
      <c r="F157" s="39"/>
      <c r="G157" s="39"/>
      <c r="H157" s="39"/>
      <c r="I157" s="39"/>
      <c r="J157" s="39"/>
      <c r="K157" s="39"/>
      <c r="L157" s="39"/>
      <c r="M157" s="39"/>
      <c r="N157" s="19"/>
    </row>
    <row r="158" spans="1:54" ht="20.149999999999999" customHeight="1" x14ac:dyDescent="0.3">
      <c r="A158" s="16"/>
      <c r="B158" s="174" t="str">
        <f>F1221</f>
        <v>10. I was offered billing options appropriate to my cultural values.</v>
      </c>
      <c r="C158" s="174"/>
      <c r="D158" s="174"/>
      <c r="E158" s="174"/>
      <c r="F158" s="174"/>
      <c r="G158" s="174"/>
      <c r="H158" s="174"/>
      <c r="I158" s="174"/>
      <c r="J158" s="174"/>
      <c r="K158" s="175" t="s">
        <v>55</v>
      </c>
      <c r="L158" s="176"/>
      <c r="M158" s="177"/>
      <c r="N158" s="19"/>
    </row>
    <row r="159" spans="1:54" ht="10" customHeight="1" x14ac:dyDescent="0.3">
      <c r="A159" s="16"/>
      <c r="B159" s="39"/>
      <c r="C159" s="39"/>
      <c r="D159" s="39"/>
      <c r="E159" s="39"/>
      <c r="F159" s="39"/>
      <c r="G159" s="39"/>
      <c r="H159" s="39"/>
      <c r="I159" s="39"/>
      <c r="J159" s="39"/>
      <c r="K159" s="39"/>
      <c r="L159" s="39"/>
      <c r="M159" s="39"/>
      <c r="N159" s="19"/>
    </row>
    <row r="160" spans="1:54" ht="15" customHeight="1" x14ac:dyDescent="0.3">
      <c r="A160" s="16"/>
      <c r="B160" s="178" t="str">
        <f>B1225</f>
        <v>The resulting score for cultural competence is 33 out of 100. This indicates a level of significant incompetence.</v>
      </c>
      <c r="C160" s="178"/>
      <c r="D160" s="178"/>
      <c r="E160" s="178"/>
      <c r="F160" s="178"/>
      <c r="G160" s="178"/>
      <c r="H160" s="178"/>
      <c r="I160" s="178"/>
      <c r="J160" s="178"/>
      <c r="K160" s="178"/>
      <c r="L160" s="178"/>
      <c r="M160" s="178"/>
      <c r="N160" s="19"/>
    </row>
    <row r="161" spans="1:14" ht="10" customHeight="1" x14ac:dyDescent="0.3">
      <c r="A161" s="16"/>
      <c r="B161" s="40"/>
      <c r="C161" s="41"/>
      <c r="D161" s="41"/>
      <c r="E161" s="41"/>
      <c r="F161" s="41"/>
      <c r="G161" s="41"/>
      <c r="H161" s="41"/>
      <c r="I161" s="41"/>
      <c r="J161" s="41"/>
      <c r="K161" s="41"/>
      <c r="L161" s="41"/>
      <c r="M161" s="42"/>
      <c r="N161" s="19"/>
    </row>
    <row r="162" spans="1:14" ht="20" customHeight="1" x14ac:dyDescent="0.3">
      <c r="A162" s="16"/>
      <c r="B162" s="52" t="str">
        <f>C1229</f>
        <v xml:space="preserve">We provide this helpful feedback to you, Juanita, to improve your cultural competency. </v>
      </c>
      <c r="C162" s="53"/>
      <c r="D162" s="53"/>
      <c r="E162" s="53"/>
      <c r="F162" s="53"/>
      <c r="G162" s="53"/>
      <c r="H162" s="53"/>
      <c r="I162" s="53"/>
      <c r="J162" s="53"/>
      <c r="K162" s="53"/>
      <c r="L162" s="53"/>
      <c r="M162" s="54"/>
      <c r="N162" s="19"/>
    </row>
    <row r="163" spans="1:14" ht="20" customHeight="1" x14ac:dyDescent="0.3">
      <c r="A163" s="16"/>
      <c r="B163" s="156" t="s">
        <v>15</v>
      </c>
      <c r="C163" s="157"/>
      <c r="D163" s="157"/>
      <c r="E163" s="157"/>
      <c r="F163" s="157"/>
      <c r="G163" s="157"/>
      <c r="H163" s="157"/>
      <c r="I163" s="157"/>
      <c r="J163" s="157"/>
      <c r="K163" s="157"/>
      <c r="L163" s="157"/>
      <c r="M163" s="158"/>
      <c r="N163" s="19"/>
    </row>
    <row r="164" spans="1:14" ht="20" customHeight="1" thickBot="1" x14ac:dyDescent="0.35">
      <c r="A164" s="16"/>
      <c r="B164" s="156" t="s">
        <v>16</v>
      </c>
      <c r="C164" s="157"/>
      <c r="D164" s="157"/>
      <c r="E164" s="157"/>
      <c r="F164" s="157"/>
      <c r="G164" s="157"/>
      <c r="H164" s="157"/>
      <c r="I164" s="157"/>
      <c r="J164" s="157"/>
      <c r="K164" s="157"/>
      <c r="L164" s="157"/>
      <c r="M164" s="158"/>
      <c r="N164" s="19"/>
    </row>
    <row r="165" spans="1:14" ht="30" customHeight="1" thickTop="1" x14ac:dyDescent="0.3">
      <c r="A165" s="16"/>
      <c r="B165" s="159" t="s">
        <v>17</v>
      </c>
      <c r="C165" s="160"/>
      <c r="D165" s="160"/>
      <c r="E165" s="162" t="s">
        <v>18</v>
      </c>
      <c r="F165" s="163"/>
      <c r="G165" s="163"/>
      <c r="H165" s="164"/>
      <c r="I165" s="165" t="s">
        <v>19</v>
      </c>
      <c r="J165" s="166"/>
      <c r="K165" s="166"/>
      <c r="L165" s="166"/>
      <c r="M165" s="167"/>
      <c r="N165" s="19"/>
    </row>
    <row r="166" spans="1:14" ht="55" customHeight="1" thickBot="1" x14ac:dyDescent="0.35">
      <c r="A166" s="16"/>
      <c r="B166" s="55"/>
      <c r="C166" s="17"/>
      <c r="D166" s="17"/>
      <c r="E166" s="168" t="s">
        <v>20</v>
      </c>
      <c r="F166" s="169"/>
      <c r="G166" s="169"/>
      <c r="H166" s="170"/>
      <c r="I166" s="171" t="s">
        <v>21</v>
      </c>
      <c r="J166" s="172"/>
      <c r="K166" s="172"/>
      <c r="L166" s="172"/>
      <c r="M166" s="173"/>
      <c r="N166" s="19"/>
    </row>
    <row r="167" spans="1:14" ht="10" customHeight="1" thickTop="1" x14ac:dyDescent="0.3">
      <c r="A167" s="16"/>
      <c r="B167" s="55"/>
      <c r="C167" s="17"/>
      <c r="D167" s="17"/>
      <c r="E167" s="17"/>
      <c r="F167" s="17"/>
      <c r="G167" s="17"/>
      <c r="H167" s="17"/>
      <c r="I167" s="17"/>
      <c r="J167" s="17"/>
      <c r="K167" s="17"/>
      <c r="L167" s="17"/>
      <c r="M167" s="56"/>
      <c r="N167" s="19"/>
    </row>
    <row r="168" spans="1:14" ht="20.149999999999999" customHeight="1" x14ac:dyDescent="0.3">
      <c r="A168" s="16"/>
      <c r="B168" s="46"/>
      <c r="C168" s="39"/>
      <c r="D168" s="39"/>
      <c r="E168" s="153"/>
      <c r="F168" s="154"/>
      <c r="G168" s="154"/>
      <c r="H168" s="154"/>
      <c r="I168" s="154"/>
      <c r="J168" s="154"/>
      <c r="K168" s="154"/>
      <c r="L168" s="155"/>
      <c r="M168" s="48"/>
      <c r="N168" s="19"/>
    </row>
    <row r="169" spans="1:14" ht="10" customHeight="1" x14ac:dyDescent="0.3">
      <c r="A169" s="16"/>
      <c r="B169" s="46"/>
      <c r="C169" s="39"/>
      <c r="D169" s="39"/>
      <c r="E169" s="39"/>
      <c r="F169" s="39"/>
      <c r="G169" s="39"/>
      <c r="H169" s="39"/>
      <c r="I169" s="39"/>
      <c r="J169" s="39"/>
      <c r="K169" s="39"/>
      <c r="L169" s="39"/>
      <c r="M169" s="48"/>
      <c r="N169" s="19"/>
    </row>
    <row r="170" spans="1:14" ht="65.150000000000006" customHeight="1" x14ac:dyDescent="0.3">
      <c r="A170" s="16"/>
      <c r="B170" s="156" t="str">
        <f>C1239</f>
        <v>Select one of these two services, Standard or Competitive Competence, to best improve your efficacy serving diverse patients.We can then offer a testimonial of your improved responsiveness to diverse clients.</v>
      </c>
      <c r="C170" s="157"/>
      <c r="D170" s="157"/>
      <c r="E170" s="157"/>
      <c r="F170" s="157"/>
      <c r="G170" s="157"/>
      <c r="H170" s="157"/>
      <c r="I170" s="157"/>
      <c r="J170" s="157"/>
      <c r="K170" s="157"/>
      <c r="L170" s="157"/>
      <c r="M170" s="158"/>
      <c r="N170" s="19"/>
    </row>
    <row r="171" spans="1:14" ht="45" customHeight="1" x14ac:dyDescent="0.3">
      <c r="A171" s="16"/>
      <c r="B171" s="150"/>
      <c r="C171" s="151"/>
      <c r="D171" s="151"/>
      <c r="E171" s="151"/>
      <c r="F171" s="151"/>
      <c r="G171" s="151"/>
      <c r="H171" s="151"/>
      <c r="I171" s="151"/>
      <c r="J171" s="151"/>
      <c r="K171" s="151"/>
      <c r="L171" s="151"/>
      <c r="M171" s="152"/>
      <c r="N171" s="19"/>
    </row>
    <row r="172" spans="1:14" ht="5.15" customHeight="1" x14ac:dyDescent="0.3">
      <c r="A172" s="16"/>
      <c r="B172" s="39"/>
      <c r="C172" s="39"/>
      <c r="D172" s="39"/>
      <c r="E172" s="39"/>
      <c r="F172" s="39"/>
      <c r="G172" s="39"/>
      <c r="H172" s="39"/>
      <c r="I172" s="39"/>
      <c r="J172" s="39"/>
      <c r="K172" s="39"/>
      <c r="L172" s="39"/>
      <c r="M172" s="39"/>
      <c r="N172" s="19"/>
    </row>
    <row r="173" spans="1:14" ht="5.15" customHeight="1" x14ac:dyDescent="0.3">
      <c r="A173" s="27"/>
      <c r="B173" s="28"/>
      <c r="C173" s="28"/>
      <c r="D173" s="28"/>
      <c r="E173" s="28"/>
      <c r="F173" s="28"/>
      <c r="G173" s="28"/>
      <c r="H173" s="28"/>
      <c r="I173" s="28"/>
      <c r="J173" s="28"/>
      <c r="K173" s="28"/>
      <c r="L173" s="28"/>
      <c r="M173" s="28"/>
      <c r="N173" s="29"/>
    </row>
    <row r="174" spans="1:14" ht="55" customHeight="1" x14ac:dyDescent="0.3">
      <c r="A174" s="30" t="s">
        <v>5</v>
      </c>
      <c r="B174" s="188" t="s">
        <v>25</v>
      </c>
      <c r="C174" s="188"/>
      <c r="D174" s="188"/>
      <c r="E174" s="188"/>
      <c r="F174" s="186" t="s">
        <v>42</v>
      </c>
      <c r="G174" s="186"/>
      <c r="H174" s="186"/>
      <c r="I174" s="186"/>
      <c r="J174" s="187" t="s">
        <v>43</v>
      </c>
      <c r="K174" s="187"/>
      <c r="L174" s="187"/>
      <c r="M174" s="187"/>
      <c r="N174" s="31" t="s">
        <v>7</v>
      </c>
    </row>
    <row r="175" spans="1:14" ht="5.15" customHeight="1" x14ac:dyDescent="0.3">
      <c r="A175" s="11"/>
      <c r="B175" s="12"/>
      <c r="C175" s="12"/>
      <c r="D175" s="12"/>
      <c r="E175" s="12"/>
      <c r="F175" s="12"/>
      <c r="G175" s="12"/>
      <c r="H175" s="13"/>
      <c r="I175" s="12"/>
      <c r="J175" s="12"/>
      <c r="K175" s="12"/>
      <c r="L175" s="12"/>
      <c r="M175" s="12"/>
      <c r="N175" s="14"/>
    </row>
    <row r="176" spans="1:14" ht="5.15" customHeight="1" x14ac:dyDescent="0.3">
      <c r="A176" s="16"/>
      <c r="B176" s="17"/>
      <c r="C176" s="17"/>
      <c r="D176" s="17"/>
      <c r="E176" s="17"/>
      <c r="F176" s="17"/>
      <c r="G176" s="17"/>
      <c r="H176" s="18"/>
      <c r="I176" s="17"/>
      <c r="J176" s="17"/>
      <c r="K176" s="17"/>
      <c r="L176" s="17"/>
      <c r="M176" s="17"/>
      <c r="N176" s="19"/>
    </row>
    <row r="177" spans="1:54" ht="5.15" customHeight="1" thickBot="1" x14ac:dyDescent="0.35">
      <c r="A177" s="16"/>
      <c r="B177" s="32"/>
      <c r="C177" s="32"/>
      <c r="D177" s="32"/>
      <c r="E177" s="32"/>
      <c r="F177" s="32"/>
      <c r="G177" s="32"/>
      <c r="H177" s="32"/>
      <c r="I177" s="32"/>
      <c r="J177" s="32"/>
      <c r="K177" s="32"/>
      <c r="L177" s="32"/>
      <c r="M177" s="32"/>
      <c r="N177" s="19"/>
    </row>
    <row r="178" spans="1:54" ht="20.149999999999999" customHeight="1" thickTop="1" x14ac:dyDescent="0.3">
      <c r="A178" s="16"/>
      <c r="B178" s="33" t="s">
        <v>11</v>
      </c>
      <c r="C178" s="32"/>
      <c r="D178" s="32"/>
      <c r="E178" s="32"/>
      <c r="F178" s="179" t="str">
        <f>F137</f>
        <v>Maria</v>
      </c>
      <c r="G178" s="180"/>
      <c r="H178" s="180"/>
      <c r="I178" s="181"/>
      <c r="J178" s="34"/>
      <c r="K178" s="35" t="s">
        <v>12</v>
      </c>
      <c r="L178" s="36"/>
      <c r="M178" s="37"/>
      <c r="N178" s="19"/>
    </row>
    <row r="179" spans="1:54" ht="20.149999999999999" customHeight="1" thickBot="1" x14ac:dyDescent="0.35">
      <c r="A179" s="16"/>
      <c r="B179" s="33" t="s">
        <v>13</v>
      </c>
      <c r="C179" s="32"/>
      <c r="D179" s="32"/>
      <c r="E179" s="32"/>
      <c r="F179" s="179" t="str">
        <f>F138</f>
        <v>Juanita</v>
      </c>
      <c r="G179" s="180"/>
      <c r="H179" s="180"/>
      <c r="I179" s="181"/>
      <c r="J179" s="34"/>
      <c r="K179" s="182">
        <v>7.5</v>
      </c>
      <c r="L179" s="183"/>
      <c r="M179" s="184"/>
      <c r="N179" s="19"/>
    </row>
    <row r="180" spans="1:54" ht="10" customHeight="1" thickTop="1" x14ac:dyDescent="0.3">
      <c r="A180" s="16"/>
      <c r="B180" s="17"/>
      <c r="C180" s="17"/>
      <c r="D180" s="17"/>
      <c r="E180" s="17"/>
      <c r="F180" s="17"/>
      <c r="G180" s="17"/>
      <c r="H180" s="18"/>
      <c r="I180" s="17"/>
      <c r="J180" s="17"/>
      <c r="K180" s="17"/>
      <c r="L180" s="17"/>
      <c r="M180" s="17"/>
      <c r="N180" s="19"/>
    </row>
    <row r="181" spans="1:54" ht="20.149999999999999" customHeight="1" x14ac:dyDescent="0.3">
      <c r="A181" s="16"/>
      <c r="B181" s="174" t="str">
        <f>F1249</f>
        <v>1. I felt fully seen and heard.</v>
      </c>
      <c r="C181" s="174"/>
      <c r="D181" s="174"/>
      <c r="E181" s="174"/>
      <c r="F181" s="174"/>
      <c r="G181" s="174"/>
      <c r="H181" s="174"/>
      <c r="I181" s="174"/>
      <c r="J181" s="174"/>
      <c r="K181" s="175" t="s">
        <v>53</v>
      </c>
      <c r="L181" s="176"/>
      <c r="M181" s="177"/>
      <c r="N181" s="19"/>
    </row>
    <row r="182" spans="1:54" ht="5.15" customHeight="1" x14ac:dyDescent="0.3">
      <c r="A182" s="16"/>
      <c r="B182" s="17"/>
      <c r="C182" s="17"/>
      <c r="D182" s="17"/>
      <c r="E182" s="17"/>
      <c r="F182" s="17"/>
      <c r="G182" s="17"/>
      <c r="H182" s="18"/>
      <c r="I182" s="17"/>
      <c r="J182" s="17"/>
      <c r="K182" s="17"/>
      <c r="L182" s="17"/>
      <c r="M182" s="17"/>
      <c r="N182" s="19"/>
      <c r="BB182" s="38"/>
    </row>
    <row r="183" spans="1:54" ht="20.149999999999999" customHeight="1" x14ac:dyDescent="0.3">
      <c r="A183" s="16"/>
      <c r="B183" s="174" t="str">
        <f>F1250</f>
        <v>2. They faithfully responded to all of my expressions of pain or discomfort.</v>
      </c>
      <c r="C183" s="174"/>
      <c r="D183" s="174"/>
      <c r="E183" s="174"/>
      <c r="F183" s="174"/>
      <c r="G183" s="174"/>
      <c r="H183" s="174"/>
      <c r="I183" s="174"/>
      <c r="J183" s="174"/>
      <c r="K183" s="175" t="s">
        <v>51</v>
      </c>
      <c r="L183" s="176"/>
      <c r="M183" s="177"/>
      <c r="N183" s="19"/>
      <c r="BB183" s="38"/>
    </row>
    <row r="184" spans="1:54" ht="5.15" customHeight="1" x14ac:dyDescent="0.3">
      <c r="A184" s="16"/>
      <c r="B184" s="17"/>
      <c r="C184" s="17"/>
      <c r="D184" s="17"/>
      <c r="E184" s="17"/>
      <c r="F184" s="17"/>
      <c r="G184" s="17"/>
      <c r="H184" s="18"/>
      <c r="I184" s="17"/>
      <c r="J184" s="17"/>
      <c r="K184" s="17"/>
      <c r="L184" s="17"/>
      <c r="M184" s="17"/>
      <c r="N184" s="19"/>
      <c r="BB184" s="38"/>
    </row>
    <row r="185" spans="1:54" ht="20.149999999999999" customHeight="1" x14ac:dyDescent="0.3">
      <c r="A185" s="16"/>
      <c r="B185" s="174" t="str">
        <f>F1251</f>
        <v>3. They put my personal wellbeing ahead of their institutional processes.</v>
      </c>
      <c r="C185" s="174"/>
      <c r="D185" s="174"/>
      <c r="E185" s="174"/>
      <c r="F185" s="174"/>
      <c r="G185" s="174"/>
      <c r="H185" s="174"/>
      <c r="I185" s="174"/>
      <c r="J185" s="174"/>
      <c r="K185" s="175" t="s">
        <v>51</v>
      </c>
      <c r="L185" s="176"/>
      <c r="M185" s="177"/>
      <c r="N185" s="19"/>
      <c r="BB185" s="38"/>
    </row>
    <row r="186" spans="1:54" ht="5.15" customHeight="1" x14ac:dyDescent="0.3">
      <c r="A186" s="16"/>
      <c r="B186" s="17"/>
      <c r="C186" s="17"/>
      <c r="D186" s="17"/>
      <c r="E186" s="17"/>
      <c r="F186" s="17"/>
      <c r="G186" s="17"/>
      <c r="H186" s="18"/>
      <c r="I186" s="17"/>
      <c r="J186" s="17"/>
      <c r="K186" s="17"/>
      <c r="L186" s="17"/>
      <c r="M186" s="17"/>
      <c r="N186" s="19"/>
      <c r="BB186" s="38"/>
    </row>
    <row r="187" spans="1:54" ht="20.149999999999999" customHeight="1" x14ac:dyDescent="0.3">
      <c r="A187" s="16"/>
      <c r="B187" s="174" t="str">
        <f>F1252</f>
        <v>4. Their actions and expressions were devoid of any microaggressions.</v>
      </c>
      <c r="C187" s="174"/>
      <c r="D187" s="174"/>
      <c r="E187" s="174"/>
      <c r="F187" s="174"/>
      <c r="G187" s="174"/>
      <c r="H187" s="174"/>
      <c r="I187" s="174"/>
      <c r="J187" s="174"/>
      <c r="K187" s="175" t="s">
        <v>55</v>
      </c>
      <c r="L187" s="176"/>
      <c r="M187" s="177"/>
      <c r="N187" s="19"/>
    </row>
    <row r="188" spans="1:54" ht="5.15" customHeight="1" x14ac:dyDescent="0.3">
      <c r="A188" s="16"/>
      <c r="B188" s="17"/>
      <c r="C188" s="17"/>
      <c r="D188" s="17"/>
      <c r="E188" s="17"/>
      <c r="F188" s="17"/>
      <c r="G188" s="17"/>
      <c r="H188" s="18"/>
      <c r="I188" s="17"/>
      <c r="J188" s="17"/>
      <c r="K188" s="17"/>
      <c r="L188" s="17"/>
      <c r="M188" s="17"/>
      <c r="N188" s="19"/>
    </row>
    <row r="189" spans="1:54" ht="20.149999999999999" customHeight="1" x14ac:dyDescent="0.3">
      <c r="A189" s="16"/>
      <c r="B189" s="174" t="str">
        <f>F1253</f>
        <v>5. They asked me how they could be more culturally sensitive.</v>
      </c>
      <c r="C189" s="174"/>
      <c r="D189" s="174"/>
      <c r="E189" s="174"/>
      <c r="F189" s="174"/>
      <c r="G189" s="174"/>
      <c r="H189" s="174"/>
      <c r="I189" s="174"/>
      <c r="J189" s="174"/>
      <c r="K189" s="175" t="s">
        <v>56</v>
      </c>
      <c r="L189" s="176"/>
      <c r="M189" s="177"/>
      <c r="N189" s="19"/>
    </row>
    <row r="190" spans="1:54" ht="5.15" customHeight="1" x14ac:dyDescent="0.3">
      <c r="A190" s="16"/>
      <c r="B190" s="17"/>
      <c r="C190" s="17"/>
      <c r="D190" s="17"/>
      <c r="E190" s="17"/>
      <c r="F190" s="17"/>
      <c r="G190" s="17"/>
      <c r="H190" s="18"/>
      <c r="I190" s="17"/>
      <c r="J190" s="17"/>
      <c r="K190" s="17"/>
      <c r="L190" s="17"/>
      <c r="M190" s="17"/>
      <c r="N190" s="19"/>
    </row>
    <row r="191" spans="1:54" ht="20.149999999999999" customHeight="1" x14ac:dyDescent="0.3">
      <c r="A191" s="16"/>
      <c r="B191" s="174" t="str">
        <f>F1254</f>
        <v>6. They did not exploit my vulnerability to their professional authority.</v>
      </c>
      <c r="C191" s="174"/>
      <c r="D191" s="174"/>
      <c r="E191" s="174"/>
      <c r="F191" s="174"/>
      <c r="G191" s="174"/>
      <c r="H191" s="174"/>
      <c r="I191" s="174"/>
      <c r="J191" s="174"/>
      <c r="K191" s="175" t="s">
        <v>53</v>
      </c>
      <c r="L191" s="176"/>
      <c r="M191" s="177"/>
      <c r="N191" s="19"/>
    </row>
    <row r="192" spans="1:54" ht="5.15" customHeight="1" x14ac:dyDescent="0.3">
      <c r="A192" s="16"/>
      <c r="B192" s="39"/>
      <c r="C192" s="39"/>
      <c r="D192" s="39"/>
      <c r="E192" s="39"/>
      <c r="F192" s="39"/>
      <c r="G192" s="39"/>
      <c r="H192" s="39"/>
      <c r="I192" s="39"/>
      <c r="J192" s="39"/>
      <c r="K192" s="39"/>
      <c r="L192" s="39"/>
      <c r="M192" s="39"/>
      <c r="N192" s="19"/>
    </row>
    <row r="193" spans="1:14" ht="20.149999999999999" customHeight="1" x14ac:dyDescent="0.3">
      <c r="A193" s="16"/>
      <c r="B193" s="174" t="str">
        <f>F1255</f>
        <v>7. I never had to give up my autonomy to fit their processes.</v>
      </c>
      <c r="C193" s="174"/>
      <c r="D193" s="174"/>
      <c r="E193" s="174"/>
      <c r="F193" s="174"/>
      <c r="G193" s="174"/>
      <c r="H193" s="174"/>
      <c r="I193" s="174"/>
      <c r="J193" s="174"/>
      <c r="K193" s="175" t="s">
        <v>56</v>
      </c>
      <c r="L193" s="176"/>
      <c r="M193" s="177"/>
      <c r="N193" s="19"/>
    </row>
    <row r="194" spans="1:14" ht="5.15" customHeight="1" x14ac:dyDescent="0.3">
      <c r="A194" s="16"/>
      <c r="B194" s="39"/>
      <c r="C194" s="39"/>
      <c r="D194" s="39"/>
      <c r="E194" s="39"/>
      <c r="F194" s="39"/>
      <c r="G194" s="39"/>
      <c r="H194" s="39"/>
      <c r="I194" s="39"/>
      <c r="J194" s="39"/>
      <c r="K194" s="39"/>
      <c r="L194" s="39"/>
      <c r="M194" s="39"/>
      <c r="N194" s="19"/>
    </row>
    <row r="195" spans="1:14" ht="20.149999999999999" customHeight="1" x14ac:dyDescent="0.3">
      <c r="A195" s="16"/>
      <c r="B195" s="174" t="str">
        <f>F1256</f>
        <v>8. Staff appeared to be culturally diverse.</v>
      </c>
      <c r="C195" s="174"/>
      <c r="D195" s="174"/>
      <c r="E195" s="174"/>
      <c r="F195" s="174"/>
      <c r="G195" s="174"/>
      <c r="H195" s="174"/>
      <c r="I195" s="174"/>
      <c r="J195" s="174"/>
      <c r="K195" s="175" t="s">
        <v>56</v>
      </c>
      <c r="L195" s="176"/>
      <c r="M195" s="177"/>
      <c r="N195" s="19"/>
    </row>
    <row r="196" spans="1:14" ht="5.15" customHeight="1" x14ac:dyDescent="0.3">
      <c r="A196" s="16"/>
      <c r="B196" s="39"/>
      <c r="C196" s="39"/>
      <c r="D196" s="39"/>
      <c r="E196" s="39"/>
      <c r="F196" s="39"/>
      <c r="G196" s="39"/>
      <c r="H196" s="39"/>
      <c r="I196" s="39"/>
      <c r="J196" s="39"/>
      <c r="K196" s="39"/>
      <c r="L196" s="39"/>
      <c r="M196" s="39"/>
      <c r="N196" s="19"/>
    </row>
    <row r="197" spans="1:14" ht="20.149999999999999" customHeight="1" x14ac:dyDescent="0.3">
      <c r="A197" s="16"/>
      <c r="B197" s="174" t="str">
        <f>F1257</f>
        <v>9. They effectively accommodated my linguistic barrier.</v>
      </c>
      <c r="C197" s="174"/>
      <c r="D197" s="174"/>
      <c r="E197" s="174"/>
      <c r="F197" s="174"/>
      <c r="G197" s="174"/>
      <c r="H197" s="174"/>
      <c r="I197" s="174"/>
      <c r="J197" s="174"/>
      <c r="K197" s="175" t="s">
        <v>49</v>
      </c>
      <c r="L197" s="176"/>
      <c r="M197" s="177"/>
      <c r="N197" s="19"/>
    </row>
    <row r="198" spans="1:14" ht="5.15" customHeight="1" x14ac:dyDescent="0.3">
      <c r="A198" s="16"/>
      <c r="B198" s="39"/>
      <c r="C198" s="39"/>
      <c r="D198" s="39"/>
      <c r="E198" s="39"/>
      <c r="F198" s="39"/>
      <c r="G198" s="39"/>
      <c r="H198" s="39"/>
      <c r="I198" s="39"/>
      <c r="J198" s="39"/>
      <c r="K198" s="39"/>
      <c r="L198" s="39"/>
      <c r="M198" s="39"/>
      <c r="N198" s="19"/>
    </row>
    <row r="199" spans="1:14" ht="20.149999999999999" customHeight="1" x14ac:dyDescent="0.3">
      <c r="A199" s="16"/>
      <c r="B199" s="174" t="str">
        <f>F1258</f>
        <v>10. I was offered billing options appropriate to my cultural values.</v>
      </c>
      <c r="C199" s="174"/>
      <c r="D199" s="174"/>
      <c r="E199" s="174"/>
      <c r="F199" s="174"/>
      <c r="G199" s="174"/>
      <c r="H199" s="174"/>
      <c r="I199" s="174"/>
      <c r="J199" s="174"/>
      <c r="K199" s="175" t="s">
        <v>55</v>
      </c>
      <c r="L199" s="176"/>
      <c r="M199" s="177"/>
      <c r="N199" s="19"/>
    </row>
    <row r="200" spans="1:14" ht="10" customHeight="1" x14ac:dyDescent="0.3">
      <c r="A200" s="16"/>
      <c r="B200" s="39"/>
      <c r="C200" s="39"/>
      <c r="D200" s="39"/>
      <c r="E200" s="39"/>
      <c r="F200" s="39"/>
      <c r="G200" s="39"/>
      <c r="H200" s="39"/>
      <c r="I200" s="39"/>
      <c r="J200" s="39"/>
      <c r="K200" s="39"/>
      <c r="L200" s="39"/>
      <c r="M200" s="39"/>
      <c r="N200" s="19"/>
    </row>
    <row r="201" spans="1:14" ht="15" customHeight="1" x14ac:dyDescent="0.3">
      <c r="A201" s="16"/>
      <c r="B201" s="178" t="str">
        <f>B1262</f>
        <v>The resulting score for cultural competence is 40 out of 100. This indicates a level of mild incompetence.</v>
      </c>
      <c r="C201" s="178"/>
      <c r="D201" s="178"/>
      <c r="E201" s="178"/>
      <c r="F201" s="178"/>
      <c r="G201" s="178"/>
      <c r="H201" s="178"/>
      <c r="I201" s="178"/>
      <c r="J201" s="178"/>
      <c r="K201" s="178"/>
      <c r="L201" s="178"/>
      <c r="M201" s="178"/>
      <c r="N201" s="19"/>
    </row>
    <row r="202" spans="1:14" ht="10" customHeight="1" x14ac:dyDescent="0.3">
      <c r="A202" s="16"/>
      <c r="B202" s="40"/>
      <c r="C202" s="41"/>
      <c r="D202" s="41"/>
      <c r="E202" s="41"/>
      <c r="F202" s="41"/>
      <c r="G202" s="41"/>
      <c r="H202" s="41"/>
      <c r="I202" s="41"/>
      <c r="J202" s="41"/>
      <c r="K202" s="41"/>
      <c r="L202" s="41"/>
      <c r="M202" s="42"/>
      <c r="N202" s="19"/>
    </row>
    <row r="203" spans="1:14" ht="20" customHeight="1" x14ac:dyDescent="0.3">
      <c r="A203" s="16"/>
      <c r="B203" s="52" t="str">
        <f>C1266</f>
        <v xml:space="preserve">We provide this helpful feedback to you, Juanita, to improve your cultural competency. </v>
      </c>
      <c r="C203" s="53"/>
      <c r="D203" s="53"/>
      <c r="E203" s="53"/>
      <c r="F203" s="53"/>
      <c r="G203" s="53"/>
      <c r="H203" s="53"/>
      <c r="I203" s="53"/>
      <c r="J203" s="53"/>
      <c r="K203" s="53"/>
      <c r="L203" s="53"/>
      <c r="M203" s="54"/>
      <c r="N203" s="19"/>
    </row>
    <row r="204" spans="1:14" ht="20" customHeight="1" x14ac:dyDescent="0.3">
      <c r="A204" s="16"/>
      <c r="B204" s="156" t="s">
        <v>15</v>
      </c>
      <c r="C204" s="157"/>
      <c r="D204" s="157"/>
      <c r="E204" s="157"/>
      <c r="F204" s="157"/>
      <c r="G204" s="157"/>
      <c r="H204" s="157"/>
      <c r="I204" s="157"/>
      <c r="J204" s="157"/>
      <c r="K204" s="157"/>
      <c r="L204" s="157"/>
      <c r="M204" s="158"/>
      <c r="N204" s="19"/>
    </row>
    <row r="205" spans="1:14" ht="20" customHeight="1" thickBot="1" x14ac:dyDescent="0.35">
      <c r="A205" s="16"/>
      <c r="B205" s="156" t="s">
        <v>16</v>
      </c>
      <c r="C205" s="157"/>
      <c r="D205" s="157"/>
      <c r="E205" s="157"/>
      <c r="F205" s="157"/>
      <c r="G205" s="157"/>
      <c r="H205" s="157"/>
      <c r="I205" s="157"/>
      <c r="J205" s="157"/>
      <c r="K205" s="157"/>
      <c r="L205" s="157"/>
      <c r="M205" s="158"/>
      <c r="N205" s="19"/>
    </row>
    <row r="206" spans="1:14" ht="30" customHeight="1" thickTop="1" x14ac:dyDescent="0.3">
      <c r="A206" s="16"/>
      <c r="B206" s="159" t="s">
        <v>17</v>
      </c>
      <c r="C206" s="160"/>
      <c r="D206" s="160"/>
      <c r="E206" s="162" t="s">
        <v>18</v>
      </c>
      <c r="F206" s="163"/>
      <c r="G206" s="163"/>
      <c r="H206" s="164"/>
      <c r="I206" s="165" t="s">
        <v>19</v>
      </c>
      <c r="J206" s="166"/>
      <c r="K206" s="166"/>
      <c r="L206" s="166"/>
      <c r="M206" s="167"/>
      <c r="N206" s="19"/>
    </row>
    <row r="207" spans="1:14" ht="55" customHeight="1" thickBot="1" x14ac:dyDescent="0.35">
      <c r="A207" s="16"/>
      <c r="B207" s="55"/>
      <c r="C207" s="17"/>
      <c r="D207" s="17"/>
      <c r="E207" s="168" t="s">
        <v>20</v>
      </c>
      <c r="F207" s="169"/>
      <c r="G207" s="169"/>
      <c r="H207" s="170"/>
      <c r="I207" s="171" t="s">
        <v>21</v>
      </c>
      <c r="J207" s="172"/>
      <c r="K207" s="172"/>
      <c r="L207" s="172"/>
      <c r="M207" s="173"/>
      <c r="N207" s="19"/>
    </row>
    <row r="208" spans="1:14" ht="10" customHeight="1" thickTop="1" x14ac:dyDescent="0.3">
      <c r="A208" s="16"/>
      <c r="B208" s="55"/>
      <c r="C208" s="17"/>
      <c r="D208" s="17"/>
      <c r="E208" s="17"/>
      <c r="F208" s="17"/>
      <c r="G208" s="17"/>
      <c r="H208" s="17"/>
      <c r="I208" s="17"/>
      <c r="J208" s="17"/>
      <c r="K208" s="17"/>
      <c r="L208" s="17"/>
      <c r="M208" s="56"/>
      <c r="N208" s="19"/>
    </row>
    <row r="209" spans="1:54" ht="20.149999999999999" customHeight="1" x14ac:dyDescent="0.3">
      <c r="A209" s="16"/>
      <c r="B209" s="46"/>
      <c r="C209" s="39"/>
      <c r="D209" s="39"/>
      <c r="E209" s="153"/>
      <c r="F209" s="154"/>
      <c r="G209" s="154"/>
      <c r="H209" s="154"/>
      <c r="I209" s="154"/>
      <c r="J209" s="154"/>
      <c r="K209" s="154"/>
      <c r="L209" s="155"/>
      <c r="M209" s="48"/>
      <c r="N209" s="19"/>
    </row>
    <row r="210" spans="1:54" ht="10" customHeight="1" x14ac:dyDescent="0.3">
      <c r="A210" s="16"/>
      <c r="B210" s="46"/>
      <c r="C210" s="39"/>
      <c r="D210" s="39"/>
      <c r="E210" s="39"/>
      <c r="F210" s="39"/>
      <c r="G210" s="39"/>
      <c r="H210" s="39"/>
      <c r="I210" s="39"/>
      <c r="J210" s="39"/>
      <c r="K210" s="39"/>
      <c r="L210" s="39"/>
      <c r="M210" s="48"/>
      <c r="N210" s="19"/>
    </row>
    <row r="211" spans="1:54" ht="65.150000000000006" customHeight="1" x14ac:dyDescent="0.3">
      <c r="A211" s="16"/>
      <c r="B211" s="156" t="str">
        <f>C1276</f>
        <v>Select one of these two services, Standard or Competitive Competence, to best improve your efficacy serving diverse patients. We can then offer a testimonial of your improved responsiveness to diverse clients.</v>
      </c>
      <c r="C211" s="157"/>
      <c r="D211" s="157"/>
      <c r="E211" s="157"/>
      <c r="F211" s="157"/>
      <c r="G211" s="157"/>
      <c r="H211" s="157"/>
      <c r="I211" s="157"/>
      <c r="J211" s="157"/>
      <c r="K211" s="157"/>
      <c r="L211" s="157"/>
      <c r="M211" s="158"/>
      <c r="N211" s="19"/>
    </row>
    <row r="212" spans="1:54" ht="45" customHeight="1" x14ac:dyDescent="0.3">
      <c r="A212" s="16"/>
      <c r="B212" s="150"/>
      <c r="C212" s="151"/>
      <c r="D212" s="151"/>
      <c r="E212" s="151"/>
      <c r="F212" s="151"/>
      <c r="G212" s="151"/>
      <c r="H212" s="151"/>
      <c r="I212" s="151"/>
      <c r="J212" s="151"/>
      <c r="K212" s="151"/>
      <c r="L212" s="151"/>
      <c r="M212" s="152"/>
      <c r="N212" s="19"/>
    </row>
    <row r="213" spans="1:54" ht="5.15" customHeight="1" x14ac:dyDescent="0.3">
      <c r="A213" s="16"/>
      <c r="B213" s="39"/>
      <c r="C213" s="39"/>
      <c r="D213" s="39"/>
      <c r="E213" s="39"/>
      <c r="F213" s="39"/>
      <c r="G213" s="39"/>
      <c r="H213" s="39"/>
      <c r="I213" s="39"/>
      <c r="J213" s="39"/>
      <c r="K213" s="39"/>
      <c r="L213" s="39"/>
      <c r="M213" s="39"/>
      <c r="N213" s="19"/>
    </row>
    <row r="214" spans="1:54" ht="5.15" customHeight="1" x14ac:dyDescent="0.3">
      <c r="A214" s="27"/>
      <c r="B214" s="28"/>
      <c r="C214" s="28"/>
      <c r="D214" s="28"/>
      <c r="E214" s="28"/>
      <c r="F214" s="28"/>
      <c r="G214" s="28"/>
      <c r="H214" s="28"/>
      <c r="I214" s="28"/>
      <c r="J214" s="28"/>
      <c r="K214" s="28"/>
      <c r="L214" s="28"/>
      <c r="M214" s="28"/>
      <c r="N214" s="29"/>
    </row>
    <row r="215" spans="1:54" ht="55" customHeight="1" x14ac:dyDescent="0.3">
      <c r="A215" s="30" t="s">
        <v>5</v>
      </c>
      <c r="B215" s="188" t="s">
        <v>27</v>
      </c>
      <c r="C215" s="188"/>
      <c r="D215" s="188"/>
      <c r="E215" s="188"/>
      <c r="F215" s="186" t="s">
        <v>44</v>
      </c>
      <c r="G215" s="186"/>
      <c r="H215" s="186"/>
      <c r="I215" s="186"/>
      <c r="J215" s="187" t="s">
        <v>43</v>
      </c>
      <c r="K215" s="187"/>
      <c r="L215" s="187"/>
      <c r="M215" s="187"/>
      <c r="N215" s="31" t="s">
        <v>7</v>
      </c>
    </row>
    <row r="216" spans="1:54" ht="5.15" customHeight="1" x14ac:dyDescent="0.3">
      <c r="A216" s="11"/>
      <c r="B216" s="12"/>
      <c r="C216" s="12"/>
      <c r="D216" s="12"/>
      <c r="E216" s="12"/>
      <c r="F216" s="12"/>
      <c r="G216" s="12"/>
      <c r="H216" s="13"/>
      <c r="I216" s="12"/>
      <c r="J216" s="12"/>
      <c r="K216" s="12"/>
      <c r="L216" s="12"/>
      <c r="M216" s="12"/>
      <c r="N216" s="14"/>
    </row>
    <row r="217" spans="1:54" ht="5.15" customHeight="1" x14ac:dyDescent="0.3">
      <c r="A217" s="16"/>
      <c r="B217" s="17"/>
      <c r="C217" s="17"/>
      <c r="D217" s="17"/>
      <c r="E217" s="17"/>
      <c r="F217" s="17"/>
      <c r="G217" s="17"/>
      <c r="H217" s="18"/>
      <c r="I217" s="17"/>
      <c r="J217" s="17"/>
      <c r="K217" s="17"/>
      <c r="L217" s="17"/>
      <c r="M217" s="17"/>
      <c r="N217" s="19"/>
    </row>
    <row r="218" spans="1:54" ht="5.15" customHeight="1" thickBot="1" x14ac:dyDescent="0.35">
      <c r="A218" s="16"/>
      <c r="B218" s="32"/>
      <c r="C218" s="32"/>
      <c r="D218" s="32"/>
      <c r="E218" s="32"/>
      <c r="F218" s="32"/>
      <c r="G218" s="32"/>
      <c r="H218" s="32"/>
      <c r="I218" s="32"/>
      <c r="J218" s="32"/>
      <c r="K218" s="32"/>
      <c r="L218" s="32"/>
      <c r="M218" s="32"/>
      <c r="N218" s="19"/>
    </row>
    <row r="219" spans="1:54" ht="20.149999999999999" customHeight="1" thickTop="1" x14ac:dyDescent="0.3">
      <c r="A219" s="16"/>
      <c r="B219" s="33" t="s">
        <v>11</v>
      </c>
      <c r="C219" s="32"/>
      <c r="D219" s="32"/>
      <c r="E219" s="32"/>
      <c r="F219" s="179" t="str">
        <f>F178</f>
        <v>Maria</v>
      </c>
      <c r="G219" s="180"/>
      <c r="H219" s="180"/>
      <c r="I219" s="181"/>
      <c r="J219" s="34"/>
      <c r="K219" s="35" t="s">
        <v>12</v>
      </c>
      <c r="L219" s="36"/>
      <c r="M219" s="37"/>
      <c r="N219" s="19"/>
    </row>
    <row r="220" spans="1:54" ht="20.149999999999999" customHeight="1" thickBot="1" x14ac:dyDescent="0.35">
      <c r="A220" s="16"/>
      <c r="B220" s="33" t="s">
        <v>13</v>
      </c>
      <c r="C220" s="32"/>
      <c r="D220" s="32"/>
      <c r="E220" s="32"/>
      <c r="F220" s="179" t="str">
        <f>F179</f>
        <v>Juanita</v>
      </c>
      <c r="G220" s="180"/>
      <c r="H220" s="180"/>
      <c r="I220" s="181"/>
      <c r="J220" s="34"/>
      <c r="K220" s="182">
        <v>8.3000000000000007</v>
      </c>
      <c r="L220" s="183"/>
      <c r="M220" s="184"/>
      <c r="N220" s="19"/>
    </row>
    <row r="221" spans="1:54" ht="10" customHeight="1" thickTop="1" x14ac:dyDescent="0.3">
      <c r="A221" s="16"/>
      <c r="B221" s="17"/>
      <c r="C221" s="17"/>
      <c r="D221" s="17"/>
      <c r="E221" s="17"/>
      <c r="F221" s="17"/>
      <c r="G221" s="17"/>
      <c r="H221" s="18"/>
      <c r="I221" s="17"/>
      <c r="J221" s="17"/>
      <c r="K221" s="17"/>
      <c r="L221" s="17"/>
      <c r="M221" s="17"/>
      <c r="N221" s="19"/>
    </row>
    <row r="222" spans="1:54" ht="20.149999999999999" customHeight="1" x14ac:dyDescent="0.3">
      <c r="A222" s="16"/>
      <c r="B222" s="174" t="str">
        <f>F1286</f>
        <v>1. I felt fully seen and heard.</v>
      </c>
      <c r="C222" s="174"/>
      <c r="D222" s="174"/>
      <c r="E222" s="174"/>
      <c r="F222" s="174"/>
      <c r="G222" s="174"/>
      <c r="H222" s="174"/>
      <c r="I222" s="174"/>
      <c r="J222" s="174"/>
      <c r="K222" s="175" t="s">
        <v>51</v>
      </c>
      <c r="L222" s="176"/>
      <c r="M222" s="177"/>
      <c r="N222" s="19"/>
    </row>
    <row r="223" spans="1:54" ht="5.15" customHeight="1" x14ac:dyDescent="0.3">
      <c r="A223" s="16"/>
      <c r="B223" s="17"/>
      <c r="C223" s="17"/>
      <c r="D223" s="17"/>
      <c r="E223" s="17"/>
      <c r="F223" s="17"/>
      <c r="G223" s="17"/>
      <c r="H223" s="18"/>
      <c r="I223" s="17"/>
      <c r="J223" s="17"/>
      <c r="K223" s="17"/>
      <c r="L223" s="17"/>
      <c r="M223" s="17"/>
      <c r="N223" s="19"/>
      <c r="BB223" s="38"/>
    </row>
    <row r="224" spans="1:54" ht="20.149999999999999" customHeight="1" x14ac:dyDescent="0.3">
      <c r="A224" s="16"/>
      <c r="B224" s="174" t="str">
        <f>F1287</f>
        <v>2. They faithfully responded to all of my expressions of pain or discomfort.</v>
      </c>
      <c r="C224" s="174"/>
      <c r="D224" s="174"/>
      <c r="E224" s="174"/>
      <c r="F224" s="174"/>
      <c r="G224" s="174"/>
      <c r="H224" s="174"/>
      <c r="I224" s="174"/>
      <c r="J224" s="174"/>
      <c r="K224" s="175" t="s">
        <v>55</v>
      </c>
      <c r="L224" s="176"/>
      <c r="M224" s="177"/>
      <c r="N224" s="19"/>
      <c r="BB224" s="38"/>
    </row>
    <row r="225" spans="1:54" ht="5.15" customHeight="1" x14ac:dyDescent="0.3">
      <c r="A225" s="16"/>
      <c r="B225" s="17"/>
      <c r="C225" s="17"/>
      <c r="D225" s="17"/>
      <c r="E225" s="17"/>
      <c r="F225" s="17"/>
      <c r="G225" s="17"/>
      <c r="H225" s="18"/>
      <c r="I225" s="17"/>
      <c r="J225" s="17"/>
      <c r="K225" s="17"/>
      <c r="L225" s="17"/>
      <c r="M225" s="17"/>
      <c r="N225" s="19"/>
      <c r="BB225" s="38"/>
    </row>
    <row r="226" spans="1:54" ht="20.149999999999999" customHeight="1" x14ac:dyDescent="0.3">
      <c r="A226" s="16"/>
      <c r="B226" s="174" t="str">
        <f>F1288</f>
        <v>3. They put my personal wellbeing ahead of their institutional processes.</v>
      </c>
      <c r="C226" s="174"/>
      <c r="D226" s="174"/>
      <c r="E226" s="174"/>
      <c r="F226" s="174"/>
      <c r="G226" s="174"/>
      <c r="H226" s="174"/>
      <c r="I226" s="174"/>
      <c r="J226" s="174"/>
      <c r="K226" s="175" t="s">
        <v>56</v>
      </c>
      <c r="L226" s="176"/>
      <c r="M226" s="177"/>
      <c r="N226" s="19"/>
      <c r="BB226" s="38"/>
    </row>
    <row r="227" spans="1:54" ht="5.15" customHeight="1" x14ac:dyDescent="0.3">
      <c r="A227" s="16"/>
      <c r="B227" s="17"/>
      <c r="C227" s="17"/>
      <c r="D227" s="17"/>
      <c r="E227" s="17"/>
      <c r="F227" s="17"/>
      <c r="G227" s="17"/>
      <c r="H227" s="18"/>
      <c r="I227" s="17"/>
      <c r="J227" s="17"/>
      <c r="K227" s="17"/>
      <c r="L227" s="17"/>
      <c r="M227" s="17"/>
      <c r="N227" s="19"/>
      <c r="BB227" s="38"/>
    </row>
    <row r="228" spans="1:54" ht="20.149999999999999" customHeight="1" x14ac:dyDescent="0.3">
      <c r="A228" s="16"/>
      <c r="B228" s="174" t="str">
        <f>F1289</f>
        <v>4. Their actions and expressions were devoid of any microaggressions.</v>
      </c>
      <c r="C228" s="174"/>
      <c r="D228" s="174"/>
      <c r="E228" s="174"/>
      <c r="F228" s="174"/>
      <c r="G228" s="174"/>
      <c r="H228" s="174"/>
      <c r="I228" s="174"/>
      <c r="J228" s="174"/>
      <c r="K228" s="175" t="s">
        <v>49</v>
      </c>
      <c r="L228" s="176"/>
      <c r="M228" s="177"/>
      <c r="N228" s="19"/>
    </row>
    <row r="229" spans="1:54" ht="5.15" customHeight="1" x14ac:dyDescent="0.3">
      <c r="A229" s="16"/>
      <c r="B229" s="17"/>
      <c r="C229" s="17"/>
      <c r="D229" s="17"/>
      <c r="E229" s="17"/>
      <c r="F229" s="17"/>
      <c r="G229" s="17"/>
      <c r="H229" s="18"/>
      <c r="I229" s="17"/>
      <c r="J229" s="17"/>
      <c r="K229" s="17"/>
      <c r="L229" s="17"/>
      <c r="M229" s="17"/>
      <c r="N229" s="19"/>
    </row>
    <row r="230" spans="1:54" ht="20.149999999999999" customHeight="1" x14ac:dyDescent="0.3">
      <c r="A230" s="16"/>
      <c r="B230" s="174" t="str">
        <f>F1290</f>
        <v>5. They asked me how they could be more culturally sensitive.</v>
      </c>
      <c r="C230" s="174"/>
      <c r="D230" s="174"/>
      <c r="E230" s="174"/>
      <c r="F230" s="174"/>
      <c r="G230" s="174"/>
      <c r="H230" s="174"/>
      <c r="I230" s="174"/>
      <c r="J230" s="174"/>
      <c r="K230" s="175" t="s">
        <v>56</v>
      </c>
      <c r="L230" s="176"/>
      <c r="M230" s="177"/>
      <c r="N230" s="19"/>
    </row>
    <row r="231" spans="1:54" ht="5.15" customHeight="1" x14ac:dyDescent="0.3">
      <c r="A231" s="16"/>
      <c r="B231" s="17"/>
      <c r="C231" s="17"/>
      <c r="D231" s="17"/>
      <c r="E231" s="17"/>
      <c r="F231" s="17"/>
      <c r="G231" s="17"/>
      <c r="H231" s="18"/>
      <c r="I231" s="17"/>
      <c r="J231" s="17"/>
      <c r="K231" s="17"/>
      <c r="L231" s="17"/>
      <c r="M231" s="17"/>
      <c r="N231" s="19"/>
    </row>
    <row r="232" spans="1:54" ht="20.149999999999999" customHeight="1" x14ac:dyDescent="0.3">
      <c r="A232" s="16"/>
      <c r="B232" s="174" t="str">
        <f>F1291</f>
        <v>6. They did not exploit my vulnerability to their professional authority.</v>
      </c>
      <c r="C232" s="174"/>
      <c r="D232" s="174"/>
      <c r="E232" s="174"/>
      <c r="F232" s="174"/>
      <c r="G232" s="174"/>
      <c r="H232" s="174"/>
      <c r="I232" s="174"/>
      <c r="J232" s="174"/>
      <c r="K232" s="175" t="s">
        <v>56</v>
      </c>
      <c r="L232" s="176"/>
      <c r="M232" s="177"/>
      <c r="N232" s="19"/>
    </row>
    <row r="233" spans="1:54" ht="5.15" customHeight="1" x14ac:dyDescent="0.3">
      <c r="A233" s="16"/>
      <c r="B233" s="39"/>
      <c r="C233" s="39"/>
      <c r="D233" s="39"/>
      <c r="E233" s="39"/>
      <c r="F233" s="39"/>
      <c r="G233" s="39"/>
      <c r="H233" s="39"/>
      <c r="I233" s="39"/>
      <c r="J233" s="39"/>
      <c r="K233" s="39"/>
      <c r="L233" s="39"/>
      <c r="M233" s="39"/>
      <c r="N233" s="19"/>
    </row>
    <row r="234" spans="1:54" ht="20.149999999999999" customHeight="1" x14ac:dyDescent="0.3">
      <c r="A234" s="16"/>
      <c r="B234" s="174" t="str">
        <f>F1292</f>
        <v>7. I never had to give up my autonomy to fit their processes.</v>
      </c>
      <c r="C234" s="174"/>
      <c r="D234" s="174"/>
      <c r="E234" s="174"/>
      <c r="F234" s="174"/>
      <c r="G234" s="174"/>
      <c r="H234" s="174"/>
      <c r="I234" s="174"/>
      <c r="J234" s="174"/>
      <c r="K234" s="175" t="s">
        <v>56</v>
      </c>
      <c r="L234" s="176"/>
      <c r="M234" s="177"/>
      <c r="N234" s="19"/>
    </row>
    <row r="235" spans="1:54" ht="5.15" customHeight="1" x14ac:dyDescent="0.3">
      <c r="A235" s="16"/>
      <c r="B235" s="39"/>
      <c r="C235" s="39"/>
      <c r="D235" s="39"/>
      <c r="E235" s="39"/>
      <c r="F235" s="39"/>
      <c r="G235" s="39"/>
      <c r="H235" s="39"/>
      <c r="I235" s="39"/>
      <c r="J235" s="39"/>
      <c r="K235" s="39"/>
      <c r="L235" s="39"/>
      <c r="M235" s="39"/>
      <c r="N235" s="19"/>
    </row>
    <row r="236" spans="1:54" ht="20.149999999999999" customHeight="1" x14ac:dyDescent="0.3">
      <c r="A236" s="16"/>
      <c r="B236" s="174" t="str">
        <f>F1293</f>
        <v>8. Staff appeared to be culturally diverse.</v>
      </c>
      <c r="C236" s="174"/>
      <c r="D236" s="174"/>
      <c r="E236" s="174"/>
      <c r="F236" s="174"/>
      <c r="G236" s="174"/>
      <c r="H236" s="174"/>
      <c r="I236" s="174"/>
      <c r="J236" s="174"/>
      <c r="K236" s="175" t="s">
        <v>56</v>
      </c>
      <c r="L236" s="176"/>
      <c r="M236" s="177"/>
      <c r="N236" s="19"/>
    </row>
    <row r="237" spans="1:54" ht="5.15" customHeight="1" x14ac:dyDescent="0.3">
      <c r="A237" s="16"/>
      <c r="B237" s="39"/>
      <c r="C237" s="39"/>
      <c r="D237" s="39"/>
      <c r="E237" s="39"/>
      <c r="F237" s="39"/>
      <c r="G237" s="39"/>
      <c r="H237" s="39"/>
      <c r="I237" s="39"/>
      <c r="J237" s="39"/>
      <c r="K237" s="39"/>
      <c r="L237" s="39"/>
      <c r="M237" s="39"/>
      <c r="N237" s="19"/>
    </row>
    <row r="238" spans="1:54" ht="20.149999999999999" customHeight="1" x14ac:dyDescent="0.3">
      <c r="A238" s="16"/>
      <c r="B238" s="174" t="str">
        <f>F1294</f>
        <v>9. They effectively accommodated my linguistic barrier.</v>
      </c>
      <c r="C238" s="174"/>
      <c r="D238" s="174"/>
      <c r="E238" s="174"/>
      <c r="F238" s="174"/>
      <c r="G238" s="174"/>
      <c r="H238" s="174"/>
      <c r="I238" s="174"/>
      <c r="J238" s="174"/>
      <c r="K238" s="175" t="s">
        <v>49</v>
      </c>
      <c r="L238" s="176"/>
      <c r="M238" s="177"/>
      <c r="N238" s="19"/>
    </row>
    <row r="239" spans="1:54" ht="5.15" customHeight="1" x14ac:dyDescent="0.3">
      <c r="A239" s="16"/>
      <c r="B239" s="39"/>
      <c r="C239" s="39"/>
      <c r="D239" s="39"/>
      <c r="E239" s="39"/>
      <c r="F239" s="39"/>
      <c r="G239" s="39"/>
      <c r="H239" s="39"/>
      <c r="I239" s="39"/>
      <c r="J239" s="39"/>
      <c r="K239" s="39"/>
      <c r="L239" s="39"/>
      <c r="M239" s="39"/>
      <c r="N239" s="19"/>
    </row>
    <row r="240" spans="1:54" ht="20.149999999999999" customHeight="1" x14ac:dyDescent="0.3">
      <c r="A240" s="16"/>
      <c r="B240" s="174" t="str">
        <f>F1295</f>
        <v>10. I was offered billing options appropriate to my cultural values.</v>
      </c>
      <c r="C240" s="174"/>
      <c r="D240" s="174"/>
      <c r="E240" s="174"/>
      <c r="F240" s="174"/>
      <c r="G240" s="174"/>
      <c r="H240" s="174"/>
      <c r="I240" s="174"/>
      <c r="J240" s="174"/>
      <c r="K240" s="175" t="s">
        <v>55</v>
      </c>
      <c r="L240" s="176"/>
      <c r="M240" s="177"/>
      <c r="N240" s="19"/>
    </row>
    <row r="241" spans="1:14" ht="10" customHeight="1" x14ac:dyDescent="0.3">
      <c r="A241" s="16"/>
      <c r="B241" s="39"/>
      <c r="C241" s="39"/>
      <c r="D241" s="39"/>
      <c r="E241" s="39"/>
      <c r="F241" s="39"/>
      <c r="G241" s="39"/>
      <c r="H241" s="39"/>
      <c r="I241" s="39"/>
      <c r="J241" s="39"/>
      <c r="K241" s="39"/>
      <c r="L241" s="39"/>
      <c r="M241" s="39"/>
      <c r="N241" s="19"/>
    </row>
    <row r="242" spans="1:14" ht="15" customHeight="1" x14ac:dyDescent="0.3">
      <c r="A242" s="16"/>
      <c r="B242" s="178" t="str">
        <f>B1299</f>
        <v>The resulting score for cultural competence is 33 out of 100. This indicates a level of significant incompetence.</v>
      </c>
      <c r="C242" s="178"/>
      <c r="D242" s="178"/>
      <c r="E242" s="178"/>
      <c r="F242" s="178"/>
      <c r="G242" s="178"/>
      <c r="H242" s="178"/>
      <c r="I242" s="178"/>
      <c r="J242" s="178"/>
      <c r="K242" s="178"/>
      <c r="L242" s="178"/>
      <c r="M242" s="178"/>
      <c r="N242" s="19"/>
    </row>
    <row r="243" spans="1:14" ht="10" customHeight="1" x14ac:dyDescent="0.3">
      <c r="A243" s="16"/>
      <c r="B243" s="40"/>
      <c r="C243" s="41"/>
      <c r="D243" s="41"/>
      <c r="E243" s="41"/>
      <c r="F243" s="41"/>
      <c r="G243" s="41"/>
      <c r="H243" s="41"/>
      <c r="I243" s="41"/>
      <c r="J243" s="41"/>
      <c r="K243" s="41"/>
      <c r="L243" s="41"/>
      <c r="M243" s="42"/>
      <c r="N243" s="19"/>
    </row>
    <row r="244" spans="1:14" ht="20" customHeight="1" x14ac:dyDescent="0.3">
      <c r="A244" s="16"/>
      <c r="B244" s="52" t="str">
        <f>C1303</f>
        <v xml:space="preserve">We provide this helpful feedback to you, Juanita, to improve your cultural competency. </v>
      </c>
      <c r="C244" s="53"/>
      <c r="D244" s="53"/>
      <c r="E244" s="53"/>
      <c r="F244" s="53"/>
      <c r="G244" s="53"/>
      <c r="H244" s="53"/>
      <c r="I244" s="53"/>
      <c r="J244" s="53"/>
      <c r="K244" s="53"/>
      <c r="L244" s="53"/>
      <c r="M244" s="54"/>
      <c r="N244" s="19"/>
    </row>
    <row r="245" spans="1:14" ht="20" customHeight="1" x14ac:dyDescent="0.3">
      <c r="A245" s="16"/>
      <c r="B245" s="156" t="s">
        <v>15</v>
      </c>
      <c r="C245" s="157"/>
      <c r="D245" s="157"/>
      <c r="E245" s="157"/>
      <c r="F245" s="157"/>
      <c r="G245" s="157"/>
      <c r="H245" s="157"/>
      <c r="I245" s="157"/>
      <c r="J245" s="157"/>
      <c r="K245" s="157"/>
      <c r="L245" s="157"/>
      <c r="M245" s="158"/>
      <c r="N245" s="19"/>
    </row>
    <row r="246" spans="1:14" ht="20" customHeight="1" thickBot="1" x14ac:dyDescent="0.35">
      <c r="A246" s="16"/>
      <c r="B246" s="156" t="s">
        <v>16</v>
      </c>
      <c r="C246" s="157"/>
      <c r="D246" s="157"/>
      <c r="E246" s="157"/>
      <c r="F246" s="157"/>
      <c r="G246" s="157"/>
      <c r="H246" s="157"/>
      <c r="I246" s="157"/>
      <c r="J246" s="157"/>
      <c r="K246" s="157"/>
      <c r="L246" s="157"/>
      <c r="M246" s="158"/>
      <c r="N246" s="19"/>
    </row>
    <row r="247" spans="1:14" ht="30" customHeight="1" thickTop="1" x14ac:dyDescent="0.3">
      <c r="A247" s="16"/>
      <c r="B247" s="159" t="s">
        <v>17</v>
      </c>
      <c r="C247" s="160"/>
      <c r="D247" s="160"/>
      <c r="E247" s="162" t="s">
        <v>18</v>
      </c>
      <c r="F247" s="163"/>
      <c r="G247" s="163"/>
      <c r="H247" s="164"/>
      <c r="I247" s="165" t="s">
        <v>19</v>
      </c>
      <c r="J247" s="166"/>
      <c r="K247" s="166"/>
      <c r="L247" s="166"/>
      <c r="M247" s="167"/>
      <c r="N247" s="19"/>
    </row>
    <row r="248" spans="1:14" ht="55" customHeight="1" thickBot="1" x14ac:dyDescent="0.35">
      <c r="A248" s="16"/>
      <c r="B248" s="55"/>
      <c r="C248" s="17"/>
      <c r="D248" s="17"/>
      <c r="E248" s="168" t="s">
        <v>20</v>
      </c>
      <c r="F248" s="169"/>
      <c r="G248" s="169"/>
      <c r="H248" s="170"/>
      <c r="I248" s="171" t="s">
        <v>21</v>
      </c>
      <c r="J248" s="172"/>
      <c r="K248" s="172"/>
      <c r="L248" s="172"/>
      <c r="M248" s="173"/>
      <c r="N248" s="19"/>
    </row>
    <row r="249" spans="1:14" ht="10" customHeight="1" thickTop="1" x14ac:dyDescent="0.3">
      <c r="A249" s="16"/>
      <c r="B249" s="55"/>
      <c r="C249" s="17"/>
      <c r="D249" s="17"/>
      <c r="E249" s="17"/>
      <c r="F249" s="17"/>
      <c r="G249" s="17"/>
      <c r="H249" s="17"/>
      <c r="I249" s="17"/>
      <c r="J249" s="17"/>
      <c r="K249" s="17"/>
      <c r="L249" s="17"/>
      <c r="M249" s="56"/>
      <c r="N249" s="19"/>
    </row>
    <row r="250" spans="1:14" ht="20.149999999999999" customHeight="1" x14ac:dyDescent="0.3">
      <c r="A250" s="16"/>
      <c r="B250" s="46"/>
      <c r="C250" s="39"/>
      <c r="D250" s="39"/>
      <c r="E250" s="153"/>
      <c r="F250" s="154"/>
      <c r="G250" s="154"/>
      <c r="H250" s="154"/>
      <c r="I250" s="154"/>
      <c r="J250" s="154"/>
      <c r="K250" s="154"/>
      <c r="L250" s="155"/>
      <c r="M250" s="48"/>
      <c r="N250" s="19"/>
    </row>
    <row r="251" spans="1:14" ht="10" customHeight="1" x14ac:dyDescent="0.3">
      <c r="A251" s="16"/>
      <c r="B251" s="46"/>
      <c r="C251" s="39"/>
      <c r="D251" s="39"/>
      <c r="E251" s="39"/>
      <c r="F251" s="39"/>
      <c r="G251" s="39"/>
      <c r="H251" s="39"/>
      <c r="I251" s="39"/>
      <c r="J251" s="39"/>
      <c r="K251" s="39"/>
      <c r="L251" s="39"/>
      <c r="M251" s="48"/>
      <c r="N251" s="19"/>
    </row>
    <row r="252" spans="1:14" ht="65.150000000000006" customHeight="1" x14ac:dyDescent="0.3">
      <c r="A252" s="16"/>
      <c r="B252" s="156" t="str">
        <f>C1313</f>
        <v>Select one of these two services, Standard or Competitive Competence, to best improve your efficacy serving diverse patients. We can then offer a testimonial of your improved responsiveness to diverse clients.</v>
      </c>
      <c r="C252" s="157"/>
      <c r="D252" s="157"/>
      <c r="E252" s="157"/>
      <c r="F252" s="157"/>
      <c r="G252" s="157"/>
      <c r="H252" s="157"/>
      <c r="I252" s="157"/>
      <c r="J252" s="157"/>
      <c r="K252" s="157"/>
      <c r="L252" s="157"/>
      <c r="M252" s="158"/>
      <c r="N252" s="19"/>
    </row>
    <row r="253" spans="1:14" ht="45" customHeight="1" x14ac:dyDescent="0.3">
      <c r="A253" s="16"/>
      <c r="B253" s="150"/>
      <c r="C253" s="151"/>
      <c r="D253" s="151"/>
      <c r="E253" s="151"/>
      <c r="F253" s="151"/>
      <c r="G253" s="151"/>
      <c r="H253" s="151"/>
      <c r="I253" s="151"/>
      <c r="J253" s="151"/>
      <c r="K253" s="151"/>
      <c r="L253" s="151"/>
      <c r="M253" s="152"/>
      <c r="N253" s="19"/>
    </row>
    <row r="254" spans="1:14" ht="5.15" customHeight="1" x14ac:dyDescent="0.3">
      <c r="A254" s="16"/>
      <c r="B254" s="39"/>
      <c r="C254" s="39"/>
      <c r="D254" s="39"/>
      <c r="E254" s="39"/>
      <c r="F254" s="39"/>
      <c r="G254" s="39"/>
      <c r="H254" s="39"/>
      <c r="I254" s="39"/>
      <c r="J254" s="39"/>
      <c r="K254" s="39"/>
      <c r="L254" s="39"/>
      <c r="M254" s="39"/>
      <c r="N254" s="19"/>
    </row>
    <row r="255" spans="1:14" ht="5.15" customHeight="1" x14ac:dyDescent="0.3">
      <c r="A255" s="27"/>
      <c r="B255" s="28"/>
      <c r="C255" s="28"/>
      <c r="D255" s="28"/>
      <c r="E255" s="28"/>
      <c r="F255" s="28"/>
      <c r="G255" s="28"/>
      <c r="H255" s="28"/>
      <c r="I255" s="28"/>
      <c r="J255" s="28"/>
      <c r="K255" s="28"/>
      <c r="L255" s="28"/>
      <c r="M255" s="28"/>
      <c r="N255" s="29"/>
    </row>
    <row r="256" spans="1:14" ht="55" customHeight="1" x14ac:dyDescent="0.3">
      <c r="A256" s="30" t="s">
        <v>5</v>
      </c>
      <c r="B256" s="188" t="s">
        <v>28</v>
      </c>
      <c r="C256" s="188"/>
      <c r="D256" s="188"/>
      <c r="E256" s="188"/>
      <c r="F256" s="186" t="s">
        <v>46</v>
      </c>
      <c r="G256" s="186"/>
      <c r="H256" s="186"/>
      <c r="I256" s="186"/>
      <c r="J256" s="187" t="s">
        <v>45</v>
      </c>
      <c r="K256" s="187"/>
      <c r="L256" s="187"/>
      <c r="M256" s="187"/>
      <c r="N256" s="31" t="s">
        <v>7</v>
      </c>
    </row>
    <row r="257" spans="1:54" ht="5.15" customHeight="1" x14ac:dyDescent="0.3">
      <c r="A257" s="11"/>
      <c r="B257" s="12"/>
      <c r="C257" s="12"/>
      <c r="D257" s="12"/>
      <c r="E257" s="12"/>
      <c r="F257" s="12"/>
      <c r="G257" s="12"/>
      <c r="H257" s="13"/>
      <c r="I257" s="12"/>
      <c r="J257" s="12"/>
      <c r="K257" s="12"/>
      <c r="L257" s="12"/>
      <c r="M257" s="12"/>
      <c r="N257" s="14"/>
    </row>
    <row r="258" spans="1:54" ht="5.15" customHeight="1" x14ac:dyDescent="0.3">
      <c r="A258" s="16"/>
      <c r="B258" s="17"/>
      <c r="C258" s="17"/>
      <c r="D258" s="17"/>
      <c r="E258" s="17"/>
      <c r="F258" s="17"/>
      <c r="G258" s="17"/>
      <c r="H258" s="18"/>
      <c r="I258" s="17"/>
      <c r="J258" s="17"/>
      <c r="K258" s="17"/>
      <c r="L258" s="17"/>
      <c r="M258" s="17"/>
      <c r="N258" s="19"/>
    </row>
    <row r="259" spans="1:54" ht="5.15" customHeight="1" thickBot="1" x14ac:dyDescent="0.35">
      <c r="A259" s="16"/>
      <c r="B259" s="32"/>
      <c r="C259" s="32"/>
      <c r="D259" s="32"/>
      <c r="E259" s="32"/>
      <c r="F259" s="32"/>
      <c r="G259" s="32"/>
      <c r="H259" s="32"/>
      <c r="I259" s="32"/>
      <c r="J259" s="32"/>
      <c r="K259" s="32"/>
      <c r="L259" s="32"/>
      <c r="M259" s="32"/>
      <c r="N259" s="19"/>
    </row>
    <row r="260" spans="1:54" ht="20.149999999999999" customHeight="1" thickTop="1" x14ac:dyDescent="0.3">
      <c r="A260" s="16"/>
      <c r="B260" s="33" t="s">
        <v>11</v>
      </c>
      <c r="C260" s="32"/>
      <c r="D260" s="32"/>
      <c r="E260" s="32"/>
      <c r="F260" s="179" t="str">
        <f>F219</f>
        <v>Maria</v>
      </c>
      <c r="G260" s="180"/>
      <c r="H260" s="180"/>
      <c r="I260" s="181"/>
      <c r="J260" s="34"/>
      <c r="K260" s="35" t="s">
        <v>12</v>
      </c>
      <c r="L260" s="36"/>
      <c r="M260" s="37"/>
      <c r="N260" s="19"/>
    </row>
    <row r="261" spans="1:54" ht="20.149999999999999" customHeight="1" thickBot="1" x14ac:dyDescent="0.35">
      <c r="A261" s="16"/>
      <c r="B261" s="33" t="s">
        <v>13</v>
      </c>
      <c r="C261" s="32"/>
      <c r="D261" s="32"/>
      <c r="E261" s="32"/>
      <c r="F261" s="179" t="str">
        <f>F220</f>
        <v>Juanita</v>
      </c>
      <c r="G261" s="180"/>
      <c r="H261" s="180"/>
      <c r="I261" s="181"/>
      <c r="J261" s="34"/>
      <c r="K261" s="182">
        <v>7.6</v>
      </c>
      <c r="L261" s="183"/>
      <c r="M261" s="184"/>
      <c r="N261" s="19"/>
    </row>
    <row r="262" spans="1:54" ht="10" customHeight="1" thickTop="1" x14ac:dyDescent="0.3">
      <c r="A262" s="16"/>
      <c r="B262" s="17"/>
      <c r="C262" s="17"/>
      <c r="D262" s="17"/>
      <c r="E262" s="17"/>
      <c r="F262" s="17"/>
      <c r="G262" s="17"/>
      <c r="H262" s="18"/>
      <c r="I262" s="17"/>
      <c r="J262" s="17"/>
      <c r="K262" s="17"/>
      <c r="L262" s="17"/>
      <c r="M262" s="17"/>
      <c r="N262" s="19"/>
    </row>
    <row r="263" spans="1:54" ht="20.149999999999999" customHeight="1" x14ac:dyDescent="0.3">
      <c r="A263" s="16"/>
      <c r="B263" s="174" t="str">
        <f>F1323</f>
        <v>1. I felt fully seen and heard.</v>
      </c>
      <c r="C263" s="174"/>
      <c r="D263" s="174"/>
      <c r="E263" s="174"/>
      <c r="F263" s="174"/>
      <c r="G263" s="174"/>
      <c r="H263" s="174"/>
      <c r="I263" s="174"/>
      <c r="J263" s="174"/>
      <c r="K263" s="175" t="s">
        <v>53</v>
      </c>
      <c r="L263" s="176"/>
      <c r="M263" s="177"/>
      <c r="N263" s="19"/>
    </row>
    <row r="264" spans="1:54" ht="5.15" customHeight="1" x14ac:dyDescent="0.3">
      <c r="A264" s="16"/>
      <c r="B264" s="17"/>
      <c r="C264" s="17"/>
      <c r="D264" s="17"/>
      <c r="E264" s="17"/>
      <c r="F264" s="17"/>
      <c r="G264" s="17"/>
      <c r="H264" s="18"/>
      <c r="I264" s="17"/>
      <c r="J264" s="17"/>
      <c r="K264" s="17"/>
      <c r="L264" s="17"/>
      <c r="M264" s="17"/>
      <c r="N264" s="19"/>
      <c r="BB264" s="38"/>
    </row>
    <row r="265" spans="1:54" ht="20.149999999999999" customHeight="1" x14ac:dyDescent="0.3">
      <c r="A265" s="16"/>
      <c r="B265" s="174" t="str">
        <f>F1324</f>
        <v>2. They faithfully responded to all of my expressions of pain or discomfort.</v>
      </c>
      <c r="C265" s="174"/>
      <c r="D265" s="174"/>
      <c r="E265" s="174"/>
      <c r="F265" s="174"/>
      <c r="G265" s="174"/>
      <c r="H265" s="174"/>
      <c r="I265" s="174"/>
      <c r="J265" s="174"/>
      <c r="K265" s="175" t="s">
        <v>51</v>
      </c>
      <c r="L265" s="176"/>
      <c r="M265" s="177"/>
      <c r="N265" s="19"/>
      <c r="BB265" s="38"/>
    </row>
    <row r="266" spans="1:54" ht="5.15" customHeight="1" x14ac:dyDescent="0.3">
      <c r="A266" s="16"/>
      <c r="B266" s="17"/>
      <c r="C266" s="17"/>
      <c r="D266" s="17"/>
      <c r="E266" s="17"/>
      <c r="F266" s="17"/>
      <c r="G266" s="17"/>
      <c r="H266" s="18"/>
      <c r="I266" s="17"/>
      <c r="J266" s="17"/>
      <c r="K266" s="17"/>
      <c r="L266" s="17"/>
      <c r="M266" s="17"/>
      <c r="N266" s="19"/>
      <c r="BB266" s="38"/>
    </row>
    <row r="267" spans="1:54" ht="20.149999999999999" customHeight="1" x14ac:dyDescent="0.3">
      <c r="A267" s="16"/>
      <c r="B267" s="174" t="str">
        <f>F1325</f>
        <v>3. They put my personal wellbeing ahead of their institutional processes.</v>
      </c>
      <c r="C267" s="174"/>
      <c r="D267" s="174"/>
      <c r="E267" s="174"/>
      <c r="F267" s="174"/>
      <c r="G267" s="174"/>
      <c r="H267" s="174"/>
      <c r="I267" s="174"/>
      <c r="J267" s="174"/>
      <c r="K267" s="175" t="s">
        <v>51</v>
      </c>
      <c r="L267" s="176"/>
      <c r="M267" s="177"/>
      <c r="N267" s="19"/>
      <c r="BB267" s="38"/>
    </row>
    <row r="268" spans="1:54" ht="5.15" customHeight="1" x14ac:dyDescent="0.3">
      <c r="A268" s="16"/>
      <c r="B268" s="17"/>
      <c r="C268" s="17"/>
      <c r="D268" s="17"/>
      <c r="E268" s="17"/>
      <c r="F268" s="17"/>
      <c r="G268" s="17"/>
      <c r="H268" s="18"/>
      <c r="I268" s="17"/>
      <c r="J268" s="17"/>
      <c r="K268" s="17"/>
      <c r="L268" s="17"/>
      <c r="M268" s="17"/>
      <c r="N268" s="19"/>
      <c r="BB268" s="38"/>
    </row>
    <row r="269" spans="1:54" ht="20.149999999999999" customHeight="1" x14ac:dyDescent="0.3">
      <c r="A269" s="16"/>
      <c r="B269" s="174" t="str">
        <f>F1326</f>
        <v>4. Their actions and expressions were devoid of any microaggressions.</v>
      </c>
      <c r="C269" s="174"/>
      <c r="D269" s="174"/>
      <c r="E269" s="174"/>
      <c r="F269" s="174"/>
      <c r="G269" s="174"/>
      <c r="H269" s="174"/>
      <c r="I269" s="174"/>
      <c r="J269" s="174"/>
      <c r="K269" s="175" t="s">
        <v>55</v>
      </c>
      <c r="L269" s="176"/>
      <c r="M269" s="177"/>
      <c r="N269" s="19"/>
    </row>
    <row r="270" spans="1:54" ht="5.15" customHeight="1" x14ac:dyDescent="0.3">
      <c r="A270" s="16"/>
      <c r="B270" s="17"/>
      <c r="C270" s="17"/>
      <c r="D270" s="17"/>
      <c r="E270" s="17"/>
      <c r="F270" s="17"/>
      <c r="G270" s="17"/>
      <c r="H270" s="18"/>
      <c r="I270" s="17"/>
      <c r="J270" s="17"/>
      <c r="K270" s="17"/>
      <c r="L270" s="17"/>
      <c r="M270" s="17"/>
      <c r="N270" s="19"/>
    </row>
    <row r="271" spans="1:54" ht="20.149999999999999" customHeight="1" x14ac:dyDescent="0.3">
      <c r="A271" s="16"/>
      <c r="B271" s="174" t="str">
        <f>F1327</f>
        <v>5. They asked me how they could be more culturally sensitive.</v>
      </c>
      <c r="C271" s="174"/>
      <c r="D271" s="174"/>
      <c r="E271" s="174"/>
      <c r="F271" s="174"/>
      <c r="G271" s="174"/>
      <c r="H271" s="174"/>
      <c r="I271" s="174"/>
      <c r="J271" s="174"/>
      <c r="K271" s="175" t="s">
        <v>56</v>
      </c>
      <c r="L271" s="176"/>
      <c r="M271" s="177"/>
      <c r="N271" s="19"/>
    </row>
    <row r="272" spans="1:54" ht="5.15" customHeight="1" x14ac:dyDescent="0.3">
      <c r="A272" s="16"/>
      <c r="B272" s="17"/>
      <c r="C272" s="17"/>
      <c r="D272" s="17"/>
      <c r="E272" s="17"/>
      <c r="F272" s="17"/>
      <c r="G272" s="17"/>
      <c r="H272" s="18"/>
      <c r="I272" s="17"/>
      <c r="J272" s="17"/>
      <c r="K272" s="17"/>
      <c r="L272" s="17"/>
      <c r="M272" s="17"/>
      <c r="N272" s="19"/>
    </row>
    <row r="273" spans="1:14" ht="20.149999999999999" customHeight="1" x14ac:dyDescent="0.3">
      <c r="A273" s="16"/>
      <c r="B273" s="174" t="str">
        <f>F1328</f>
        <v>6. They did not exploit my vulnerability to their professional authority.</v>
      </c>
      <c r="C273" s="174"/>
      <c r="D273" s="174"/>
      <c r="E273" s="174"/>
      <c r="F273" s="174"/>
      <c r="G273" s="174"/>
      <c r="H273" s="174"/>
      <c r="I273" s="174"/>
      <c r="J273" s="174"/>
      <c r="K273" s="175" t="s">
        <v>53</v>
      </c>
      <c r="L273" s="176"/>
      <c r="M273" s="177"/>
      <c r="N273" s="19"/>
    </row>
    <row r="274" spans="1:14" ht="5.15" customHeight="1" x14ac:dyDescent="0.3">
      <c r="A274" s="16"/>
      <c r="B274" s="39"/>
      <c r="C274" s="39"/>
      <c r="D274" s="39"/>
      <c r="E274" s="39"/>
      <c r="F274" s="39"/>
      <c r="G274" s="39"/>
      <c r="H274" s="39"/>
      <c r="I274" s="39"/>
      <c r="J274" s="39"/>
      <c r="K274" s="39"/>
      <c r="L274" s="39"/>
      <c r="M274" s="39"/>
      <c r="N274" s="19"/>
    </row>
    <row r="275" spans="1:14" ht="20.149999999999999" customHeight="1" x14ac:dyDescent="0.3">
      <c r="A275" s="16"/>
      <c r="B275" s="174" t="str">
        <f>F1329</f>
        <v>7. I never had to give up my autonomy to fit their processes.</v>
      </c>
      <c r="C275" s="174"/>
      <c r="D275" s="174"/>
      <c r="E275" s="174"/>
      <c r="F275" s="174"/>
      <c r="G275" s="174"/>
      <c r="H275" s="174"/>
      <c r="I275" s="174"/>
      <c r="J275" s="174"/>
      <c r="K275" s="175" t="s">
        <v>53</v>
      </c>
      <c r="L275" s="176"/>
      <c r="M275" s="177"/>
      <c r="N275" s="19"/>
    </row>
    <row r="276" spans="1:14" ht="5.15" customHeight="1" x14ac:dyDescent="0.3">
      <c r="A276" s="16"/>
      <c r="B276" s="39"/>
      <c r="C276" s="39"/>
      <c r="D276" s="39"/>
      <c r="E276" s="39"/>
      <c r="F276" s="39"/>
      <c r="G276" s="39"/>
      <c r="H276" s="39"/>
      <c r="I276" s="39"/>
      <c r="J276" s="39"/>
      <c r="K276" s="39"/>
      <c r="L276" s="39"/>
      <c r="M276" s="39"/>
      <c r="N276" s="19"/>
    </row>
    <row r="277" spans="1:14" ht="20.149999999999999" customHeight="1" x14ac:dyDescent="0.3">
      <c r="A277" s="16"/>
      <c r="B277" s="174" t="str">
        <f>F1330</f>
        <v>8. Staff appeared to be culturally diverse.</v>
      </c>
      <c r="C277" s="174"/>
      <c r="D277" s="174"/>
      <c r="E277" s="174"/>
      <c r="F277" s="174"/>
      <c r="G277" s="174"/>
      <c r="H277" s="174"/>
      <c r="I277" s="174"/>
      <c r="J277" s="174"/>
      <c r="K277" s="175" t="s">
        <v>56</v>
      </c>
      <c r="L277" s="176"/>
      <c r="M277" s="177"/>
      <c r="N277" s="19"/>
    </row>
    <row r="278" spans="1:14" ht="5.15" customHeight="1" x14ac:dyDescent="0.3">
      <c r="A278" s="16"/>
      <c r="B278" s="39"/>
      <c r="C278" s="39"/>
      <c r="D278" s="39"/>
      <c r="E278" s="39"/>
      <c r="F278" s="39"/>
      <c r="G278" s="39"/>
      <c r="H278" s="39"/>
      <c r="I278" s="39"/>
      <c r="J278" s="39"/>
      <c r="K278" s="39"/>
      <c r="L278" s="39"/>
      <c r="M278" s="39"/>
      <c r="N278" s="19"/>
    </row>
    <row r="279" spans="1:14" ht="20.149999999999999" customHeight="1" x14ac:dyDescent="0.3">
      <c r="A279" s="16"/>
      <c r="B279" s="174" t="str">
        <f>F1331</f>
        <v>9. They effectively accommodated my linguistic barrier.</v>
      </c>
      <c r="C279" s="174"/>
      <c r="D279" s="174"/>
      <c r="E279" s="174"/>
      <c r="F279" s="174"/>
      <c r="G279" s="174"/>
      <c r="H279" s="174"/>
      <c r="I279" s="174"/>
      <c r="J279" s="174"/>
      <c r="K279" s="175" t="s">
        <v>49</v>
      </c>
      <c r="L279" s="176"/>
      <c r="M279" s="177"/>
      <c r="N279" s="19"/>
    </row>
    <row r="280" spans="1:14" ht="5.15" customHeight="1" x14ac:dyDescent="0.3">
      <c r="A280" s="16"/>
      <c r="B280" s="39"/>
      <c r="C280" s="39"/>
      <c r="D280" s="39"/>
      <c r="E280" s="39"/>
      <c r="F280" s="39"/>
      <c r="G280" s="39"/>
      <c r="H280" s="39"/>
      <c r="I280" s="39"/>
      <c r="J280" s="39"/>
      <c r="K280" s="39"/>
      <c r="L280" s="39"/>
      <c r="M280" s="39"/>
      <c r="N280" s="19"/>
    </row>
    <row r="281" spans="1:14" ht="20.149999999999999" customHeight="1" x14ac:dyDescent="0.3">
      <c r="A281" s="16"/>
      <c r="B281" s="174" t="str">
        <f>F1332</f>
        <v>10. I was offered billing options appropriate to my cultural values.</v>
      </c>
      <c r="C281" s="174"/>
      <c r="D281" s="174"/>
      <c r="E281" s="174"/>
      <c r="F281" s="174"/>
      <c r="G281" s="174"/>
      <c r="H281" s="174"/>
      <c r="I281" s="174"/>
      <c r="J281" s="174"/>
      <c r="K281" s="175" t="s">
        <v>55</v>
      </c>
      <c r="L281" s="176"/>
      <c r="M281" s="177"/>
      <c r="N281" s="19"/>
    </row>
    <row r="282" spans="1:14" ht="10" customHeight="1" x14ac:dyDescent="0.3">
      <c r="A282" s="16"/>
      <c r="B282" s="39"/>
      <c r="C282" s="39"/>
      <c r="D282" s="39"/>
      <c r="E282" s="39"/>
      <c r="F282" s="39"/>
      <c r="G282" s="39"/>
      <c r="H282" s="39"/>
      <c r="I282" s="39"/>
      <c r="J282" s="39"/>
      <c r="K282" s="39"/>
      <c r="L282" s="39"/>
      <c r="M282" s="39"/>
      <c r="N282" s="19"/>
    </row>
    <row r="283" spans="1:14" ht="15" customHeight="1" x14ac:dyDescent="0.3">
      <c r="A283" s="16"/>
      <c r="B283" s="178" t="str">
        <f>B1336</f>
        <v>The resulting score for cultural competence is 45 out of 100. This indicates a level of mild incompetence.</v>
      </c>
      <c r="C283" s="178"/>
      <c r="D283" s="178"/>
      <c r="E283" s="178"/>
      <c r="F283" s="178"/>
      <c r="G283" s="178"/>
      <c r="H283" s="178"/>
      <c r="I283" s="178"/>
      <c r="J283" s="178"/>
      <c r="K283" s="178"/>
      <c r="L283" s="178"/>
      <c r="M283" s="178"/>
      <c r="N283" s="19"/>
    </row>
    <row r="284" spans="1:14" ht="10" customHeight="1" x14ac:dyDescent="0.3">
      <c r="A284" s="16"/>
      <c r="B284" s="40"/>
      <c r="C284" s="41"/>
      <c r="D284" s="41"/>
      <c r="E284" s="41"/>
      <c r="F284" s="41"/>
      <c r="G284" s="41"/>
      <c r="H284" s="41"/>
      <c r="I284" s="41"/>
      <c r="J284" s="41"/>
      <c r="K284" s="41"/>
      <c r="L284" s="41"/>
      <c r="M284" s="42"/>
      <c r="N284" s="19"/>
    </row>
    <row r="285" spans="1:14" ht="20" customHeight="1" x14ac:dyDescent="0.3">
      <c r="A285" s="16"/>
      <c r="B285" s="52" t="str">
        <f>C1340</f>
        <v xml:space="preserve">We provide this helpful feedback to you, Juanita, to improve your cultural competency. </v>
      </c>
      <c r="C285" s="53"/>
      <c r="D285" s="53"/>
      <c r="E285" s="53"/>
      <c r="F285" s="53"/>
      <c r="G285" s="53"/>
      <c r="H285" s="53"/>
      <c r="I285" s="53"/>
      <c r="J285" s="53"/>
      <c r="K285" s="53"/>
      <c r="L285" s="53"/>
      <c r="M285" s="54"/>
      <c r="N285" s="19"/>
    </row>
    <row r="286" spans="1:14" ht="20" customHeight="1" x14ac:dyDescent="0.3">
      <c r="A286" s="16"/>
      <c r="B286" s="156" t="s">
        <v>15</v>
      </c>
      <c r="C286" s="157"/>
      <c r="D286" s="157"/>
      <c r="E286" s="157"/>
      <c r="F286" s="157"/>
      <c r="G286" s="157"/>
      <c r="H286" s="157"/>
      <c r="I286" s="157"/>
      <c r="J286" s="157"/>
      <c r="K286" s="157"/>
      <c r="L286" s="157"/>
      <c r="M286" s="158"/>
      <c r="N286" s="19"/>
    </row>
    <row r="287" spans="1:14" ht="20" customHeight="1" thickBot="1" x14ac:dyDescent="0.35">
      <c r="A287" s="16"/>
      <c r="B287" s="156" t="s">
        <v>16</v>
      </c>
      <c r="C287" s="157"/>
      <c r="D287" s="157"/>
      <c r="E287" s="157"/>
      <c r="F287" s="157"/>
      <c r="G287" s="157"/>
      <c r="H287" s="157"/>
      <c r="I287" s="157"/>
      <c r="J287" s="157"/>
      <c r="K287" s="157"/>
      <c r="L287" s="157"/>
      <c r="M287" s="158"/>
      <c r="N287" s="19"/>
    </row>
    <row r="288" spans="1:14" ht="30" customHeight="1" thickTop="1" x14ac:dyDescent="0.3">
      <c r="A288" s="16"/>
      <c r="B288" s="159" t="s">
        <v>17</v>
      </c>
      <c r="C288" s="160"/>
      <c r="D288" s="160"/>
      <c r="E288" s="162" t="s">
        <v>18</v>
      </c>
      <c r="F288" s="163"/>
      <c r="G288" s="163"/>
      <c r="H288" s="164"/>
      <c r="I288" s="165" t="s">
        <v>19</v>
      </c>
      <c r="J288" s="166"/>
      <c r="K288" s="166"/>
      <c r="L288" s="166"/>
      <c r="M288" s="167"/>
      <c r="N288" s="19"/>
    </row>
    <row r="289" spans="1:14" ht="55" customHeight="1" thickBot="1" x14ac:dyDescent="0.35">
      <c r="A289" s="16"/>
      <c r="B289" s="55"/>
      <c r="C289" s="17"/>
      <c r="D289" s="17"/>
      <c r="E289" s="168" t="s">
        <v>20</v>
      </c>
      <c r="F289" s="169"/>
      <c r="G289" s="169"/>
      <c r="H289" s="170"/>
      <c r="I289" s="171" t="s">
        <v>21</v>
      </c>
      <c r="J289" s="172"/>
      <c r="K289" s="172"/>
      <c r="L289" s="172"/>
      <c r="M289" s="173"/>
      <c r="N289" s="19"/>
    </row>
    <row r="290" spans="1:14" ht="10" customHeight="1" thickTop="1" x14ac:dyDescent="0.3">
      <c r="A290" s="16"/>
      <c r="B290" s="55"/>
      <c r="C290" s="17"/>
      <c r="D290" s="17"/>
      <c r="E290" s="17"/>
      <c r="F290" s="17"/>
      <c r="G290" s="17"/>
      <c r="H290" s="17"/>
      <c r="I290" s="17"/>
      <c r="J290" s="17"/>
      <c r="K290" s="17"/>
      <c r="L290" s="17"/>
      <c r="M290" s="56"/>
      <c r="N290" s="19"/>
    </row>
    <row r="291" spans="1:14" ht="20.149999999999999" customHeight="1" x14ac:dyDescent="0.3">
      <c r="A291" s="16"/>
      <c r="B291" s="46"/>
      <c r="C291" s="39"/>
      <c r="D291" s="39"/>
      <c r="E291" s="153" t="s">
        <v>22</v>
      </c>
      <c r="F291" s="154"/>
      <c r="G291" s="154"/>
      <c r="H291" s="154"/>
      <c r="I291" s="154"/>
      <c r="J291" s="154"/>
      <c r="K291" s="154"/>
      <c r="L291" s="155"/>
      <c r="M291" s="48"/>
      <c r="N291" s="19"/>
    </row>
    <row r="292" spans="1:14" ht="10" customHeight="1" x14ac:dyDescent="0.3">
      <c r="A292" s="16"/>
      <c r="B292" s="46"/>
      <c r="C292" s="39"/>
      <c r="D292" s="39"/>
      <c r="E292" s="39"/>
      <c r="F292" s="39"/>
      <c r="G292" s="39"/>
      <c r="H292" s="39"/>
      <c r="I292" s="39"/>
      <c r="J292" s="39"/>
      <c r="K292" s="39"/>
      <c r="L292" s="39"/>
      <c r="M292" s="48"/>
      <c r="N292" s="19"/>
    </row>
    <row r="293" spans="1:14" ht="65.150000000000006" customHeight="1" x14ac:dyDescent="0.3">
      <c r="A293" s="16"/>
      <c r="B293" s="156" t="str">
        <f>C1350</f>
        <v>Now that Juanita is beginning the Standard Cultural Competence program, we expect improved outcomes. And can provide a testimonial of their responsiveness to the needs of diverse clients.</v>
      </c>
      <c r="C293" s="157"/>
      <c r="D293" s="157"/>
      <c r="E293" s="157"/>
      <c r="F293" s="157"/>
      <c r="G293" s="157"/>
      <c r="H293" s="157"/>
      <c r="I293" s="157"/>
      <c r="J293" s="157"/>
      <c r="K293" s="157"/>
      <c r="L293" s="157"/>
      <c r="M293" s="158"/>
      <c r="N293" s="19"/>
    </row>
    <row r="294" spans="1:14" ht="45" customHeight="1" x14ac:dyDescent="0.3">
      <c r="A294" s="16"/>
      <c r="B294" s="150"/>
      <c r="C294" s="151"/>
      <c r="D294" s="151"/>
      <c r="E294" s="151"/>
      <c r="F294" s="151"/>
      <c r="G294" s="151"/>
      <c r="H294" s="151"/>
      <c r="I294" s="151"/>
      <c r="J294" s="151"/>
      <c r="K294" s="151"/>
      <c r="L294" s="151"/>
      <c r="M294" s="152"/>
      <c r="N294" s="19"/>
    </row>
    <row r="295" spans="1:14" ht="5.15" customHeight="1" x14ac:dyDescent="0.3">
      <c r="A295" s="16"/>
      <c r="B295" s="39"/>
      <c r="C295" s="39"/>
      <c r="D295" s="39"/>
      <c r="E295" s="39"/>
      <c r="F295" s="39"/>
      <c r="G295" s="39"/>
      <c r="H295" s="39"/>
      <c r="I295" s="39"/>
      <c r="J295" s="39"/>
      <c r="K295" s="39"/>
      <c r="L295" s="39"/>
      <c r="M295" s="39"/>
      <c r="N295" s="19"/>
    </row>
    <row r="296" spans="1:14" ht="5.15" customHeight="1" x14ac:dyDescent="0.3">
      <c r="A296" s="27"/>
      <c r="B296" s="28"/>
      <c r="C296" s="28"/>
      <c r="D296" s="28"/>
      <c r="E296" s="28"/>
      <c r="F296" s="28"/>
      <c r="G296" s="28"/>
      <c r="H296" s="28"/>
      <c r="I296" s="28"/>
      <c r="J296" s="28"/>
      <c r="K296" s="28"/>
      <c r="L296" s="28"/>
      <c r="M296" s="28"/>
      <c r="N296" s="29"/>
    </row>
    <row r="297" spans="1:14" ht="55" customHeight="1" x14ac:dyDescent="0.3">
      <c r="A297" s="30" t="s">
        <v>5</v>
      </c>
      <c r="B297" s="188" t="s">
        <v>29</v>
      </c>
      <c r="C297" s="188"/>
      <c r="D297" s="188"/>
      <c r="E297" s="188"/>
      <c r="F297" s="186" t="s">
        <v>46</v>
      </c>
      <c r="G297" s="186"/>
      <c r="H297" s="186"/>
      <c r="I297" s="186"/>
      <c r="J297" s="187" t="s">
        <v>45</v>
      </c>
      <c r="K297" s="187"/>
      <c r="L297" s="187"/>
      <c r="M297" s="187"/>
      <c r="N297" s="31" t="s">
        <v>7</v>
      </c>
    </row>
    <row r="298" spans="1:14" ht="5.15" customHeight="1" x14ac:dyDescent="0.3">
      <c r="A298" s="11"/>
      <c r="B298" s="12"/>
      <c r="C298" s="12"/>
      <c r="D298" s="12"/>
      <c r="E298" s="12"/>
      <c r="F298" s="12"/>
      <c r="G298" s="12"/>
      <c r="H298" s="13"/>
      <c r="I298" s="12"/>
      <c r="J298" s="12"/>
      <c r="K298" s="12"/>
      <c r="L298" s="12"/>
      <c r="M298" s="12"/>
      <c r="N298" s="14"/>
    </row>
    <row r="299" spans="1:14" ht="5.15" customHeight="1" x14ac:dyDescent="0.3">
      <c r="A299" s="16"/>
      <c r="B299" s="17"/>
      <c r="C299" s="17"/>
      <c r="D299" s="17"/>
      <c r="E299" s="17"/>
      <c r="F299" s="17"/>
      <c r="G299" s="17"/>
      <c r="H299" s="18"/>
      <c r="I299" s="17"/>
      <c r="J299" s="17"/>
      <c r="K299" s="17"/>
      <c r="L299" s="17"/>
      <c r="M299" s="17"/>
      <c r="N299" s="19"/>
    </row>
    <row r="300" spans="1:14" ht="5.15" customHeight="1" thickBot="1" x14ac:dyDescent="0.35">
      <c r="A300" s="16"/>
      <c r="B300" s="32"/>
      <c r="C300" s="32"/>
      <c r="D300" s="32"/>
      <c r="E300" s="32"/>
      <c r="F300" s="32"/>
      <c r="G300" s="32"/>
      <c r="H300" s="32"/>
      <c r="I300" s="32"/>
      <c r="J300" s="32"/>
      <c r="K300" s="32"/>
      <c r="L300" s="32"/>
      <c r="M300" s="32"/>
      <c r="N300" s="19"/>
    </row>
    <row r="301" spans="1:14" ht="20.149999999999999" customHeight="1" thickTop="1" x14ac:dyDescent="0.3">
      <c r="A301" s="16"/>
      <c r="B301" s="33" t="s">
        <v>11</v>
      </c>
      <c r="C301" s="32"/>
      <c r="D301" s="32"/>
      <c r="E301" s="32"/>
      <c r="F301" s="179" t="str">
        <f>F260</f>
        <v>Maria</v>
      </c>
      <c r="G301" s="180"/>
      <c r="H301" s="180"/>
      <c r="I301" s="181"/>
      <c r="J301" s="34"/>
      <c r="K301" s="35" t="s">
        <v>12</v>
      </c>
      <c r="L301" s="36"/>
      <c r="M301" s="37"/>
      <c r="N301" s="19"/>
    </row>
    <row r="302" spans="1:14" ht="20.149999999999999" customHeight="1" thickBot="1" x14ac:dyDescent="0.35">
      <c r="A302" s="16"/>
      <c r="B302" s="33" t="s">
        <v>13</v>
      </c>
      <c r="C302" s="32"/>
      <c r="D302" s="32"/>
      <c r="E302" s="32"/>
      <c r="F302" s="179" t="str">
        <f>F261</f>
        <v>Juanita</v>
      </c>
      <c r="G302" s="180"/>
      <c r="H302" s="180"/>
      <c r="I302" s="181"/>
      <c r="J302" s="34"/>
      <c r="K302" s="182">
        <v>7.5</v>
      </c>
      <c r="L302" s="183"/>
      <c r="M302" s="184"/>
      <c r="N302" s="19"/>
    </row>
    <row r="303" spans="1:14" ht="10" customHeight="1" thickTop="1" x14ac:dyDescent="0.3">
      <c r="A303" s="16"/>
      <c r="B303" s="17"/>
      <c r="C303" s="17"/>
      <c r="D303" s="17"/>
      <c r="E303" s="17"/>
      <c r="F303" s="17"/>
      <c r="G303" s="17"/>
      <c r="H303" s="18"/>
      <c r="I303" s="17"/>
      <c r="J303" s="17"/>
      <c r="K303" s="17"/>
      <c r="L303" s="17"/>
      <c r="M303" s="17"/>
      <c r="N303" s="19"/>
    </row>
    <row r="304" spans="1:14" ht="20.149999999999999" customHeight="1" x14ac:dyDescent="0.3">
      <c r="A304" s="16"/>
      <c r="B304" s="174" t="str">
        <f>F1360</f>
        <v>1. I felt fully seen and heard.</v>
      </c>
      <c r="C304" s="174"/>
      <c r="D304" s="174"/>
      <c r="E304" s="174"/>
      <c r="F304" s="174"/>
      <c r="G304" s="174"/>
      <c r="H304" s="174"/>
      <c r="I304" s="174"/>
      <c r="J304" s="174"/>
      <c r="K304" s="175" t="s">
        <v>53</v>
      </c>
      <c r="L304" s="176"/>
      <c r="M304" s="177"/>
      <c r="N304" s="19"/>
    </row>
    <row r="305" spans="1:54" ht="5.15" customHeight="1" x14ac:dyDescent="0.3">
      <c r="A305" s="16"/>
      <c r="B305" s="17"/>
      <c r="C305" s="17"/>
      <c r="D305" s="17"/>
      <c r="E305" s="17"/>
      <c r="F305" s="17"/>
      <c r="G305" s="17"/>
      <c r="H305" s="18"/>
      <c r="I305" s="17"/>
      <c r="J305" s="17"/>
      <c r="K305" s="17"/>
      <c r="L305" s="17"/>
      <c r="M305" s="17"/>
      <c r="N305" s="19"/>
      <c r="BB305" s="38"/>
    </row>
    <row r="306" spans="1:54" ht="20.149999999999999" customHeight="1" x14ac:dyDescent="0.3">
      <c r="A306" s="16"/>
      <c r="B306" s="174" t="str">
        <f>F1361</f>
        <v>2. They faithfully responded to all of my expressions of pain or discomfort.</v>
      </c>
      <c r="C306" s="174"/>
      <c r="D306" s="174"/>
      <c r="E306" s="174"/>
      <c r="F306" s="174"/>
      <c r="G306" s="174"/>
      <c r="H306" s="174"/>
      <c r="I306" s="174"/>
      <c r="J306" s="174"/>
      <c r="K306" s="175" t="s">
        <v>51</v>
      </c>
      <c r="L306" s="176"/>
      <c r="M306" s="177"/>
      <c r="N306" s="19"/>
      <c r="BB306" s="38"/>
    </row>
    <row r="307" spans="1:54" ht="5.15" customHeight="1" x14ac:dyDescent="0.3">
      <c r="A307" s="16"/>
      <c r="B307" s="17"/>
      <c r="C307" s="17"/>
      <c r="D307" s="17"/>
      <c r="E307" s="17"/>
      <c r="F307" s="17"/>
      <c r="G307" s="17"/>
      <c r="H307" s="18"/>
      <c r="I307" s="17"/>
      <c r="J307" s="17"/>
      <c r="K307" s="17"/>
      <c r="L307" s="17"/>
      <c r="M307" s="17"/>
      <c r="N307" s="19"/>
      <c r="BB307" s="38"/>
    </row>
    <row r="308" spans="1:54" ht="20.149999999999999" customHeight="1" x14ac:dyDescent="0.3">
      <c r="A308" s="16"/>
      <c r="B308" s="174" t="str">
        <f>F1362</f>
        <v>3. They put my personal wellbeing ahead of their institutional processes.</v>
      </c>
      <c r="C308" s="174"/>
      <c r="D308" s="174"/>
      <c r="E308" s="174"/>
      <c r="F308" s="174"/>
      <c r="G308" s="174"/>
      <c r="H308" s="174"/>
      <c r="I308" s="174"/>
      <c r="J308" s="174"/>
      <c r="K308" s="175" t="s">
        <v>51</v>
      </c>
      <c r="L308" s="176"/>
      <c r="M308" s="177"/>
      <c r="N308" s="19"/>
      <c r="BB308" s="38"/>
    </row>
    <row r="309" spans="1:54" ht="5.15" customHeight="1" x14ac:dyDescent="0.3">
      <c r="A309" s="16"/>
      <c r="B309" s="17"/>
      <c r="C309" s="17"/>
      <c r="D309" s="17"/>
      <c r="E309" s="17"/>
      <c r="F309" s="17"/>
      <c r="G309" s="17"/>
      <c r="H309" s="18"/>
      <c r="I309" s="17"/>
      <c r="J309" s="17"/>
      <c r="K309" s="17"/>
      <c r="L309" s="17"/>
      <c r="M309" s="17"/>
      <c r="N309" s="19"/>
      <c r="BB309" s="38"/>
    </row>
    <row r="310" spans="1:54" ht="20.149999999999999" customHeight="1" x14ac:dyDescent="0.3">
      <c r="A310" s="16"/>
      <c r="B310" s="174" t="str">
        <f>F1363</f>
        <v>4. Their actions and expressions were devoid of any microaggressions.</v>
      </c>
      <c r="C310" s="174"/>
      <c r="D310" s="174"/>
      <c r="E310" s="174"/>
      <c r="F310" s="174"/>
      <c r="G310" s="174"/>
      <c r="H310" s="174"/>
      <c r="I310" s="174"/>
      <c r="J310" s="174"/>
      <c r="K310" s="175" t="s">
        <v>55</v>
      </c>
      <c r="L310" s="176"/>
      <c r="M310" s="177"/>
      <c r="N310" s="19"/>
    </row>
    <row r="311" spans="1:54" ht="5.15" customHeight="1" x14ac:dyDescent="0.3">
      <c r="A311" s="16"/>
      <c r="B311" s="17"/>
      <c r="C311" s="17"/>
      <c r="D311" s="17"/>
      <c r="E311" s="17"/>
      <c r="F311" s="17"/>
      <c r="G311" s="17"/>
      <c r="H311" s="18"/>
      <c r="I311" s="17"/>
      <c r="J311" s="17"/>
      <c r="K311" s="17"/>
      <c r="L311" s="17"/>
      <c r="M311" s="17"/>
      <c r="N311" s="19"/>
    </row>
    <row r="312" spans="1:54" ht="20.149999999999999" customHeight="1" x14ac:dyDescent="0.3">
      <c r="A312" s="16"/>
      <c r="B312" s="174" t="str">
        <f>F1364</f>
        <v>5. They asked me how they could be more culturally sensitive.</v>
      </c>
      <c r="C312" s="174"/>
      <c r="D312" s="174"/>
      <c r="E312" s="174"/>
      <c r="F312" s="174"/>
      <c r="G312" s="174"/>
      <c r="H312" s="174"/>
      <c r="I312" s="174"/>
      <c r="J312" s="174"/>
      <c r="K312" s="175" t="s">
        <v>56</v>
      </c>
      <c r="L312" s="176"/>
      <c r="M312" s="177"/>
      <c r="N312" s="19"/>
    </row>
    <row r="313" spans="1:54" ht="5.15" customHeight="1" x14ac:dyDescent="0.3">
      <c r="A313" s="16"/>
      <c r="B313" s="17"/>
      <c r="C313" s="17"/>
      <c r="D313" s="17"/>
      <c r="E313" s="17"/>
      <c r="F313" s="17"/>
      <c r="G313" s="17"/>
      <c r="H313" s="18"/>
      <c r="I313" s="17"/>
      <c r="J313" s="17"/>
      <c r="K313" s="17"/>
      <c r="L313" s="17"/>
      <c r="M313" s="17"/>
      <c r="N313" s="19"/>
    </row>
    <row r="314" spans="1:54" ht="20.149999999999999" customHeight="1" x14ac:dyDescent="0.3">
      <c r="A314" s="16"/>
      <c r="B314" s="174" t="str">
        <f>F1365</f>
        <v>6. They did not exploit my vulnerability to their professional authority.</v>
      </c>
      <c r="C314" s="174"/>
      <c r="D314" s="174"/>
      <c r="E314" s="174"/>
      <c r="F314" s="174"/>
      <c r="G314" s="174"/>
      <c r="H314" s="174"/>
      <c r="I314" s="174"/>
      <c r="J314" s="174"/>
      <c r="K314" s="175" t="s">
        <v>53</v>
      </c>
      <c r="L314" s="176"/>
      <c r="M314" s="177"/>
      <c r="N314" s="19"/>
    </row>
    <row r="315" spans="1:54" ht="5.15" customHeight="1" x14ac:dyDescent="0.3">
      <c r="A315" s="16"/>
      <c r="B315" s="39"/>
      <c r="C315" s="39"/>
      <c r="D315" s="39"/>
      <c r="E315" s="39"/>
      <c r="F315" s="39"/>
      <c r="G315" s="39"/>
      <c r="H315" s="39"/>
      <c r="I315" s="39"/>
      <c r="J315" s="39"/>
      <c r="K315" s="39"/>
      <c r="L315" s="39"/>
      <c r="M315" s="39"/>
      <c r="N315" s="19"/>
    </row>
    <row r="316" spans="1:54" ht="20.149999999999999" customHeight="1" x14ac:dyDescent="0.3">
      <c r="A316" s="16"/>
      <c r="B316" s="174" t="str">
        <f>F1366</f>
        <v>7. I never had to give up my autonomy to fit their processes.</v>
      </c>
      <c r="C316" s="174"/>
      <c r="D316" s="174"/>
      <c r="E316" s="174"/>
      <c r="F316" s="174"/>
      <c r="G316" s="174"/>
      <c r="H316" s="174"/>
      <c r="I316" s="174"/>
      <c r="J316" s="174"/>
      <c r="K316" s="175" t="s">
        <v>53</v>
      </c>
      <c r="L316" s="176"/>
      <c r="M316" s="177"/>
      <c r="N316" s="19"/>
    </row>
    <row r="317" spans="1:54" ht="5.15" customHeight="1" x14ac:dyDescent="0.3">
      <c r="A317" s="16"/>
      <c r="B317" s="39"/>
      <c r="C317" s="39"/>
      <c r="D317" s="39"/>
      <c r="E317" s="39"/>
      <c r="F317" s="39"/>
      <c r="G317" s="39"/>
      <c r="H317" s="39"/>
      <c r="I317" s="39"/>
      <c r="J317" s="39"/>
      <c r="K317" s="39"/>
      <c r="L317" s="39"/>
      <c r="M317" s="39"/>
      <c r="N317" s="19"/>
    </row>
    <row r="318" spans="1:54" ht="20.149999999999999" customHeight="1" x14ac:dyDescent="0.3">
      <c r="A318" s="16"/>
      <c r="B318" s="174" t="str">
        <f>F1367</f>
        <v>8. Staff appeared to be culturally diverse.</v>
      </c>
      <c r="C318" s="174"/>
      <c r="D318" s="174"/>
      <c r="E318" s="174"/>
      <c r="F318" s="174"/>
      <c r="G318" s="174"/>
      <c r="H318" s="174"/>
      <c r="I318" s="174"/>
      <c r="J318" s="174"/>
      <c r="K318" s="175" t="s">
        <v>56</v>
      </c>
      <c r="L318" s="176"/>
      <c r="M318" s="177"/>
      <c r="N318" s="19"/>
    </row>
    <row r="319" spans="1:54" ht="5.15" customHeight="1" x14ac:dyDescent="0.3">
      <c r="A319" s="16"/>
      <c r="B319" s="39"/>
      <c r="C319" s="39"/>
      <c r="D319" s="39"/>
      <c r="E319" s="39"/>
      <c r="F319" s="39"/>
      <c r="G319" s="39"/>
      <c r="H319" s="39"/>
      <c r="I319" s="39"/>
      <c r="J319" s="39"/>
      <c r="K319" s="39"/>
      <c r="L319" s="39"/>
      <c r="M319" s="39"/>
      <c r="N319" s="19"/>
    </row>
    <row r="320" spans="1:54" ht="20.149999999999999" customHeight="1" x14ac:dyDescent="0.3">
      <c r="A320" s="16"/>
      <c r="B320" s="174" t="str">
        <f>F1368</f>
        <v>9. They effectively accommodated my linguistic barrier.</v>
      </c>
      <c r="C320" s="174"/>
      <c r="D320" s="174"/>
      <c r="E320" s="174"/>
      <c r="F320" s="174"/>
      <c r="G320" s="174"/>
      <c r="H320" s="174"/>
      <c r="I320" s="174"/>
      <c r="J320" s="174"/>
      <c r="K320" s="175" t="s">
        <v>49</v>
      </c>
      <c r="L320" s="176"/>
      <c r="M320" s="177"/>
      <c r="N320" s="19"/>
    </row>
    <row r="321" spans="1:14" ht="5.15" customHeight="1" x14ac:dyDescent="0.3">
      <c r="A321" s="16"/>
      <c r="B321" s="39"/>
      <c r="C321" s="39"/>
      <c r="D321" s="39"/>
      <c r="E321" s="39"/>
      <c r="F321" s="39"/>
      <c r="G321" s="39"/>
      <c r="H321" s="39"/>
      <c r="I321" s="39"/>
      <c r="J321" s="39"/>
      <c r="K321" s="39"/>
      <c r="L321" s="39"/>
      <c r="M321" s="39"/>
      <c r="N321" s="19"/>
    </row>
    <row r="322" spans="1:14" ht="20.149999999999999" customHeight="1" x14ac:dyDescent="0.3">
      <c r="A322" s="16"/>
      <c r="B322" s="174" t="str">
        <f>F1369</f>
        <v>10. I was offered billing options appropriate to my cultural values.</v>
      </c>
      <c r="C322" s="174"/>
      <c r="D322" s="174"/>
      <c r="E322" s="174"/>
      <c r="F322" s="174"/>
      <c r="G322" s="174"/>
      <c r="H322" s="174"/>
      <c r="I322" s="174"/>
      <c r="J322" s="174"/>
      <c r="K322" s="175" t="s">
        <v>55</v>
      </c>
      <c r="L322" s="176"/>
      <c r="M322" s="177"/>
      <c r="N322" s="19"/>
    </row>
    <row r="323" spans="1:14" ht="10" customHeight="1" x14ac:dyDescent="0.3">
      <c r="A323" s="16"/>
      <c r="B323" s="39"/>
      <c r="C323" s="39"/>
      <c r="D323" s="39"/>
      <c r="E323" s="39"/>
      <c r="F323" s="39"/>
      <c r="G323" s="39"/>
      <c r="H323" s="39"/>
      <c r="I323" s="39"/>
      <c r="J323" s="39"/>
      <c r="K323" s="39"/>
      <c r="L323" s="39"/>
      <c r="M323" s="39"/>
      <c r="N323" s="19"/>
    </row>
    <row r="324" spans="1:14" ht="15" customHeight="1" x14ac:dyDescent="0.3">
      <c r="A324" s="16"/>
      <c r="B324" s="178" t="str">
        <f>B1373</f>
        <v>The resulting score for cultural competence is 45 out of 100. This indicates a level of mild incompetence.</v>
      </c>
      <c r="C324" s="178"/>
      <c r="D324" s="178"/>
      <c r="E324" s="178"/>
      <c r="F324" s="178"/>
      <c r="G324" s="178"/>
      <c r="H324" s="178"/>
      <c r="I324" s="178"/>
      <c r="J324" s="178"/>
      <c r="K324" s="178"/>
      <c r="L324" s="178"/>
      <c r="M324" s="178"/>
      <c r="N324" s="19"/>
    </row>
    <row r="325" spans="1:14" ht="10" customHeight="1" x14ac:dyDescent="0.3">
      <c r="A325" s="16"/>
      <c r="B325" s="40"/>
      <c r="C325" s="41"/>
      <c r="D325" s="41"/>
      <c r="E325" s="41"/>
      <c r="F325" s="41"/>
      <c r="G325" s="41"/>
      <c r="H325" s="41"/>
      <c r="I325" s="41"/>
      <c r="J325" s="41"/>
      <c r="K325" s="41"/>
      <c r="L325" s="41"/>
      <c r="M325" s="42"/>
      <c r="N325" s="19"/>
    </row>
    <row r="326" spans="1:14" ht="20" customHeight="1" x14ac:dyDescent="0.3">
      <c r="A326" s="16"/>
      <c r="B326" s="52" t="str">
        <f>C1377</f>
        <v xml:space="preserve">We provide this helpful feedback to you, Juanita, to improve your cultural competency. </v>
      </c>
      <c r="C326" s="53"/>
      <c r="D326" s="53"/>
      <c r="E326" s="53"/>
      <c r="F326" s="53"/>
      <c r="G326" s="53"/>
      <c r="H326" s="53"/>
      <c r="I326" s="53"/>
      <c r="J326" s="53"/>
      <c r="K326" s="53"/>
      <c r="L326" s="53"/>
      <c r="M326" s="54"/>
      <c r="N326" s="19"/>
    </row>
    <row r="327" spans="1:14" ht="20" customHeight="1" x14ac:dyDescent="0.3">
      <c r="A327" s="16"/>
      <c r="B327" s="156" t="s">
        <v>15</v>
      </c>
      <c r="C327" s="157"/>
      <c r="D327" s="157"/>
      <c r="E327" s="157"/>
      <c r="F327" s="157"/>
      <c r="G327" s="157"/>
      <c r="H327" s="157"/>
      <c r="I327" s="157"/>
      <c r="J327" s="157"/>
      <c r="K327" s="157"/>
      <c r="L327" s="157"/>
      <c r="M327" s="158"/>
      <c r="N327" s="19"/>
    </row>
    <row r="328" spans="1:14" ht="20" customHeight="1" thickBot="1" x14ac:dyDescent="0.35">
      <c r="A328" s="16"/>
      <c r="B328" s="156" t="s">
        <v>16</v>
      </c>
      <c r="C328" s="157"/>
      <c r="D328" s="157"/>
      <c r="E328" s="157"/>
      <c r="F328" s="157"/>
      <c r="G328" s="157"/>
      <c r="H328" s="157"/>
      <c r="I328" s="157"/>
      <c r="J328" s="157"/>
      <c r="K328" s="157"/>
      <c r="L328" s="157"/>
      <c r="M328" s="158"/>
      <c r="N328" s="19"/>
    </row>
    <row r="329" spans="1:14" ht="30" customHeight="1" thickTop="1" x14ac:dyDescent="0.3">
      <c r="A329" s="16"/>
      <c r="B329" s="159" t="s">
        <v>17</v>
      </c>
      <c r="C329" s="160"/>
      <c r="D329" s="160"/>
      <c r="E329" s="162" t="s">
        <v>18</v>
      </c>
      <c r="F329" s="163"/>
      <c r="G329" s="163"/>
      <c r="H329" s="164"/>
      <c r="I329" s="165" t="s">
        <v>19</v>
      </c>
      <c r="J329" s="166"/>
      <c r="K329" s="166"/>
      <c r="L329" s="166"/>
      <c r="M329" s="167"/>
      <c r="N329" s="19"/>
    </row>
    <row r="330" spans="1:14" ht="55" customHeight="1" thickBot="1" x14ac:dyDescent="0.35">
      <c r="A330" s="16"/>
      <c r="B330" s="55"/>
      <c r="C330" s="17"/>
      <c r="D330" s="17"/>
      <c r="E330" s="168" t="s">
        <v>20</v>
      </c>
      <c r="F330" s="169"/>
      <c r="G330" s="169"/>
      <c r="H330" s="170"/>
      <c r="I330" s="171" t="s">
        <v>21</v>
      </c>
      <c r="J330" s="172"/>
      <c r="K330" s="172"/>
      <c r="L330" s="172"/>
      <c r="M330" s="173"/>
      <c r="N330" s="19"/>
    </row>
    <row r="331" spans="1:14" ht="10" customHeight="1" thickTop="1" x14ac:dyDescent="0.3">
      <c r="A331" s="16"/>
      <c r="B331" s="55"/>
      <c r="C331" s="17"/>
      <c r="D331" s="17"/>
      <c r="E331" s="17"/>
      <c r="F331" s="17"/>
      <c r="G331" s="17"/>
      <c r="H331" s="17"/>
      <c r="I331" s="17"/>
      <c r="J331" s="17"/>
      <c r="K331" s="17"/>
      <c r="L331" s="17"/>
      <c r="M331" s="56"/>
      <c r="N331" s="19"/>
    </row>
    <row r="332" spans="1:14" ht="20.149999999999999" customHeight="1" x14ac:dyDescent="0.3">
      <c r="A332" s="16"/>
      <c r="B332" s="46"/>
      <c r="C332" s="39"/>
      <c r="D332" s="39"/>
      <c r="E332" s="153"/>
      <c r="F332" s="154"/>
      <c r="G332" s="154"/>
      <c r="H332" s="154"/>
      <c r="I332" s="154"/>
      <c r="J332" s="154"/>
      <c r="K332" s="154"/>
      <c r="L332" s="155"/>
      <c r="M332" s="48"/>
      <c r="N332" s="19"/>
    </row>
    <row r="333" spans="1:14" ht="10" customHeight="1" x14ac:dyDescent="0.3">
      <c r="A333" s="16"/>
      <c r="B333" s="46"/>
      <c r="C333" s="39"/>
      <c r="D333" s="39"/>
      <c r="E333" s="39"/>
      <c r="F333" s="39"/>
      <c r="G333" s="39"/>
      <c r="H333" s="39"/>
      <c r="I333" s="39"/>
      <c r="J333" s="39"/>
      <c r="K333" s="39"/>
      <c r="L333" s="39"/>
      <c r="M333" s="48"/>
      <c r="N333" s="19"/>
    </row>
    <row r="334" spans="1:14" ht="65.150000000000006" customHeight="1" x14ac:dyDescent="0.3">
      <c r="A334" s="16"/>
      <c r="B334" s="156" t="str">
        <f>C1387</f>
        <v>Select one of these two services, Standard or Competitive Competence, to best improve your efficacy serving diverse patients. We can then offer a testimonial of your improved responsiveness to diverse clients.</v>
      </c>
      <c r="C334" s="157"/>
      <c r="D334" s="157"/>
      <c r="E334" s="157"/>
      <c r="F334" s="157"/>
      <c r="G334" s="157"/>
      <c r="H334" s="157"/>
      <c r="I334" s="157"/>
      <c r="J334" s="157"/>
      <c r="K334" s="157"/>
      <c r="L334" s="157"/>
      <c r="M334" s="158"/>
      <c r="N334" s="19"/>
    </row>
    <row r="335" spans="1:14" ht="45" customHeight="1" x14ac:dyDescent="0.3">
      <c r="A335" s="16"/>
      <c r="B335" s="150"/>
      <c r="C335" s="151"/>
      <c r="D335" s="151"/>
      <c r="E335" s="151"/>
      <c r="F335" s="151"/>
      <c r="G335" s="151"/>
      <c r="H335" s="151"/>
      <c r="I335" s="151"/>
      <c r="J335" s="151"/>
      <c r="K335" s="151"/>
      <c r="L335" s="151"/>
      <c r="M335" s="152"/>
      <c r="N335" s="19"/>
    </row>
    <row r="336" spans="1:14" ht="5.15" customHeight="1" x14ac:dyDescent="0.3">
      <c r="A336" s="16"/>
      <c r="B336" s="39"/>
      <c r="C336" s="39"/>
      <c r="D336" s="39"/>
      <c r="E336" s="39"/>
      <c r="F336" s="39"/>
      <c r="G336" s="39"/>
      <c r="H336" s="39"/>
      <c r="I336" s="39"/>
      <c r="J336" s="39"/>
      <c r="K336" s="39"/>
      <c r="L336" s="39"/>
      <c r="M336" s="39"/>
      <c r="N336" s="19"/>
    </row>
    <row r="337" spans="1:54" ht="5.15" customHeight="1" x14ac:dyDescent="0.3">
      <c r="A337" s="27"/>
      <c r="B337" s="28"/>
      <c r="C337" s="28"/>
      <c r="D337" s="28"/>
      <c r="E337" s="28"/>
      <c r="F337" s="28"/>
      <c r="G337" s="28"/>
      <c r="H337" s="28"/>
      <c r="I337" s="28"/>
      <c r="J337" s="28"/>
      <c r="K337" s="28"/>
      <c r="L337" s="28"/>
      <c r="M337" s="28"/>
      <c r="N337" s="29"/>
    </row>
    <row r="338" spans="1:54" ht="55" customHeight="1" x14ac:dyDescent="0.3">
      <c r="A338" s="30" t="s">
        <v>5</v>
      </c>
      <c r="B338" s="188" t="s">
        <v>30</v>
      </c>
      <c r="C338" s="188"/>
      <c r="D338" s="188"/>
      <c r="E338" s="188"/>
      <c r="F338" s="186" t="s">
        <v>46</v>
      </c>
      <c r="G338" s="186"/>
      <c r="H338" s="186"/>
      <c r="I338" s="186"/>
      <c r="J338" s="187" t="s">
        <v>45</v>
      </c>
      <c r="K338" s="187"/>
      <c r="L338" s="187"/>
      <c r="M338" s="187"/>
      <c r="N338" s="31" t="s">
        <v>7</v>
      </c>
    </row>
    <row r="339" spans="1:54" ht="5.15" customHeight="1" x14ac:dyDescent="0.3">
      <c r="A339" s="11"/>
      <c r="B339" s="12"/>
      <c r="C339" s="12"/>
      <c r="D339" s="12"/>
      <c r="E339" s="12"/>
      <c r="F339" s="12"/>
      <c r="G339" s="12"/>
      <c r="H339" s="13"/>
      <c r="I339" s="12"/>
      <c r="J339" s="12"/>
      <c r="K339" s="12"/>
      <c r="L339" s="12"/>
      <c r="M339" s="12"/>
      <c r="N339" s="14"/>
    </row>
    <row r="340" spans="1:54" ht="5.15" customHeight="1" x14ac:dyDescent="0.3">
      <c r="A340" s="16"/>
      <c r="B340" s="17"/>
      <c r="C340" s="17"/>
      <c r="D340" s="17"/>
      <c r="E340" s="17"/>
      <c r="F340" s="17"/>
      <c r="G340" s="17"/>
      <c r="H340" s="18"/>
      <c r="I340" s="17"/>
      <c r="J340" s="17"/>
      <c r="K340" s="17"/>
      <c r="L340" s="17"/>
      <c r="M340" s="17"/>
      <c r="N340" s="19"/>
    </row>
    <row r="341" spans="1:54" ht="5.15" customHeight="1" thickBot="1" x14ac:dyDescent="0.35">
      <c r="A341" s="16"/>
      <c r="B341" s="32"/>
      <c r="C341" s="32"/>
      <c r="D341" s="32"/>
      <c r="E341" s="32"/>
      <c r="F341" s="32"/>
      <c r="G341" s="32"/>
      <c r="H341" s="32"/>
      <c r="I341" s="32"/>
      <c r="J341" s="32"/>
      <c r="K341" s="32"/>
      <c r="L341" s="32"/>
      <c r="M341" s="32"/>
      <c r="N341" s="19"/>
    </row>
    <row r="342" spans="1:54" ht="20.149999999999999" customHeight="1" thickTop="1" x14ac:dyDescent="0.3">
      <c r="A342" s="16"/>
      <c r="B342" s="33" t="s">
        <v>11</v>
      </c>
      <c r="C342" s="32"/>
      <c r="D342" s="32"/>
      <c r="E342" s="32"/>
      <c r="F342" s="179" t="str">
        <f>F301</f>
        <v>Maria</v>
      </c>
      <c r="G342" s="180"/>
      <c r="H342" s="180"/>
      <c r="I342" s="181"/>
      <c r="J342" s="34"/>
      <c r="K342" s="35" t="s">
        <v>12</v>
      </c>
      <c r="L342" s="36"/>
      <c r="M342" s="37"/>
      <c r="N342" s="19"/>
    </row>
    <row r="343" spans="1:54" ht="20.149999999999999" customHeight="1" thickBot="1" x14ac:dyDescent="0.35">
      <c r="A343" s="16"/>
      <c r="B343" s="33" t="s">
        <v>13</v>
      </c>
      <c r="C343" s="32"/>
      <c r="D343" s="32"/>
      <c r="E343" s="32"/>
      <c r="F343" s="179" t="str">
        <f>F302</f>
        <v>Juanita</v>
      </c>
      <c r="G343" s="180"/>
      <c r="H343" s="180"/>
      <c r="I343" s="181"/>
      <c r="J343" s="34"/>
      <c r="K343" s="182">
        <v>7.7</v>
      </c>
      <c r="L343" s="183"/>
      <c r="M343" s="184"/>
      <c r="N343" s="19"/>
    </row>
    <row r="344" spans="1:54" ht="10" customHeight="1" thickTop="1" x14ac:dyDescent="0.3">
      <c r="A344" s="16"/>
      <c r="B344" s="17"/>
      <c r="C344" s="17"/>
      <c r="D344" s="17"/>
      <c r="E344" s="17"/>
      <c r="F344" s="17"/>
      <c r="G344" s="17"/>
      <c r="H344" s="18"/>
      <c r="I344" s="17"/>
      <c r="J344" s="17"/>
      <c r="K344" s="17"/>
      <c r="L344" s="17"/>
      <c r="M344" s="17"/>
      <c r="N344" s="19"/>
    </row>
    <row r="345" spans="1:54" ht="20.149999999999999" customHeight="1" x14ac:dyDescent="0.3">
      <c r="A345" s="16"/>
      <c r="B345" s="174" t="str">
        <f>F1397</f>
        <v>1. I felt fully seen and heard.</v>
      </c>
      <c r="C345" s="174"/>
      <c r="D345" s="174"/>
      <c r="E345" s="174"/>
      <c r="F345" s="174"/>
      <c r="G345" s="174"/>
      <c r="H345" s="174"/>
      <c r="I345" s="174"/>
      <c r="J345" s="174"/>
      <c r="K345" s="175" t="s">
        <v>53</v>
      </c>
      <c r="L345" s="176"/>
      <c r="M345" s="177"/>
      <c r="N345" s="19"/>
    </row>
    <row r="346" spans="1:54" ht="5.15" customHeight="1" x14ac:dyDescent="0.3">
      <c r="A346" s="16"/>
      <c r="B346" s="17"/>
      <c r="C346" s="17"/>
      <c r="D346" s="17"/>
      <c r="E346" s="17"/>
      <c r="F346" s="17"/>
      <c r="G346" s="17"/>
      <c r="H346" s="18"/>
      <c r="I346" s="17"/>
      <c r="J346" s="17"/>
      <c r="K346" s="17"/>
      <c r="L346" s="17"/>
      <c r="M346" s="17"/>
      <c r="N346" s="19"/>
      <c r="BB346" s="38"/>
    </row>
    <row r="347" spans="1:54" ht="20.149999999999999" customHeight="1" x14ac:dyDescent="0.3">
      <c r="A347" s="16"/>
      <c r="B347" s="174" t="str">
        <f>F1398</f>
        <v>2. They faithfully responded to all of my expressions of pain or discomfort.</v>
      </c>
      <c r="C347" s="174"/>
      <c r="D347" s="174"/>
      <c r="E347" s="174"/>
      <c r="F347" s="174"/>
      <c r="G347" s="174"/>
      <c r="H347" s="174"/>
      <c r="I347" s="174"/>
      <c r="J347" s="174"/>
      <c r="K347" s="175" t="s">
        <v>51</v>
      </c>
      <c r="L347" s="176"/>
      <c r="M347" s="177"/>
      <c r="N347" s="19"/>
      <c r="BB347" s="38"/>
    </row>
    <row r="348" spans="1:54" ht="5.15" customHeight="1" x14ac:dyDescent="0.3">
      <c r="A348" s="16"/>
      <c r="B348" s="17"/>
      <c r="C348" s="17"/>
      <c r="D348" s="17"/>
      <c r="E348" s="17"/>
      <c r="F348" s="17"/>
      <c r="G348" s="17"/>
      <c r="H348" s="18"/>
      <c r="I348" s="17"/>
      <c r="J348" s="17"/>
      <c r="K348" s="17"/>
      <c r="L348" s="17"/>
      <c r="M348" s="17"/>
      <c r="N348" s="19"/>
      <c r="BB348" s="38"/>
    </row>
    <row r="349" spans="1:54" ht="20.149999999999999" customHeight="1" x14ac:dyDescent="0.3">
      <c r="A349" s="16"/>
      <c r="B349" s="174" t="str">
        <f>F1399</f>
        <v>3. They put my personal wellbeing ahead of their institutional processes.</v>
      </c>
      <c r="C349" s="174"/>
      <c r="D349" s="174"/>
      <c r="E349" s="174"/>
      <c r="F349" s="174"/>
      <c r="G349" s="174"/>
      <c r="H349" s="174"/>
      <c r="I349" s="174"/>
      <c r="J349" s="174"/>
      <c r="K349" s="175" t="s">
        <v>51</v>
      </c>
      <c r="L349" s="176"/>
      <c r="M349" s="177"/>
      <c r="N349" s="19"/>
      <c r="BB349" s="38"/>
    </row>
    <row r="350" spans="1:54" ht="5.15" customHeight="1" x14ac:dyDescent="0.3">
      <c r="A350" s="16"/>
      <c r="B350" s="17"/>
      <c r="C350" s="17"/>
      <c r="D350" s="17"/>
      <c r="E350" s="17"/>
      <c r="F350" s="17"/>
      <c r="G350" s="17"/>
      <c r="H350" s="18"/>
      <c r="I350" s="17"/>
      <c r="J350" s="17"/>
      <c r="K350" s="17"/>
      <c r="L350" s="17"/>
      <c r="M350" s="17"/>
      <c r="N350" s="19"/>
      <c r="BB350" s="38"/>
    </row>
    <row r="351" spans="1:54" ht="20.149999999999999" customHeight="1" x14ac:dyDescent="0.3">
      <c r="A351" s="16"/>
      <c r="B351" s="174" t="str">
        <f>F1400</f>
        <v>4. Their actions and expressions were devoid of any microaggressions.</v>
      </c>
      <c r="C351" s="174"/>
      <c r="D351" s="174"/>
      <c r="E351" s="174"/>
      <c r="F351" s="174"/>
      <c r="G351" s="174"/>
      <c r="H351" s="174"/>
      <c r="I351" s="174"/>
      <c r="J351" s="174"/>
      <c r="K351" s="175" t="s">
        <v>55</v>
      </c>
      <c r="L351" s="176"/>
      <c r="M351" s="177"/>
      <c r="N351" s="19"/>
    </row>
    <row r="352" spans="1:54" ht="5.15" customHeight="1" x14ac:dyDescent="0.3">
      <c r="A352" s="16"/>
      <c r="B352" s="17"/>
      <c r="C352" s="17"/>
      <c r="D352" s="17"/>
      <c r="E352" s="17"/>
      <c r="F352" s="17"/>
      <c r="G352" s="17"/>
      <c r="H352" s="18"/>
      <c r="I352" s="17"/>
      <c r="J352" s="17"/>
      <c r="K352" s="17"/>
      <c r="L352" s="17"/>
      <c r="M352" s="17"/>
      <c r="N352" s="19"/>
    </row>
    <row r="353" spans="1:14" ht="20.149999999999999" customHeight="1" x14ac:dyDescent="0.3">
      <c r="A353" s="16"/>
      <c r="B353" s="174" t="str">
        <f>F1401</f>
        <v>5. They asked me how they could be more culturally sensitive.</v>
      </c>
      <c r="C353" s="174"/>
      <c r="D353" s="174"/>
      <c r="E353" s="174"/>
      <c r="F353" s="174"/>
      <c r="G353" s="174"/>
      <c r="H353" s="174"/>
      <c r="I353" s="174"/>
      <c r="J353" s="174"/>
      <c r="K353" s="175" t="s">
        <v>56</v>
      </c>
      <c r="L353" s="176"/>
      <c r="M353" s="177"/>
      <c r="N353" s="19"/>
    </row>
    <row r="354" spans="1:14" ht="5.15" customHeight="1" x14ac:dyDescent="0.3">
      <c r="A354" s="16"/>
      <c r="B354" s="17"/>
      <c r="C354" s="17"/>
      <c r="D354" s="17"/>
      <c r="E354" s="17"/>
      <c r="F354" s="17"/>
      <c r="G354" s="17"/>
      <c r="H354" s="18"/>
      <c r="I354" s="17"/>
      <c r="J354" s="17"/>
      <c r="K354" s="17"/>
      <c r="L354" s="17"/>
      <c r="M354" s="17"/>
      <c r="N354" s="19"/>
    </row>
    <row r="355" spans="1:14" ht="20.149999999999999" customHeight="1" x14ac:dyDescent="0.3">
      <c r="A355" s="16"/>
      <c r="B355" s="174" t="str">
        <f>F1402</f>
        <v>6. They did not exploit my vulnerability to their professional authority.</v>
      </c>
      <c r="C355" s="174"/>
      <c r="D355" s="174"/>
      <c r="E355" s="174"/>
      <c r="F355" s="174"/>
      <c r="G355" s="174"/>
      <c r="H355" s="174"/>
      <c r="I355" s="174"/>
      <c r="J355" s="174"/>
      <c r="K355" s="175" t="s">
        <v>53</v>
      </c>
      <c r="L355" s="176"/>
      <c r="M355" s="177"/>
      <c r="N355" s="19"/>
    </row>
    <row r="356" spans="1:14" ht="5.15" customHeight="1" x14ac:dyDescent="0.3">
      <c r="A356" s="16"/>
      <c r="B356" s="39"/>
      <c r="C356" s="39"/>
      <c r="D356" s="39"/>
      <c r="E356" s="39"/>
      <c r="F356" s="39"/>
      <c r="G356" s="39"/>
      <c r="H356" s="39"/>
      <c r="I356" s="39"/>
      <c r="J356" s="39"/>
      <c r="K356" s="39"/>
      <c r="L356" s="39"/>
      <c r="M356" s="39"/>
      <c r="N356" s="19"/>
    </row>
    <row r="357" spans="1:14" ht="20.149999999999999" customHeight="1" x14ac:dyDescent="0.3">
      <c r="A357" s="16"/>
      <c r="B357" s="174" t="str">
        <f>F1403</f>
        <v>7. I never had to give up my autonomy to fit their processes.</v>
      </c>
      <c r="C357" s="174"/>
      <c r="D357" s="174"/>
      <c r="E357" s="174"/>
      <c r="F357" s="174"/>
      <c r="G357" s="174"/>
      <c r="H357" s="174"/>
      <c r="I357" s="174"/>
      <c r="J357" s="174"/>
      <c r="K357" s="175" t="s">
        <v>53</v>
      </c>
      <c r="L357" s="176"/>
      <c r="M357" s="177"/>
      <c r="N357" s="19"/>
    </row>
    <row r="358" spans="1:14" ht="5.15" customHeight="1" x14ac:dyDescent="0.3">
      <c r="A358" s="16"/>
      <c r="B358" s="39"/>
      <c r="C358" s="39"/>
      <c r="D358" s="39"/>
      <c r="E358" s="39"/>
      <c r="F358" s="39"/>
      <c r="G358" s="39"/>
      <c r="H358" s="39"/>
      <c r="I358" s="39"/>
      <c r="J358" s="39"/>
      <c r="K358" s="39"/>
      <c r="L358" s="39"/>
      <c r="M358" s="39"/>
      <c r="N358" s="19"/>
    </row>
    <row r="359" spans="1:14" ht="20.149999999999999" customHeight="1" x14ac:dyDescent="0.3">
      <c r="A359" s="16"/>
      <c r="B359" s="174" t="str">
        <f>F1404</f>
        <v>8. Staff appeared to be culturally diverse.</v>
      </c>
      <c r="C359" s="174"/>
      <c r="D359" s="174"/>
      <c r="E359" s="174"/>
      <c r="F359" s="174"/>
      <c r="G359" s="174"/>
      <c r="H359" s="174"/>
      <c r="I359" s="174"/>
      <c r="J359" s="174"/>
      <c r="K359" s="175" t="s">
        <v>56</v>
      </c>
      <c r="L359" s="176"/>
      <c r="M359" s="177"/>
      <c r="N359" s="19"/>
    </row>
    <row r="360" spans="1:14" ht="5.15" customHeight="1" x14ac:dyDescent="0.3">
      <c r="A360" s="16"/>
      <c r="B360" s="39"/>
      <c r="C360" s="39"/>
      <c r="D360" s="39"/>
      <c r="E360" s="39"/>
      <c r="F360" s="39"/>
      <c r="G360" s="39"/>
      <c r="H360" s="39"/>
      <c r="I360" s="39"/>
      <c r="J360" s="39"/>
      <c r="K360" s="39"/>
      <c r="L360" s="39"/>
      <c r="M360" s="39"/>
      <c r="N360" s="19"/>
    </row>
    <row r="361" spans="1:14" ht="20.149999999999999" customHeight="1" x14ac:dyDescent="0.3">
      <c r="A361" s="16"/>
      <c r="B361" s="174" t="str">
        <f>F1405</f>
        <v>9. They effectively accommodated my linguistic barrier.</v>
      </c>
      <c r="C361" s="174"/>
      <c r="D361" s="174"/>
      <c r="E361" s="174"/>
      <c r="F361" s="174"/>
      <c r="G361" s="174"/>
      <c r="H361" s="174"/>
      <c r="I361" s="174"/>
      <c r="J361" s="174"/>
      <c r="K361" s="175" t="s">
        <v>49</v>
      </c>
      <c r="L361" s="176"/>
      <c r="M361" s="177"/>
      <c r="N361" s="19"/>
    </row>
    <row r="362" spans="1:14" ht="5.15" customHeight="1" x14ac:dyDescent="0.3">
      <c r="A362" s="16"/>
      <c r="B362" s="39"/>
      <c r="C362" s="39"/>
      <c r="D362" s="39"/>
      <c r="E362" s="39"/>
      <c r="F362" s="39"/>
      <c r="G362" s="39"/>
      <c r="H362" s="39"/>
      <c r="I362" s="39"/>
      <c r="J362" s="39"/>
      <c r="K362" s="39"/>
      <c r="L362" s="39"/>
      <c r="M362" s="39"/>
      <c r="N362" s="19"/>
    </row>
    <row r="363" spans="1:14" ht="20.149999999999999" customHeight="1" x14ac:dyDescent="0.3">
      <c r="A363" s="16"/>
      <c r="B363" s="174" t="str">
        <f>F1406</f>
        <v>10. I was offered billing options appropriate to my cultural values.</v>
      </c>
      <c r="C363" s="174"/>
      <c r="D363" s="174"/>
      <c r="E363" s="174"/>
      <c r="F363" s="174"/>
      <c r="G363" s="174"/>
      <c r="H363" s="174"/>
      <c r="I363" s="174"/>
      <c r="J363" s="174"/>
      <c r="K363" s="175" t="s">
        <v>55</v>
      </c>
      <c r="L363" s="176"/>
      <c r="M363" s="177"/>
      <c r="N363" s="19"/>
    </row>
    <row r="364" spans="1:14" ht="10" customHeight="1" x14ac:dyDescent="0.3">
      <c r="A364" s="16"/>
      <c r="B364" s="39"/>
      <c r="C364" s="39"/>
      <c r="D364" s="39"/>
      <c r="E364" s="39"/>
      <c r="F364" s="39"/>
      <c r="G364" s="39"/>
      <c r="H364" s="39"/>
      <c r="I364" s="39"/>
      <c r="J364" s="39"/>
      <c r="K364" s="39"/>
      <c r="L364" s="39"/>
      <c r="M364" s="39"/>
      <c r="N364" s="19"/>
    </row>
    <row r="365" spans="1:14" ht="15" customHeight="1" x14ac:dyDescent="0.3">
      <c r="A365" s="16"/>
      <c r="B365" s="178" t="str">
        <f>B1410</f>
        <v>The resulting score for cultural competence is 45 out of 100. This indicates a level of mild incompetence.</v>
      </c>
      <c r="C365" s="178"/>
      <c r="D365" s="178"/>
      <c r="E365" s="178"/>
      <c r="F365" s="178"/>
      <c r="G365" s="178"/>
      <c r="H365" s="178"/>
      <c r="I365" s="178"/>
      <c r="J365" s="178"/>
      <c r="K365" s="178"/>
      <c r="L365" s="178"/>
      <c r="M365" s="178"/>
      <c r="N365" s="19"/>
    </row>
    <row r="366" spans="1:14" ht="10" customHeight="1" x14ac:dyDescent="0.3">
      <c r="A366" s="16"/>
      <c r="B366" s="40"/>
      <c r="C366" s="41"/>
      <c r="D366" s="41"/>
      <c r="E366" s="41"/>
      <c r="F366" s="41"/>
      <c r="G366" s="41"/>
      <c r="H366" s="41"/>
      <c r="I366" s="41"/>
      <c r="J366" s="41"/>
      <c r="K366" s="41"/>
      <c r="L366" s="41"/>
      <c r="M366" s="42"/>
      <c r="N366" s="19"/>
    </row>
    <row r="367" spans="1:14" ht="20" customHeight="1" x14ac:dyDescent="0.3">
      <c r="A367" s="16"/>
      <c r="B367" s="52" t="str">
        <f>C1414</f>
        <v xml:space="preserve">We provide this helpful feedback to you, Juanita, to improve your cultural competency. </v>
      </c>
      <c r="C367" s="53"/>
      <c r="D367" s="53"/>
      <c r="E367" s="53"/>
      <c r="F367" s="53"/>
      <c r="G367" s="53"/>
      <c r="H367" s="53"/>
      <c r="I367" s="53"/>
      <c r="J367" s="53"/>
      <c r="K367" s="53"/>
      <c r="L367" s="53"/>
      <c r="M367" s="54"/>
      <c r="N367" s="19"/>
    </row>
    <row r="368" spans="1:14" ht="20" customHeight="1" x14ac:dyDescent="0.3">
      <c r="A368" s="16"/>
      <c r="B368" s="156" t="s">
        <v>15</v>
      </c>
      <c r="C368" s="157"/>
      <c r="D368" s="157"/>
      <c r="E368" s="157"/>
      <c r="F368" s="157"/>
      <c r="G368" s="157"/>
      <c r="H368" s="157"/>
      <c r="I368" s="157"/>
      <c r="J368" s="157"/>
      <c r="K368" s="157"/>
      <c r="L368" s="157"/>
      <c r="M368" s="158"/>
      <c r="N368" s="19"/>
    </row>
    <row r="369" spans="1:14" ht="20" customHeight="1" thickBot="1" x14ac:dyDescent="0.35">
      <c r="A369" s="16"/>
      <c r="B369" s="156" t="s">
        <v>16</v>
      </c>
      <c r="C369" s="157"/>
      <c r="D369" s="157"/>
      <c r="E369" s="157"/>
      <c r="F369" s="157"/>
      <c r="G369" s="157"/>
      <c r="H369" s="157"/>
      <c r="I369" s="157"/>
      <c r="J369" s="157"/>
      <c r="K369" s="157"/>
      <c r="L369" s="157"/>
      <c r="M369" s="158"/>
      <c r="N369" s="19"/>
    </row>
    <row r="370" spans="1:14" ht="30" customHeight="1" thickTop="1" x14ac:dyDescent="0.3">
      <c r="A370" s="16"/>
      <c r="B370" s="159" t="s">
        <v>17</v>
      </c>
      <c r="C370" s="160"/>
      <c r="D370" s="160"/>
      <c r="E370" s="162" t="s">
        <v>18</v>
      </c>
      <c r="F370" s="163"/>
      <c r="G370" s="163"/>
      <c r="H370" s="164"/>
      <c r="I370" s="165" t="s">
        <v>19</v>
      </c>
      <c r="J370" s="166"/>
      <c r="K370" s="166"/>
      <c r="L370" s="166"/>
      <c r="M370" s="167"/>
      <c r="N370" s="19"/>
    </row>
    <row r="371" spans="1:14" ht="55" customHeight="1" thickBot="1" x14ac:dyDescent="0.35">
      <c r="A371" s="16"/>
      <c r="B371" s="55"/>
      <c r="C371" s="17"/>
      <c r="D371" s="17"/>
      <c r="E371" s="168" t="s">
        <v>20</v>
      </c>
      <c r="F371" s="169"/>
      <c r="G371" s="169"/>
      <c r="H371" s="170"/>
      <c r="I371" s="171" t="s">
        <v>21</v>
      </c>
      <c r="J371" s="172"/>
      <c r="K371" s="172"/>
      <c r="L371" s="172"/>
      <c r="M371" s="173"/>
      <c r="N371" s="19"/>
    </row>
    <row r="372" spans="1:14" ht="10" customHeight="1" thickTop="1" x14ac:dyDescent="0.3">
      <c r="A372" s="16"/>
      <c r="B372" s="55"/>
      <c r="C372" s="17"/>
      <c r="D372" s="17"/>
      <c r="E372" s="17"/>
      <c r="F372" s="17"/>
      <c r="G372" s="17"/>
      <c r="H372" s="17"/>
      <c r="I372" s="17"/>
      <c r="J372" s="17"/>
      <c r="K372" s="17"/>
      <c r="L372" s="17"/>
      <c r="M372" s="56"/>
      <c r="N372" s="19"/>
    </row>
    <row r="373" spans="1:14" ht="20.149999999999999" customHeight="1" x14ac:dyDescent="0.3">
      <c r="A373" s="16"/>
      <c r="B373" s="46"/>
      <c r="C373" s="39"/>
      <c r="D373" s="39"/>
      <c r="E373" s="153" t="s">
        <v>22</v>
      </c>
      <c r="F373" s="154"/>
      <c r="G373" s="154"/>
      <c r="H373" s="154"/>
      <c r="I373" s="154"/>
      <c r="J373" s="154"/>
      <c r="K373" s="154"/>
      <c r="L373" s="155"/>
      <c r="M373" s="48"/>
      <c r="N373" s="19"/>
    </row>
    <row r="374" spans="1:14" ht="10" customHeight="1" x14ac:dyDescent="0.3">
      <c r="A374" s="16"/>
      <c r="B374" s="46"/>
      <c r="C374" s="39"/>
      <c r="D374" s="39"/>
      <c r="E374" s="39"/>
      <c r="F374" s="39"/>
      <c r="G374" s="39"/>
      <c r="H374" s="39"/>
      <c r="I374" s="39"/>
      <c r="J374" s="39"/>
      <c r="K374" s="39"/>
      <c r="L374" s="39"/>
      <c r="M374" s="48"/>
      <c r="N374" s="19"/>
    </row>
    <row r="375" spans="1:14" ht="65.150000000000006" customHeight="1" x14ac:dyDescent="0.3">
      <c r="A375" s="16"/>
      <c r="B375" s="156" t="str">
        <f>C1424</f>
        <v>Now that Juanita is beginning the Standard Cultural Competence program, we expect improved outcomes. And can provide a testimonial of their responsiveness to the needs of diverse clients.</v>
      </c>
      <c r="C375" s="157"/>
      <c r="D375" s="157"/>
      <c r="E375" s="157"/>
      <c r="F375" s="157"/>
      <c r="G375" s="157"/>
      <c r="H375" s="157"/>
      <c r="I375" s="157"/>
      <c r="J375" s="157"/>
      <c r="K375" s="157"/>
      <c r="L375" s="157"/>
      <c r="M375" s="158"/>
      <c r="N375" s="19"/>
    </row>
    <row r="376" spans="1:14" ht="45" customHeight="1" x14ac:dyDescent="0.3">
      <c r="A376" s="16"/>
      <c r="B376" s="150"/>
      <c r="C376" s="151"/>
      <c r="D376" s="151"/>
      <c r="E376" s="151"/>
      <c r="F376" s="151"/>
      <c r="G376" s="151"/>
      <c r="H376" s="151"/>
      <c r="I376" s="151"/>
      <c r="J376" s="151"/>
      <c r="K376" s="151"/>
      <c r="L376" s="151"/>
      <c r="M376" s="152"/>
      <c r="N376" s="19"/>
    </row>
    <row r="377" spans="1:14" ht="5.15" customHeight="1" x14ac:dyDescent="0.3">
      <c r="A377" s="16"/>
      <c r="B377" s="39"/>
      <c r="C377" s="39"/>
      <c r="D377" s="39"/>
      <c r="E377" s="39"/>
      <c r="F377" s="39"/>
      <c r="G377" s="39"/>
      <c r="H377" s="39"/>
      <c r="I377" s="39"/>
      <c r="J377" s="39"/>
      <c r="K377" s="39"/>
      <c r="L377" s="39"/>
      <c r="M377" s="39"/>
      <c r="N377" s="19"/>
    </row>
    <row r="378" spans="1:14" ht="5.15" customHeight="1" x14ac:dyDescent="0.3">
      <c r="A378" s="27"/>
      <c r="B378" s="28"/>
      <c r="C378" s="28"/>
      <c r="D378" s="28"/>
      <c r="E378" s="28"/>
      <c r="F378" s="28"/>
      <c r="G378" s="28"/>
      <c r="H378" s="28"/>
      <c r="I378" s="28"/>
      <c r="J378" s="28"/>
      <c r="K378" s="28"/>
      <c r="L378" s="28"/>
      <c r="M378" s="28"/>
      <c r="N378" s="29"/>
    </row>
    <row r="379" spans="1:14" ht="55" customHeight="1" x14ac:dyDescent="0.3">
      <c r="A379" s="30" t="s">
        <v>5</v>
      </c>
      <c r="B379" s="188" t="s">
        <v>31</v>
      </c>
      <c r="C379" s="188"/>
      <c r="D379" s="188"/>
      <c r="E379" s="188"/>
      <c r="F379" s="186" t="s">
        <v>46</v>
      </c>
      <c r="G379" s="186"/>
      <c r="H379" s="186"/>
      <c r="I379" s="186"/>
      <c r="J379" s="187" t="s">
        <v>48</v>
      </c>
      <c r="K379" s="187"/>
      <c r="L379" s="187"/>
      <c r="M379" s="187"/>
      <c r="N379" s="31" t="s">
        <v>7</v>
      </c>
    </row>
    <row r="380" spans="1:14" ht="5.15" customHeight="1" x14ac:dyDescent="0.3">
      <c r="A380" s="11"/>
      <c r="B380" s="12"/>
      <c r="C380" s="12"/>
      <c r="D380" s="12"/>
      <c r="E380" s="12"/>
      <c r="F380" s="12"/>
      <c r="G380" s="12"/>
      <c r="H380" s="13"/>
      <c r="I380" s="12"/>
      <c r="J380" s="12"/>
      <c r="K380" s="12"/>
      <c r="L380" s="12"/>
      <c r="M380" s="12"/>
      <c r="N380" s="14"/>
    </row>
    <row r="381" spans="1:14" ht="5.15" customHeight="1" x14ac:dyDescent="0.3">
      <c r="A381" s="16"/>
      <c r="B381" s="17"/>
      <c r="C381" s="17"/>
      <c r="D381" s="17"/>
      <c r="E381" s="17"/>
      <c r="F381" s="17"/>
      <c r="G381" s="17"/>
      <c r="H381" s="18"/>
      <c r="I381" s="17"/>
      <c r="J381" s="17"/>
      <c r="K381" s="17"/>
      <c r="L381" s="17"/>
      <c r="M381" s="17"/>
      <c r="N381" s="19"/>
    </row>
    <row r="382" spans="1:14" ht="5.15" customHeight="1" thickBot="1" x14ac:dyDescent="0.35">
      <c r="A382" s="16"/>
      <c r="B382" s="32"/>
      <c r="C382" s="32"/>
      <c r="D382" s="32"/>
      <c r="E382" s="32"/>
      <c r="F382" s="32"/>
      <c r="G382" s="32"/>
      <c r="H382" s="32"/>
      <c r="I382" s="32"/>
      <c r="J382" s="32"/>
      <c r="K382" s="32"/>
      <c r="L382" s="32"/>
      <c r="M382" s="32"/>
      <c r="N382" s="19"/>
    </row>
    <row r="383" spans="1:14" ht="20.149999999999999" customHeight="1" thickTop="1" x14ac:dyDescent="0.3">
      <c r="A383" s="16"/>
      <c r="B383" s="33" t="s">
        <v>11</v>
      </c>
      <c r="C383" s="32"/>
      <c r="D383" s="32"/>
      <c r="E383" s="32"/>
      <c r="F383" s="179" t="str">
        <f>F342</f>
        <v>Maria</v>
      </c>
      <c r="G383" s="180"/>
      <c r="H383" s="180"/>
      <c r="I383" s="181"/>
      <c r="J383" s="34"/>
      <c r="K383" s="35" t="s">
        <v>12</v>
      </c>
      <c r="L383" s="36"/>
      <c r="M383" s="37"/>
      <c r="N383" s="19"/>
    </row>
    <row r="384" spans="1:14" ht="20.149999999999999" customHeight="1" thickBot="1" x14ac:dyDescent="0.35">
      <c r="A384" s="16"/>
      <c r="B384" s="33" t="s">
        <v>13</v>
      </c>
      <c r="C384" s="32"/>
      <c r="D384" s="32"/>
      <c r="E384" s="32"/>
      <c r="F384" s="179" t="str">
        <f>F343</f>
        <v>Juanita</v>
      </c>
      <c r="G384" s="180"/>
      <c r="H384" s="180"/>
      <c r="I384" s="181"/>
      <c r="J384" s="34"/>
      <c r="K384" s="182">
        <v>7.8</v>
      </c>
      <c r="L384" s="183"/>
      <c r="M384" s="184"/>
      <c r="N384" s="19"/>
    </row>
    <row r="385" spans="1:54" ht="10" customHeight="1" thickTop="1" x14ac:dyDescent="0.3">
      <c r="A385" s="16"/>
      <c r="B385" s="17"/>
      <c r="C385" s="17"/>
      <c r="D385" s="17"/>
      <c r="E385" s="17"/>
      <c r="F385" s="17"/>
      <c r="G385" s="17"/>
      <c r="H385" s="18"/>
      <c r="I385" s="17"/>
      <c r="J385" s="17"/>
      <c r="K385" s="17"/>
      <c r="L385" s="17"/>
      <c r="M385" s="17"/>
      <c r="N385" s="19"/>
    </row>
    <row r="386" spans="1:54" ht="20.149999999999999" customHeight="1" x14ac:dyDescent="0.3">
      <c r="A386" s="16"/>
      <c r="B386" s="174" t="str">
        <f>F1434</f>
        <v>1. I felt fully seen and heard.</v>
      </c>
      <c r="C386" s="174"/>
      <c r="D386" s="174"/>
      <c r="E386" s="174"/>
      <c r="F386" s="174"/>
      <c r="G386" s="174"/>
      <c r="H386" s="174"/>
      <c r="I386" s="174"/>
      <c r="J386" s="174"/>
      <c r="K386" s="175" t="s">
        <v>56</v>
      </c>
      <c r="L386" s="176"/>
      <c r="M386" s="177"/>
      <c r="N386" s="19"/>
    </row>
    <row r="387" spans="1:54" ht="5.15" customHeight="1" x14ac:dyDescent="0.3">
      <c r="A387" s="16"/>
      <c r="B387" s="17"/>
      <c r="C387" s="17"/>
      <c r="D387" s="17"/>
      <c r="E387" s="17"/>
      <c r="F387" s="17"/>
      <c r="G387" s="17"/>
      <c r="H387" s="18"/>
      <c r="I387" s="17"/>
      <c r="J387" s="17"/>
      <c r="K387" s="17"/>
      <c r="L387" s="17"/>
      <c r="M387" s="17"/>
      <c r="N387" s="19"/>
      <c r="BB387" s="38"/>
    </row>
    <row r="388" spans="1:54" ht="20.149999999999999" customHeight="1" x14ac:dyDescent="0.3">
      <c r="A388" s="16"/>
      <c r="B388" s="174" t="str">
        <f>F1435</f>
        <v>2. They faithfully responded to all of my expressions of pain or discomfort.</v>
      </c>
      <c r="C388" s="174"/>
      <c r="D388" s="174"/>
      <c r="E388" s="174"/>
      <c r="F388" s="174"/>
      <c r="G388" s="174"/>
      <c r="H388" s="174"/>
      <c r="I388" s="174"/>
      <c r="J388" s="174"/>
      <c r="K388" s="175" t="s">
        <v>51</v>
      </c>
      <c r="L388" s="176"/>
      <c r="M388" s="177"/>
      <c r="N388" s="19"/>
      <c r="BB388" s="38"/>
    </row>
    <row r="389" spans="1:54" ht="5.15" customHeight="1" x14ac:dyDescent="0.3">
      <c r="A389" s="16"/>
      <c r="B389" s="17"/>
      <c r="C389" s="17"/>
      <c r="D389" s="17"/>
      <c r="E389" s="17"/>
      <c r="F389" s="17"/>
      <c r="G389" s="17"/>
      <c r="H389" s="18"/>
      <c r="I389" s="17"/>
      <c r="J389" s="17"/>
      <c r="K389" s="17"/>
      <c r="L389" s="17"/>
      <c r="M389" s="17"/>
      <c r="N389" s="19"/>
      <c r="BB389" s="38"/>
    </row>
    <row r="390" spans="1:54" ht="20.149999999999999" customHeight="1" x14ac:dyDescent="0.3">
      <c r="A390" s="16"/>
      <c r="B390" s="174" t="str">
        <f>F1436</f>
        <v>3. They put my personal wellbeing ahead of their institutional processes.</v>
      </c>
      <c r="C390" s="174"/>
      <c r="D390" s="174"/>
      <c r="E390" s="174"/>
      <c r="F390" s="174"/>
      <c r="G390" s="174"/>
      <c r="H390" s="174"/>
      <c r="I390" s="174"/>
      <c r="J390" s="174"/>
      <c r="K390" s="175" t="s">
        <v>51</v>
      </c>
      <c r="L390" s="176"/>
      <c r="M390" s="177"/>
      <c r="N390" s="19"/>
      <c r="BB390" s="38"/>
    </row>
    <row r="391" spans="1:54" ht="5.15" customHeight="1" x14ac:dyDescent="0.3">
      <c r="A391" s="16"/>
      <c r="B391" s="17"/>
      <c r="C391" s="17"/>
      <c r="D391" s="17"/>
      <c r="E391" s="17"/>
      <c r="F391" s="17"/>
      <c r="G391" s="17"/>
      <c r="H391" s="18"/>
      <c r="I391" s="17"/>
      <c r="J391" s="17"/>
      <c r="K391" s="17"/>
      <c r="L391" s="17"/>
      <c r="M391" s="17"/>
      <c r="N391" s="19"/>
      <c r="BB391" s="38"/>
    </row>
    <row r="392" spans="1:54" ht="20.149999999999999" customHeight="1" x14ac:dyDescent="0.3">
      <c r="A392" s="16"/>
      <c r="B392" s="174" t="str">
        <f>F1437</f>
        <v>4. Their actions and expressions were devoid of any microaggressions.</v>
      </c>
      <c r="C392" s="174"/>
      <c r="D392" s="174"/>
      <c r="E392" s="174"/>
      <c r="F392" s="174"/>
      <c r="G392" s="174"/>
      <c r="H392" s="174"/>
      <c r="I392" s="174"/>
      <c r="J392" s="174"/>
      <c r="K392" s="175" t="s">
        <v>55</v>
      </c>
      <c r="L392" s="176"/>
      <c r="M392" s="177"/>
      <c r="N392" s="19"/>
    </row>
    <row r="393" spans="1:54" ht="5.15" customHeight="1" x14ac:dyDescent="0.3">
      <c r="A393" s="16"/>
      <c r="B393" s="17"/>
      <c r="C393" s="17"/>
      <c r="D393" s="17"/>
      <c r="E393" s="17"/>
      <c r="F393" s="17"/>
      <c r="G393" s="17"/>
      <c r="H393" s="18"/>
      <c r="I393" s="17"/>
      <c r="J393" s="17"/>
      <c r="K393" s="17"/>
      <c r="L393" s="17"/>
      <c r="M393" s="17"/>
      <c r="N393" s="19"/>
    </row>
    <row r="394" spans="1:54" ht="20.149999999999999" customHeight="1" x14ac:dyDescent="0.3">
      <c r="A394" s="16"/>
      <c r="B394" s="174" t="str">
        <f>F1438</f>
        <v>5. They asked me how they could be more culturally sensitive.</v>
      </c>
      <c r="C394" s="174"/>
      <c r="D394" s="174"/>
      <c r="E394" s="174"/>
      <c r="F394" s="174"/>
      <c r="G394" s="174"/>
      <c r="H394" s="174"/>
      <c r="I394" s="174"/>
      <c r="J394" s="174"/>
      <c r="K394" s="175" t="s">
        <v>56</v>
      </c>
      <c r="L394" s="176"/>
      <c r="M394" s="177"/>
      <c r="N394" s="19"/>
    </row>
    <row r="395" spans="1:54" ht="5.15" customHeight="1" x14ac:dyDescent="0.3">
      <c r="A395" s="16"/>
      <c r="B395" s="17"/>
      <c r="C395" s="17"/>
      <c r="D395" s="17"/>
      <c r="E395" s="17"/>
      <c r="F395" s="17"/>
      <c r="G395" s="17"/>
      <c r="H395" s="18"/>
      <c r="I395" s="17"/>
      <c r="J395" s="17"/>
      <c r="K395" s="17"/>
      <c r="L395" s="17"/>
      <c r="M395" s="17"/>
      <c r="N395" s="19"/>
    </row>
    <row r="396" spans="1:54" ht="20.149999999999999" customHeight="1" x14ac:dyDescent="0.3">
      <c r="A396" s="16"/>
      <c r="B396" s="174" t="str">
        <f>F1439</f>
        <v>6. They did not exploit my vulnerability to their professional authority.</v>
      </c>
      <c r="C396" s="174"/>
      <c r="D396" s="174"/>
      <c r="E396" s="174"/>
      <c r="F396" s="174"/>
      <c r="G396" s="174"/>
      <c r="H396" s="174"/>
      <c r="I396" s="174"/>
      <c r="J396" s="174"/>
      <c r="K396" s="175" t="s">
        <v>56</v>
      </c>
      <c r="L396" s="176"/>
      <c r="M396" s="177"/>
      <c r="N396" s="19"/>
    </row>
    <row r="397" spans="1:54" ht="5.15" customHeight="1" x14ac:dyDescent="0.3">
      <c r="A397" s="16"/>
      <c r="B397" s="39"/>
      <c r="C397" s="39"/>
      <c r="D397" s="39"/>
      <c r="E397" s="39"/>
      <c r="F397" s="39"/>
      <c r="G397" s="39"/>
      <c r="H397" s="39"/>
      <c r="I397" s="39"/>
      <c r="J397" s="39"/>
      <c r="K397" s="39"/>
      <c r="L397" s="39"/>
      <c r="M397" s="39"/>
      <c r="N397" s="19"/>
    </row>
    <row r="398" spans="1:54" ht="20.149999999999999" customHeight="1" x14ac:dyDescent="0.3">
      <c r="A398" s="16"/>
      <c r="B398" s="174" t="str">
        <f>F1440</f>
        <v>7. I never had to give up my autonomy to fit their processes.</v>
      </c>
      <c r="C398" s="174"/>
      <c r="D398" s="174"/>
      <c r="E398" s="174"/>
      <c r="F398" s="174"/>
      <c r="G398" s="174"/>
      <c r="H398" s="174"/>
      <c r="I398" s="174"/>
      <c r="J398" s="174"/>
      <c r="K398" s="175" t="s">
        <v>53</v>
      </c>
      <c r="L398" s="176"/>
      <c r="M398" s="177"/>
      <c r="N398" s="19"/>
    </row>
    <row r="399" spans="1:54" ht="5.15" customHeight="1" x14ac:dyDescent="0.3">
      <c r="A399" s="16"/>
      <c r="B399" s="39"/>
      <c r="C399" s="39"/>
      <c r="D399" s="39"/>
      <c r="E399" s="39"/>
      <c r="F399" s="39"/>
      <c r="G399" s="39"/>
      <c r="H399" s="39"/>
      <c r="I399" s="39"/>
      <c r="J399" s="39"/>
      <c r="K399" s="39"/>
      <c r="L399" s="39"/>
      <c r="M399" s="39"/>
      <c r="N399" s="19"/>
    </row>
    <row r="400" spans="1:54" ht="20.149999999999999" customHeight="1" x14ac:dyDescent="0.3">
      <c r="A400" s="16"/>
      <c r="B400" s="174" t="str">
        <f>F1441</f>
        <v>8. Staff appeared to be culturally diverse.</v>
      </c>
      <c r="C400" s="174"/>
      <c r="D400" s="174"/>
      <c r="E400" s="174"/>
      <c r="F400" s="174"/>
      <c r="G400" s="174"/>
      <c r="H400" s="174"/>
      <c r="I400" s="174"/>
      <c r="J400" s="174"/>
      <c r="K400" s="175" t="s">
        <v>56</v>
      </c>
      <c r="L400" s="176"/>
      <c r="M400" s="177"/>
      <c r="N400" s="19"/>
    </row>
    <row r="401" spans="1:14" ht="5.15" customHeight="1" x14ac:dyDescent="0.3">
      <c r="A401" s="16"/>
      <c r="B401" s="39"/>
      <c r="C401" s="39"/>
      <c r="D401" s="39"/>
      <c r="E401" s="39"/>
      <c r="F401" s="39"/>
      <c r="G401" s="39"/>
      <c r="H401" s="39"/>
      <c r="I401" s="39"/>
      <c r="J401" s="39"/>
      <c r="K401" s="39"/>
      <c r="L401" s="39"/>
      <c r="M401" s="39"/>
      <c r="N401" s="19"/>
    </row>
    <row r="402" spans="1:14" ht="20.149999999999999" customHeight="1" x14ac:dyDescent="0.3">
      <c r="A402" s="16"/>
      <c r="B402" s="174" t="str">
        <f>F1442</f>
        <v>9. They effectively accommodated my linguistic barrier.</v>
      </c>
      <c r="C402" s="174"/>
      <c r="D402" s="174"/>
      <c r="E402" s="174"/>
      <c r="F402" s="174"/>
      <c r="G402" s="174"/>
      <c r="H402" s="174"/>
      <c r="I402" s="174"/>
      <c r="J402" s="174"/>
      <c r="K402" s="175" t="s">
        <v>49</v>
      </c>
      <c r="L402" s="176"/>
      <c r="M402" s="177"/>
      <c r="N402" s="19"/>
    </row>
    <row r="403" spans="1:14" ht="5.15" customHeight="1" x14ac:dyDescent="0.3">
      <c r="A403" s="16"/>
      <c r="B403" s="39"/>
      <c r="C403" s="39"/>
      <c r="D403" s="39"/>
      <c r="E403" s="39"/>
      <c r="F403" s="39"/>
      <c r="G403" s="39"/>
      <c r="H403" s="39"/>
      <c r="I403" s="39"/>
      <c r="J403" s="39"/>
      <c r="K403" s="39"/>
      <c r="L403" s="39"/>
      <c r="M403" s="39"/>
      <c r="N403" s="19"/>
    </row>
    <row r="404" spans="1:14" ht="20.149999999999999" customHeight="1" x14ac:dyDescent="0.3">
      <c r="A404" s="16"/>
      <c r="B404" s="174" t="str">
        <f>F1443</f>
        <v>10. I was offered billing options appropriate to my cultural values.</v>
      </c>
      <c r="C404" s="174"/>
      <c r="D404" s="174"/>
      <c r="E404" s="174"/>
      <c r="F404" s="174"/>
      <c r="G404" s="174"/>
      <c r="H404" s="174"/>
      <c r="I404" s="174"/>
      <c r="J404" s="174"/>
      <c r="K404" s="175" t="s">
        <v>55</v>
      </c>
      <c r="L404" s="176"/>
      <c r="M404" s="177"/>
      <c r="N404" s="19"/>
    </row>
    <row r="405" spans="1:14" ht="10" customHeight="1" x14ac:dyDescent="0.3">
      <c r="A405" s="16"/>
      <c r="B405" s="39"/>
      <c r="C405" s="39"/>
      <c r="D405" s="39"/>
      <c r="E405" s="39"/>
      <c r="F405" s="39"/>
      <c r="G405" s="39"/>
      <c r="H405" s="39"/>
      <c r="I405" s="39"/>
      <c r="J405" s="39"/>
      <c r="K405" s="39"/>
      <c r="L405" s="39"/>
      <c r="M405" s="39"/>
      <c r="N405" s="19"/>
    </row>
    <row r="406" spans="1:14" ht="15" customHeight="1" x14ac:dyDescent="0.3">
      <c r="A406" s="16"/>
      <c r="B406" s="178" t="str">
        <f>B1447</f>
        <v>The resulting score for cultural competence is 35 out of 100. This indicates a level of significant incompetence.</v>
      </c>
      <c r="C406" s="178"/>
      <c r="D406" s="178"/>
      <c r="E406" s="178"/>
      <c r="F406" s="178"/>
      <c r="G406" s="178"/>
      <c r="H406" s="178"/>
      <c r="I406" s="178"/>
      <c r="J406" s="178"/>
      <c r="K406" s="178"/>
      <c r="L406" s="178"/>
      <c r="M406" s="178"/>
      <c r="N406" s="19"/>
    </row>
    <row r="407" spans="1:14" ht="10" customHeight="1" x14ac:dyDescent="0.3">
      <c r="A407" s="16"/>
      <c r="B407" s="40"/>
      <c r="C407" s="41"/>
      <c r="D407" s="41"/>
      <c r="E407" s="41"/>
      <c r="F407" s="41"/>
      <c r="G407" s="41"/>
      <c r="H407" s="41"/>
      <c r="I407" s="41"/>
      <c r="J407" s="41"/>
      <c r="K407" s="41"/>
      <c r="L407" s="41"/>
      <c r="M407" s="42"/>
      <c r="N407" s="19"/>
    </row>
    <row r="408" spans="1:14" ht="20" customHeight="1" x14ac:dyDescent="0.3">
      <c r="A408" s="16"/>
      <c r="B408" s="52" t="str">
        <f>C1451</f>
        <v xml:space="preserve">We provide this helpful feedback to you, Juanita, to improve your cultural competency. </v>
      </c>
      <c r="C408" s="53"/>
      <c r="D408" s="53"/>
      <c r="E408" s="53"/>
      <c r="F408" s="53"/>
      <c r="G408" s="53"/>
      <c r="H408" s="53"/>
      <c r="I408" s="53"/>
      <c r="J408" s="53"/>
      <c r="K408" s="53"/>
      <c r="L408" s="53"/>
      <c r="M408" s="54"/>
      <c r="N408" s="19"/>
    </row>
    <row r="409" spans="1:14" ht="20" customHeight="1" x14ac:dyDescent="0.3">
      <c r="A409" s="16"/>
      <c r="B409" s="156" t="s">
        <v>15</v>
      </c>
      <c r="C409" s="157"/>
      <c r="D409" s="157"/>
      <c r="E409" s="157"/>
      <c r="F409" s="157"/>
      <c r="G409" s="157"/>
      <c r="H409" s="157"/>
      <c r="I409" s="157"/>
      <c r="J409" s="157"/>
      <c r="K409" s="157"/>
      <c r="L409" s="157"/>
      <c r="M409" s="158"/>
      <c r="N409" s="19"/>
    </row>
    <row r="410" spans="1:14" ht="20" customHeight="1" thickBot="1" x14ac:dyDescent="0.35">
      <c r="A410" s="16"/>
      <c r="B410" s="156" t="s">
        <v>16</v>
      </c>
      <c r="C410" s="157"/>
      <c r="D410" s="157"/>
      <c r="E410" s="157"/>
      <c r="F410" s="157"/>
      <c r="G410" s="157"/>
      <c r="H410" s="157"/>
      <c r="I410" s="157"/>
      <c r="J410" s="157"/>
      <c r="K410" s="157"/>
      <c r="L410" s="157"/>
      <c r="M410" s="158"/>
      <c r="N410" s="19"/>
    </row>
    <row r="411" spans="1:14" ht="30" customHeight="1" thickTop="1" x14ac:dyDescent="0.3">
      <c r="A411" s="16"/>
      <c r="B411" s="159" t="s">
        <v>17</v>
      </c>
      <c r="C411" s="160"/>
      <c r="D411" s="160"/>
      <c r="E411" s="162" t="s">
        <v>18</v>
      </c>
      <c r="F411" s="163"/>
      <c r="G411" s="163"/>
      <c r="H411" s="164"/>
      <c r="I411" s="165" t="s">
        <v>19</v>
      </c>
      <c r="J411" s="166"/>
      <c r="K411" s="166"/>
      <c r="L411" s="166"/>
      <c r="M411" s="167"/>
      <c r="N411" s="19"/>
    </row>
    <row r="412" spans="1:14" ht="55" customHeight="1" thickBot="1" x14ac:dyDescent="0.35">
      <c r="A412" s="16"/>
      <c r="B412" s="55"/>
      <c r="C412" s="17"/>
      <c r="D412" s="17"/>
      <c r="E412" s="168" t="s">
        <v>20</v>
      </c>
      <c r="F412" s="169"/>
      <c r="G412" s="169"/>
      <c r="H412" s="170"/>
      <c r="I412" s="171" t="s">
        <v>21</v>
      </c>
      <c r="J412" s="172"/>
      <c r="K412" s="172"/>
      <c r="L412" s="172"/>
      <c r="M412" s="173"/>
      <c r="N412" s="19"/>
    </row>
    <row r="413" spans="1:14" ht="10" customHeight="1" thickTop="1" x14ac:dyDescent="0.3">
      <c r="A413" s="16"/>
      <c r="B413" s="55"/>
      <c r="C413" s="17"/>
      <c r="D413" s="17"/>
      <c r="E413" s="17"/>
      <c r="F413" s="17"/>
      <c r="G413" s="17"/>
      <c r="H413" s="17"/>
      <c r="I413" s="17"/>
      <c r="J413" s="17"/>
      <c r="K413" s="17"/>
      <c r="L413" s="17"/>
      <c r="M413" s="56"/>
      <c r="N413" s="19"/>
    </row>
    <row r="414" spans="1:14" ht="20.149999999999999" customHeight="1" x14ac:dyDescent="0.3">
      <c r="A414" s="16"/>
      <c r="B414" s="46"/>
      <c r="C414" s="39"/>
      <c r="D414" s="39"/>
      <c r="E414" s="153" t="s">
        <v>119</v>
      </c>
      <c r="F414" s="154"/>
      <c r="G414" s="154"/>
      <c r="H414" s="154"/>
      <c r="I414" s="154"/>
      <c r="J414" s="154"/>
      <c r="K414" s="154"/>
      <c r="L414" s="155"/>
      <c r="M414" s="48"/>
      <c r="N414" s="19"/>
    </row>
    <row r="415" spans="1:14" ht="10" customHeight="1" x14ac:dyDescent="0.3">
      <c r="A415" s="16"/>
      <c r="B415" s="46"/>
      <c r="C415" s="39"/>
      <c r="D415" s="39"/>
      <c r="E415" s="39"/>
      <c r="F415" s="39"/>
      <c r="G415" s="39"/>
      <c r="H415" s="39"/>
      <c r="I415" s="39"/>
      <c r="J415" s="39"/>
      <c r="K415" s="39"/>
      <c r="L415" s="39"/>
      <c r="M415" s="48"/>
      <c r="N415" s="19"/>
    </row>
    <row r="416" spans="1:14" ht="65.150000000000006" customHeight="1" x14ac:dyDescent="0.3">
      <c r="A416" s="16"/>
      <c r="B416" s="156" t="str">
        <f>C1461</f>
        <v>Now that Juanita is completing the Standard Cultural Competence program, we expect stellar outcomes. And will soon provide a testimonial of their responsiveness to the needs of diverse clients.</v>
      </c>
      <c r="C416" s="157"/>
      <c r="D416" s="157"/>
      <c r="E416" s="157"/>
      <c r="F416" s="157"/>
      <c r="G416" s="157"/>
      <c r="H416" s="157"/>
      <c r="I416" s="157"/>
      <c r="J416" s="157"/>
      <c r="K416" s="157"/>
      <c r="L416" s="157"/>
      <c r="M416" s="158"/>
      <c r="N416" s="19"/>
    </row>
    <row r="417" spans="1:54" ht="45" customHeight="1" x14ac:dyDescent="0.3">
      <c r="A417" s="16"/>
      <c r="B417" s="150"/>
      <c r="C417" s="151"/>
      <c r="D417" s="151"/>
      <c r="E417" s="151"/>
      <c r="F417" s="151"/>
      <c r="G417" s="151"/>
      <c r="H417" s="151"/>
      <c r="I417" s="151"/>
      <c r="J417" s="151"/>
      <c r="K417" s="151"/>
      <c r="L417" s="151"/>
      <c r="M417" s="152"/>
      <c r="N417" s="19"/>
    </row>
    <row r="418" spans="1:54" ht="5.15" customHeight="1" x14ac:dyDescent="0.3">
      <c r="A418" s="16"/>
      <c r="B418" s="39"/>
      <c r="C418" s="39"/>
      <c r="D418" s="39"/>
      <c r="E418" s="39"/>
      <c r="F418" s="39"/>
      <c r="G418" s="39"/>
      <c r="H418" s="39"/>
      <c r="I418" s="39"/>
      <c r="J418" s="39"/>
      <c r="K418" s="39"/>
      <c r="L418" s="39"/>
      <c r="M418" s="39"/>
      <c r="N418" s="19"/>
    </row>
    <row r="419" spans="1:54" ht="5.15" customHeight="1" x14ac:dyDescent="0.3">
      <c r="A419" s="27"/>
      <c r="B419" s="28"/>
      <c r="C419" s="28"/>
      <c r="D419" s="28"/>
      <c r="E419" s="28"/>
      <c r="F419" s="28"/>
      <c r="G419" s="28"/>
      <c r="H419" s="28"/>
      <c r="I419" s="28"/>
      <c r="J419" s="28"/>
      <c r="K419" s="28"/>
      <c r="L419" s="28"/>
      <c r="M419" s="28"/>
      <c r="N419" s="29"/>
    </row>
    <row r="420" spans="1:54" ht="55" customHeight="1" x14ac:dyDescent="0.3">
      <c r="A420" s="30" t="s">
        <v>5</v>
      </c>
      <c r="B420" s="185" t="s">
        <v>32</v>
      </c>
      <c r="C420" s="185"/>
      <c r="D420" s="185"/>
      <c r="E420" s="185"/>
      <c r="F420" s="186" t="s">
        <v>46</v>
      </c>
      <c r="G420" s="186"/>
      <c r="H420" s="186"/>
      <c r="I420" s="186"/>
      <c r="J420" s="187" t="s">
        <v>48</v>
      </c>
      <c r="K420" s="187"/>
      <c r="L420" s="187"/>
      <c r="M420" s="187"/>
      <c r="N420" s="31" t="s">
        <v>7</v>
      </c>
    </row>
    <row r="421" spans="1:54" ht="5.15" customHeight="1" x14ac:dyDescent="0.3">
      <c r="A421" s="11"/>
      <c r="B421" s="12"/>
      <c r="C421" s="12"/>
      <c r="D421" s="12"/>
      <c r="E421" s="12"/>
      <c r="F421" s="12"/>
      <c r="G421" s="12"/>
      <c r="H421" s="13"/>
      <c r="I421" s="12"/>
      <c r="J421" s="12"/>
      <c r="K421" s="12"/>
      <c r="L421" s="12"/>
      <c r="M421" s="12"/>
      <c r="N421" s="14"/>
    </row>
    <row r="422" spans="1:54" ht="5.15" customHeight="1" x14ac:dyDescent="0.3">
      <c r="A422" s="16"/>
      <c r="B422" s="17"/>
      <c r="C422" s="17"/>
      <c r="D422" s="17"/>
      <c r="E422" s="17"/>
      <c r="F422" s="17"/>
      <c r="G422" s="17"/>
      <c r="H422" s="18"/>
      <c r="I422" s="17"/>
      <c r="J422" s="17"/>
      <c r="K422" s="17"/>
      <c r="L422" s="17"/>
      <c r="M422" s="17"/>
      <c r="N422" s="19"/>
    </row>
    <row r="423" spans="1:54" ht="5.15" customHeight="1" thickBot="1" x14ac:dyDescent="0.35">
      <c r="A423" s="16"/>
      <c r="B423" s="32"/>
      <c r="C423" s="32"/>
      <c r="D423" s="32"/>
      <c r="E423" s="32"/>
      <c r="F423" s="32"/>
      <c r="G423" s="32"/>
      <c r="H423" s="32"/>
      <c r="I423" s="32"/>
      <c r="J423" s="32"/>
      <c r="K423" s="32"/>
      <c r="L423" s="32"/>
      <c r="M423" s="32"/>
      <c r="N423" s="19"/>
    </row>
    <row r="424" spans="1:54" ht="20.149999999999999" customHeight="1" thickTop="1" x14ac:dyDescent="0.3">
      <c r="A424" s="16"/>
      <c r="B424" s="33" t="s">
        <v>11</v>
      </c>
      <c r="C424" s="32"/>
      <c r="D424" s="32"/>
      <c r="E424" s="32"/>
      <c r="F424" s="179" t="str">
        <f>F383</f>
        <v>Maria</v>
      </c>
      <c r="G424" s="180"/>
      <c r="H424" s="180"/>
      <c r="I424" s="181"/>
      <c r="J424" s="34"/>
      <c r="K424" s="35" t="s">
        <v>12</v>
      </c>
      <c r="L424" s="36"/>
      <c r="M424" s="37"/>
      <c r="N424" s="19"/>
    </row>
    <row r="425" spans="1:54" ht="20.149999999999999" customHeight="1" thickBot="1" x14ac:dyDescent="0.35">
      <c r="A425" s="16"/>
      <c r="B425" s="33" t="s">
        <v>13</v>
      </c>
      <c r="C425" s="32"/>
      <c r="D425" s="32"/>
      <c r="E425" s="32"/>
      <c r="F425" s="179" t="str">
        <f>F384</f>
        <v>Juanita</v>
      </c>
      <c r="G425" s="180"/>
      <c r="H425" s="180"/>
      <c r="I425" s="181"/>
      <c r="J425" s="34"/>
      <c r="K425" s="182">
        <v>7.7</v>
      </c>
      <c r="L425" s="183"/>
      <c r="M425" s="184"/>
      <c r="N425" s="19"/>
    </row>
    <row r="426" spans="1:54" ht="10" customHeight="1" thickTop="1" x14ac:dyDescent="0.3">
      <c r="A426" s="16"/>
      <c r="B426" s="17"/>
      <c r="C426" s="17"/>
      <c r="D426" s="17"/>
      <c r="E426" s="17"/>
      <c r="F426" s="17"/>
      <c r="G426" s="17"/>
      <c r="H426" s="18"/>
      <c r="I426" s="17"/>
      <c r="J426" s="17"/>
      <c r="K426" s="17"/>
      <c r="L426" s="17"/>
      <c r="M426" s="17"/>
      <c r="N426" s="19"/>
    </row>
    <row r="427" spans="1:54" ht="20.149999999999999" customHeight="1" x14ac:dyDescent="0.3">
      <c r="A427" s="16"/>
      <c r="B427" s="174" t="str">
        <f>F1471</f>
        <v>1. I felt fully seen and heard.</v>
      </c>
      <c r="C427" s="174"/>
      <c r="D427" s="174"/>
      <c r="E427" s="174"/>
      <c r="F427" s="174"/>
      <c r="G427" s="174"/>
      <c r="H427" s="174"/>
      <c r="I427" s="174"/>
      <c r="J427" s="174"/>
      <c r="K427" s="175" t="s">
        <v>55</v>
      </c>
      <c r="L427" s="176"/>
      <c r="M427" s="177"/>
      <c r="N427" s="19"/>
    </row>
    <row r="428" spans="1:54" ht="5.15" customHeight="1" x14ac:dyDescent="0.3">
      <c r="A428" s="16"/>
      <c r="B428" s="17"/>
      <c r="C428" s="17"/>
      <c r="D428" s="17"/>
      <c r="E428" s="17"/>
      <c r="F428" s="17"/>
      <c r="G428" s="17"/>
      <c r="H428" s="18"/>
      <c r="I428" s="17"/>
      <c r="J428" s="17"/>
      <c r="K428" s="17"/>
      <c r="L428" s="17"/>
      <c r="M428" s="17"/>
      <c r="N428" s="19"/>
      <c r="BB428" s="38"/>
    </row>
    <row r="429" spans="1:54" ht="20.149999999999999" customHeight="1" x14ac:dyDescent="0.3">
      <c r="A429" s="16"/>
      <c r="B429" s="174" t="str">
        <f>F1472</f>
        <v>2. They faithfully responded to all of my expressions of pain or discomfort.</v>
      </c>
      <c r="C429" s="174"/>
      <c r="D429" s="174"/>
      <c r="E429" s="174"/>
      <c r="F429" s="174"/>
      <c r="G429" s="174"/>
      <c r="H429" s="174"/>
      <c r="I429" s="174"/>
      <c r="J429" s="174"/>
      <c r="K429" s="175" t="s">
        <v>51</v>
      </c>
      <c r="L429" s="176"/>
      <c r="M429" s="177"/>
      <c r="N429" s="19"/>
      <c r="BB429" s="38"/>
    </row>
    <row r="430" spans="1:54" ht="5.15" customHeight="1" x14ac:dyDescent="0.3">
      <c r="A430" s="16"/>
      <c r="B430" s="17"/>
      <c r="C430" s="17"/>
      <c r="D430" s="17"/>
      <c r="E430" s="17"/>
      <c r="F430" s="17"/>
      <c r="G430" s="17"/>
      <c r="H430" s="18"/>
      <c r="I430" s="17"/>
      <c r="J430" s="17"/>
      <c r="K430" s="17"/>
      <c r="L430" s="17"/>
      <c r="M430" s="17"/>
      <c r="N430" s="19"/>
      <c r="BB430" s="38"/>
    </row>
    <row r="431" spans="1:54" ht="20.149999999999999" customHeight="1" x14ac:dyDescent="0.3">
      <c r="A431" s="16"/>
      <c r="B431" s="174" t="str">
        <f>F1473</f>
        <v>3. They put my personal wellbeing ahead of their institutional processes.</v>
      </c>
      <c r="C431" s="174"/>
      <c r="D431" s="174"/>
      <c r="E431" s="174"/>
      <c r="F431" s="174"/>
      <c r="G431" s="174"/>
      <c r="H431" s="174"/>
      <c r="I431" s="174"/>
      <c r="J431" s="174"/>
      <c r="K431" s="175" t="s">
        <v>51</v>
      </c>
      <c r="L431" s="176"/>
      <c r="M431" s="177"/>
      <c r="N431" s="19"/>
      <c r="BB431" s="38"/>
    </row>
    <row r="432" spans="1:54" ht="5.15" customHeight="1" x14ac:dyDescent="0.3">
      <c r="A432" s="16"/>
      <c r="B432" s="17"/>
      <c r="C432" s="17"/>
      <c r="D432" s="17"/>
      <c r="E432" s="17"/>
      <c r="F432" s="17"/>
      <c r="G432" s="17"/>
      <c r="H432" s="18"/>
      <c r="I432" s="17"/>
      <c r="J432" s="17"/>
      <c r="K432" s="17"/>
      <c r="L432" s="17"/>
      <c r="M432" s="17"/>
      <c r="N432" s="19"/>
      <c r="BB432" s="38"/>
    </row>
    <row r="433" spans="1:14" ht="20.149999999999999" customHeight="1" x14ac:dyDescent="0.3">
      <c r="A433" s="16"/>
      <c r="B433" s="174" t="str">
        <f>F1474</f>
        <v>4. Their actions and expressions were devoid of any microaggressions.</v>
      </c>
      <c r="C433" s="174"/>
      <c r="D433" s="174"/>
      <c r="E433" s="174"/>
      <c r="F433" s="174"/>
      <c r="G433" s="174"/>
      <c r="H433" s="174"/>
      <c r="I433" s="174"/>
      <c r="J433" s="174"/>
      <c r="K433" s="175" t="s">
        <v>55</v>
      </c>
      <c r="L433" s="176"/>
      <c r="M433" s="177"/>
      <c r="N433" s="19"/>
    </row>
    <row r="434" spans="1:14" ht="5.15" customHeight="1" x14ac:dyDescent="0.3">
      <c r="A434" s="16"/>
      <c r="B434" s="17"/>
      <c r="C434" s="17"/>
      <c r="D434" s="17"/>
      <c r="E434" s="17"/>
      <c r="F434" s="17"/>
      <c r="G434" s="17"/>
      <c r="H434" s="18"/>
      <c r="I434" s="17"/>
      <c r="J434" s="17"/>
      <c r="K434" s="17"/>
      <c r="L434" s="17"/>
      <c r="M434" s="17"/>
      <c r="N434" s="19"/>
    </row>
    <row r="435" spans="1:14" ht="20.149999999999999" customHeight="1" x14ac:dyDescent="0.3">
      <c r="A435" s="16"/>
      <c r="B435" s="174" t="str">
        <f>F1475</f>
        <v>5. They asked me how they could be more culturally sensitive.</v>
      </c>
      <c r="C435" s="174"/>
      <c r="D435" s="174"/>
      <c r="E435" s="174"/>
      <c r="F435" s="174"/>
      <c r="G435" s="174"/>
      <c r="H435" s="174"/>
      <c r="I435" s="174"/>
      <c r="J435" s="174"/>
      <c r="K435" s="175" t="s">
        <v>56</v>
      </c>
      <c r="L435" s="176"/>
      <c r="M435" s="177"/>
      <c r="N435" s="19"/>
    </row>
    <row r="436" spans="1:14" ht="5.15" customHeight="1" x14ac:dyDescent="0.3">
      <c r="A436" s="16"/>
      <c r="B436" s="17"/>
      <c r="C436" s="17"/>
      <c r="D436" s="17"/>
      <c r="E436" s="17"/>
      <c r="F436" s="17"/>
      <c r="G436" s="17"/>
      <c r="H436" s="18"/>
      <c r="I436" s="17"/>
      <c r="J436" s="17"/>
      <c r="K436" s="17"/>
      <c r="L436" s="17"/>
      <c r="M436" s="17"/>
      <c r="N436" s="19"/>
    </row>
    <row r="437" spans="1:14" ht="20.149999999999999" customHeight="1" x14ac:dyDescent="0.3">
      <c r="A437" s="16"/>
      <c r="B437" s="174" t="str">
        <f>F1476</f>
        <v>6. They did not exploit my vulnerability to their professional authority.</v>
      </c>
      <c r="C437" s="174"/>
      <c r="D437" s="174"/>
      <c r="E437" s="174"/>
      <c r="F437" s="174"/>
      <c r="G437" s="174"/>
      <c r="H437" s="174"/>
      <c r="I437" s="174"/>
      <c r="J437" s="174"/>
      <c r="K437" s="175" t="s">
        <v>53</v>
      </c>
      <c r="L437" s="176"/>
      <c r="M437" s="177"/>
      <c r="N437" s="19"/>
    </row>
    <row r="438" spans="1:14" ht="5.15" customHeight="1" x14ac:dyDescent="0.3">
      <c r="A438" s="16"/>
      <c r="B438" s="39"/>
      <c r="C438" s="39"/>
      <c r="D438" s="39"/>
      <c r="E438" s="39"/>
      <c r="F438" s="39"/>
      <c r="G438" s="39"/>
      <c r="H438" s="39"/>
      <c r="I438" s="39"/>
      <c r="J438" s="39"/>
      <c r="K438" s="39"/>
      <c r="L438" s="39"/>
      <c r="M438" s="39"/>
      <c r="N438" s="19"/>
    </row>
    <row r="439" spans="1:14" ht="20.149999999999999" customHeight="1" x14ac:dyDescent="0.3">
      <c r="A439" s="16"/>
      <c r="B439" s="174" t="str">
        <f>F1477</f>
        <v>7. I never had to give up my autonomy to fit their processes.</v>
      </c>
      <c r="C439" s="174"/>
      <c r="D439" s="174"/>
      <c r="E439" s="174"/>
      <c r="F439" s="174"/>
      <c r="G439" s="174"/>
      <c r="H439" s="174"/>
      <c r="I439" s="174"/>
      <c r="J439" s="174"/>
      <c r="K439" s="175" t="s">
        <v>53</v>
      </c>
      <c r="L439" s="176"/>
      <c r="M439" s="177"/>
      <c r="N439" s="19"/>
    </row>
    <row r="440" spans="1:14" ht="5.15" customHeight="1" x14ac:dyDescent="0.3">
      <c r="A440" s="16"/>
      <c r="B440" s="39"/>
      <c r="C440" s="39"/>
      <c r="D440" s="39"/>
      <c r="E440" s="39"/>
      <c r="F440" s="39"/>
      <c r="G440" s="39"/>
      <c r="H440" s="39"/>
      <c r="I440" s="39"/>
      <c r="J440" s="39"/>
      <c r="K440" s="39"/>
      <c r="L440" s="39"/>
      <c r="M440" s="39"/>
      <c r="N440" s="19"/>
    </row>
    <row r="441" spans="1:14" ht="20.149999999999999" customHeight="1" x14ac:dyDescent="0.3">
      <c r="A441" s="16"/>
      <c r="B441" s="174" t="str">
        <f>F1478</f>
        <v>8. Staff appeared to be culturally diverse.</v>
      </c>
      <c r="C441" s="174"/>
      <c r="D441" s="174"/>
      <c r="E441" s="174"/>
      <c r="F441" s="174"/>
      <c r="G441" s="174"/>
      <c r="H441" s="174"/>
      <c r="I441" s="174"/>
      <c r="J441" s="174"/>
      <c r="K441" s="175" t="s">
        <v>56</v>
      </c>
      <c r="L441" s="176"/>
      <c r="M441" s="177"/>
      <c r="N441" s="19"/>
    </row>
    <row r="442" spans="1:14" ht="5.15" customHeight="1" x14ac:dyDescent="0.3">
      <c r="A442" s="16"/>
      <c r="B442" s="39"/>
      <c r="C442" s="39"/>
      <c r="D442" s="39"/>
      <c r="E442" s="39"/>
      <c r="F442" s="39"/>
      <c r="G442" s="39"/>
      <c r="H442" s="39"/>
      <c r="I442" s="39"/>
      <c r="J442" s="39"/>
      <c r="K442" s="39"/>
      <c r="L442" s="39"/>
      <c r="M442" s="39"/>
      <c r="N442" s="19"/>
    </row>
    <row r="443" spans="1:14" ht="20.149999999999999" customHeight="1" x14ac:dyDescent="0.3">
      <c r="A443" s="16"/>
      <c r="B443" s="174" t="str">
        <f>F1479</f>
        <v>9. They effectively accommodated my linguistic barrier.</v>
      </c>
      <c r="C443" s="174"/>
      <c r="D443" s="174"/>
      <c r="E443" s="174"/>
      <c r="F443" s="174"/>
      <c r="G443" s="174"/>
      <c r="H443" s="174"/>
      <c r="I443" s="174"/>
      <c r="J443" s="174"/>
      <c r="K443" s="175" t="s">
        <v>49</v>
      </c>
      <c r="L443" s="176"/>
      <c r="M443" s="177"/>
      <c r="N443" s="19"/>
    </row>
    <row r="444" spans="1:14" ht="5.15" customHeight="1" x14ac:dyDescent="0.3">
      <c r="A444" s="16"/>
      <c r="B444" s="39"/>
      <c r="C444" s="39"/>
      <c r="D444" s="39"/>
      <c r="E444" s="39"/>
      <c r="F444" s="39"/>
      <c r="G444" s="39"/>
      <c r="H444" s="39"/>
      <c r="I444" s="39"/>
      <c r="J444" s="39"/>
      <c r="K444" s="39"/>
      <c r="L444" s="39"/>
      <c r="M444" s="39"/>
      <c r="N444" s="19"/>
    </row>
    <row r="445" spans="1:14" ht="20.149999999999999" customHeight="1" x14ac:dyDescent="0.3">
      <c r="A445" s="16"/>
      <c r="B445" s="174" t="str">
        <f>F1480</f>
        <v>10. I was offered billing options appropriate to my cultural values.</v>
      </c>
      <c r="C445" s="174"/>
      <c r="D445" s="174"/>
      <c r="E445" s="174"/>
      <c r="F445" s="174"/>
      <c r="G445" s="174"/>
      <c r="H445" s="174"/>
      <c r="I445" s="174"/>
      <c r="J445" s="174"/>
      <c r="K445" s="175" t="s">
        <v>55</v>
      </c>
      <c r="L445" s="176"/>
      <c r="M445" s="177"/>
      <c r="N445" s="19"/>
    </row>
    <row r="446" spans="1:14" ht="10" customHeight="1" x14ac:dyDescent="0.3">
      <c r="A446" s="16"/>
      <c r="B446" s="39"/>
      <c r="C446" s="39"/>
      <c r="D446" s="39"/>
      <c r="E446" s="39"/>
      <c r="F446" s="39"/>
      <c r="G446" s="39"/>
      <c r="H446" s="39"/>
      <c r="I446" s="39"/>
      <c r="J446" s="39"/>
      <c r="K446" s="39"/>
      <c r="L446" s="39"/>
      <c r="M446" s="39"/>
      <c r="N446" s="19"/>
    </row>
    <row r="447" spans="1:14" ht="15" customHeight="1" x14ac:dyDescent="0.3">
      <c r="A447" s="16"/>
      <c r="B447" s="178" t="str">
        <f>B1484</f>
        <v>The resulting score for cultural competence is 43 out of 100. This indicates a level of mild incompetence.</v>
      </c>
      <c r="C447" s="178"/>
      <c r="D447" s="178"/>
      <c r="E447" s="178"/>
      <c r="F447" s="178"/>
      <c r="G447" s="178"/>
      <c r="H447" s="178"/>
      <c r="I447" s="178"/>
      <c r="J447" s="178"/>
      <c r="K447" s="178"/>
      <c r="L447" s="178"/>
      <c r="M447" s="178"/>
      <c r="N447" s="19"/>
    </row>
    <row r="448" spans="1:14" ht="10" customHeight="1" x14ac:dyDescent="0.3">
      <c r="A448" s="16"/>
      <c r="B448" s="40"/>
      <c r="C448" s="41"/>
      <c r="D448" s="41"/>
      <c r="E448" s="41"/>
      <c r="F448" s="41"/>
      <c r="G448" s="41"/>
      <c r="H448" s="41"/>
      <c r="I448" s="41"/>
      <c r="J448" s="41"/>
      <c r="K448" s="41"/>
      <c r="L448" s="41"/>
      <c r="M448" s="42"/>
      <c r="N448" s="19"/>
    </row>
    <row r="449" spans="1:14" ht="20" customHeight="1" x14ac:dyDescent="0.3">
      <c r="A449" s="16"/>
      <c r="B449" s="52" t="str">
        <f>C1488</f>
        <v xml:space="preserve">We provide this helpful feedback to you, Juanita, to improve your cultural competency. </v>
      </c>
      <c r="C449" s="53"/>
      <c r="D449" s="53"/>
      <c r="E449" s="53"/>
      <c r="F449" s="53"/>
      <c r="G449" s="53"/>
      <c r="H449" s="53"/>
      <c r="I449" s="53"/>
      <c r="J449" s="53"/>
      <c r="K449" s="53"/>
      <c r="L449" s="53"/>
      <c r="M449" s="54"/>
      <c r="N449" s="19"/>
    </row>
    <row r="450" spans="1:14" ht="20" customHeight="1" x14ac:dyDescent="0.3">
      <c r="A450" s="16"/>
      <c r="B450" s="156" t="s">
        <v>15</v>
      </c>
      <c r="C450" s="157"/>
      <c r="D450" s="157"/>
      <c r="E450" s="157"/>
      <c r="F450" s="157"/>
      <c r="G450" s="157"/>
      <c r="H450" s="157"/>
      <c r="I450" s="157"/>
      <c r="J450" s="157"/>
      <c r="K450" s="157"/>
      <c r="L450" s="157"/>
      <c r="M450" s="158"/>
      <c r="N450" s="19"/>
    </row>
    <row r="451" spans="1:14" ht="20" customHeight="1" thickBot="1" x14ac:dyDescent="0.35">
      <c r="A451" s="16"/>
      <c r="B451" s="156" t="s">
        <v>16</v>
      </c>
      <c r="C451" s="157"/>
      <c r="D451" s="157"/>
      <c r="E451" s="157"/>
      <c r="F451" s="157"/>
      <c r="G451" s="157"/>
      <c r="H451" s="157"/>
      <c r="I451" s="157"/>
      <c r="J451" s="157"/>
      <c r="K451" s="157"/>
      <c r="L451" s="157"/>
      <c r="M451" s="158"/>
      <c r="N451" s="19"/>
    </row>
    <row r="452" spans="1:14" ht="30" customHeight="1" thickTop="1" x14ac:dyDescent="0.3">
      <c r="A452" s="16"/>
      <c r="B452" s="159" t="s">
        <v>17</v>
      </c>
      <c r="C452" s="160"/>
      <c r="D452" s="160"/>
      <c r="E452" s="162" t="s">
        <v>18</v>
      </c>
      <c r="F452" s="163"/>
      <c r="G452" s="163"/>
      <c r="H452" s="164"/>
      <c r="I452" s="165" t="s">
        <v>19</v>
      </c>
      <c r="J452" s="166"/>
      <c r="K452" s="166"/>
      <c r="L452" s="166"/>
      <c r="M452" s="167"/>
      <c r="N452" s="19"/>
    </row>
    <row r="453" spans="1:14" ht="55" customHeight="1" thickBot="1" x14ac:dyDescent="0.35">
      <c r="A453" s="16"/>
      <c r="B453" s="55"/>
      <c r="C453" s="17"/>
      <c r="D453" s="17"/>
      <c r="E453" s="168" t="s">
        <v>20</v>
      </c>
      <c r="F453" s="169"/>
      <c r="G453" s="169"/>
      <c r="H453" s="170"/>
      <c r="I453" s="171" t="s">
        <v>21</v>
      </c>
      <c r="J453" s="172"/>
      <c r="K453" s="172"/>
      <c r="L453" s="172"/>
      <c r="M453" s="173"/>
      <c r="N453" s="19"/>
    </row>
    <row r="454" spans="1:14" ht="10" customHeight="1" thickTop="1" x14ac:dyDescent="0.3">
      <c r="A454" s="16"/>
      <c r="B454" s="55"/>
      <c r="C454" s="17"/>
      <c r="D454" s="17"/>
      <c r="E454" s="17"/>
      <c r="F454" s="17"/>
      <c r="G454" s="17"/>
      <c r="H454" s="17"/>
      <c r="I454" s="17"/>
      <c r="J454" s="17"/>
      <c r="K454" s="17"/>
      <c r="L454" s="17"/>
      <c r="M454" s="56"/>
      <c r="N454" s="19"/>
    </row>
    <row r="455" spans="1:14" ht="20.149999999999999" customHeight="1" x14ac:dyDescent="0.3">
      <c r="A455" s="16"/>
      <c r="B455" s="46"/>
      <c r="C455" s="39"/>
      <c r="D455" s="39"/>
      <c r="E455" s="153" t="s">
        <v>119</v>
      </c>
      <c r="F455" s="154"/>
      <c r="G455" s="154"/>
      <c r="H455" s="154"/>
      <c r="I455" s="154"/>
      <c r="J455" s="154"/>
      <c r="K455" s="154"/>
      <c r="L455" s="155"/>
      <c r="M455" s="48"/>
      <c r="N455" s="19"/>
    </row>
    <row r="456" spans="1:14" ht="10" customHeight="1" x14ac:dyDescent="0.3">
      <c r="A456" s="16"/>
      <c r="B456" s="46"/>
      <c r="C456" s="39"/>
      <c r="D456" s="39"/>
      <c r="E456" s="39"/>
      <c r="F456" s="39"/>
      <c r="G456" s="39"/>
      <c r="H456" s="39"/>
      <c r="I456" s="39"/>
      <c r="J456" s="39"/>
      <c r="K456" s="39"/>
      <c r="L456" s="39"/>
      <c r="M456" s="48"/>
      <c r="N456" s="19"/>
    </row>
    <row r="457" spans="1:14" ht="65.150000000000006" customHeight="1" x14ac:dyDescent="0.3">
      <c r="A457" s="16"/>
      <c r="B457" s="156" t="str">
        <f>C1498</f>
        <v>Now that Juanita is completing the Standard Cultural Competence program, we expect stellar outcomes. And will soon provide a testimonial of their responsiveness to the needs of diverse clients.</v>
      </c>
      <c r="C457" s="157"/>
      <c r="D457" s="157"/>
      <c r="E457" s="157"/>
      <c r="F457" s="157"/>
      <c r="G457" s="157"/>
      <c r="H457" s="157"/>
      <c r="I457" s="157"/>
      <c r="J457" s="157"/>
      <c r="K457" s="157"/>
      <c r="L457" s="157"/>
      <c r="M457" s="158"/>
      <c r="N457" s="19"/>
    </row>
    <row r="458" spans="1:14" ht="45" customHeight="1" x14ac:dyDescent="0.3">
      <c r="A458" s="16"/>
      <c r="B458" s="150"/>
      <c r="C458" s="151"/>
      <c r="D458" s="151"/>
      <c r="E458" s="151"/>
      <c r="F458" s="151"/>
      <c r="G458" s="151"/>
      <c r="H458" s="151"/>
      <c r="I458" s="151"/>
      <c r="J458" s="151"/>
      <c r="K458" s="151"/>
      <c r="L458" s="151"/>
      <c r="M458" s="152"/>
      <c r="N458" s="19"/>
    </row>
    <row r="459" spans="1:14" ht="5.15" customHeight="1" x14ac:dyDescent="0.3">
      <c r="A459" s="16"/>
      <c r="B459" s="39"/>
      <c r="C459" s="39"/>
      <c r="D459" s="39"/>
      <c r="E459" s="39"/>
      <c r="F459" s="39"/>
      <c r="G459" s="39"/>
      <c r="H459" s="39"/>
      <c r="I459" s="39"/>
      <c r="J459" s="39"/>
      <c r="K459" s="39"/>
      <c r="L459" s="39"/>
      <c r="M459" s="39"/>
      <c r="N459" s="19"/>
    </row>
    <row r="460" spans="1:14" ht="5.15" customHeight="1" x14ac:dyDescent="0.3">
      <c r="A460" s="27"/>
      <c r="B460" s="28"/>
      <c r="C460" s="28"/>
      <c r="D460" s="28"/>
      <c r="E460" s="28"/>
      <c r="F460" s="28"/>
      <c r="G460" s="28"/>
      <c r="H460" s="28"/>
      <c r="I460" s="28"/>
      <c r="J460" s="28"/>
      <c r="K460" s="28"/>
      <c r="L460" s="28"/>
      <c r="M460" s="28"/>
      <c r="N460" s="29"/>
    </row>
    <row r="461" spans="1:14" ht="55" customHeight="1" x14ac:dyDescent="0.3">
      <c r="A461" s="30" t="s">
        <v>5</v>
      </c>
      <c r="B461" s="185" t="s">
        <v>33</v>
      </c>
      <c r="C461" s="185"/>
      <c r="D461" s="185"/>
      <c r="E461" s="185"/>
      <c r="F461" s="186" t="s">
        <v>46</v>
      </c>
      <c r="G461" s="186"/>
      <c r="H461" s="186"/>
      <c r="I461" s="186"/>
      <c r="J461" s="187" t="s">
        <v>48</v>
      </c>
      <c r="K461" s="187"/>
      <c r="L461" s="187"/>
      <c r="M461" s="187"/>
      <c r="N461" s="31" t="s">
        <v>7</v>
      </c>
    </row>
    <row r="462" spans="1:14" ht="5.15" customHeight="1" x14ac:dyDescent="0.3">
      <c r="A462" s="11"/>
      <c r="B462" s="12"/>
      <c r="C462" s="12"/>
      <c r="D462" s="12"/>
      <c r="E462" s="12"/>
      <c r="F462" s="12"/>
      <c r="G462" s="12"/>
      <c r="H462" s="13"/>
      <c r="I462" s="12"/>
      <c r="J462" s="12"/>
      <c r="K462" s="12"/>
      <c r="L462" s="12"/>
      <c r="M462" s="12"/>
      <c r="N462" s="14"/>
    </row>
    <row r="463" spans="1:14" ht="5.15" customHeight="1" x14ac:dyDescent="0.3">
      <c r="A463" s="16"/>
      <c r="B463" s="17"/>
      <c r="C463" s="17"/>
      <c r="D463" s="17"/>
      <c r="E463" s="17"/>
      <c r="F463" s="17"/>
      <c r="G463" s="17"/>
      <c r="H463" s="18"/>
      <c r="I463" s="17"/>
      <c r="J463" s="17"/>
      <c r="K463" s="17"/>
      <c r="L463" s="17"/>
      <c r="M463" s="17"/>
      <c r="N463" s="19"/>
    </row>
    <row r="464" spans="1:14" ht="5.15" customHeight="1" thickBot="1" x14ac:dyDescent="0.35">
      <c r="A464" s="16"/>
      <c r="B464" s="32"/>
      <c r="C464" s="32"/>
      <c r="D464" s="32"/>
      <c r="E464" s="32"/>
      <c r="F464" s="32"/>
      <c r="G464" s="32"/>
      <c r="H464" s="32"/>
      <c r="I464" s="32"/>
      <c r="J464" s="32"/>
      <c r="K464" s="32"/>
      <c r="L464" s="32"/>
      <c r="M464" s="32"/>
      <c r="N464" s="19"/>
    </row>
    <row r="465" spans="1:54" ht="20.149999999999999" customHeight="1" thickTop="1" x14ac:dyDescent="0.3">
      <c r="A465" s="16"/>
      <c r="B465" s="33" t="s">
        <v>11</v>
      </c>
      <c r="C465" s="32"/>
      <c r="D465" s="32"/>
      <c r="E465" s="32"/>
      <c r="F465" s="179" t="str">
        <f>F424</f>
        <v>Maria</v>
      </c>
      <c r="G465" s="180"/>
      <c r="H465" s="180"/>
      <c r="I465" s="181"/>
      <c r="J465" s="34"/>
      <c r="K465" s="35" t="s">
        <v>12</v>
      </c>
      <c r="L465" s="36"/>
      <c r="M465" s="37"/>
      <c r="N465" s="19"/>
    </row>
    <row r="466" spans="1:54" ht="20.149999999999999" customHeight="1" thickBot="1" x14ac:dyDescent="0.35">
      <c r="A466" s="16"/>
      <c r="B466" s="33" t="s">
        <v>13</v>
      </c>
      <c r="C466" s="32"/>
      <c r="D466" s="32"/>
      <c r="E466" s="32"/>
      <c r="F466" s="179" t="str">
        <f>F425</f>
        <v>Juanita</v>
      </c>
      <c r="G466" s="180"/>
      <c r="H466" s="180"/>
      <c r="I466" s="181"/>
      <c r="J466" s="34"/>
      <c r="K466" s="182">
        <v>8.1</v>
      </c>
      <c r="L466" s="183"/>
      <c r="M466" s="184"/>
      <c r="N466" s="19"/>
    </row>
    <row r="467" spans="1:54" ht="10" customHeight="1" thickTop="1" x14ac:dyDescent="0.3">
      <c r="A467" s="16"/>
      <c r="B467" s="17"/>
      <c r="C467" s="17"/>
      <c r="D467" s="17"/>
      <c r="E467" s="17"/>
      <c r="F467" s="17"/>
      <c r="G467" s="17"/>
      <c r="H467" s="18"/>
      <c r="I467" s="17"/>
      <c r="J467" s="17"/>
      <c r="K467" s="17"/>
      <c r="L467" s="17"/>
      <c r="M467" s="17"/>
      <c r="N467" s="19"/>
    </row>
    <row r="468" spans="1:54" ht="20.149999999999999" customHeight="1" x14ac:dyDescent="0.3">
      <c r="A468" s="16"/>
      <c r="B468" s="174" t="str">
        <f>F1508</f>
        <v>1. I felt fully seen and heard.</v>
      </c>
      <c r="C468" s="174"/>
      <c r="D468" s="174"/>
      <c r="E468" s="174"/>
      <c r="F468" s="174"/>
      <c r="G468" s="174"/>
      <c r="H468" s="174"/>
      <c r="I468" s="174"/>
      <c r="J468" s="174"/>
      <c r="K468" s="175" t="s">
        <v>56</v>
      </c>
      <c r="L468" s="176"/>
      <c r="M468" s="177"/>
      <c r="N468" s="19"/>
    </row>
    <row r="469" spans="1:54" ht="5.15" customHeight="1" x14ac:dyDescent="0.3">
      <c r="A469" s="16"/>
      <c r="B469" s="17"/>
      <c r="C469" s="17"/>
      <c r="D469" s="17"/>
      <c r="E469" s="17"/>
      <c r="F469" s="17"/>
      <c r="G469" s="17"/>
      <c r="H469" s="18"/>
      <c r="I469" s="17"/>
      <c r="J469" s="17"/>
      <c r="K469" s="17"/>
      <c r="L469" s="17"/>
      <c r="M469" s="17"/>
      <c r="N469" s="19"/>
      <c r="BB469" s="38"/>
    </row>
    <row r="470" spans="1:54" ht="20.149999999999999" customHeight="1" x14ac:dyDescent="0.3">
      <c r="A470" s="16"/>
      <c r="B470" s="174" t="str">
        <f>F1509</f>
        <v>2. They faithfully responded to all of my expressions of pain or discomfort.</v>
      </c>
      <c r="C470" s="174"/>
      <c r="D470" s="174"/>
      <c r="E470" s="174"/>
      <c r="F470" s="174"/>
      <c r="G470" s="174"/>
      <c r="H470" s="174"/>
      <c r="I470" s="174"/>
      <c r="J470" s="174"/>
      <c r="K470" s="175" t="s">
        <v>51</v>
      </c>
      <c r="L470" s="176"/>
      <c r="M470" s="177"/>
      <c r="N470" s="19"/>
      <c r="BB470" s="38"/>
    </row>
    <row r="471" spans="1:54" ht="5.15" customHeight="1" x14ac:dyDescent="0.3">
      <c r="A471" s="16"/>
      <c r="B471" s="17"/>
      <c r="C471" s="17"/>
      <c r="D471" s="17"/>
      <c r="E471" s="17"/>
      <c r="F471" s="17"/>
      <c r="G471" s="17"/>
      <c r="H471" s="18"/>
      <c r="I471" s="17"/>
      <c r="J471" s="17"/>
      <c r="K471" s="17"/>
      <c r="L471" s="17"/>
      <c r="M471" s="17"/>
      <c r="N471" s="19"/>
      <c r="BB471" s="38"/>
    </row>
    <row r="472" spans="1:54" ht="20.149999999999999" customHeight="1" x14ac:dyDescent="0.3">
      <c r="A472" s="16"/>
      <c r="B472" s="174" t="str">
        <f>F1510</f>
        <v>3. They put my personal wellbeing ahead of their institutional processes.</v>
      </c>
      <c r="C472" s="174"/>
      <c r="D472" s="174"/>
      <c r="E472" s="174"/>
      <c r="F472" s="174"/>
      <c r="G472" s="174"/>
      <c r="H472" s="174"/>
      <c r="I472" s="174"/>
      <c r="J472" s="174"/>
      <c r="K472" s="175" t="s">
        <v>51</v>
      </c>
      <c r="L472" s="176"/>
      <c r="M472" s="177"/>
      <c r="N472" s="19"/>
      <c r="BB472" s="38"/>
    </row>
    <row r="473" spans="1:54" ht="5.15" customHeight="1" x14ac:dyDescent="0.3">
      <c r="A473" s="16"/>
      <c r="B473" s="17"/>
      <c r="C473" s="17"/>
      <c r="D473" s="17"/>
      <c r="E473" s="17"/>
      <c r="F473" s="17"/>
      <c r="G473" s="17"/>
      <c r="H473" s="18"/>
      <c r="I473" s="17"/>
      <c r="J473" s="17"/>
      <c r="K473" s="17"/>
      <c r="L473" s="17"/>
      <c r="M473" s="17"/>
      <c r="N473" s="19"/>
      <c r="BB473" s="38"/>
    </row>
    <row r="474" spans="1:54" ht="20.149999999999999" customHeight="1" x14ac:dyDescent="0.3">
      <c r="A474" s="16"/>
      <c r="B474" s="174" t="str">
        <f>F1511</f>
        <v>4. Their actions and expressions were devoid of any microaggressions.</v>
      </c>
      <c r="C474" s="174"/>
      <c r="D474" s="174"/>
      <c r="E474" s="174"/>
      <c r="F474" s="174"/>
      <c r="G474" s="174"/>
      <c r="H474" s="174"/>
      <c r="I474" s="174"/>
      <c r="J474" s="174"/>
      <c r="K474" s="175" t="s">
        <v>49</v>
      </c>
      <c r="L474" s="176"/>
      <c r="M474" s="177"/>
      <c r="N474" s="19"/>
    </row>
    <row r="475" spans="1:54" ht="5.15" customHeight="1" x14ac:dyDescent="0.3">
      <c r="A475" s="16"/>
      <c r="B475" s="17"/>
      <c r="C475" s="17"/>
      <c r="D475" s="17"/>
      <c r="E475" s="17"/>
      <c r="F475" s="17"/>
      <c r="G475" s="17"/>
      <c r="H475" s="18"/>
      <c r="I475" s="17"/>
      <c r="J475" s="17"/>
      <c r="K475" s="17"/>
      <c r="L475" s="17"/>
      <c r="M475" s="17"/>
      <c r="N475" s="19"/>
    </row>
    <row r="476" spans="1:54" ht="20.149999999999999" customHeight="1" x14ac:dyDescent="0.3">
      <c r="A476" s="16"/>
      <c r="B476" s="174" t="str">
        <f>F1512</f>
        <v>5. They asked me how they could be more culturally sensitive.</v>
      </c>
      <c r="C476" s="174"/>
      <c r="D476" s="174"/>
      <c r="E476" s="174"/>
      <c r="F476" s="174"/>
      <c r="G476" s="174"/>
      <c r="H476" s="174"/>
      <c r="I476" s="174"/>
      <c r="J476" s="174"/>
      <c r="K476" s="175" t="s">
        <v>56</v>
      </c>
      <c r="L476" s="176"/>
      <c r="M476" s="177"/>
      <c r="N476" s="19"/>
    </row>
    <row r="477" spans="1:54" ht="5.15" customHeight="1" x14ac:dyDescent="0.3">
      <c r="A477" s="16"/>
      <c r="B477" s="17"/>
      <c r="C477" s="17"/>
      <c r="D477" s="17"/>
      <c r="E477" s="17"/>
      <c r="F477" s="17"/>
      <c r="G477" s="17"/>
      <c r="H477" s="18"/>
      <c r="I477" s="17"/>
      <c r="J477" s="17"/>
      <c r="K477" s="17"/>
      <c r="L477" s="17"/>
      <c r="M477" s="17"/>
      <c r="N477" s="19"/>
    </row>
    <row r="478" spans="1:54" ht="20.149999999999999" customHeight="1" x14ac:dyDescent="0.3">
      <c r="A478" s="16"/>
      <c r="B478" s="174" t="str">
        <f>F1513</f>
        <v>6. They did not exploit my vulnerability to their professional authority.</v>
      </c>
      <c r="C478" s="174"/>
      <c r="D478" s="174"/>
      <c r="E478" s="174"/>
      <c r="F478" s="174"/>
      <c r="G478" s="174"/>
      <c r="H478" s="174"/>
      <c r="I478" s="174"/>
      <c r="J478" s="174"/>
      <c r="K478" s="175" t="s">
        <v>53</v>
      </c>
      <c r="L478" s="176"/>
      <c r="M478" s="177"/>
      <c r="N478" s="19"/>
    </row>
    <row r="479" spans="1:54" ht="5.15" customHeight="1" x14ac:dyDescent="0.3">
      <c r="A479" s="16"/>
      <c r="B479" s="39"/>
      <c r="C479" s="39"/>
      <c r="D479" s="39"/>
      <c r="E479" s="39"/>
      <c r="F479" s="39"/>
      <c r="G479" s="39"/>
      <c r="H479" s="39"/>
      <c r="I479" s="39"/>
      <c r="J479" s="39"/>
      <c r="K479" s="39"/>
      <c r="L479" s="39"/>
      <c r="M479" s="39"/>
      <c r="N479" s="19"/>
    </row>
    <row r="480" spans="1:54" ht="20.149999999999999" customHeight="1" x14ac:dyDescent="0.3">
      <c r="A480" s="16"/>
      <c r="B480" s="174" t="str">
        <f>F1514</f>
        <v>7. I never had to give up my autonomy to fit their processes.</v>
      </c>
      <c r="C480" s="174"/>
      <c r="D480" s="174"/>
      <c r="E480" s="174"/>
      <c r="F480" s="174"/>
      <c r="G480" s="174"/>
      <c r="H480" s="174"/>
      <c r="I480" s="174"/>
      <c r="J480" s="174"/>
      <c r="K480" s="175" t="s">
        <v>56</v>
      </c>
      <c r="L480" s="176"/>
      <c r="M480" s="177"/>
      <c r="N480" s="19"/>
    </row>
    <row r="481" spans="1:14" ht="5.15" customHeight="1" x14ac:dyDescent="0.3">
      <c r="A481" s="16"/>
      <c r="B481" s="39"/>
      <c r="C481" s="39"/>
      <c r="D481" s="39"/>
      <c r="E481" s="39"/>
      <c r="F481" s="39"/>
      <c r="G481" s="39"/>
      <c r="H481" s="39"/>
      <c r="I481" s="39"/>
      <c r="J481" s="39"/>
      <c r="K481" s="39"/>
      <c r="L481" s="39"/>
      <c r="M481" s="39"/>
      <c r="N481" s="19"/>
    </row>
    <row r="482" spans="1:14" ht="20.149999999999999" customHeight="1" x14ac:dyDescent="0.3">
      <c r="A482" s="16"/>
      <c r="B482" s="174" t="str">
        <f>F1515</f>
        <v>8. Staff appeared to be culturally diverse.</v>
      </c>
      <c r="C482" s="174"/>
      <c r="D482" s="174"/>
      <c r="E482" s="174"/>
      <c r="F482" s="174"/>
      <c r="G482" s="174"/>
      <c r="H482" s="174"/>
      <c r="I482" s="174"/>
      <c r="J482" s="174"/>
      <c r="K482" s="175" t="s">
        <v>56</v>
      </c>
      <c r="L482" s="176"/>
      <c r="M482" s="177"/>
      <c r="N482" s="19"/>
    </row>
    <row r="483" spans="1:14" ht="5.15" customHeight="1" x14ac:dyDescent="0.3">
      <c r="A483" s="16"/>
      <c r="B483" s="39"/>
      <c r="C483" s="39"/>
      <c r="D483" s="39"/>
      <c r="E483" s="39"/>
      <c r="F483" s="39"/>
      <c r="G483" s="39"/>
      <c r="H483" s="39"/>
      <c r="I483" s="39"/>
      <c r="J483" s="39"/>
      <c r="K483" s="39"/>
      <c r="L483" s="39"/>
      <c r="M483" s="39"/>
      <c r="N483" s="19"/>
    </row>
    <row r="484" spans="1:14" ht="20.149999999999999" customHeight="1" x14ac:dyDescent="0.3">
      <c r="A484" s="16"/>
      <c r="B484" s="174" t="str">
        <f>F1516</f>
        <v>9. They effectively accommodated my linguistic barrier.</v>
      </c>
      <c r="C484" s="174"/>
      <c r="D484" s="174"/>
      <c r="E484" s="174"/>
      <c r="F484" s="174"/>
      <c r="G484" s="174"/>
      <c r="H484" s="174"/>
      <c r="I484" s="174"/>
      <c r="J484" s="174"/>
      <c r="K484" s="175" t="s">
        <v>49</v>
      </c>
      <c r="L484" s="176"/>
      <c r="M484" s="177"/>
      <c r="N484" s="19"/>
    </row>
    <row r="485" spans="1:14" ht="5.15" customHeight="1" x14ac:dyDescent="0.3">
      <c r="A485" s="16"/>
      <c r="B485" s="39"/>
      <c r="C485" s="39"/>
      <c r="D485" s="39"/>
      <c r="E485" s="39"/>
      <c r="F485" s="39"/>
      <c r="G485" s="39"/>
      <c r="H485" s="39"/>
      <c r="I485" s="39"/>
      <c r="J485" s="39"/>
      <c r="K485" s="39"/>
      <c r="L485" s="39"/>
      <c r="M485" s="39"/>
      <c r="N485" s="19"/>
    </row>
    <row r="486" spans="1:14" ht="20.149999999999999" customHeight="1" x14ac:dyDescent="0.3">
      <c r="A486" s="16"/>
      <c r="B486" s="174" t="str">
        <f>F1517</f>
        <v>10. I was offered billing options appropriate to my cultural values.</v>
      </c>
      <c r="C486" s="174"/>
      <c r="D486" s="174"/>
      <c r="E486" s="174"/>
      <c r="F486" s="174"/>
      <c r="G486" s="174"/>
      <c r="H486" s="174"/>
      <c r="I486" s="174"/>
      <c r="J486" s="174"/>
      <c r="K486" s="175" t="s">
        <v>55</v>
      </c>
      <c r="L486" s="176"/>
      <c r="M486" s="177"/>
      <c r="N486" s="19"/>
    </row>
    <row r="487" spans="1:14" ht="10" customHeight="1" x14ac:dyDescent="0.3">
      <c r="A487" s="16"/>
      <c r="B487" s="39"/>
      <c r="C487" s="39"/>
      <c r="D487" s="39"/>
      <c r="E487" s="39"/>
      <c r="F487" s="39"/>
      <c r="G487" s="39"/>
      <c r="H487" s="39"/>
      <c r="I487" s="39"/>
      <c r="J487" s="39"/>
      <c r="K487" s="39"/>
      <c r="L487" s="39"/>
      <c r="M487" s="39"/>
      <c r="N487" s="19"/>
    </row>
    <row r="488" spans="1:14" ht="15" customHeight="1" x14ac:dyDescent="0.3">
      <c r="A488" s="16"/>
      <c r="B488" s="178" t="str">
        <f>B1521</f>
        <v>The resulting score for cultural competence is 43 out of 100. This indicates a level of mild incompetence.</v>
      </c>
      <c r="C488" s="178"/>
      <c r="D488" s="178"/>
      <c r="E488" s="178"/>
      <c r="F488" s="178"/>
      <c r="G488" s="178"/>
      <c r="H488" s="178"/>
      <c r="I488" s="178"/>
      <c r="J488" s="178"/>
      <c r="K488" s="178"/>
      <c r="L488" s="178"/>
      <c r="M488" s="178"/>
      <c r="N488" s="19"/>
    </row>
    <row r="489" spans="1:14" ht="10" customHeight="1" x14ac:dyDescent="0.3">
      <c r="A489" s="16"/>
      <c r="B489" s="40"/>
      <c r="C489" s="41"/>
      <c r="D489" s="41"/>
      <c r="E489" s="41"/>
      <c r="F489" s="41"/>
      <c r="G489" s="41"/>
      <c r="H489" s="41"/>
      <c r="I489" s="41"/>
      <c r="J489" s="41"/>
      <c r="K489" s="41"/>
      <c r="L489" s="41"/>
      <c r="M489" s="42"/>
      <c r="N489" s="19"/>
    </row>
    <row r="490" spans="1:14" ht="20" customHeight="1" x14ac:dyDescent="0.3">
      <c r="A490" s="16"/>
      <c r="B490" s="52" t="str">
        <f>C1525</f>
        <v xml:space="preserve">We provide this helpful feedback to you, Juanita, to improve your cultural competency. </v>
      </c>
      <c r="C490" s="53"/>
      <c r="D490" s="53"/>
      <c r="E490" s="53"/>
      <c r="F490" s="53"/>
      <c r="G490" s="53"/>
      <c r="H490" s="53"/>
      <c r="I490" s="53"/>
      <c r="J490" s="53"/>
      <c r="K490" s="53"/>
      <c r="L490" s="53"/>
      <c r="M490" s="54"/>
      <c r="N490" s="19"/>
    </row>
    <row r="491" spans="1:14" ht="20" customHeight="1" x14ac:dyDescent="0.3">
      <c r="A491" s="16"/>
      <c r="B491" s="156" t="s">
        <v>15</v>
      </c>
      <c r="C491" s="157"/>
      <c r="D491" s="157"/>
      <c r="E491" s="157"/>
      <c r="F491" s="157"/>
      <c r="G491" s="157"/>
      <c r="H491" s="157"/>
      <c r="I491" s="157"/>
      <c r="J491" s="157"/>
      <c r="K491" s="157"/>
      <c r="L491" s="157"/>
      <c r="M491" s="158"/>
      <c r="N491" s="19"/>
    </row>
    <row r="492" spans="1:14" ht="20" customHeight="1" thickBot="1" x14ac:dyDescent="0.35">
      <c r="A492" s="16"/>
      <c r="B492" s="156" t="s">
        <v>16</v>
      </c>
      <c r="C492" s="157"/>
      <c r="D492" s="157"/>
      <c r="E492" s="157"/>
      <c r="F492" s="157"/>
      <c r="G492" s="157"/>
      <c r="H492" s="157"/>
      <c r="I492" s="157"/>
      <c r="J492" s="157"/>
      <c r="K492" s="157"/>
      <c r="L492" s="157"/>
      <c r="M492" s="158"/>
      <c r="N492" s="19"/>
    </row>
    <row r="493" spans="1:14" ht="30" customHeight="1" thickTop="1" x14ac:dyDescent="0.3">
      <c r="A493" s="16"/>
      <c r="B493" s="159" t="s">
        <v>17</v>
      </c>
      <c r="C493" s="160"/>
      <c r="D493" s="160"/>
      <c r="E493" s="162" t="s">
        <v>18</v>
      </c>
      <c r="F493" s="163"/>
      <c r="G493" s="163"/>
      <c r="H493" s="164"/>
      <c r="I493" s="165" t="s">
        <v>19</v>
      </c>
      <c r="J493" s="166"/>
      <c r="K493" s="166"/>
      <c r="L493" s="166"/>
      <c r="M493" s="167"/>
      <c r="N493" s="19"/>
    </row>
    <row r="494" spans="1:14" ht="55" customHeight="1" thickBot="1" x14ac:dyDescent="0.35">
      <c r="A494" s="16"/>
      <c r="B494" s="55"/>
      <c r="C494" s="17"/>
      <c r="D494" s="17"/>
      <c r="E494" s="168" t="s">
        <v>20</v>
      </c>
      <c r="F494" s="169"/>
      <c r="G494" s="169"/>
      <c r="H494" s="170"/>
      <c r="I494" s="171" t="s">
        <v>21</v>
      </c>
      <c r="J494" s="172"/>
      <c r="K494" s="172"/>
      <c r="L494" s="172"/>
      <c r="M494" s="173"/>
      <c r="N494" s="19"/>
    </row>
    <row r="495" spans="1:14" ht="10" customHeight="1" thickTop="1" x14ac:dyDescent="0.3">
      <c r="A495" s="16"/>
      <c r="B495" s="55"/>
      <c r="C495" s="17"/>
      <c r="D495" s="17"/>
      <c r="E495" s="17"/>
      <c r="F495" s="17"/>
      <c r="G495" s="17"/>
      <c r="H495" s="17"/>
      <c r="I495" s="17"/>
      <c r="J495" s="17"/>
      <c r="K495" s="17"/>
      <c r="L495" s="17"/>
      <c r="M495" s="56"/>
      <c r="N495" s="19"/>
    </row>
    <row r="496" spans="1:14" ht="20.149999999999999" customHeight="1" x14ac:dyDescent="0.3">
      <c r="A496" s="16"/>
      <c r="B496" s="46"/>
      <c r="C496" s="39"/>
      <c r="D496" s="39"/>
      <c r="E496" s="153" t="s">
        <v>119</v>
      </c>
      <c r="F496" s="154"/>
      <c r="G496" s="154"/>
      <c r="H496" s="154"/>
      <c r="I496" s="154"/>
      <c r="J496" s="154"/>
      <c r="K496" s="154"/>
      <c r="L496" s="155"/>
      <c r="M496" s="48"/>
      <c r="N496" s="19"/>
    </row>
    <row r="497" spans="1:54" ht="10" customHeight="1" x14ac:dyDescent="0.3">
      <c r="A497" s="16"/>
      <c r="B497" s="46"/>
      <c r="C497" s="39"/>
      <c r="D497" s="39"/>
      <c r="E497" s="39"/>
      <c r="F497" s="39"/>
      <c r="G497" s="39"/>
      <c r="H497" s="39"/>
      <c r="I497" s="39"/>
      <c r="J497" s="39"/>
      <c r="K497" s="39"/>
      <c r="L497" s="39"/>
      <c r="M497" s="48"/>
      <c r="N497" s="19"/>
    </row>
    <row r="498" spans="1:54" ht="65.150000000000006" customHeight="1" x14ac:dyDescent="0.3">
      <c r="A498" s="16"/>
      <c r="B498" s="156" t="str">
        <f>C1535</f>
        <v>Now that Juanita is completing the Standard Cultural Competence program, we expect stellar outcomes. And will soon provide a testimonial of their responsiveness to the needs of diverse clients.</v>
      </c>
      <c r="C498" s="157"/>
      <c r="D498" s="157"/>
      <c r="E498" s="157"/>
      <c r="F498" s="157"/>
      <c r="G498" s="157"/>
      <c r="H498" s="157"/>
      <c r="I498" s="157"/>
      <c r="J498" s="157"/>
      <c r="K498" s="157"/>
      <c r="L498" s="157"/>
      <c r="M498" s="158"/>
      <c r="N498" s="19"/>
    </row>
    <row r="499" spans="1:54" ht="45" customHeight="1" x14ac:dyDescent="0.3">
      <c r="A499" s="16"/>
      <c r="B499" s="150"/>
      <c r="C499" s="151"/>
      <c r="D499" s="151"/>
      <c r="E499" s="151"/>
      <c r="F499" s="151"/>
      <c r="G499" s="151"/>
      <c r="H499" s="151"/>
      <c r="I499" s="151"/>
      <c r="J499" s="151"/>
      <c r="K499" s="151"/>
      <c r="L499" s="151"/>
      <c r="M499" s="152"/>
      <c r="N499" s="19"/>
    </row>
    <row r="500" spans="1:54" ht="5.15" customHeight="1" x14ac:dyDescent="0.3">
      <c r="A500" s="16"/>
      <c r="B500" s="39"/>
      <c r="C500" s="39"/>
      <c r="D500" s="39"/>
      <c r="E500" s="39"/>
      <c r="F500" s="39"/>
      <c r="G500" s="39"/>
      <c r="H500" s="39"/>
      <c r="I500" s="39"/>
      <c r="J500" s="39"/>
      <c r="K500" s="39"/>
      <c r="L500" s="39"/>
      <c r="M500" s="39"/>
      <c r="N500" s="19"/>
    </row>
    <row r="501" spans="1:54" ht="5.15" customHeight="1" x14ac:dyDescent="0.3">
      <c r="A501" s="27"/>
      <c r="B501" s="28"/>
      <c r="C501" s="28"/>
      <c r="D501" s="28"/>
      <c r="E501" s="28"/>
      <c r="F501" s="28"/>
      <c r="G501" s="28"/>
      <c r="H501" s="28"/>
      <c r="I501" s="28"/>
      <c r="J501" s="28"/>
      <c r="K501" s="28"/>
      <c r="L501" s="28"/>
      <c r="M501" s="28"/>
      <c r="N501" s="29"/>
    </row>
    <row r="502" spans="1:54" ht="55" customHeight="1" x14ac:dyDescent="0.3">
      <c r="A502" s="30" t="s">
        <v>5</v>
      </c>
      <c r="B502" s="185" t="s">
        <v>34</v>
      </c>
      <c r="C502" s="185"/>
      <c r="D502" s="185"/>
      <c r="E502" s="185"/>
      <c r="F502" s="186"/>
      <c r="G502" s="186"/>
      <c r="H502" s="186"/>
      <c r="I502" s="186"/>
      <c r="J502" s="187"/>
      <c r="K502" s="187"/>
      <c r="L502" s="187"/>
      <c r="M502" s="187"/>
      <c r="N502" s="31" t="s">
        <v>7</v>
      </c>
    </row>
    <row r="503" spans="1:54" ht="5.15" customHeight="1" x14ac:dyDescent="0.3">
      <c r="A503" s="11"/>
      <c r="B503" s="12"/>
      <c r="C503" s="12"/>
      <c r="D503" s="12"/>
      <c r="E503" s="12"/>
      <c r="F503" s="12"/>
      <c r="G503" s="12"/>
      <c r="H503" s="13"/>
      <c r="I503" s="12"/>
      <c r="J503" s="12"/>
      <c r="K503" s="12"/>
      <c r="L503" s="12"/>
      <c r="M503" s="12"/>
      <c r="N503" s="14"/>
    </row>
    <row r="504" spans="1:54" ht="5.15" customHeight="1" x14ac:dyDescent="0.3">
      <c r="A504" s="16"/>
      <c r="B504" s="17"/>
      <c r="C504" s="17"/>
      <c r="D504" s="17"/>
      <c r="E504" s="17"/>
      <c r="F504" s="17"/>
      <c r="G504" s="17"/>
      <c r="H504" s="18"/>
      <c r="I504" s="17"/>
      <c r="J504" s="17"/>
      <c r="K504" s="17"/>
      <c r="L504" s="17"/>
      <c r="M504" s="17"/>
      <c r="N504" s="19"/>
    </row>
    <row r="505" spans="1:54" ht="5.15" customHeight="1" thickBot="1" x14ac:dyDescent="0.35">
      <c r="A505" s="16"/>
      <c r="B505" s="32"/>
      <c r="C505" s="32"/>
      <c r="D505" s="32"/>
      <c r="E505" s="32"/>
      <c r="F505" s="32"/>
      <c r="G505" s="32"/>
      <c r="H505" s="32"/>
      <c r="I505" s="32"/>
      <c r="J505" s="32"/>
      <c r="K505" s="32"/>
      <c r="L505" s="32"/>
      <c r="M505" s="32"/>
      <c r="N505" s="19"/>
    </row>
    <row r="506" spans="1:54" ht="20.149999999999999" customHeight="1" thickTop="1" x14ac:dyDescent="0.3">
      <c r="A506" s="16"/>
      <c r="B506" s="33" t="s">
        <v>11</v>
      </c>
      <c r="C506" s="32"/>
      <c r="D506" s="32"/>
      <c r="E506" s="32"/>
      <c r="F506" s="179" t="str">
        <f>IF(K509="","",F465)</f>
        <v/>
      </c>
      <c r="G506" s="180"/>
      <c r="H506" s="180"/>
      <c r="I506" s="181"/>
      <c r="J506" s="34"/>
      <c r="K506" s="35" t="s">
        <v>12</v>
      </c>
      <c r="L506" s="36"/>
      <c r="M506" s="37"/>
      <c r="N506" s="19"/>
    </row>
    <row r="507" spans="1:54" ht="20.149999999999999" customHeight="1" thickBot="1" x14ac:dyDescent="0.35">
      <c r="A507" s="16"/>
      <c r="B507" s="33" t="s">
        <v>13</v>
      </c>
      <c r="C507" s="32"/>
      <c r="D507" s="32"/>
      <c r="E507" s="32"/>
      <c r="F507" s="179" t="str">
        <f>IF(K509="","",F466)</f>
        <v/>
      </c>
      <c r="G507" s="180"/>
      <c r="H507" s="180"/>
      <c r="I507" s="181"/>
      <c r="J507" s="34"/>
      <c r="K507" s="182"/>
      <c r="L507" s="183"/>
      <c r="M507" s="184"/>
      <c r="N507" s="19"/>
    </row>
    <row r="508" spans="1:54" ht="10" customHeight="1" thickTop="1" x14ac:dyDescent="0.3">
      <c r="A508" s="16"/>
      <c r="B508" s="17"/>
      <c r="C508" s="17"/>
      <c r="D508" s="17"/>
      <c r="E508" s="17"/>
      <c r="F508" s="17"/>
      <c r="G508" s="17"/>
      <c r="H508" s="18"/>
      <c r="I508" s="17"/>
      <c r="J508" s="17"/>
      <c r="K508" s="17"/>
      <c r="L508" s="17"/>
      <c r="M508" s="17"/>
      <c r="N508" s="19"/>
    </row>
    <row r="509" spans="1:54" ht="20.149999999999999" customHeight="1" x14ac:dyDescent="0.3">
      <c r="A509" s="16"/>
      <c r="B509" s="174" t="str">
        <f>F1545</f>
        <v>1. I felt fully seen and heard.</v>
      </c>
      <c r="C509" s="174"/>
      <c r="D509" s="174"/>
      <c r="E509" s="174"/>
      <c r="F509" s="174"/>
      <c r="G509" s="174"/>
      <c r="H509" s="174"/>
      <c r="I509" s="174"/>
      <c r="J509" s="174"/>
      <c r="K509" s="175"/>
      <c r="L509" s="176"/>
      <c r="M509" s="177"/>
      <c r="N509" s="19"/>
    </row>
    <row r="510" spans="1:54" ht="5.15" customHeight="1" x14ac:dyDescent="0.3">
      <c r="A510" s="16"/>
      <c r="B510" s="17"/>
      <c r="C510" s="17"/>
      <c r="D510" s="17"/>
      <c r="E510" s="17"/>
      <c r="F510" s="17"/>
      <c r="G510" s="17"/>
      <c r="H510" s="18"/>
      <c r="I510" s="17"/>
      <c r="J510" s="17"/>
      <c r="K510" s="17"/>
      <c r="L510" s="17"/>
      <c r="M510" s="17"/>
      <c r="N510" s="19"/>
      <c r="BB510" s="38"/>
    </row>
    <row r="511" spans="1:54" ht="20.149999999999999" customHeight="1" x14ac:dyDescent="0.3">
      <c r="A511" s="16"/>
      <c r="B511" s="174" t="str">
        <f>F1546</f>
        <v>2. They faithfully responded to all of my expressions of pain or discomfort.</v>
      </c>
      <c r="C511" s="174"/>
      <c r="D511" s="174"/>
      <c r="E511" s="174"/>
      <c r="F511" s="174"/>
      <c r="G511" s="174"/>
      <c r="H511" s="174"/>
      <c r="I511" s="174"/>
      <c r="J511" s="174"/>
      <c r="K511" s="175"/>
      <c r="L511" s="176"/>
      <c r="M511" s="177"/>
      <c r="N511" s="19"/>
      <c r="BB511" s="38"/>
    </row>
    <row r="512" spans="1:54" ht="5.15" customHeight="1" x14ac:dyDescent="0.3">
      <c r="A512" s="16"/>
      <c r="B512" s="17"/>
      <c r="C512" s="17"/>
      <c r="D512" s="17"/>
      <c r="E512" s="17"/>
      <c r="F512" s="17"/>
      <c r="G512" s="17"/>
      <c r="H512" s="18"/>
      <c r="I512" s="17"/>
      <c r="J512" s="17"/>
      <c r="K512" s="17"/>
      <c r="L512" s="17"/>
      <c r="M512" s="17"/>
      <c r="N512" s="19"/>
      <c r="BB512" s="38"/>
    </row>
    <row r="513" spans="1:54" ht="20.149999999999999" customHeight="1" x14ac:dyDescent="0.3">
      <c r="A513" s="16"/>
      <c r="B513" s="174" t="str">
        <f>F1547</f>
        <v>3. They put my personal wellbeing ahead of their institutional processes.</v>
      </c>
      <c r="C513" s="174"/>
      <c r="D513" s="174"/>
      <c r="E513" s="174"/>
      <c r="F513" s="174"/>
      <c r="G513" s="174"/>
      <c r="H513" s="174"/>
      <c r="I513" s="174"/>
      <c r="J513" s="174"/>
      <c r="K513" s="175"/>
      <c r="L513" s="176"/>
      <c r="M513" s="177"/>
      <c r="N513" s="19"/>
      <c r="BB513" s="38"/>
    </row>
    <row r="514" spans="1:54" ht="5.15" customHeight="1" x14ac:dyDescent="0.3">
      <c r="A514" s="16"/>
      <c r="B514" s="17"/>
      <c r="C514" s="17"/>
      <c r="D514" s="17"/>
      <c r="E514" s="17"/>
      <c r="F514" s="17"/>
      <c r="G514" s="17"/>
      <c r="H514" s="18"/>
      <c r="I514" s="17"/>
      <c r="J514" s="17"/>
      <c r="K514" s="17"/>
      <c r="L514" s="17"/>
      <c r="M514" s="17"/>
      <c r="N514" s="19"/>
      <c r="BB514" s="38"/>
    </row>
    <row r="515" spans="1:54" ht="20.149999999999999" customHeight="1" x14ac:dyDescent="0.3">
      <c r="A515" s="16"/>
      <c r="B515" s="174" t="str">
        <f>F1548</f>
        <v>4. Their actions and expressions were devoid of any microaggressions.</v>
      </c>
      <c r="C515" s="174"/>
      <c r="D515" s="174"/>
      <c r="E515" s="174"/>
      <c r="F515" s="174"/>
      <c r="G515" s="174"/>
      <c r="H515" s="174"/>
      <c r="I515" s="174"/>
      <c r="J515" s="174"/>
      <c r="K515" s="175"/>
      <c r="L515" s="176"/>
      <c r="M515" s="177"/>
      <c r="N515" s="19"/>
    </row>
    <row r="516" spans="1:54" ht="5.15" customHeight="1" x14ac:dyDescent="0.3">
      <c r="A516" s="16"/>
      <c r="B516" s="17"/>
      <c r="C516" s="17"/>
      <c r="D516" s="17"/>
      <c r="E516" s="17"/>
      <c r="F516" s="17"/>
      <c r="G516" s="17"/>
      <c r="H516" s="18"/>
      <c r="I516" s="17"/>
      <c r="J516" s="17"/>
      <c r="K516" s="17"/>
      <c r="L516" s="17"/>
      <c r="M516" s="17"/>
      <c r="N516" s="19"/>
    </row>
    <row r="517" spans="1:54" ht="20.149999999999999" customHeight="1" x14ac:dyDescent="0.3">
      <c r="A517" s="16"/>
      <c r="B517" s="174" t="str">
        <f>F1549</f>
        <v>5. They asked me how they could be more culturally sensitive.</v>
      </c>
      <c r="C517" s="174"/>
      <c r="D517" s="174"/>
      <c r="E517" s="174"/>
      <c r="F517" s="174"/>
      <c r="G517" s="174"/>
      <c r="H517" s="174"/>
      <c r="I517" s="174"/>
      <c r="J517" s="174"/>
      <c r="K517" s="175"/>
      <c r="L517" s="176"/>
      <c r="M517" s="177"/>
      <c r="N517" s="19"/>
    </row>
    <row r="518" spans="1:54" ht="5.15" customHeight="1" x14ac:dyDescent="0.3">
      <c r="A518" s="16"/>
      <c r="B518" s="17"/>
      <c r="C518" s="17"/>
      <c r="D518" s="17"/>
      <c r="E518" s="17"/>
      <c r="F518" s="17"/>
      <c r="G518" s="17"/>
      <c r="H518" s="18"/>
      <c r="I518" s="17"/>
      <c r="J518" s="17"/>
      <c r="K518" s="17"/>
      <c r="L518" s="17"/>
      <c r="M518" s="17"/>
      <c r="N518" s="19"/>
    </row>
    <row r="519" spans="1:54" ht="20.149999999999999" customHeight="1" x14ac:dyDescent="0.3">
      <c r="A519" s="16"/>
      <c r="B519" s="174" t="str">
        <f>F1550</f>
        <v>6. They did not exploit my vulnerability to their professional authority.</v>
      </c>
      <c r="C519" s="174"/>
      <c r="D519" s="174"/>
      <c r="E519" s="174"/>
      <c r="F519" s="174"/>
      <c r="G519" s="174"/>
      <c r="H519" s="174"/>
      <c r="I519" s="174"/>
      <c r="J519" s="174"/>
      <c r="K519" s="175"/>
      <c r="L519" s="176"/>
      <c r="M519" s="177"/>
      <c r="N519" s="19"/>
    </row>
    <row r="520" spans="1:54" ht="5.15" customHeight="1" x14ac:dyDescent="0.3">
      <c r="A520" s="16"/>
      <c r="B520" s="39"/>
      <c r="C520" s="39"/>
      <c r="D520" s="39"/>
      <c r="E520" s="39"/>
      <c r="F520" s="39"/>
      <c r="G520" s="39"/>
      <c r="H520" s="39"/>
      <c r="I520" s="39"/>
      <c r="J520" s="39"/>
      <c r="K520" s="39"/>
      <c r="L520" s="39"/>
      <c r="M520" s="39"/>
      <c r="N520" s="19"/>
    </row>
    <row r="521" spans="1:54" ht="20.149999999999999" customHeight="1" x14ac:dyDescent="0.3">
      <c r="A521" s="16"/>
      <c r="B521" s="174" t="str">
        <f>F1551</f>
        <v>7. I never had to give up my autonomy to fit their processes.</v>
      </c>
      <c r="C521" s="174"/>
      <c r="D521" s="174"/>
      <c r="E521" s="174"/>
      <c r="F521" s="174"/>
      <c r="G521" s="174"/>
      <c r="H521" s="174"/>
      <c r="I521" s="174"/>
      <c r="J521" s="174"/>
      <c r="K521" s="175"/>
      <c r="L521" s="176"/>
      <c r="M521" s="177"/>
      <c r="N521" s="19"/>
    </row>
    <row r="522" spans="1:54" ht="5.15" customHeight="1" x14ac:dyDescent="0.3">
      <c r="A522" s="16"/>
      <c r="B522" s="39"/>
      <c r="C522" s="39"/>
      <c r="D522" s="39"/>
      <c r="E522" s="39"/>
      <c r="F522" s="39"/>
      <c r="G522" s="39"/>
      <c r="H522" s="39"/>
      <c r="I522" s="39"/>
      <c r="J522" s="39"/>
      <c r="K522" s="39"/>
      <c r="L522" s="39"/>
      <c r="M522" s="39"/>
      <c r="N522" s="19"/>
    </row>
    <row r="523" spans="1:54" ht="20.149999999999999" customHeight="1" x14ac:dyDescent="0.3">
      <c r="A523" s="16"/>
      <c r="B523" s="174" t="str">
        <f>F1552</f>
        <v>8. Staff appeared to be culturally diverse.</v>
      </c>
      <c r="C523" s="174"/>
      <c r="D523" s="174"/>
      <c r="E523" s="174"/>
      <c r="F523" s="174"/>
      <c r="G523" s="174"/>
      <c r="H523" s="174"/>
      <c r="I523" s="174"/>
      <c r="J523" s="174"/>
      <c r="K523" s="175"/>
      <c r="L523" s="176"/>
      <c r="M523" s="177"/>
      <c r="N523" s="19"/>
    </row>
    <row r="524" spans="1:54" ht="5.15" customHeight="1" x14ac:dyDescent="0.3">
      <c r="A524" s="16"/>
      <c r="B524" s="39"/>
      <c r="C524" s="39"/>
      <c r="D524" s="39"/>
      <c r="E524" s="39"/>
      <c r="F524" s="39"/>
      <c r="G524" s="39"/>
      <c r="H524" s="39"/>
      <c r="I524" s="39"/>
      <c r="J524" s="39"/>
      <c r="K524" s="39"/>
      <c r="L524" s="39"/>
      <c r="M524" s="39"/>
      <c r="N524" s="19"/>
    </row>
    <row r="525" spans="1:54" ht="20.149999999999999" customHeight="1" x14ac:dyDescent="0.3">
      <c r="A525" s="16"/>
      <c r="B525" s="174" t="str">
        <f>F1553</f>
        <v>9. They effectively accommodated my linguistic barrier.</v>
      </c>
      <c r="C525" s="174"/>
      <c r="D525" s="174"/>
      <c r="E525" s="174"/>
      <c r="F525" s="174"/>
      <c r="G525" s="174"/>
      <c r="H525" s="174"/>
      <c r="I525" s="174"/>
      <c r="J525" s="174"/>
      <c r="K525" s="175"/>
      <c r="L525" s="176"/>
      <c r="M525" s="177"/>
      <c r="N525" s="19"/>
    </row>
    <row r="526" spans="1:54" ht="5.15" customHeight="1" x14ac:dyDescent="0.3">
      <c r="A526" s="16"/>
      <c r="B526" s="39"/>
      <c r="C526" s="39"/>
      <c r="D526" s="39"/>
      <c r="E526" s="39"/>
      <c r="F526" s="39"/>
      <c r="G526" s="39"/>
      <c r="H526" s="39"/>
      <c r="I526" s="39"/>
      <c r="J526" s="39"/>
      <c r="K526" s="39"/>
      <c r="L526" s="39"/>
      <c r="M526" s="39"/>
      <c r="N526" s="19"/>
    </row>
    <row r="527" spans="1:54" ht="20.149999999999999" customHeight="1" x14ac:dyDescent="0.3">
      <c r="A527" s="16"/>
      <c r="B527" s="174" t="str">
        <f>F1554</f>
        <v>10. I was offered billing options appropriate to my cultural values.</v>
      </c>
      <c r="C527" s="174"/>
      <c r="D527" s="174"/>
      <c r="E527" s="174"/>
      <c r="F527" s="174"/>
      <c r="G527" s="174"/>
      <c r="H527" s="174"/>
      <c r="I527" s="174"/>
      <c r="J527" s="174"/>
      <c r="K527" s="175"/>
      <c r="L527" s="176"/>
      <c r="M527" s="177"/>
      <c r="N527" s="19"/>
    </row>
    <row r="528" spans="1:54" ht="10" customHeight="1" x14ac:dyDescent="0.3">
      <c r="A528" s="16"/>
      <c r="B528" s="39"/>
      <c r="C528" s="39"/>
      <c r="D528" s="39"/>
      <c r="E528" s="39"/>
      <c r="F528" s="39"/>
      <c r="G528" s="39"/>
      <c r="H528" s="39"/>
      <c r="I528" s="39"/>
      <c r="J528" s="39"/>
      <c r="K528" s="39"/>
      <c r="L528" s="39"/>
      <c r="M528" s="39"/>
      <c r="N528" s="19"/>
    </row>
    <row r="529" spans="1:14" ht="15" customHeight="1" x14ac:dyDescent="0.3">
      <c r="A529" s="16"/>
      <c r="B529" s="178" t="str">
        <f>B1558</f>
        <v/>
      </c>
      <c r="C529" s="178"/>
      <c r="D529" s="178"/>
      <c r="E529" s="178"/>
      <c r="F529" s="178"/>
      <c r="G529" s="178"/>
      <c r="H529" s="178"/>
      <c r="I529" s="178"/>
      <c r="J529" s="178"/>
      <c r="K529" s="178"/>
      <c r="L529" s="178"/>
      <c r="M529" s="178"/>
      <c r="N529" s="19"/>
    </row>
    <row r="530" spans="1:14" ht="10" customHeight="1" x14ac:dyDescent="0.3">
      <c r="A530" s="16"/>
      <c r="B530" s="40"/>
      <c r="C530" s="41"/>
      <c r="D530" s="41"/>
      <c r="E530" s="41"/>
      <c r="F530" s="41"/>
      <c r="G530" s="41"/>
      <c r="H530" s="41"/>
      <c r="I530" s="41"/>
      <c r="J530" s="41"/>
      <c r="K530" s="41"/>
      <c r="L530" s="41"/>
      <c r="M530" s="42"/>
      <c r="N530" s="19"/>
    </row>
    <row r="531" spans="1:14" ht="20" customHeight="1" x14ac:dyDescent="0.3">
      <c r="A531" s="16"/>
      <c r="B531" s="52" t="str">
        <f>C1562</f>
        <v xml:space="preserve">We provide this helpful feedback to you, , to improve your cultural competency. </v>
      </c>
      <c r="C531" s="53"/>
      <c r="D531" s="53"/>
      <c r="E531" s="53"/>
      <c r="F531" s="53"/>
      <c r="G531" s="53"/>
      <c r="H531" s="53"/>
      <c r="I531" s="53"/>
      <c r="J531" s="53"/>
      <c r="K531" s="53"/>
      <c r="L531" s="53"/>
      <c r="M531" s="54"/>
      <c r="N531" s="19"/>
    </row>
    <row r="532" spans="1:14" ht="20" customHeight="1" x14ac:dyDescent="0.3">
      <c r="A532" s="16"/>
      <c r="B532" s="156" t="s">
        <v>15</v>
      </c>
      <c r="C532" s="157"/>
      <c r="D532" s="157"/>
      <c r="E532" s="157"/>
      <c r="F532" s="157"/>
      <c r="G532" s="157"/>
      <c r="H532" s="157"/>
      <c r="I532" s="157"/>
      <c r="J532" s="157"/>
      <c r="K532" s="157"/>
      <c r="L532" s="157"/>
      <c r="M532" s="158"/>
      <c r="N532" s="19"/>
    </row>
    <row r="533" spans="1:14" ht="20" customHeight="1" thickBot="1" x14ac:dyDescent="0.35">
      <c r="A533" s="16"/>
      <c r="B533" s="156" t="s">
        <v>16</v>
      </c>
      <c r="C533" s="157"/>
      <c r="D533" s="157"/>
      <c r="E533" s="157"/>
      <c r="F533" s="157"/>
      <c r="G533" s="157"/>
      <c r="H533" s="157"/>
      <c r="I533" s="157"/>
      <c r="J533" s="157"/>
      <c r="K533" s="157"/>
      <c r="L533" s="157"/>
      <c r="M533" s="158"/>
      <c r="N533" s="19"/>
    </row>
    <row r="534" spans="1:14" ht="30" customHeight="1" thickTop="1" x14ac:dyDescent="0.3">
      <c r="A534" s="16"/>
      <c r="B534" s="159" t="s">
        <v>17</v>
      </c>
      <c r="C534" s="160"/>
      <c r="D534" s="160"/>
      <c r="E534" s="162" t="s">
        <v>18</v>
      </c>
      <c r="F534" s="163"/>
      <c r="G534" s="163"/>
      <c r="H534" s="164"/>
      <c r="I534" s="165" t="s">
        <v>19</v>
      </c>
      <c r="J534" s="166"/>
      <c r="K534" s="166"/>
      <c r="L534" s="166"/>
      <c r="M534" s="167"/>
      <c r="N534" s="19"/>
    </row>
    <row r="535" spans="1:14" ht="55" customHeight="1" thickBot="1" x14ac:dyDescent="0.35">
      <c r="A535" s="16"/>
      <c r="B535" s="55"/>
      <c r="C535" s="17"/>
      <c r="D535" s="17"/>
      <c r="E535" s="168" t="s">
        <v>20</v>
      </c>
      <c r="F535" s="169"/>
      <c r="G535" s="169"/>
      <c r="H535" s="170"/>
      <c r="I535" s="171" t="s">
        <v>21</v>
      </c>
      <c r="J535" s="172"/>
      <c r="K535" s="172"/>
      <c r="L535" s="172"/>
      <c r="M535" s="173"/>
      <c r="N535" s="19"/>
    </row>
    <row r="536" spans="1:14" ht="10" customHeight="1" thickTop="1" x14ac:dyDescent="0.3">
      <c r="A536" s="16"/>
      <c r="B536" s="55"/>
      <c r="C536" s="17"/>
      <c r="D536" s="17"/>
      <c r="E536" s="17"/>
      <c r="F536" s="17"/>
      <c r="G536" s="17"/>
      <c r="H536" s="17"/>
      <c r="I536" s="17"/>
      <c r="J536" s="17"/>
      <c r="K536" s="17"/>
      <c r="L536" s="17"/>
      <c r="M536" s="56"/>
      <c r="N536" s="19"/>
    </row>
    <row r="537" spans="1:14" ht="20.149999999999999" customHeight="1" x14ac:dyDescent="0.3">
      <c r="A537" s="16"/>
      <c r="B537" s="46"/>
      <c r="C537" s="39"/>
      <c r="D537" s="39"/>
      <c r="E537" s="153"/>
      <c r="F537" s="154"/>
      <c r="G537" s="154"/>
      <c r="H537" s="154"/>
      <c r="I537" s="154"/>
      <c r="J537" s="154"/>
      <c r="K537" s="154"/>
      <c r="L537" s="155"/>
      <c r="M537" s="48"/>
      <c r="N537" s="19"/>
    </row>
    <row r="538" spans="1:14" ht="10" customHeight="1" x14ac:dyDescent="0.3">
      <c r="A538" s="16"/>
      <c r="B538" s="46"/>
      <c r="C538" s="39"/>
      <c r="D538" s="39"/>
      <c r="E538" s="39"/>
      <c r="F538" s="39"/>
      <c r="G538" s="39"/>
      <c r="H538" s="39"/>
      <c r="I538" s="39"/>
      <c r="J538" s="39"/>
      <c r="K538" s="39"/>
      <c r="L538" s="39"/>
      <c r="M538" s="48"/>
      <c r="N538" s="19"/>
    </row>
    <row r="539" spans="1:14" ht="65.150000000000006" customHeight="1" x14ac:dyDescent="0.3">
      <c r="A539" s="16"/>
      <c r="B539" s="156" t="str">
        <f>C1572</f>
        <v>Select one of these two services, Standard or Competitive Competence, to best improve your efficacy serving diverse patients. We can then offer a testimonial of your improved responsiveness to diverse clients.</v>
      </c>
      <c r="C539" s="157"/>
      <c r="D539" s="157"/>
      <c r="E539" s="157"/>
      <c r="F539" s="157"/>
      <c r="G539" s="157"/>
      <c r="H539" s="157"/>
      <c r="I539" s="157"/>
      <c r="J539" s="157"/>
      <c r="K539" s="157"/>
      <c r="L539" s="157"/>
      <c r="M539" s="158"/>
      <c r="N539" s="19"/>
    </row>
    <row r="540" spans="1:14" ht="45" customHeight="1" x14ac:dyDescent="0.3">
      <c r="A540" s="16"/>
      <c r="B540" s="150"/>
      <c r="C540" s="151"/>
      <c r="D540" s="151"/>
      <c r="E540" s="151"/>
      <c r="F540" s="151"/>
      <c r="G540" s="151"/>
      <c r="H540" s="151"/>
      <c r="I540" s="151"/>
      <c r="J540" s="151"/>
      <c r="K540" s="151"/>
      <c r="L540" s="151"/>
      <c r="M540" s="152"/>
      <c r="N540" s="19"/>
    </row>
    <row r="541" spans="1:14" ht="5.15" customHeight="1" x14ac:dyDescent="0.3">
      <c r="A541" s="16"/>
      <c r="B541" s="39"/>
      <c r="C541" s="39"/>
      <c r="D541" s="39"/>
      <c r="E541" s="39"/>
      <c r="F541" s="39"/>
      <c r="G541" s="39"/>
      <c r="H541" s="39"/>
      <c r="I541" s="39"/>
      <c r="J541" s="39"/>
      <c r="K541" s="39"/>
      <c r="L541" s="39"/>
      <c r="M541" s="39"/>
      <c r="N541" s="19"/>
    </row>
    <row r="542" spans="1:14" ht="5.15" customHeight="1" x14ac:dyDescent="0.3">
      <c r="A542" s="27"/>
      <c r="B542" s="28"/>
      <c r="C542" s="28"/>
      <c r="D542" s="28"/>
      <c r="E542" s="28"/>
      <c r="F542" s="28"/>
      <c r="G542" s="28"/>
      <c r="H542" s="28"/>
      <c r="I542" s="28"/>
      <c r="J542" s="28"/>
      <c r="K542" s="28"/>
      <c r="L542" s="28"/>
      <c r="M542" s="28"/>
      <c r="N542" s="29"/>
    </row>
    <row r="543" spans="1:14" ht="55" customHeight="1" x14ac:dyDescent="0.3">
      <c r="A543" s="30" t="s">
        <v>5</v>
      </c>
      <c r="B543" s="185" t="s">
        <v>35</v>
      </c>
      <c r="C543" s="185"/>
      <c r="D543" s="185"/>
      <c r="E543" s="185"/>
      <c r="F543" s="186"/>
      <c r="G543" s="186"/>
      <c r="H543" s="186"/>
      <c r="I543" s="186"/>
      <c r="J543" s="187"/>
      <c r="K543" s="187"/>
      <c r="L543" s="187"/>
      <c r="M543" s="187"/>
      <c r="N543" s="31" t="s">
        <v>7</v>
      </c>
    </row>
    <row r="544" spans="1:14" ht="5.15" customHeight="1" x14ac:dyDescent="0.3">
      <c r="A544" s="11"/>
      <c r="B544" s="12"/>
      <c r="C544" s="12"/>
      <c r="D544" s="12"/>
      <c r="E544" s="12"/>
      <c r="F544" s="12"/>
      <c r="G544" s="12"/>
      <c r="H544" s="13"/>
      <c r="I544" s="12"/>
      <c r="J544" s="12"/>
      <c r="K544" s="12"/>
      <c r="L544" s="12"/>
      <c r="M544" s="12"/>
      <c r="N544" s="14"/>
    </row>
    <row r="545" spans="1:54" ht="5.15" customHeight="1" x14ac:dyDescent="0.3">
      <c r="A545" s="16"/>
      <c r="B545" s="17"/>
      <c r="C545" s="17"/>
      <c r="D545" s="17"/>
      <c r="E545" s="17"/>
      <c r="F545" s="17"/>
      <c r="G545" s="17"/>
      <c r="H545" s="18"/>
      <c r="I545" s="17"/>
      <c r="J545" s="17"/>
      <c r="K545" s="17"/>
      <c r="L545" s="17"/>
      <c r="M545" s="17"/>
      <c r="N545" s="19"/>
    </row>
    <row r="546" spans="1:54" ht="5.15" customHeight="1" thickBot="1" x14ac:dyDescent="0.35">
      <c r="A546" s="16"/>
      <c r="B546" s="32"/>
      <c r="C546" s="32"/>
      <c r="D546" s="32"/>
      <c r="E546" s="32"/>
      <c r="F546" s="32"/>
      <c r="G546" s="32"/>
      <c r="H546" s="32"/>
      <c r="I546" s="32"/>
      <c r="J546" s="32"/>
      <c r="K546" s="32"/>
      <c r="L546" s="32"/>
      <c r="M546" s="32"/>
      <c r="N546" s="19"/>
    </row>
    <row r="547" spans="1:54" ht="20.149999999999999" customHeight="1" thickTop="1" x14ac:dyDescent="0.3">
      <c r="A547" s="16"/>
      <c r="B547" s="33" t="s">
        <v>11</v>
      </c>
      <c r="C547" s="32"/>
      <c r="D547" s="32"/>
      <c r="E547" s="32"/>
      <c r="F547" s="179" t="str">
        <f>F506</f>
        <v/>
      </c>
      <c r="G547" s="180"/>
      <c r="H547" s="180"/>
      <c r="I547" s="181"/>
      <c r="J547" s="34"/>
      <c r="K547" s="35" t="s">
        <v>12</v>
      </c>
      <c r="L547" s="36"/>
      <c r="M547" s="37"/>
      <c r="N547" s="19"/>
    </row>
    <row r="548" spans="1:54" ht="20.149999999999999" customHeight="1" thickBot="1" x14ac:dyDescent="0.35">
      <c r="A548" s="16"/>
      <c r="B548" s="33" t="s">
        <v>13</v>
      </c>
      <c r="C548" s="32"/>
      <c r="D548" s="32"/>
      <c r="E548" s="32"/>
      <c r="F548" s="179" t="str">
        <f>F507</f>
        <v/>
      </c>
      <c r="G548" s="180"/>
      <c r="H548" s="180"/>
      <c r="I548" s="181"/>
      <c r="J548" s="34"/>
      <c r="K548" s="182"/>
      <c r="L548" s="183"/>
      <c r="M548" s="184"/>
      <c r="N548" s="19"/>
    </row>
    <row r="549" spans="1:54" ht="10" customHeight="1" thickTop="1" x14ac:dyDescent="0.3">
      <c r="A549" s="16"/>
      <c r="B549" s="17"/>
      <c r="C549" s="17"/>
      <c r="D549" s="17"/>
      <c r="E549" s="17"/>
      <c r="F549" s="17"/>
      <c r="G549" s="17"/>
      <c r="H549" s="18"/>
      <c r="I549" s="17"/>
      <c r="J549" s="17"/>
      <c r="K549" s="17"/>
      <c r="L549" s="17"/>
      <c r="M549" s="17"/>
      <c r="N549" s="19"/>
    </row>
    <row r="550" spans="1:54" ht="20.149999999999999" customHeight="1" x14ac:dyDescent="0.3">
      <c r="A550" s="16"/>
      <c r="B550" s="174" t="str">
        <f>F1582</f>
        <v>1. I felt fully seen and heard.</v>
      </c>
      <c r="C550" s="174"/>
      <c r="D550" s="174"/>
      <c r="E550" s="174"/>
      <c r="F550" s="174"/>
      <c r="G550" s="174"/>
      <c r="H550" s="174"/>
      <c r="I550" s="174"/>
      <c r="J550" s="174"/>
      <c r="K550" s="175"/>
      <c r="L550" s="176"/>
      <c r="M550" s="177"/>
      <c r="N550" s="19"/>
    </row>
    <row r="551" spans="1:54" ht="5.15" customHeight="1" x14ac:dyDescent="0.3">
      <c r="A551" s="16"/>
      <c r="B551" s="17"/>
      <c r="C551" s="17"/>
      <c r="D551" s="17"/>
      <c r="E551" s="17"/>
      <c r="F551" s="17"/>
      <c r="G551" s="17"/>
      <c r="H551" s="18"/>
      <c r="I551" s="17"/>
      <c r="J551" s="17"/>
      <c r="K551" s="17"/>
      <c r="L551" s="17"/>
      <c r="M551" s="17"/>
      <c r="N551" s="19"/>
      <c r="BB551" s="38"/>
    </row>
    <row r="552" spans="1:54" ht="20.149999999999999" customHeight="1" x14ac:dyDescent="0.3">
      <c r="A552" s="16"/>
      <c r="B552" s="174" t="str">
        <f>F1583</f>
        <v>2. They faithfully responded to all of my expressions of pain or discomfort.</v>
      </c>
      <c r="C552" s="174"/>
      <c r="D552" s="174"/>
      <c r="E552" s="174"/>
      <c r="F552" s="174"/>
      <c r="G552" s="174"/>
      <c r="H552" s="174"/>
      <c r="I552" s="174"/>
      <c r="J552" s="174"/>
      <c r="K552" s="175"/>
      <c r="L552" s="176"/>
      <c r="M552" s="177"/>
      <c r="N552" s="19"/>
      <c r="BB552" s="38"/>
    </row>
    <row r="553" spans="1:54" ht="5.15" customHeight="1" x14ac:dyDescent="0.3">
      <c r="A553" s="16"/>
      <c r="B553" s="17"/>
      <c r="C553" s="17"/>
      <c r="D553" s="17"/>
      <c r="E553" s="17"/>
      <c r="F553" s="17"/>
      <c r="G553" s="17"/>
      <c r="H553" s="18"/>
      <c r="I553" s="17"/>
      <c r="J553" s="17"/>
      <c r="K553" s="17"/>
      <c r="L553" s="17"/>
      <c r="M553" s="17"/>
      <c r="N553" s="19"/>
      <c r="BB553" s="38"/>
    </row>
    <row r="554" spans="1:54" ht="20.149999999999999" customHeight="1" x14ac:dyDescent="0.3">
      <c r="A554" s="16"/>
      <c r="B554" s="174" t="str">
        <f>F1584</f>
        <v>3. They put my personal wellbeing ahead of their institutional processes.</v>
      </c>
      <c r="C554" s="174"/>
      <c r="D554" s="174"/>
      <c r="E554" s="174"/>
      <c r="F554" s="174"/>
      <c r="G554" s="174"/>
      <c r="H554" s="174"/>
      <c r="I554" s="174"/>
      <c r="J554" s="174"/>
      <c r="K554" s="175"/>
      <c r="L554" s="176"/>
      <c r="M554" s="177"/>
      <c r="N554" s="19"/>
      <c r="BB554" s="38"/>
    </row>
    <row r="555" spans="1:54" ht="5.15" customHeight="1" x14ac:dyDescent="0.3">
      <c r="A555" s="16"/>
      <c r="B555" s="17"/>
      <c r="C555" s="17"/>
      <c r="D555" s="17"/>
      <c r="E555" s="17"/>
      <c r="F555" s="17"/>
      <c r="G555" s="17"/>
      <c r="H555" s="18"/>
      <c r="I555" s="17"/>
      <c r="J555" s="17"/>
      <c r="K555" s="17"/>
      <c r="L555" s="17"/>
      <c r="M555" s="17"/>
      <c r="N555" s="19"/>
      <c r="BB555" s="38"/>
    </row>
    <row r="556" spans="1:54" ht="20.149999999999999" customHeight="1" x14ac:dyDescent="0.3">
      <c r="A556" s="16"/>
      <c r="B556" s="174" t="str">
        <f>F1585</f>
        <v>4. Their actions and expressions were devoid of any microaggressions.</v>
      </c>
      <c r="C556" s="174"/>
      <c r="D556" s="174"/>
      <c r="E556" s="174"/>
      <c r="F556" s="174"/>
      <c r="G556" s="174"/>
      <c r="H556" s="174"/>
      <c r="I556" s="174"/>
      <c r="J556" s="174"/>
      <c r="K556" s="175"/>
      <c r="L556" s="176"/>
      <c r="M556" s="177"/>
      <c r="N556" s="19"/>
    </row>
    <row r="557" spans="1:54" ht="5.15" customHeight="1" x14ac:dyDescent="0.3">
      <c r="A557" s="16"/>
      <c r="B557" s="17"/>
      <c r="C557" s="17"/>
      <c r="D557" s="17"/>
      <c r="E557" s="17"/>
      <c r="F557" s="17"/>
      <c r="G557" s="17"/>
      <c r="H557" s="18"/>
      <c r="I557" s="17"/>
      <c r="J557" s="17"/>
      <c r="K557" s="17"/>
      <c r="L557" s="17"/>
      <c r="M557" s="17"/>
      <c r="N557" s="19"/>
    </row>
    <row r="558" spans="1:54" ht="20.149999999999999" customHeight="1" x14ac:dyDescent="0.3">
      <c r="A558" s="16"/>
      <c r="B558" s="174" t="str">
        <f>F1586</f>
        <v>5. They asked me how they could be more culturally sensitive.</v>
      </c>
      <c r="C558" s="174"/>
      <c r="D558" s="174"/>
      <c r="E558" s="174"/>
      <c r="F558" s="174"/>
      <c r="G558" s="174"/>
      <c r="H558" s="174"/>
      <c r="I558" s="174"/>
      <c r="J558" s="174"/>
      <c r="K558" s="175"/>
      <c r="L558" s="176"/>
      <c r="M558" s="177"/>
      <c r="N558" s="19"/>
    </row>
    <row r="559" spans="1:54" ht="5.15" customHeight="1" x14ac:dyDescent="0.3">
      <c r="A559" s="16"/>
      <c r="B559" s="17"/>
      <c r="C559" s="17"/>
      <c r="D559" s="17"/>
      <c r="E559" s="17"/>
      <c r="F559" s="17"/>
      <c r="G559" s="17"/>
      <c r="H559" s="18"/>
      <c r="I559" s="17"/>
      <c r="J559" s="17"/>
      <c r="K559" s="17"/>
      <c r="L559" s="17"/>
      <c r="M559" s="17"/>
      <c r="N559" s="19"/>
    </row>
    <row r="560" spans="1:54" ht="20.149999999999999" customHeight="1" x14ac:dyDescent="0.3">
      <c r="A560" s="16"/>
      <c r="B560" s="174" t="str">
        <f>F1587</f>
        <v>6. They did not exploit my vulnerability to their professional authority.</v>
      </c>
      <c r="C560" s="174"/>
      <c r="D560" s="174"/>
      <c r="E560" s="174"/>
      <c r="F560" s="174"/>
      <c r="G560" s="174"/>
      <c r="H560" s="174"/>
      <c r="I560" s="174"/>
      <c r="J560" s="174"/>
      <c r="K560" s="175"/>
      <c r="L560" s="176"/>
      <c r="M560" s="177"/>
      <c r="N560" s="19"/>
    </row>
    <row r="561" spans="1:14" ht="5.15" customHeight="1" x14ac:dyDescent="0.3">
      <c r="A561" s="16"/>
      <c r="B561" s="39"/>
      <c r="C561" s="39"/>
      <c r="D561" s="39"/>
      <c r="E561" s="39"/>
      <c r="F561" s="39"/>
      <c r="G561" s="39"/>
      <c r="H561" s="39"/>
      <c r="I561" s="39"/>
      <c r="J561" s="39"/>
      <c r="K561" s="39"/>
      <c r="L561" s="39"/>
      <c r="M561" s="39"/>
      <c r="N561" s="19"/>
    </row>
    <row r="562" spans="1:14" ht="20.149999999999999" customHeight="1" x14ac:dyDescent="0.3">
      <c r="A562" s="16"/>
      <c r="B562" s="174" t="str">
        <f>F1588</f>
        <v>7. I never had to give up my autonomy to fit their processes.</v>
      </c>
      <c r="C562" s="174"/>
      <c r="D562" s="174"/>
      <c r="E562" s="174"/>
      <c r="F562" s="174"/>
      <c r="G562" s="174"/>
      <c r="H562" s="174"/>
      <c r="I562" s="174"/>
      <c r="J562" s="174"/>
      <c r="K562" s="175"/>
      <c r="L562" s="176"/>
      <c r="M562" s="177"/>
      <c r="N562" s="19"/>
    </row>
    <row r="563" spans="1:14" ht="5.15" customHeight="1" x14ac:dyDescent="0.3">
      <c r="A563" s="16"/>
      <c r="B563" s="39"/>
      <c r="C563" s="39"/>
      <c r="D563" s="39"/>
      <c r="E563" s="39"/>
      <c r="F563" s="39"/>
      <c r="G563" s="39"/>
      <c r="H563" s="39"/>
      <c r="I563" s="39"/>
      <c r="J563" s="39"/>
      <c r="K563" s="39"/>
      <c r="L563" s="39"/>
      <c r="M563" s="39"/>
      <c r="N563" s="19"/>
    </row>
    <row r="564" spans="1:14" ht="20.149999999999999" customHeight="1" x14ac:dyDescent="0.3">
      <c r="A564" s="16"/>
      <c r="B564" s="174" t="str">
        <f>F1589</f>
        <v>8. Staff appeared to be culturally diverse.</v>
      </c>
      <c r="C564" s="174"/>
      <c r="D564" s="174"/>
      <c r="E564" s="174"/>
      <c r="F564" s="174"/>
      <c r="G564" s="174"/>
      <c r="H564" s="174"/>
      <c r="I564" s="174"/>
      <c r="J564" s="174"/>
      <c r="K564" s="175"/>
      <c r="L564" s="176"/>
      <c r="M564" s="177"/>
      <c r="N564" s="19"/>
    </row>
    <row r="565" spans="1:14" ht="5.15" customHeight="1" x14ac:dyDescent="0.3">
      <c r="A565" s="16"/>
      <c r="B565" s="39"/>
      <c r="C565" s="39"/>
      <c r="D565" s="39"/>
      <c r="E565" s="39"/>
      <c r="F565" s="39"/>
      <c r="G565" s="39"/>
      <c r="H565" s="39"/>
      <c r="I565" s="39"/>
      <c r="J565" s="39"/>
      <c r="K565" s="39"/>
      <c r="L565" s="39"/>
      <c r="M565" s="39"/>
      <c r="N565" s="19"/>
    </row>
    <row r="566" spans="1:14" ht="20.149999999999999" customHeight="1" x14ac:dyDescent="0.3">
      <c r="A566" s="16"/>
      <c r="B566" s="174" t="str">
        <f>F1590</f>
        <v>9. They effectively accommodated my linguistic barrier.</v>
      </c>
      <c r="C566" s="174"/>
      <c r="D566" s="174"/>
      <c r="E566" s="174"/>
      <c r="F566" s="174"/>
      <c r="G566" s="174"/>
      <c r="H566" s="174"/>
      <c r="I566" s="174"/>
      <c r="J566" s="174"/>
      <c r="K566" s="175"/>
      <c r="L566" s="176"/>
      <c r="M566" s="177"/>
      <c r="N566" s="19"/>
    </row>
    <row r="567" spans="1:14" ht="5.15" customHeight="1" x14ac:dyDescent="0.3">
      <c r="A567" s="16"/>
      <c r="B567" s="39"/>
      <c r="C567" s="39"/>
      <c r="D567" s="39"/>
      <c r="E567" s="39"/>
      <c r="F567" s="39"/>
      <c r="G567" s="39"/>
      <c r="H567" s="39"/>
      <c r="I567" s="39"/>
      <c r="J567" s="39"/>
      <c r="K567" s="39"/>
      <c r="L567" s="39"/>
      <c r="M567" s="39"/>
      <c r="N567" s="19"/>
    </row>
    <row r="568" spans="1:14" ht="20.149999999999999" customHeight="1" x14ac:dyDescent="0.3">
      <c r="A568" s="16"/>
      <c r="B568" s="174" t="str">
        <f>F1591</f>
        <v>10. I was offered billing options appropriate to my cultural values.</v>
      </c>
      <c r="C568" s="174"/>
      <c r="D568" s="174"/>
      <c r="E568" s="174"/>
      <c r="F568" s="174"/>
      <c r="G568" s="174"/>
      <c r="H568" s="174"/>
      <c r="I568" s="174"/>
      <c r="J568" s="174"/>
      <c r="K568" s="175"/>
      <c r="L568" s="176"/>
      <c r="M568" s="177"/>
      <c r="N568" s="19"/>
    </row>
    <row r="569" spans="1:14" ht="10" customHeight="1" x14ac:dyDescent="0.3">
      <c r="A569" s="16"/>
      <c r="B569" s="39"/>
      <c r="C569" s="39"/>
      <c r="D569" s="39"/>
      <c r="E569" s="39"/>
      <c r="F569" s="39"/>
      <c r="G569" s="39"/>
      <c r="H569" s="39"/>
      <c r="I569" s="39"/>
      <c r="J569" s="39"/>
      <c r="K569" s="39"/>
      <c r="L569" s="39"/>
      <c r="M569" s="39"/>
      <c r="N569" s="19"/>
    </row>
    <row r="570" spans="1:14" ht="15" customHeight="1" x14ac:dyDescent="0.3">
      <c r="A570" s="16"/>
      <c r="B570" s="178" t="str">
        <f>B1595</f>
        <v/>
      </c>
      <c r="C570" s="178"/>
      <c r="D570" s="178"/>
      <c r="E570" s="178"/>
      <c r="F570" s="178"/>
      <c r="G570" s="178"/>
      <c r="H570" s="178"/>
      <c r="I570" s="178"/>
      <c r="J570" s="178"/>
      <c r="K570" s="178"/>
      <c r="L570" s="178"/>
      <c r="M570" s="178"/>
      <c r="N570" s="19"/>
    </row>
    <row r="571" spans="1:14" ht="10" customHeight="1" x14ac:dyDescent="0.3">
      <c r="A571" s="16"/>
      <c r="B571" s="40"/>
      <c r="C571" s="41"/>
      <c r="D571" s="41"/>
      <c r="E571" s="41"/>
      <c r="F571" s="41"/>
      <c r="G571" s="41"/>
      <c r="H571" s="41"/>
      <c r="I571" s="41"/>
      <c r="J571" s="41"/>
      <c r="K571" s="41"/>
      <c r="L571" s="41"/>
      <c r="M571" s="42"/>
      <c r="N571" s="19"/>
    </row>
    <row r="572" spans="1:14" ht="20" customHeight="1" x14ac:dyDescent="0.3">
      <c r="A572" s="16"/>
      <c r="B572" s="52" t="str">
        <f>C1599</f>
        <v xml:space="preserve">We provide this helpful feedback to you, , to improve your cultural competency. </v>
      </c>
      <c r="C572" s="53"/>
      <c r="D572" s="53"/>
      <c r="E572" s="53"/>
      <c r="F572" s="53"/>
      <c r="G572" s="53"/>
      <c r="H572" s="53"/>
      <c r="I572" s="53"/>
      <c r="J572" s="53"/>
      <c r="K572" s="53"/>
      <c r="L572" s="53"/>
      <c r="M572" s="54"/>
      <c r="N572" s="19"/>
    </row>
    <row r="573" spans="1:14" ht="20" customHeight="1" x14ac:dyDescent="0.3">
      <c r="A573" s="16"/>
      <c r="B573" s="156" t="s">
        <v>15</v>
      </c>
      <c r="C573" s="157"/>
      <c r="D573" s="157"/>
      <c r="E573" s="157"/>
      <c r="F573" s="157"/>
      <c r="G573" s="157"/>
      <c r="H573" s="157"/>
      <c r="I573" s="157"/>
      <c r="J573" s="157"/>
      <c r="K573" s="157"/>
      <c r="L573" s="157"/>
      <c r="M573" s="158"/>
      <c r="N573" s="19"/>
    </row>
    <row r="574" spans="1:14" ht="20" customHeight="1" thickBot="1" x14ac:dyDescent="0.35">
      <c r="A574" s="16"/>
      <c r="B574" s="156" t="s">
        <v>16</v>
      </c>
      <c r="C574" s="157"/>
      <c r="D574" s="157"/>
      <c r="E574" s="157"/>
      <c r="F574" s="157"/>
      <c r="G574" s="157"/>
      <c r="H574" s="157"/>
      <c r="I574" s="157"/>
      <c r="J574" s="157"/>
      <c r="K574" s="157"/>
      <c r="L574" s="157"/>
      <c r="M574" s="158"/>
      <c r="N574" s="19"/>
    </row>
    <row r="575" spans="1:14" ht="30" customHeight="1" thickTop="1" x14ac:dyDescent="0.3">
      <c r="A575" s="16"/>
      <c r="B575" s="159" t="s">
        <v>17</v>
      </c>
      <c r="C575" s="160"/>
      <c r="D575" s="160"/>
      <c r="E575" s="162" t="s">
        <v>18</v>
      </c>
      <c r="F575" s="163"/>
      <c r="G575" s="163"/>
      <c r="H575" s="164"/>
      <c r="I575" s="165" t="s">
        <v>19</v>
      </c>
      <c r="J575" s="166"/>
      <c r="K575" s="166"/>
      <c r="L575" s="166"/>
      <c r="M575" s="167"/>
      <c r="N575" s="19"/>
    </row>
    <row r="576" spans="1:14" ht="55" customHeight="1" thickBot="1" x14ac:dyDescent="0.35">
      <c r="A576" s="16"/>
      <c r="B576" s="55"/>
      <c r="C576" s="17"/>
      <c r="D576" s="17"/>
      <c r="E576" s="168" t="s">
        <v>20</v>
      </c>
      <c r="F576" s="169"/>
      <c r="G576" s="169"/>
      <c r="H576" s="170"/>
      <c r="I576" s="171" t="s">
        <v>21</v>
      </c>
      <c r="J576" s="172"/>
      <c r="K576" s="172"/>
      <c r="L576" s="172"/>
      <c r="M576" s="173"/>
      <c r="N576" s="19"/>
    </row>
    <row r="577" spans="1:54" ht="10" customHeight="1" thickTop="1" x14ac:dyDescent="0.3">
      <c r="A577" s="16"/>
      <c r="B577" s="55"/>
      <c r="C577" s="17"/>
      <c r="D577" s="17"/>
      <c r="E577" s="17"/>
      <c r="F577" s="17"/>
      <c r="G577" s="17"/>
      <c r="H577" s="17"/>
      <c r="I577" s="17"/>
      <c r="J577" s="17"/>
      <c r="K577" s="17"/>
      <c r="L577" s="17"/>
      <c r="M577" s="56"/>
      <c r="N577" s="19"/>
    </row>
    <row r="578" spans="1:54" ht="20.149999999999999" customHeight="1" x14ac:dyDescent="0.3">
      <c r="A578" s="16"/>
      <c r="B578" s="46"/>
      <c r="C578" s="39"/>
      <c r="D578" s="39"/>
      <c r="E578" s="153"/>
      <c r="F578" s="154"/>
      <c r="G578" s="154"/>
      <c r="H578" s="154"/>
      <c r="I578" s="154"/>
      <c r="J578" s="154"/>
      <c r="K578" s="154"/>
      <c r="L578" s="155"/>
      <c r="M578" s="48"/>
      <c r="N578" s="19"/>
    </row>
    <row r="579" spans="1:54" ht="10" customHeight="1" x14ac:dyDescent="0.3">
      <c r="A579" s="16"/>
      <c r="B579" s="46"/>
      <c r="C579" s="39"/>
      <c r="D579" s="39"/>
      <c r="E579" s="39"/>
      <c r="F579" s="39"/>
      <c r="G579" s="39"/>
      <c r="H579" s="39"/>
      <c r="I579" s="39"/>
      <c r="J579" s="39"/>
      <c r="K579" s="39"/>
      <c r="L579" s="39"/>
      <c r="M579" s="48"/>
      <c r="N579" s="19"/>
    </row>
    <row r="580" spans="1:54" ht="65.150000000000006" customHeight="1" x14ac:dyDescent="0.3">
      <c r="A580" s="16"/>
      <c r="B580" s="156" t="str">
        <f>C1609</f>
        <v>Select one of these two services, Standard or Competitive Competence, to best improve your efficacy serving diverse patients. We can then offer a testimonial of your improved responsiveness to diverse clients.</v>
      </c>
      <c r="C580" s="157"/>
      <c r="D580" s="157"/>
      <c r="E580" s="157"/>
      <c r="F580" s="157"/>
      <c r="G580" s="157"/>
      <c r="H580" s="157"/>
      <c r="I580" s="157"/>
      <c r="J580" s="157"/>
      <c r="K580" s="157"/>
      <c r="L580" s="157"/>
      <c r="M580" s="158"/>
      <c r="N580" s="19"/>
    </row>
    <row r="581" spans="1:54" ht="45" customHeight="1" x14ac:dyDescent="0.3">
      <c r="A581" s="16"/>
      <c r="B581" s="150"/>
      <c r="C581" s="151"/>
      <c r="D581" s="151"/>
      <c r="E581" s="151"/>
      <c r="F581" s="151"/>
      <c r="G581" s="151"/>
      <c r="H581" s="151"/>
      <c r="I581" s="151"/>
      <c r="J581" s="151"/>
      <c r="K581" s="151"/>
      <c r="L581" s="151"/>
      <c r="M581" s="152"/>
      <c r="N581" s="19"/>
    </row>
    <row r="582" spans="1:54" ht="5.15" customHeight="1" x14ac:dyDescent="0.3">
      <c r="A582" s="16"/>
      <c r="B582" s="39"/>
      <c r="C582" s="39"/>
      <c r="D582" s="39"/>
      <c r="E582" s="39"/>
      <c r="F582" s="39"/>
      <c r="G582" s="39"/>
      <c r="H582" s="39"/>
      <c r="I582" s="39"/>
      <c r="J582" s="39"/>
      <c r="K582" s="39"/>
      <c r="L582" s="39"/>
      <c r="M582" s="39"/>
      <c r="N582" s="19"/>
    </row>
    <row r="583" spans="1:54" ht="5.15" customHeight="1" x14ac:dyDescent="0.3">
      <c r="A583" s="27"/>
      <c r="B583" s="28"/>
      <c r="C583" s="28"/>
      <c r="D583" s="28"/>
      <c r="E583" s="28"/>
      <c r="F583" s="28"/>
      <c r="G583" s="28"/>
      <c r="H583" s="28"/>
      <c r="I583" s="28"/>
      <c r="J583" s="28"/>
      <c r="K583" s="28"/>
      <c r="L583" s="28"/>
      <c r="M583" s="28"/>
      <c r="N583" s="29"/>
    </row>
    <row r="584" spans="1:54" ht="55" customHeight="1" x14ac:dyDescent="0.3">
      <c r="A584" s="30" t="s">
        <v>5</v>
      </c>
      <c r="B584" s="185" t="s">
        <v>36</v>
      </c>
      <c r="C584" s="185"/>
      <c r="D584" s="185"/>
      <c r="E584" s="185"/>
      <c r="F584" s="186"/>
      <c r="G584" s="186"/>
      <c r="H584" s="186"/>
      <c r="I584" s="186"/>
      <c r="J584" s="187"/>
      <c r="K584" s="187"/>
      <c r="L584" s="187"/>
      <c r="M584" s="187"/>
      <c r="N584" s="31" t="s">
        <v>7</v>
      </c>
    </row>
    <row r="585" spans="1:54" ht="5.15" customHeight="1" x14ac:dyDescent="0.3">
      <c r="A585" s="11"/>
      <c r="B585" s="12"/>
      <c r="C585" s="12"/>
      <c r="D585" s="12"/>
      <c r="E585" s="12"/>
      <c r="F585" s="12"/>
      <c r="G585" s="12"/>
      <c r="H585" s="13"/>
      <c r="I585" s="12"/>
      <c r="J585" s="12"/>
      <c r="K585" s="12"/>
      <c r="L585" s="12"/>
      <c r="M585" s="12"/>
      <c r="N585" s="14"/>
    </row>
    <row r="586" spans="1:54" ht="5.15" customHeight="1" x14ac:dyDescent="0.3">
      <c r="A586" s="16"/>
      <c r="B586" s="17"/>
      <c r="C586" s="17"/>
      <c r="D586" s="17"/>
      <c r="E586" s="17"/>
      <c r="F586" s="17"/>
      <c r="G586" s="17"/>
      <c r="H586" s="18"/>
      <c r="I586" s="17"/>
      <c r="J586" s="17"/>
      <c r="K586" s="17"/>
      <c r="L586" s="17"/>
      <c r="M586" s="17"/>
      <c r="N586" s="19"/>
    </row>
    <row r="587" spans="1:54" ht="5.15" customHeight="1" thickBot="1" x14ac:dyDescent="0.35">
      <c r="A587" s="16"/>
      <c r="B587" s="32"/>
      <c r="C587" s="32"/>
      <c r="D587" s="32"/>
      <c r="E587" s="32"/>
      <c r="F587" s="32"/>
      <c r="G587" s="32"/>
      <c r="H587" s="32"/>
      <c r="I587" s="32"/>
      <c r="J587" s="32"/>
      <c r="K587" s="32"/>
      <c r="L587" s="32"/>
      <c r="M587" s="32"/>
      <c r="N587" s="19"/>
    </row>
    <row r="588" spans="1:54" ht="20.149999999999999" customHeight="1" thickTop="1" x14ac:dyDescent="0.3">
      <c r="A588" s="16"/>
      <c r="B588" s="33" t="s">
        <v>11</v>
      </c>
      <c r="C588" s="32"/>
      <c r="D588" s="32"/>
      <c r="E588" s="32"/>
      <c r="F588" s="179" t="str">
        <f>F547</f>
        <v/>
      </c>
      <c r="G588" s="180"/>
      <c r="H588" s="180"/>
      <c r="I588" s="181"/>
      <c r="J588" s="34"/>
      <c r="K588" s="35" t="s">
        <v>12</v>
      </c>
      <c r="L588" s="36"/>
      <c r="M588" s="37"/>
      <c r="N588" s="19"/>
    </row>
    <row r="589" spans="1:54" ht="20.149999999999999" customHeight="1" thickBot="1" x14ac:dyDescent="0.35">
      <c r="A589" s="16"/>
      <c r="B589" s="33" t="s">
        <v>13</v>
      </c>
      <c r="C589" s="32"/>
      <c r="D589" s="32"/>
      <c r="E589" s="32"/>
      <c r="F589" s="179" t="str">
        <f>F548</f>
        <v/>
      </c>
      <c r="G589" s="180"/>
      <c r="H589" s="180"/>
      <c r="I589" s="181"/>
      <c r="J589" s="34"/>
      <c r="K589" s="182"/>
      <c r="L589" s="183"/>
      <c r="M589" s="184"/>
      <c r="N589" s="19"/>
    </row>
    <row r="590" spans="1:54" ht="10" customHeight="1" thickTop="1" x14ac:dyDescent="0.3">
      <c r="A590" s="16"/>
      <c r="B590" s="17"/>
      <c r="C590" s="17"/>
      <c r="D590" s="17"/>
      <c r="E590" s="17"/>
      <c r="F590" s="17"/>
      <c r="G590" s="17"/>
      <c r="H590" s="18"/>
      <c r="I590" s="17"/>
      <c r="J590" s="17"/>
      <c r="K590" s="17"/>
      <c r="L590" s="17"/>
      <c r="M590" s="17"/>
      <c r="N590" s="19"/>
    </row>
    <row r="591" spans="1:54" ht="20.149999999999999" customHeight="1" x14ac:dyDescent="0.3">
      <c r="A591" s="16"/>
      <c r="B591" s="174" t="str">
        <f>F1619</f>
        <v>1. I felt fully seen and heard.</v>
      </c>
      <c r="C591" s="174"/>
      <c r="D591" s="174"/>
      <c r="E591" s="174"/>
      <c r="F591" s="174"/>
      <c r="G591" s="174"/>
      <c r="H591" s="174"/>
      <c r="I591" s="174"/>
      <c r="J591" s="174"/>
      <c r="K591" s="175"/>
      <c r="L591" s="176"/>
      <c r="M591" s="177"/>
      <c r="N591" s="19"/>
    </row>
    <row r="592" spans="1:54" ht="5.15" customHeight="1" x14ac:dyDescent="0.3">
      <c r="A592" s="16"/>
      <c r="B592" s="17"/>
      <c r="C592" s="17"/>
      <c r="D592" s="17"/>
      <c r="E592" s="17"/>
      <c r="F592" s="17"/>
      <c r="G592" s="17"/>
      <c r="H592" s="18"/>
      <c r="I592" s="17"/>
      <c r="J592" s="17"/>
      <c r="K592" s="17"/>
      <c r="L592" s="17"/>
      <c r="M592" s="17"/>
      <c r="N592" s="19"/>
      <c r="BB592" s="38"/>
    </row>
    <row r="593" spans="1:54" ht="20.149999999999999" customHeight="1" x14ac:dyDescent="0.3">
      <c r="A593" s="16"/>
      <c r="B593" s="174" t="str">
        <f>F1620</f>
        <v>2. They faithfully responded to all of my expressions of pain or discomfort.</v>
      </c>
      <c r="C593" s="174"/>
      <c r="D593" s="174"/>
      <c r="E593" s="174"/>
      <c r="F593" s="174"/>
      <c r="G593" s="174"/>
      <c r="H593" s="174"/>
      <c r="I593" s="174"/>
      <c r="J593" s="174"/>
      <c r="K593" s="175"/>
      <c r="L593" s="176"/>
      <c r="M593" s="177"/>
      <c r="N593" s="19"/>
      <c r="BB593" s="38"/>
    </row>
    <row r="594" spans="1:54" ht="5.15" customHeight="1" x14ac:dyDescent="0.3">
      <c r="A594" s="16"/>
      <c r="B594" s="17"/>
      <c r="C594" s="17"/>
      <c r="D594" s="17"/>
      <c r="E594" s="17"/>
      <c r="F594" s="17"/>
      <c r="G594" s="17"/>
      <c r="H594" s="18"/>
      <c r="I594" s="17"/>
      <c r="J594" s="17"/>
      <c r="K594" s="17"/>
      <c r="L594" s="17"/>
      <c r="M594" s="17"/>
      <c r="N594" s="19"/>
      <c r="BB594" s="38"/>
    </row>
    <row r="595" spans="1:54" ht="20.149999999999999" customHeight="1" x14ac:dyDescent="0.3">
      <c r="A595" s="16"/>
      <c r="B595" s="174" t="str">
        <f>F1621</f>
        <v>3. They put my personal wellbeing ahead of their institutional processes.</v>
      </c>
      <c r="C595" s="174"/>
      <c r="D595" s="174"/>
      <c r="E595" s="174"/>
      <c r="F595" s="174"/>
      <c r="G595" s="174"/>
      <c r="H595" s="174"/>
      <c r="I595" s="174"/>
      <c r="J595" s="174"/>
      <c r="K595" s="175"/>
      <c r="L595" s="176"/>
      <c r="M595" s="177"/>
      <c r="N595" s="19"/>
      <c r="BB595" s="38"/>
    </row>
    <row r="596" spans="1:54" ht="5.15" customHeight="1" x14ac:dyDescent="0.3">
      <c r="A596" s="16"/>
      <c r="B596" s="17"/>
      <c r="C596" s="17"/>
      <c r="D596" s="17"/>
      <c r="E596" s="17"/>
      <c r="F596" s="17"/>
      <c r="G596" s="17"/>
      <c r="H596" s="18"/>
      <c r="I596" s="17"/>
      <c r="J596" s="17"/>
      <c r="K596" s="17"/>
      <c r="L596" s="17"/>
      <c r="M596" s="17"/>
      <c r="N596" s="19"/>
      <c r="BB596" s="38"/>
    </row>
    <row r="597" spans="1:54" ht="20.149999999999999" customHeight="1" x14ac:dyDescent="0.3">
      <c r="A597" s="16"/>
      <c r="B597" s="174" t="str">
        <f>F1622</f>
        <v>4. Their actions and expressions were devoid of any microaggressions.</v>
      </c>
      <c r="C597" s="174"/>
      <c r="D597" s="174"/>
      <c r="E597" s="174"/>
      <c r="F597" s="174"/>
      <c r="G597" s="174"/>
      <c r="H597" s="174"/>
      <c r="I597" s="174"/>
      <c r="J597" s="174"/>
      <c r="K597" s="175"/>
      <c r="L597" s="176"/>
      <c r="M597" s="177"/>
      <c r="N597" s="19"/>
    </row>
    <row r="598" spans="1:54" ht="5.15" customHeight="1" x14ac:dyDescent="0.3">
      <c r="A598" s="16"/>
      <c r="B598" s="17"/>
      <c r="C598" s="17"/>
      <c r="D598" s="17"/>
      <c r="E598" s="17"/>
      <c r="F598" s="17"/>
      <c r="G598" s="17"/>
      <c r="H598" s="18"/>
      <c r="I598" s="17"/>
      <c r="J598" s="17"/>
      <c r="K598" s="17"/>
      <c r="L598" s="17"/>
      <c r="M598" s="17"/>
      <c r="N598" s="19"/>
    </row>
    <row r="599" spans="1:54" ht="20.149999999999999" customHeight="1" x14ac:dyDescent="0.3">
      <c r="A599" s="16"/>
      <c r="B599" s="174" t="str">
        <f>F1623</f>
        <v>5. They asked me how they could be more culturally sensitive.</v>
      </c>
      <c r="C599" s="174"/>
      <c r="D599" s="174"/>
      <c r="E599" s="174"/>
      <c r="F599" s="174"/>
      <c r="G599" s="174"/>
      <c r="H599" s="174"/>
      <c r="I599" s="174"/>
      <c r="J599" s="174"/>
      <c r="K599" s="175"/>
      <c r="L599" s="176"/>
      <c r="M599" s="177"/>
      <c r="N599" s="19"/>
    </row>
    <row r="600" spans="1:54" ht="5.15" customHeight="1" x14ac:dyDescent="0.3">
      <c r="A600" s="16"/>
      <c r="B600" s="17"/>
      <c r="C600" s="17"/>
      <c r="D600" s="17"/>
      <c r="E600" s="17"/>
      <c r="F600" s="17"/>
      <c r="G600" s="17"/>
      <c r="H600" s="18"/>
      <c r="I600" s="17"/>
      <c r="J600" s="17"/>
      <c r="K600" s="17"/>
      <c r="L600" s="17"/>
      <c r="M600" s="17"/>
      <c r="N600" s="19"/>
    </row>
    <row r="601" spans="1:54" ht="20.149999999999999" customHeight="1" x14ac:dyDescent="0.3">
      <c r="A601" s="16"/>
      <c r="B601" s="174" t="str">
        <f>F1624</f>
        <v>6. They did not exploit my vulnerability to their professional authority.</v>
      </c>
      <c r="C601" s="174"/>
      <c r="D601" s="174"/>
      <c r="E601" s="174"/>
      <c r="F601" s="174"/>
      <c r="G601" s="174"/>
      <c r="H601" s="174"/>
      <c r="I601" s="174"/>
      <c r="J601" s="174"/>
      <c r="K601" s="175"/>
      <c r="L601" s="176"/>
      <c r="M601" s="177"/>
      <c r="N601" s="19"/>
    </row>
    <row r="602" spans="1:54" ht="5.15" customHeight="1" x14ac:dyDescent="0.3">
      <c r="A602" s="16"/>
      <c r="B602" s="39"/>
      <c r="C602" s="39"/>
      <c r="D602" s="39"/>
      <c r="E602" s="39"/>
      <c r="F602" s="39"/>
      <c r="G602" s="39"/>
      <c r="H602" s="39"/>
      <c r="I602" s="39"/>
      <c r="J602" s="39"/>
      <c r="K602" s="39"/>
      <c r="L602" s="39"/>
      <c r="M602" s="39"/>
      <c r="N602" s="19"/>
    </row>
    <row r="603" spans="1:54" ht="20.149999999999999" customHeight="1" x14ac:dyDescent="0.3">
      <c r="A603" s="16"/>
      <c r="B603" s="174" t="str">
        <f>F1625</f>
        <v>7. I never had to give up my autonomy to fit their processes.</v>
      </c>
      <c r="C603" s="174"/>
      <c r="D603" s="174"/>
      <c r="E603" s="174"/>
      <c r="F603" s="174"/>
      <c r="G603" s="174"/>
      <c r="H603" s="174"/>
      <c r="I603" s="174"/>
      <c r="J603" s="174"/>
      <c r="K603" s="175"/>
      <c r="L603" s="176"/>
      <c r="M603" s="177"/>
      <c r="N603" s="19"/>
    </row>
    <row r="604" spans="1:54" ht="5.15" customHeight="1" x14ac:dyDescent="0.3">
      <c r="A604" s="16"/>
      <c r="B604" s="39"/>
      <c r="C604" s="39"/>
      <c r="D604" s="39"/>
      <c r="E604" s="39"/>
      <c r="F604" s="39"/>
      <c r="G604" s="39"/>
      <c r="H604" s="39"/>
      <c r="I604" s="39"/>
      <c r="J604" s="39"/>
      <c r="K604" s="39"/>
      <c r="L604" s="39"/>
      <c r="M604" s="39"/>
      <c r="N604" s="19"/>
    </row>
    <row r="605" spans="1:54" ht="20.149999999999999" customHeight="1" x14ac:dyDescent="0.3">
      <c r="A605" s="16"/>
      <c r="B605" s="174" t="str">
        <f>F1626</f>
        <v>8. Staff appeared to be culturally diverse.</v>
      </c>
      <c r="C605" s="174"/>
      <c r="D605" s="174"/>
      <c r="E605" s="174"/>
      <c r="F605" s="174"/>
      <c r="G605" s="174"/>
      <c r="H605" s="174"/>
      <c r="I605" s="174"/>
      <c r="J605" s="174"/>
      <c r="K605" s="175"/>
      <c r="L605" s="176"/>
      <c r="M605" s="177"/>
      <c r="N605" s="19"/>
    </row>
    <row r="606" spans="1:54" ht="5.15" customHeight="1" x14ac:dyDescent="0.3">
      <c r="A606" s="16"/>
      <c r="B606" s="39"/>
      <c r="C606" s="39"/>
      <c r="D606" s="39"/>
      <c r="E606" s="39"/>
      <c r="F606" s="39"/>
      <c r="G606" s="39"/>
      <c r="H606" s="39"/>
      <c r="I606" s="39"/>
      <c r="J606" s="39"/>
      <c r="K606" s="39"/>
      <c r="L606" s="39"/>
      <c r="M606" s="39"/>
      <c r="N606" s="19"/>
    </row>
    <row r="607" spans="1:54" ht="20.149999999999999" customHeight="1" x14ac:dyDescent="0.3">
      <c r="A607" s="16"/>
      <c r="B607" s="174" t="str">
        <f>F1627</f>
        <v>9. They effectively accommodated my linguistic barrier.</v>
      </c>
      <c r="C607" s="174"/>
      <c r="D607" s="174"/>
      <c r="E607" s="174"/>
      <c r="F607" s="174"/>
      <c r="G607" s="174"/>
      <c r="H607" s="174"/>
      <c r="I607" s="174"/>
      <c r="J607" s="174"/>
      <c r="K607" s="175"/>
      <c r="L607" s="176"/>
      <c r="M607" s="177"/>
      <c r="N607" s="19"/>
    </row>
    <row r="608" spans="1:54" ht="5.15" customHeight="1" x14ac:dyDescent="0.3">
      <c r="A608" s="16"/>
      <c r="B608" s="39"/>
      <c r="C608" s="39"/>
      <c r="D608" s="39"/>
      <c r="E608" s="39"/>
      <c r="F608" s="39"/>
      <c r="G608" s="39"/>
      <c r="H608" s="39"/>
      <c r="I608" s="39"/>
      <c r="J608" s="39"/>
      <c r="K608" s="39"/>
      <c r="L608" s="39"/>
      <c r="M608" s="39"/>
      <c r="N608" s="19"/>
    </row>
    <row r="609" spans="1:14" ht="20.149999999999999" customHeight="1" x14ac:dyDescent="0.3">
      <c r="A609" s="16"/>
      <c r="B609" s="174" t="str">
        <f>F1628</f>
        <v>10. I was offered billing options appropriate to my cultural values.</v>
      </c>
      <c r="C609" s="174"/>
      <c r="D609" s="174"/>
      <c r="E609" s="174"/>
      <c r="F609" s="174"/>
      <c r="G609" s="174"/>
      <c r="H609" s="174"/>
      <c r="I609" s="174"/>
      <c r="J609" s="174"/>
      <c r="K609" s="175"/>
      <c r="L609" s="176"/>
      <c r="M609" s="177"/>
      <c r="N609" s="19"/>
    </row>
    <row r="610" spans="1:14" ht="10" customHeight="1" x14ac:dyDescent="0.3">
      <c r="A610" s="16"/>
      <c r="B610" s="39"/>
      <c r="C610" s="39"/>
      <c r="D610" s="39"/>
      <c r="E610" s="39"/>
      <c r="F610" s="39"/>
      <c r="G610" s="39"/>
      <c r="H610" s="39"/>
      <c r="I610" s="39"/>
      <c r="J610" s="39"/>
      <c r="K610" s="39"/>
      <c r="L610" s="39"/>
      <c r="M610" s="39"/>
      <c r="N610" s="19"/>
    </row>
    <row r="611" spans="1:14" ht="15" customHeight="1" x14ac:dyDescent="0.3">
      <c r="A611" s="16"/>
      <c r="B611" s="178" t="str">
        <f>B1632</f>
        <v/>
      </c>
      <c r="C611" s="178"/>
      <c r="D611" s="178"/>
      <c r="E611" s="178"/>
      <c r="F611" s="178"/>
      <c r="G611" s="178"/>
      <c r="H611" s="178"/>
      <c r="I611" s="178"/>
      <c r="J611" s="178"/>
      <c r="K611" s="178"/>
      <c r="L611" s="178"/>
      <c r="M611" s="178"/>
      <c r="N611" s="19"/>
    </row>
    <row r="612" spans="1:14" ht="10" customHeight="1" x14ac:dyDescent="0.3">
      <c r="A612" s="16"/>
      <c r="B612" s="40"/>
      <c r="C612" s="41"/>
      <c r="D612" s="41"/>
      <c r="E612" s="41"/>
      <c r="F612" s="41"/>
      <c r="G612" s="41"/>
      <c r="H612" s="41"/>
      <c r="I612" s="41"/>
      <c r="J612" s="41"/>
      <c r="K612" s="41"/>
      <c r="L612" s="41"/>
      <c r="M612" s="42"/>
      <c r="N612" s="19"/>
    </row>
    <row r="613" spans="1:14" ht="20" customHeight="1" x14ac:dyDescent="0.3">
      <c r="A613" s="16"/>
      <c r="B613" s="52" t="str">
        <f>C1636</f>
        <v xml:space="preserve">We provide this helpful feedback to you, , to improve your cultural competency. </v>
      </c>
      <c r="C613" s="53"/>
      <c r="D613" s="53"/>
      <c r="E613" s="53"/>
      <c r="F613" s="53"/>
      <c r="G613" s="53"/>
      <c r="H613" s="53"/>
      <c r="I613" s="53"/>
      <c r="J613" s="53"/>
      <c r="K613" s="53"/>
      <c r="L613" s="53"/>
      <c r="M613" s="54"/>
      <c r="N613" s="19"/>
    </row>
    <row r="614" spans="1:14" ht="20" customHeight="1" x14ac:dyDescent="0.3">
      <c r="A614" s="16"/>
      <c r="B614" s="156" t="s">
        <v>15</v>
      </c>
      <c r="C614" s="157"/>
      <c r="D614" s="157"/>
      <c r="E614" s="157"/>
      <c r="F614" s="157"/>
      <c r="G614" s="157"/>
      <c r="H614" s="157"/>
      <c r="I614" s="157"/>
      <c r="J614" s="157"/>
      <c r="K614" s="157"/>
      <c r="L614" s="157"/>
      <c r="M614" s="158"/>
      <c r="N614" s="19"/>
    </row>
    <row r="615" spans="1:14" ht="20" customHeight="1" thickBot="1" x14ac:dyDescent="0.35">
      <c r="A615" s="16"/>
      <c r="B615" s="156" t="s">
        <v>16</v>
      </c>
      <c r="C615" s="157"/>
      <c r="D615" s="157"/>
      <c r="E615" s="157"/>
      <c r="F615" s="157"/>
      <c r="G615" s="157"/>
      <c r="H615" s="157"/>
      <c r="I615" s="157"/>
      <c r="J615" s="157"/>
      <c r="K615" s="157"/>
      <c r="L615" s="157"/>
      <c r="M615" s="158"/>
      <c r="N615" s="19"/>
    </row>
    <row r="616" spans="1:14" ht="30" customHeight="1" thickTop="1" x14ac:dyDescent="0.3">
      <c r="A616" s="16"/>
      <c r="B616" s="159" t="s">
        <v>17</v>
      </c>
      <c r="C616" s="160"/>
      <c r="D616" s="160"/>
      <c r="E616" s="162" t="s">
        <v>18</v>
      </c>
      <c r="F616" s="163"/>
      <c r="G616" s="163"/>
      <c r="H616" s="164"/>
      <c r="I616" s="165" t="s">
        <v>19</v>
      </c>
      <c r="J616" s="166"/>
      <c r="K616" s="166"/>
      <c r="L616" s="166"/>
      <c r="M616" s="167"/>
      <c r="N616" s="19"/>
    </row>
    <row r="617" spans="1:14" ht="55" customHeight="1" thickBot="1" x14ac:dyDescent="0.35">
      <c r="A617" s="16"/>
      <c r="B617" s="55"/>
      <c r="C617" s="17"/>
      <c r="D617" s="17"/>
      <c r="E617" s="168" t="s">
        <v>20</v>
      </c>
      <c r="F617" s="169"/>
      <c r="G617" s="169"/>
      <c r="H617" s="170"/>
      <c r="I617" s="171" t="s">
        <v>21</v>
      </c>
      <c r="J617" s="172"/>
      <c r="K617" s="172"/>
      <c r="L617" s="172"/>
      <c r="M617" s="173"/>
      <c r="N617" s="19"/>
    </row>
    <row r="618" spans="1:14" ht="10" customHeight="1" thickTop="1" x14ac:dyDescent="0.3">
      <c r="A618" s="16"/>
      <c r="B618" s="55"/>
      <c r="C618" s="17"/>
      <c r="D618" s="17"/>
      <c r="E618" s="17"/>
      <c r="F618" s="17"/>
      <c r="G618" s="17"/>
      <c r="H618" s="17"/>
      <c r="I618" s="17"/>
      <c r="J618" s="17"/>
      <c r="K618" s="17"/>
      <c r="L618" s="17"/>
      <c r="M618" s="56"/>
      <c r="N618" s="19"/>
    </row>
    <row r="619" spans="1:14" ht="20.149999999999999" customHeight="1" x14ac:dyDescent="0.3">
      <c r="A619" s="16"/>
      <c r="B619" s="46"/>
      <c r="C619" s="39"/>
      <c r="D619" s="39"/>
      <c r="E619" s="153"/>
      <c r="F619" s="154"/>
      <c r="G619" s="154"/>
      <c r="H619" s="154"/>
      <c r="I619" s="154"/>
      <c r="J619" s="154"/>
      <c r="K619" s="154"/>
      <c r="L619" s="155"/>
      <c r="M619" s="48"/>
      <c r="N619" s="19"/>
    </row>
    <row r="620" spans="1:14" ht="10" customHeight="1" x14ac:dyDescent="0.3">
      <c r="A620" s="16"/>
      <c r="B620" s="46"/>
      <c r="C620" s="39"/>
      <c r="D620" s="39"/>
      <c r="E620" s="39"/>
      <c r="F620" s="39"/>
      <c r="G620" s="39"/>
      <c r="H620" s="39"/>
      <c r="I620" s="39"/>
      <c r="J620" s="39"/>
      <c r="K620" s="39"/>
      <c r="L620" s="39"/>
      <c r="M620" s="48"/>
      <c r="N620" s="19"/>
    </row>
    <row r="621" spans="1:14" ht="65.150000000000006" customHeight="1" x14ac:dyDescent="0.3">
      <c r="A621" s="16"/>
      <c r="B621" s="156" t="str">
        <f>C1646</f>
        <v>Select one of these two services, Standard or Competitive Competence, to best improve your efficacy serving diverse patients. We can then offer a testimonial of your improved responsiveness to diverse clients.</v>
      </c>
      <c r="C621" s="157"/>
      <c r="D621" s="157"/>
      <c r="E621" s="157"/>
      <c r="F621" s="157"/>
      <c r="G621" s="157"/>
      <c r="H621" s="157"/>
      <c r="I621" s="157"/>
      <c r="J621" s="157"/>
      <c r="K621" s="157"/>
      <c r="L621" s="157"/>
      <c r="M621" s="158"/>
      <c r="N621" s="19"/>
    </row>
    <row r="622" spans="1:14" ht="45" customHeight="1" x14ac:dyDescent="0.3">
      <c r="A622" s="16"/>
      <c r="B622" s="150"/>
      <c r="C622" s="151"/>
      <c r="D622" s="151"/>
      <c r="E622" s="151"/>
      <c r="F622" s="151"/>
      <c r="G622" s="151"/>
      <c r="H622" s="151"/>
      <c r="I622" s="151"/>
      <c r="J622" s="151"/>
      <c r="K622" s="151"/>
      <c r="L622" s="151"/>
      <c r="M622" s="152"/>
      <c r="N622" s="19"/>
    </row>
    <row r="623" spans="1:14" ht="5.15" customHeight="1" x14ac:dyDescent="0.3">
      <c r="A623" s="16"/>
      <c r="B623" s="39"/>
      <c r="C623" s="39"/>
      <c r="D623" s="39"/>
      <c r="E623" s="39"/>
      <c r="F623" s="39"/>
      <c r="G623" s="39"/>
      <c r="H623" s="39"/>
      <c r="I623" s="39"/>
      <c r="J623" s="39"/>
      <c r="K623" s="39"/>
      <c r="L623" s="39"/>
      <c r="M623" s="39"/>
      <c r="N623" s="19"/>
    </row>
    <row r="624" spans="1:14" ht="5.15" customHeight="1" x14ac:dyDescent="0.3">
      <c r="A624" s="27"/>
      <c r="B624" s="28"/>
      <c r="C624" s="28"/>
      <c r="D624" s="28"/>
      <c r="E624" s="28"/>
      <c r="F624" s="28"/>
      <c r="G624" s="28"/>
      <c r="H624" s="28"/>
      <c r="I624" s="28"/>
      <c r="J624" s="28"/>
      <c r="K624" s="28"/>
      <c r="L624" s="28"/>
      <c r="M624" s="28"/>
      <c r="N624" s="29"/>
    </row>
    <row r="625" spans="1:54" ht="55" customHeight="1" x14ac:dyDescent="0.3">
      <c r="A625" s="30" t="s">
        <v>5</v>
      </c>
      <c r="B625" s="185" t="s">
        <v>37</v>
      </c>
      <c r="C625" s="185"/>
      <c r="D625" s="185"/>
      <c r="E625" s="185"/>
      <c r="F625" s="186"/>
      <c r="G625" s="186"/>
      <c r="H625" s="186"/>
      <c r="I625" s="186"/>
      <c r="J625" s="187"/>
      <c r="K625" s="187"/>
      <c r="L625" s="187"/>
      <c r="M625" s="187"/>
      <c r="N625" s="31" t="s">
        <v>7</v>
      </c>
    </row>
    <row r="626" spans="1:54" ht="5.15" customHeight="1" x14ac:dyDescent="0.3">
      <c r="A626" s="11"/>
      <c r="B626" s="12"/>
      <c r="C626" s="12"/>
      <c r="D626" s="12"/>
      <c r="E626" s="12"/>
      <c r="F626" s="12"/>
      <c r="G626" s="12"/>
      <c r="H626" s="13"/>
      <c r="I626" s="12"/>
      <c r="J626" s="12"/>
      <c r="K626" s="12"/>
      <c r="L626" s="12"/>
      <c r="M626" s="12"/>
      <c r="N626" s="14"/>
    </row>
    <row r="627" spans="1:54" ht="5.15" customHeight="1" x14ac:dyDescent="0.3">
      <c r="A627" s="16"/>
      <c r="B627" s="17"/>
      <c r="C627" s="17"/>
      <c r="D627" s="17"/>
      <c r="E627" s="17"/>
      <c r="F627" s="17"/>
      <c r="G627" s="17"/>
      <c r="H627" s="18"/>
      <c r="I627" s="17"/>
      <c r="J627" s="17"/>
      <c r="K627" s="17"/>
      <c r="L627" s="17"/>
      <c r="M627" s="17"/>
      <c r="N627" s="19"/>
    </row>
    <row r="628" spans="1:54" ht="5.15" customHeight="1" thickBot="1" x14ac:dyDescent="0.35">
      <c r="A628" s="16"/>
      <c r="B628" s="32"/>
      <c r="C628" s="32"/>
      <c r="D628" s="32"/>
      <c r="E628" s="32"/>
      <c r="F628" s="32"/>
      <c r="G628" s="32"/>
      <c r="H628" s="32"/>
      <c r="I628" s="32"/>
      <c r="J628" s="32"/>
      <c r="K628" s="32"/>
      <c r="L628" s="32"/>
      <c r="M628" s="32"/>
      <c r="N628" s="19"/>
    </row>
    <row r="629" spans="1:54" ht="20.149999999999999" customHeight="1" thickTop="1" x14ac:dyDescent="0.3">
      <c r="A629" s="16"/>
      <c r="B629" s="33" t="s">
        <v>11</v>
      </c>
      <c r="C629" s="32"/>
      <c r="D629" s="32"/>
      <c r="E629" s="32"/>
      <c r="F629" s="179" t="str">
        <f>F588</f>
        <v/>
      </c>
      <c r="G629" s="180"/>
      <c r="H629" s="180"/>
      <c r="I629" s="181"/>
      <c r="J629" s="34"/>
      <c r="K629" s="35" t="s">
        <v>12</v>
      </c>
      <c r="L629" s="36"/>
      <c r="M629" s="37"/>
      <c r="N629" s="19"/>
    </row>
    <row r="630" spans="1:54" ht="20.149999999999999" customHeight="1" thickBot="1" x14ac:dyDescent="0.35">
      <c r="A630" s="16"/>
      <c r="B630" s="33" t="s">
        <v>13</v>
      </c>
      <c r="C630" s="32"/>
      <c r="D630" s="32"/>
      <c r="E630" s="32"/>
      <c r="F630" s="179" t="str">
        <f>F589</f>
        <v/>
      </c>
      <c r="G630" s="180"/>
      <c r="H630" s="180"/>
      <c r="I630" s="181"/>
      <c r="J630" s="34"/>
      <c r="K630" s="182"/>
      <c r="L630" s="183"/>
      <c r="M630" s="184"/>
      <c r="N630" s="19"/>
    </row>
    <row r="631" spans="1:54" ht="10" customHeight="1" thickTop="1" x14ac:dyDescent="0.3">
      <c r="A631" s="16"/>
      <c r="B631" s="17"/>
      <c r="C631" s="17"/>
      <c r="D631" s="17"/>
      <c r="E631" s="17"/>
      <c r="F631" s="17"/>
      <c r="G631" s="17"/>
      <c r="H631" s="18"/>
      <c r="I631" s="17"/>
      <c r="J631" s="17"/>
      <c r="K631" s="17"/>
      <c r="L631" s="17"/>
      <c r="M631" s="17"/>
      <c r="N631" s="19"/>
    </row>
    <row r="632" spans="1:54" ht="20.149999999999999" customHeight="1" x14ac:dyDescent="0.3">
      <c r="A632" s="16"/>
      <c r="B632" s="174" t="str">
        <f>F1656</f>
        <v>1. I felt fully seen and heard.</v>
      </c>
      <c r="C632" s="174"/>
      <c r="D632" s="174"/>
      <c r="E632" s="174"/>
      <c r="F632" s="174"/>
      <c r="G632" s="174"/>
      <c r="H632" s="174"/>
      <c r="I632" s="174"/>
      <c r="J632" s="174"/>
      <c r="K632" s="175"/>
      <c r="L632" s="176"/>
      <c r="M632" s="177"/>
      <c r="N632" s="19"/>
    </row>
    <row r="633" spans="1:54" ht="5.15" customHeight="1" x14ac:dyDescent="0.3">
      <c r="A633" s="16"/>
      <c r="B633" s="17"/>
      <c r="C633" s="17"/>
      <c r="D633" s="17"/>
      <c r="E633" s="17"/>
      <c r="F633" s="17"/>
      <c r="G633" s="17"/>
      <c r="H633" s="18"/>
      <c r="I633" s="17"/>
      <c r="J633" s="17"/>
      <c r="K633" s="17"/>
      <c r="L633" s="17"/>
      <c r="M633" s="17"/>
      <c r="N633" s="19"/>
      <c r="BB633" s="38"/>
    </row>
    <row r="634" spans="1:54" ht="20.149999999999999" customHeight="1" x14ac:dyDescent="0.3">
      <c r="A634" s="16"/>
      <c r="B634" s="174" t="str">
        <f>F1657</f>
        <v>2. They faithfully responded to all of my expressions of pain or discomfort.</v>
      </c>
      <c r="C634" s="174"/>
      <c r="D634" s="174"/>
      <c r="E634" s="174"/>
      <c r="F634" s="174"/>
      <c r="G634" s="174"/>
      <c r="H634" s="174"/>
      <c r="I634" s="174"/>
      <c r="J634" s="174"/>
      <c r="K634" s="175"/>
      <c r="L634" s="176"/>
      <c r="M634" s="177"/>
      <c r="N634" s="19"/>
      <c r="BB634" s="38"/>
    </row>
    <row r="635" spans="1:54" ht="5.15" customHeight="1" x14ac:dyDescent="0.3">
      <c r="A635" s="16"/>
      <c r="B635" s="17"/>
      <c r="C635" s="17"/>
      <c r="D635" s="17"/>
      <c r="E635" s="17"/>
      <c r="F635" s="17"/>
      <c r="G635" s="17"/>
      <c r="H635" s="18"/>
      <c r="I635" s="17"/>
      <c r="J635" s="17"/>
      <c r="K635" s="17"/>
      <c r="L635" s="17"/>
      <c r="M635" s="17"/>
      <c r="N635" s="19"/>
      <c r="BB635" s="38"/>
    </row>
    <row r="636" spans="1:54" ht="20.149999999999999" customHeight="1" x14ac:dyDescent="0.3">
      <c r="A636" s="16"/>
      <c r="B636" s="174" t="str">
        <f>F1658</f>
        <v>3. They put my personal wellbeing ahead of their institutional processes.</v>
      </c>
      <c r="C636" s="174"/>
      <c r="D636" s="174"/>
      <c r="E636" s="174"/>
      <c r="F636" s="174"/>
      <c r="G636" s="174"/>
      <c r="H636" s="174"/>
      <c r="I636" s="174"/>
      <c r="J636" s="174"/>
      <c r="K636" s="175"/>
      <c r="L636" s="176"/>
      <c r="M636" s="177"/>
      <c r="N636" s="19"/>
      <c r="BB636" s="38"/>
    </row>
    <row r="637" spans="1:54" ht="5.15" customHeight="1" x14ac:dyDescent="0.3">
      <c r="A637" s="16"/>
      <c r="B637" s="17"/>
      <c r="C637" s="17"/>
      <c r="D637" s="17"/>
      <c r="E637" s="17"/>
      <c r="F637" s="17"/>
      <c r="G637" s="17"/>
      <c r="H637" s="18"/>
      <c r="I637" s="17"/>
      <c r="J637" s="17"/>
      <c r="K637" s="17"/>
      <c r="L637" s="17"/>
      <c r="M637" s="17"/>
      <c r="N637" s="19"/>
      <c r="BB637" s="38"/>
    </row>
    <row r="638" spans="1:54" ht="20.149999999999999" customHeight="1" x14ac:dyDescent="0.3">
      <c r="A638" s="16"/>
      <c r="B638" s="174" t="str">
        <f>F1659</f>
        <v>4. Their actions and expressions were devoid of any microaggressions.</v>
      </c>
      <c r="C638" s="174"/>
      <c r="D638" s="174"/>
      <c r="E638" s="174"/>
      <c r="F638" s="174"/>
      <c r="G638" s="174"/>
      <c r="H638" s="174"/>
      <c r="I638" s="174"/>
      <c r="J638" s="174"/>
      <c r="K638" s="175"/>
      <c r="L638" s="176"/>
      <c r="M638" s="177"/>
      <c r="N638" s="19"/>
    </row>
    <row r="639" spans="1:54" ht="5.15" customHeight="1" x14ac:dyDescent="0.3">
      <c r="A639" s="16"/>
      <c r="B639" s="17"/>
      <c r="C639" s="17"/>
      <c r="D639" s="17"/>
      <c r="E639" s="17"/>
      <c r="F639" s="17"/>
      <c r="G639" s="17"/>
      <c r="H639" s="18"/>
      <c r="I639" s="17"/>
      <c r="J639" s="17"/>
      <c r="K639" s="17"/>
      <c r="L639" s="17"/>
      <c r="M639" s="17"/>
      <c r="N639" s="19"/>
    </row>
    <row r="640" spans="1:54" ht="20.149999999999999" customHeight="1" x14ac:dyDescent="0.3">
      <c r="A640" s="16"/>
      <c r="B640" s="174" t="str">
        <f>F1660</f>
        <v>5. They asked me how they could be more culturally sensitive.</v>
      </c>
      <c r="C640" s="174"/>
      <c r="D640" s="174"/>
      <c r="E640" s="174"/>
      <c r="F640" s="174"/>
      <c r="G640" s="174"/>
      <c r="H640" s="174"/>
      <c r="I640" s="174"/>
      <c r="J640" s="174"/>
      <c r="K640" s="175"/>
      <c r="L640" s="176"/>
      <c r="M640" s="177"/>
      <c r="N640" s="19"/>
    </row>
    <row r="641" spans="1:14" ht="5.15" customHeight="1" x14ac:dyDescent="0.3">
      <c r="A641" s="16"/>
      <c r="B641" s="17"/>
      <c r="C641" s="17"/>
      <c r="D641" s="17"/>
      <c r="E641" s="17"/>
      <c r="F641" s="17"/>
      <c r="G641" s="17"/>
      <c r="H641" s="18"/>
      <c r="I641" s="17"/>
      <c r="J641" s="17"/>
      <c r="K641" s="17"/>
      <c r="L641" s="17"/>
      <c r="M641" s="17"/>
      <c r="N641" s="19"/>
    </row>
    <row r="642" spans="1:14" ht="20.149999999999999" customHeight="1" x14ac:dyDescent="0.3">
      <c r="A642" s="16"/>
      <c r="B642" s="174" t="str">
        <f>F1661</f>
        <v>6. They did not exploit my vulnerability to their professional authority.</v>
      </c>
      <c r="C642" s="174"/>
      <c r="D642" s="174"/>
      <c r="E642" s="174"/>
      <c r="F642" s="174"/>
      <c r="G642" s="174"/>
      <c r="H642" s="174"/>
      <c r="I642" s="174"/>
      <c r="J642" s="174"/>
      <c r="K642" s="175"/>
      <c r="L642" s="176"/>
      <c r="M642" s="177"/>
      <c r="N642" s="19"/>
    </row>
    <row r="643" spans="1:14" ht="5.15" customHeight="1" x14ac:dyDescent="0.3">
      <c r="A643" s="16"/>
      <c r="B643" s="39"/>
      <c r="C643" s="39"/>
      <c r="D643" s="39"/>
      <c r="E643" s="39"/>
      <c r="F643" s="39"/>
      <c r="G643" s="39"/>
      <c r="H643" s="39"/>
      <c r="I643" s="39"/>
      <c r="J643" s="39"/>
      <c r="K643" s="39"/>
      <c r="L643" s="39"/>
      <c r="M643" s="39"/>
      <c r="N643" s="19"/>
    </row>
    <row r="644" spans="1:14" ht="20.149999999999999" customHeight="1" x14ac:dyDescent="0.3">
      <c r="A644" s="16"/>
      <c r="B644" s="174" t="str">
        <f>F1662</f>
        <v>7. I never had to give up my autonomy to fit their processes.</v>
      </c>
      <c r="C644" s="174"/>
      <c r="D644" s="174"/>
      <c r="E644" s="174"/>
      <c r="F644" s="174"/>
      <c r="G644" s="174"/>
      <c r="H644" s="174"/>
      <c r="I644" s="174"/>
      <c r="J644" s="174"/>
      <c r="K644" s="175"/>
      <c r="L644" s="176"/>
      <c r="M644" s="177"/>
      <c r="N644" s="19"/>
    </row>
    <row r="645" spans="1:14" ht="5.15" customHeight="1" x14ac:dyDescent="0.3">
      <c r="A645" s="16"/>
      <c r="B645" s="39"/>
      <c r="C645" s="39"/>
      <c r="D645" s="39"/>
      <c r="E645" s="39"/>
      <c r="F645" s="39"/>
      <c r="G645" s="39"/>
      <c r="H645" s="39"/>
      <c r="I645" s="39"/>
      <c r="J645" s="39"/>
      <c r="K645" s="39"/>
      <c r="L645" s="39"/>
      <c r="M645" s="39"/>
      <c r="N645" s="19"/>
    </row>
    <row r="646" spans="1:14" ht="20.149999999999999" customHeight="1" x14ac:dyDescent="0.3">
      <c r="A646" s="16"/>
      <c r="B646" s="174" t="str">
        <f>F1663</f>
        <v>8. Staff appeared to be culturally diverse.</v>
      </c>
      <c r="C646" s="174"/>
      <c r="D646" s="174"/>
      <c r="E646" s="174"/>
      <c r="F646" s="174"/>
      <c r="G646" s="174"/>
      <c r="H646" s="174"/>
      <c r="I646" s="174"/>
      <c r="J646" s="174"/>
      <c r="K646" s="175"/>
      <c r="L646" s="176"/>
      <c r="M646" s="177"/>
      <c r="N646" s="19"/>
    </row>
    <row r="647" spans="1:14" ht="5.15" customHeight="1" x14ac:dyDescent="0.3">
      <c r="A647" s="16"/>
      <c r="B647" s="39"/>
      <c r="C647" s="39"/>
      <c r="D647" s="39"/>
      <c r="E647" s="39"/>
      <c r="F647" s="39"/>
      <c r="G647" s="39"/>
      <c r="H647" s="39"/>
      <c r="I647" s="39"/>
      <c r="J647" s="39"/>
      <c r="K647" s="39"/>
      <c r="L647" s="39"/>
      <c r="M647" s="39"/>
      <c r="N647" s="19"/>
    </row>
    <row r="648" spans="1:14" ht="20.149999999999999" customHeight="1" x14ac:dyDescent="0.3">
      <c r="A648" s="16"/>
      <c r="B648" s="174" t="str">
        <f>F1664</f>
        <v>9. They effectively accommodated my linguistic barrier.</v>
      </c>
      <c r="C648" s="174"/>
      <c r="D648" s="174"/>
      <c r="E648" s="174"/>
      <c r="F648" s="174"/>
      <c r="G648" s="174"/>
      <c r="H648" s="174"/>
      <c r="I648" s="174"/>
      <c r="J648" s="174"/>
      <c r="K648" s="175"/>
      <c r="L648" s="176"/>
      <c r="M648" s="177"/>
      <c r="N648" s="19"/>
    </row>
    <row r="649" spans="1:14" ht="5.15" customHeight="1" x14ac:dyDescent="0.3">
      <c r="A649" s="16"/>
      <c r="B649" s="39"/>
      <c r="C649" s="39"/>
      <c r="D649" s="39"/>
      <c r="E649" s="39"/>
      <c r="F649" s="39"/>
      <c r="G649" s="39"/>
      <c r="H649" s="39"/>
      <c r="I649" s="39"/>
      <c r="J649" s="39"/>
      <c r="K649" s="39"/>
      <c r="L649" s="39"/>
      <c r="M649" s="39"/>
      <c r="N649" s="19"/>
    </row>
    <row r="650" spans="1:14" ht="20.149999999999999" customHeight="1" x14ac:dyDescent="0.3">
      <c r="A650" s="16"/>
      <c r="B650" s="174" t="str">
        <f>F1665</f>
        <v>10. I was offered billing options appropriate to my cultural values.</v>
      </c>
      <c r="C650" s="174"/>
      <c r="D650" s="174"/>
      <c r="E650" s="174"/>
      <c r="F650" s="174"/>
      <c r="G650" s="174"/>
      <c r="H650" s="174"/>
      <c r="I650" s="174"/>
      <c r="J650" s="174"/>
      <c r="K650" s="175"/>
      <c r="L650" s="176"/>
      <c r="M650" s="177"/>
      <c r="N650" s="19"/>
    </row>
    <row r="651" spans="1:14" ht="10" customHeight="1" x14ac:dyDescent="0.3">
      <c r="A651" s="16"/>
      <c r="B651" s="39"/>
      <c r="C651" s="39"/>
      <c r="D651" s="39"/>
      <c r="E651" s="39"/>
      <c r="F651" s="39"/>
      <c r="G651" s="39"/>
      <c r="H651" s="39"/>
      <c r="I651" s="39"/>
      <c r="J651" s="39"/>
      <c r="K651" s="39"/>
      <c r="L651" s="39"/>
      <c r="M651" s="39"/>
      <c r="N651" s="19"/>
    </row>
    <row r="652" spans="1:14" ht="15" customHeight="1" x14ac:dyDescent="0.3">
      <c r="A652" s="16"/>
      <c r="B652" s="178" t="str">
        <f>B1669</f>
        <v/>
      </c>
      <c r="C652" s="178"/>
      <c r="D652" s="178"/>
      <c r="E652" s="178"/>
      <c r="F652" s="178"/>
      <c r="G652" s="178"/>
      <c r="H652" s="178"/>
      <c r="I652" s="178"/>
      <c r="J652" s="178"/>
      <c r="K652" s="178"/>
      <c r="L652" s="178"/>
      <c r="M652" s="178"/>
      <c r="N652" s="19"/>
    </row>
    <row r="653" spans="1:14" ht="10" customHeight="1" x14ac:dyDescent="0.3">
      <c r="A653" s="16"/>
      <c r="B653" s="40"/>
      <c r="C653" s="41"/>
      <c r="D653" s="41"/>
      <c r="E653" s="41"/>
      <c r="F653" s="41"/>
      <c r="G653" s="41"/>
      <c r="H653" s="41"/>
      <c r="I653" s="41"/>
      <c r="J653" s="41"/>
      <c r="K653" s="41"/>
      <c r="L653" s="41"/>
      <c r="M653" s="42"/>
      <c r="N653" s="19"/>
    </row>
    <row r="654" spans="1:14" ht="20" customHeight="1" x14ac:dyDescent="0.3">
      <c r="A654" s="16"/>
      <c r="B654" s="52" t="str">
        <f>C1673</f>
        <v xml:space="preserve">We provide this helpful feedback to you, , to improve your cultural competency. </v>
      </c>
      <c r="C654" s="53"/>
      <c r="D654" s="53"/>
      <c r="E654" s="53"/>
      <c r="F654" s="53"/>
      <c r="G654" s="53"/>
      <c r="H654" s="53"/>
      <c r="I654" s="53"/>
      <c r="J654" s="53"/>
      <c r="K654" s="53"/>
      <c r="L654" s="53"/>
      <c r="M654" s="54"/>
      <c r="N654" s="19"/>
    </row>
    <row r="655" spans="1:14" ht="20" customHeight="1" x14ac:dyDescent="0.3">
      <c r="A655" s="16"/>
      <c r="B655" s="156" t="s">
        <v>15</v>
      </c>
      <c r="C655" s="157"/>
      <c r="D655" s="157"/>
      <c r="E655" s="157"/>
      <c r="F655" s="157"/>
      <c r="G655" s="157"/>
      <c r="H655" s="157"/>
      <c r="I655" s="157"/>
      <c r="J655" s="157"/>
      <c r="K655" s="157"/>
      <c r="L655" s="157"/>
      <c r="M655" s="158"/>
      <c r="N655" s="19"/>
    </row>
    <row r="656" spans="1:14" ht="20" customHeight="1" thickBot="1" x14ac:dyDescent="0.35">
      <c r="A656" s="16"/>
      <c r="B656" s="156" t="s">
        <v>16</v>
      </c>
      <c r="C656" s="157"/>
      <c r="D656" s="157"/>
      <c r="E656" s="157"/>
      <c r="F656" s="157"/>
      <c r="G656" s="157"/>
      <c r="H656" s="157"/>
      <c r="I656" s="157"/>
      <c r="J656" s="157"/>
      <c r="K656" s="157"/>
      <c r="L656" s="157"/>
      <c r="M656" s="158"/>
      <c r="N656" s="19"/>
    </row>
    <row r="657" spans="1:14" ht="30" customHeight="1" thickTop="1" x14ac:dyDescent="0.3">
      <c r="A657" s="16"/>
      <c r="B657" s="159" t="s">
        <v>17</v>
      </c>
      <c r="C657" s="160"/>
      <c r="D657" s="160"/>
      <c r="E657" s="162" t="s">
        <v>18</v>
      </c>
      <c r="F657" s="163"/>
      <c r="G657" s="163"/>
      <c r="H657" s="164"/>
      <c r="I657" s="165" t="s">
        <v>19</v>
      </c>
      <c r="J657" s="166"/>
      <c r="K657" s="166"/>
      <c r="L657" s="166"/>
      <c r="M657" s="167"/>
      <c r="N657" s="19"/>
    </row>
    <row r="658" spans="1:14" ht="55" customHeight="1" thickBot="1" x14ac:dyDescent="0.35">
      <c r="A658" s="16"/>
      <c r="B658" s="55"/>
      <c r="C658" s="17"/>
      <c r="D658" s="17"/>
      <c r="E658" s="168" t="s">
        <v>20</v>
      </c>
      <c r="F658" s="169"/>
      <c r="G658" s="169"/>
      <c r="H658" s="170"/>
      <c r="I658" s="171" t="s">
        <v>21</v>
      </c>
      <c r="J658" s="172"/>
      <c r="K658" s="172"/>
      <c r="L658" s="172"/>
      <c r="M658" s="173"/>
      <c r="N658" s="19"/>
    </row>
    <row r="659" spans="1:14" ht="10" customHeight="1" thickTop="1" x14ac:dyDescent="0.3">
      <c r="A659" s="16"/>
      <c r="B659" s="55"/>
      <c r="C659" s="17"/>
      <c r="D659" s="17"/>
      <c r="E659" s="17"/>
      <c r="F659" s="17"/>
      <c r="G659" s="17"/>
      <c r="H659" s="17"/>
      <c r="I659" s="17"/>
      <c r="J659" s="17"/>
      <c r="K659" s="17"/>
      <c r="L659" s="17"/>
      <c r="M659" s="56"/>
      <c r="N659" s="19"/>
    </row>
    <row r="660" spans="1:14" ht="20.149999999999999" customHeight="1" x14ac:dyDescent="0.3">
      <c r="A660" s="16"/>
      <c r="B660" s="46"/>
      <c r="C660" s="39"/>
      <c r="D660" s="39"/>
      <c r="E660" s="153"/>
      <c r="F660" s="154"/>
      <c r="G660" s="154"/>
      <c r="H660" s="154"/>
      <c r="I660" s="154"/>
      <c r="J660" s="154"/>
      <c r="K660" s="154"/>
      <c r="L660" s="155"/>
      <c r="M660" s="48"/>
      <c r="N660" s="19"/>
    </row>
    <row r="661" spans="1:14" ht="10" customHeight="1" x14ac:dyDescent="0.3">
      <c r="A661" s="16"/>
      <c r="B661" s="46"/>
      <c r="C661" s="39"/>
      <c r="D661" s="39"/>
      <c r="E661" s="39"/>
      <c r="F661" s="39"/>
      <c r="G661" s="39"/>
      <c r="H661" s="39"/>
      <c r="I661" s="39"/>
      <c r="J661" s="39"/>
      <c r="K661" s="39"/>
      <c r="L661" s="39"/>
      <c r="M661" s="48"/>
      <c r="N661" s="19"/>
    </row>
    <row r="662" spans="1:14" ht="65.150000000000006" customHeight="1" x14ac:dyDescent="0.3">
      <c r="A662" s="16"/>
      <c r="B662" s="156" t="str">
        <f>C1683</f>
        <v>Select one of these two services, Standard or Competitive Competence, to best improve your efficacy serving diverse patients. We can then offer a testimonial of your improved responsiveness to diverse clients.</v>
      </c>
      <c r="C662" s="157"/>
      <c r="D662" s="157"/>
      <c r="E662" s="157"/>
      <c r="F662" s="157"/>
      <c r="G662" s="157"/>
      <c r="H662" s="157"/>
      <c r="I662" s="157"/>
      <c r="J662" s="157"/>
      <c r="K662" s="157"/>
      <c r="L662" s="157"/>
      <c r="M662" s="158"/>
      <c r="N662" s="19"/>
    </row>
    <row r="663" spans="1:14" ht="45" customHeight="1" x14ac:dyDescent="0.3">
      <c r="A663" s="16"/>
      <c r="B663" s="150"/>
      <c r="C663" s="151"/>
      <c r="D663" s="151"/>
      <c r="E663" s="151"/>
      <c r="F663" s="151"/>
      <c r="G663" s="151"/>
      <c r="H663" s="151"/>
      <c r="I663" s="151"/>
      <c r="J663" s="151"/>
      <c r="K663" s="151"/>
      <c r="L663" s="151"/>
      <c r="M663" s="152"/>
      <c r="N663" s="19"/>
    </row>
    <row r="664" spans="1:14" ht="5.15" customHeight="1" x14ac:dyDescent="0.3">
      <c r="A664" s="16"/>
      <c r="B664" s="39"/>
      <c r="C664" s="39"/>
      <c r="D664" s="39"/>
      <c r="E664" s="39"/>
      <c r="F664" s="39"/>
      <c r="G664" s="39"/>
      <c r="H664" s="39"/>
      <c r="I664" s="39"/>
      <c r="J664" s="39"/>
      <c r="K664" s="39"/>
      <c r="L664" s="39"/>
      <c r="M664" s="39"/>
      <c r="N664" s="19"/>
    </row>
    <row r="665" spans="1:14" ht="5.15" customHeight="1" x14ac:dyDescent="0.3">
      <c r="A665" s="27"/>
      <c r="B665" s="28"/>
      <c r="C665" s="28"/>
      <c r="D665" s="28"/>
      <c r="E665" s="28"/>
      <c r="F665" s="28"/>
      <c r="G665" s="28"/>
      <c r="H665" s="28"/>
      <c r="I665" s="28"/>
      <c r="J665" s="28"/>
      <c r="K665" s="28"/>
      <c r="L665" s="28"/>
      <c r="M665" s="28"/>
      <c r="N665" s="29"/>
    </row>
    <row r="666" spans="1:14" ht="55" customHeight="1" x14ac:dyDescent="0.3">
      <c r="A666" s="30" t="s">
        <v>5</v>
      </c>
      <c r="B666" s="185" t="s">
        <v>38</v>
      </c>
      <c r="C666" s="185"/>
      <c r="D666" s="185"/>
      <c r="E666" s="185"/>
      <c r="F666" s="186"/>
      <c r="G666" s="186"/>
      <c r="H666" s="186"/>
      <c r="I666" s="186"/>
      <c r="J666" s="187"/>
      <c r="K666" s="187"/>
      <c r="L666" s="187"/>
      <c r="M666" s="187"/>
      <c r="N666" s="31" t="s">
        <v>7</v>
      </c>
    </row>
    <row r="667" spans="1:14" ht="5.15" customHeight="1" x14ac:dyDescent="0.3">
      <c r="A667" s="11"/>
      <c r="B667" s="12"/>
      <c r="C667" s="12"/>
      <c r="D667" s="12"/>
      <c r="E667" s="12"/>
      <c r="F667" s="12"/>
      <c r="G667" s="12"/>
      <c r="H667" s="13"/>
      <c r="I667" s="12"/>
      <c r="J667" s="12"/>
      <c r="K667" s="12"/>
      <c r="L667" s="12"/>
      <c r="M667" s="12"/>
      <c r="N667" s="14"/>
    </row>
    <row r="668" spans="1:14" ht="5.15" customHeight="1" x14ac:dyDescent="0.3">
      <c r="A668" s="16"/>
      <c r="B668" s="17"/>
      <c r="C668" s="17"/>
      <c r="D668" s="17"/>
      <c r="E668" s="17"/>
      <c r="F668" s="17"/>
      <c r="G668" s="17"/>
      <c r="H668" s="18"/>
      <c r="I668" s="17"/>
      <c r="J668" s="17"/>
      <c r="K668" s="17"/>
      <c r="L668" s="17"/>
      <c r="M668" s="17"/>
      <c r="N668" s="19"/>
    </row>
    <row r="669" spans="1:14" ht="5.15" customHeight="1" thickBot="1" x14ac:dyDescent="0.35">
      <c r="A669" s="16"/>
      <c r="B669" s="32"/>
      <c r="C669" s="32"/>
      <c r="D669" s="32"/>
      <c r="E669" s="32"/>
      <c r="F669" s="32"/>
      <c r="G669" s="32"/>
      <c r="H669" s="32"/>
      <c r="I669" s="32"/>
      <c r="J669" s="32"/>
      <c r="K669" s="32"/>
      <c r="L669" s="32"/>
      <c r="M669" s="32"/>
      <c r="N669" s="19"/>
    </row>
    <row r="670" spans="1:14" ht="20.149999999999999" customHeight="1" thickTop="1" x14ac:dyDescent="0.3">
      <c r="A670" s="16"/>
      <c r="B670" s="33" t="s">
        <v>11</v>
      </c>
      <c r="C670" s="32"/>
      <c r="D670" s="32"/>
      <c r="E670" s="32"/>
      <c r="F670" s="179" t="str">
        <f>F629</f>
        <v/>
      </c>
      <c r="G670" s="180"/>
      <c r="H670" s="180"/>
      <c r="I670" s="181"/>
      <c r="J670" s="34"/>
      <c r="K670" s="35" t="s">
        <v>12</v>
      </c>
      <c r="L670" s="36"/>
      <c r="M670" s="37"/>
      <c r="N670" s="19"/>
    </row>
    <row r="671" spans="1:14" ht="20.149999999999999" customHeight="1" thickBot="1" x14ac:dyDescent="0.35">
      <c r="A671" s="16"/>
      <c r="B671" s="33" t="s">
        <v>13</v>
      </c>
      <c r="C671" s="32"/>
      <c r="D671" s="32"/>
      <c r="E671" s="32"/>
      <c r="F671" s="179" t="str">
        <f>F630</f>
        <v/>
      </c>
      <c r="G671" s="180"/>
      <c r="H671" s="180"/>
      <c r="I671" s="181"/>
      <c r="J671" s="34"/>
      <c r="K671" s="182"/>
      <c r="L671" s="183"/>
      <c r="M671" s="184"/>
      <c r="N671" s="19"/>
    </row>
    <row r="672" spans="1:14" ht="10" customHeight="1" thickTop="1" x14ac:dyDescent="0.3">
      <c r="A672" s="16"/>
      <c r="B672" s="17"/>
      <c r="C672" s="17"/>
      <c r="D672" s="17"/>
      <c r="E672" s="17"/>
      <c r="F672" s="17"/>
      <c r="G672" s="17"/>
      <c r="H672" s="18"/>
      <c r="I672" s="17"/>
      <c r="J672" s="17"/>
      <c r="K672" s="17"/>
      <c r="L672" s="17"/>
      <c r="M672" s="17"/>
      <c r="N672" s="19"/>
    </row>
    <row r="673" spans="1:54" ht="20.149999999999999" customHeight="1" x14ac:dyDescent="0.3">
      <c r="A673" s="16"/>
      <c r="B673" s="174" t="str">
        <f>F1693</f>
        <v>1. I felt fully seen and heard.</v>
      </c>
      <c r="C673" s="174"/>
      <c r="D673" s="174"/>
      <c r="E673" s="174"/>
      <c r="F673" s="174"/>
      <c r="G673" s="174"/>
      <c r="H673" s="174"/>
      <c r="I673" s="174"/>
      <c r="J673" s="174"/>
      <c r="K673" s="175"/>
      <c r="L673" s="176"/>
      <c r="M673" s="177"/>
      <c r="N673" s="19"/>
    </row>
    <row r="674" spans="1:54" ht="5.15" customHeight="1" x14ac:dyDescent="0.3">
      <c r="A674" s="16"/>
      <c r="B674" s="17"/>
      <c r="C674" s="17"/>
      <c r="D674" s="17"/>
      <c r="E674" s="17"/>
      <c r="F674" s="17"/>
      <c r="G674" s="17"/>
      <c r="H674" s="18"/>
      <c r="I674" s="17"/>
      <c r="J674" s="17"/>
      <c r="K674" s="17"/>
      <c r="L674" s="17"/>
      <c r="M674" s="17"/>
      <c r="N674" s="19"/>
      <c r="BB674" s="38"/>
    </row>
    <row r="675" spans="1:54" ht="20.149999999999999" customHeight="1" x14ac:dyDescent="0.3">
      <c r="A675" s="16"/>
      <c r="B675" s="174" t="str">
        <f>F1694</f>
        <v>2. They faithfully responded to all of my expressions of pain or discomfort.</v>
      </c>
      <c r="C675" s="174"/>
      <c r="D675" s="174"/>
      <c r="E675" s="174"/>
      <c r="F675" s="174"/>
      <c r="G675" s="174"/>
      <c r="H675" s="174"/>
      <c r="I675" s="174"/>
      <c r="J675" s="174"/>
      <c r="K675" s="175"/>
      <c r="L675" s="176"/>
      <c r="M675" s="177"/>
      <c r="N675" s="19"/>
      <c r="BB675" s="38"/>
    </row>
    <row r="676" spans="1:54" ht="5.15" customHeight="1" x14ac:dyDescent="0.3">
      <c r="A676" s="16"/>
      <c r="B676" s="17"/>
      <c r="C676" s="17"/>
      <c r="D676" s="17"/>
      <c r="E676" s="17"/>
      <c r="F676" s="17"/>
      <c r="G676" s="17"/>
      <c r="H676" s="18"/>
      <c r="I676" s="17"/>
      <c r="J676" s="17"/>
      <c r="K676" s="17"/>
      <c r="L676" s="17"/>
      <c r="M676" s="17"/>
      <c r="N676" s="19"/>
      <c r="BB676" s="38"/>
    </row>
    <row r="677" spans="1:54" ht="20.149999999999999" customHeight="1" x14ac:dyDescent="0.3">
      <c r="A677" s="16"/>
      <c r="B677" s="174" t="str">
        <f>F1695</f>
        <v>3. They put my personal wellbeing ahead of their institutional processes.</v>
      </c>
      <c r="C677" s="174"/>
      <c r="D677" s="174"/>
      <c r="E677" s="174"/>
      <c r="F677" s="174"/>
      <c r="G677" s="174"/>
      <c r="H677" s="174"/>
      <c r="I677" s="174"/>
      <c r="J677" s="174"/>
      <c r="K677" s="175"/>
      <c r="L677" s="176"/>
      <c r="M677" s="177"/>
      <c r="N677" s="19"/>
      <c r="BB677" s="38"/>
    </row>
    <row r="678" spans="1:54" ht="5.15" customHeight="1" x14ac:dyDescent="0.3">
      <c r="A678" s="16"/>
      <c r="B678" s="17"/>
      <c r="C678" s="17"/>
      <c r="D678" s="17"/>
      <c r="E678" s="17"/>
      <c r="F678" s="17"/>
      <c r="G678" s="17"/>
      <c r="H678" s="18"/>
      <c r="I678" s="17"/>
      <c r="J678" s="17"/>
      <c r="K678" s="17"/>
      <c r="L678" s="17"/>
      <c r="M678" s="17"/>
      <c r="N678" s="19"/>
      <c r="BB678" s="38"/>
    </row>
    <row r="679" spans="1:54" ht="20.149999999999999" customHeight="1" x14ac:dyDescent="0.3">
      <c r="A679" s="16"/>
      <c r="B679" s="174" t="str">
        <f>F1696</f>
        <v>4. Their actions and expressions were devoid of any microaggressions.</v>
      </c>
      <c r="C679" s="174"/>
      <c r="D679" s="174"/>
      <c r="E679" s="174"/>
      <c r="F679" s="174"/>
      <c r="G679" s="174"/>
      <c r="H679" s="174"/>
      <c r="I679" s="174"/>
      <c r="J679" s="174"/>
      <c r="K679" s="175"/>
      <c r="L679" s="176"/>
      <c r="M679" s="177"/>
      <c r="N679" s="19"/>
    </row>
    <row r="680" spans="1:54" ht="5.15" customHeight="1" x14ac:dyDescent="0.3">
      <c r="A680" s="16"/>
      <c r="B680" s="17"/>
      <c r="C680" s="17"/>
      <c r="D680" s="17"/>
      <c r="E680" s="17"/>
      <c r="F680" s="17"/>
      <c r="G680" s="17"/>
      <c r="H680" s="18"/>
      <c r="I680" s="17"/>
      <c r="J680" s="17"/>
      <c r="K680" s="17"/>
      <c r="L680" s="17"/>
      <c r="M680" s="17"/>
      <c r="N680" s="19"/>
    </row>
    <row r="681" spans="1:54" ht="20.149999999999999" customHeight="1" x14ac:dyDescent="0.3">
      <c r="A681" s="16"/>
      <c r="B681" s="174" t="str">
        <f>F1697</f>
        <v>5. They asked me how they could be more culturally sensitive.</v>
      </c>
      <c r="C681" s="174"/>
      <c r="D681" s="174"/>
      <c r="E681" s="174"/>
      <c r="F681" s="174"/>
      <c r="G681" s="174"/>
      <c r="H681" s="174"/>
      <c r="I681" s="174"/>
      <c r="J681" s="174"/>
      <c r="K681" s="175"/>
      <c r="L681" s="176"/>
      <c r="M681" s="177"/>
      <c r="N681" s="19"/>
    </row>
    <row r="682" spans="1:54" ht="5.15" customHeight="1" x14ac:dyDescent="0.3">
      <c r="A682" s="16"/>
      <c r="B682" s="17"/>
      <c r="C682" s="17"/>
      <c r="D682" s="17"/>
      <c r="E682" s="17"/>
      <c r="F682" s="17"/>
      <c r="G682" s="17"/>
      <c r="H682" s="18"/>
      <c r="I682" s="17"/>
      <c r="J682" s="17"/>
      <c r="K682" s="17"/>
      <c r="L682" s="17"/>
      <c r="M682" s="17"/>
      <c r="N682" s="19"/>
    </row>
    <row r="683" spans="1:54" ht="20.149999999999999" customHeight="1" x14ac:dyDescent="0.3">
      <c r="A683" s="16"/>
      <c r="B683" s="174" t="str">
        <f>F1698</f>
        <v>6. They did not exploit my vulnerability to their professional authority.</v>
      </c>
      <c r="C683" s="174"/>
      <c r="D683" s="174"/>
      <c r="E683" s="174"/>
      <c r="F683" s="174"/>
      <c r="G683" s="174"/>
      <c r="H683" s="174"/>
      <c r="I683" s="174"/>
      <c r="J683" s="174"/>
      <c r="K683" s="175"/>
      <c r="L683" s="176"/>
      <c r="M683" s="177"/>
      <c r="N683" s="19"/>
    </row>
    <row r="684" spans="1:54" ht="5.15" customHeight="1" x14ac:dyDescent="0.3">
      <c r="A684" s="16"/>
      <c r="B684" s="39"/>
      <c r="C684" s="39"/>
      <c r="D684" s="39"/>
      <c r="E684" s="39"/>
      <c r="F684" s="39"/>
      <c r="G684" s="39"/>
      <c r="H684" s="39"/>
      <c r="I684" s="39"/>
      <c r="J684" s="39"/>
      <c r="K684" s="39"/>
      <c r="L684" s="39"/>
      <c r="M684" s="39"/>
      <c r="N684" s="19"/>
    </row>
    <row r="685" spans="1:54" ht="20.149999999999999" customHeight="1" x14ac:dyDescent="0.3">
      <c r="A685" s="16"/>
      <c r="B685" s="174" t="str">
        <f>F1699</f>
        <v>7. I never had to give up my autonomy to fit their processes.</v>
      </c>
      <c r="C685" s="174"/>
      <c r="D685" s="174"/>
      <c r="E685" s="174"/>
      <c r="F685" s="174"/>
      <c r="G685" s="174"/>
      <c r="H685" s="174"/>
      <c r="I685" s="174"/>
      <c r="J685" s="174"/>
      <c r="K685" s="175"/>
      <c r="L685" s="176"/>
      <c r="M685" s="177"/>
      <c r="N685" s="19"/>
    </row>
    <row r="686" spans="1:54" ht="5.15" customHeight="1" x14ac:dyDescent="0.3">
      <c r="A686" s="16"/>
      <c r="B686" s="39"/>
      <c r="C686" s="39"/>
      <c r="D686" s="39"/>
      <c r="E686" s="39"/>
      <c r="F686" s="39"/>
      <c r="G686" s="39"/>
      <c r="H686" s="39"/>
      <c r="I686" s="39"/>
      <c r="J686" s="39"/>
      <c r="K686" s="39"/>
      <c r="L686" s="39"/>
      <c r="M686" s="39"/>
      <c r="N686" s="19"/>
    </row>
    <row r="687" spans="1:54" ht="20.149999999999999" customHeight="1" x14ac:dyDescent="0.3">
      <c r="A687" s="16"/>
      <c r="B687" s="174" t="str">
        <f>F1700</f>
        <v>8. Staff appeared to be culturally diverse.</v>
      </c>
      <c r="C687" s="174"/>
      <c r="D687" s="174"/>
      <c r="E687" s="174"/>
      <c r="F687" s="174"/>
      <c r="G687" s="174"/>
      <c r="H687" s="174"/>
      <c r="I687" s="174"/>
      <c r="J687" s="174"/>
      <c r="K687" s="175"/>
      <c r="L687" s="176"/>
      <c r="M687" s="177"/>
      <c r="N687" s="19"/>
    </row>
    <row r="688" spans="1:54" ht="5.15" customHeight="1" x14ac:dyDescent="0.3">
      <c r="A688" s="16"/>
      <c r="B688" s="39"/>
      <c r="C688" s="39"/>
      <c r="D688" s="39"/>
      <c r="E688" s="39"/>
      <c r="F688" s="39"/>
      <c r="G688" s="39"/>
      <c r="H688" s="39"/>
      <c r="I688" s="39"/>
      <c r="J688" s="39"/>
      <c r="K688" s="39"/>
      <c r="L688" s="39"/>
      <c r="M688" s="39"/>
      <c r="N688" s="19"/>
    </row>
    <row r="689" spans="1:14" ht="20.149999999999999" customHeight="1" x14ac:dyDescent="0.3">
      <c r="A689" s="16"/>
      <c r="B689" s="174" t="str">
        <f>F1701</f>
        <v>9. They effectively accommodated my linguistic barrier.</v>
      </c>
      <c r="C689" s="174"/>
      <c r="D689" s="174"/>
      <c r="E689" s="174"/>
      <c r="F689" s="174"/>
      <c r="G689" s="174"/>
      <c r="H689" s="174"/>
      <c r="I689" s="174"/>
      <c r="J689" s="174"/>
      <c r="K689" s="175"/>
      <c r="L689" s="176"/>
      <c r="M689" s="177"/>
      <c r="N689" s="19"/>
    </row>
    <row r="690" spans="1:14" ht="5.15" customHeight="1" x14ac:dyDescent="0.3">
      <c r="A690" s="16"/>
      <c r="B690" s="39"/>
      <c r="C690" s="39"/>
      <c r="D690" s="39"/>
      <c r="E690" s="39"/>
      <c r="F690" s="39"/>
      <c r="G690" s="39"/>
      <c r="H690" s="39"/>
      <c r="I690" s="39"/>
      <c r="J690" s="39"/>
      <c r="K690" s="39"/>
      <c r="L690" s="39"/>
      <c r="M690" s="39"/>
      <c r="N690" s="19"/>
    </row>
    <row r="691" spans="1:14" ht="20.149999999999999" customHeight="1" x14ac:dyDescent="0.3">
      <c r="A691" s="16"/>
      <c r="B691" s="174" t="str">
        <f>F1702</f>
        <v>10. I was offered billing options appropriate to my cultural values.</v>
      </c>
      <c r="C691" s="174"/>
      <c r="D691" s="174"/>
      <c r="E691" s="174"/>
      <c r="F691" s="174"/>
      <c r="G691" s="174"/>
      <c r="H691" s="174"/>
      <c r="I691" s="174"/>
      <c r="J691" s="174"/>
      <c r="K691" s="175"/>
      <c r="L691" s="176"/>
      <c r="M691" s="177"/>
      <c r="N691" s="19"/>
    </row>
    <row r="692" spans="1:14" ht="10" customHeight="1" x14ac:dyDescent="0.3">
      <c r="A692" s="16"/>
      <c r="B692" s="39"/>
      <c r="C692" s="39"/>
      <c r="D692" s="39"/>
      <c r="E692" s="39"/>
      <c r="F692" s="39"/>
      <c r="G692" s="39"/>
      <c r="H692" s="39"/>
      <c r="I692" s="39"/>
      <c r="J692" s="39"/>
      <c r="K692" s="39"/>
      <c r="L692" s="39"/>
      <c r="M692" s="39"/>
      <c r="N692" s="19"/>
    </row>
    <row r="693" spans="1:14" ht="15" customHeight="1" x14ac:dyDescent="0.3">
      <c r="A693" s="16"/>
      <c r="B693" s="178" t="str">
        <f>B1706</f>
        <v/>
      </c>
      <c r="C693" s="178"/>
      <c r="D693" s="178"/>
      <c r="E693" s="178"/>
      <c r="F693" s="178"/>
      <c r="G693" s="178"/>
      <c r="H693" s="178"/>
      <c r="I693" s="178"/>
      <c r="J693" s="178"/>
      <c r="K693" s="178"/>
      <c r="L693" s="178"/>
      <c r="M693" s="178"/>
      <c r="N693" s="19"/>
    </row>
    <row r="694" spans="1:14" ht="10" customHeight="1" x14ac:dyDescent="0.3">
      <c r="A694" s="16"/>
      <c r="B694" s="40"/>
      <c r="C694" s="41"/>
      <c r="D694" s="41"/>
      <c r="E694" s="41"/>
      <c r="F694" s="41"/>
      <c r="G694" s="41"/>
      <c r="H694" s="41"/>
      <c r="I694" s="41"/>
      <c r="J694" s="41"/>
      <c r="K694" s="41"/>
      <c r="L694" s="41"/>
      <c r="M694" s="42"/>
      <c r="N694" s="19"/>
    </row>
    <row r="695" spans="1:14" ht="20" customHeight="1" x14ac:dyDescent="0.3">
      <c r="A695" s="16"/>
      <c r="B695" s="52" t="str">
        <f>C1710</f>
        <v xml:space="preserve">We provide this helpful feedback to you, , to improve your cultural competency. </v>
      </c>
      <c r="C695" s="53"/>
      <c r="D695" s="53"/>
      <c r="E695" s="53"/>
      <c r="F695" s="53"/>
      <c r="G695" s="53"/>
      <c r="H695" s="53"/>
      <c r="I695" s="53"/>
      <c r="J695" s="53"/>
      <c r="K695" s="53"/>
      <c r="L695" s="53"/>
      <c r="M695" s="54"/>
      <c r="N695" s="19"/>
    </row>
    <row r="696" spans="1:14" ht="20" customHeight="1" x14ac:dyDescent="0.3">
      <c r="A696" s="16"/>
      <c r="B696" s="156" t="s">
        <v>15</v>
      </c>
      <c r="C696" s="157"/>
      <c r="D696" s="157"/>
      <c r="E696" s="157"/>
      <c r="F696" s="157"/>
      <c r="G696" s="157"/>
      <c r="H696" s="157"/>
      <c r="I696" s="157"/>
      <c r="J696" s="157"/>
      <c r="K696" s="157"/>
      <c r="L696" s="157"/>
      <c r="M696" s="158"/>
      <c r="N696" s="19"/>
    </row>
    <row r="697" spans="1:14" ht="20" customHeight="1" thickBot="1" x14ac:dyDescent="0.35">
      <c r="A697" s="16"/>
      <c r="B697" s="156" t="s">
        <v>16</v>
      </c>
      <c r="C697" s="157"/>
      <c r="D697" s="157"/>
      <c r="E697" s="157"/>
      <c r="F697" s="157"/>
      <c r="G697" s="157"/>
      <c r="H697" s="157"/>
      <c r="I697" s="157"/>
      <c r="J697" s="157"/>
      <c r="K697" s="157"/>
      <c r="L697" s="157"/>
      <c r="M697" s="158"/>
      <c r="N697" s="19"/>
    </row>
    <row r="698" spans="1:14" ht="30" customHeight="1" thickTop="1" x14ac:dyDescent="0.3">
      <c r="A698" s="16"/>
      <c r="B698" s="159" t="s">
        <v>17</v>
      </c>
      <c r="C698" s="160"/>
      <c r="D698" s="161"/>
      <c r="E698" s="162" t="s">
        <v>18</v>
      </c>
      <c r="F698" s="163"/>
      <c r="G698" s="163"/>
      <c r="H698" s="164"/>
      <c r="I698" s="165" t="s">
        <v>19</v>
      </c>
      <c r="J698" s="166"/>
      <c r="K698" s="166"/>
      <c r="L698" s="166"/>
      <c r="M698" s="167"/>
      <c r="N698" s="19"/>
    </row>
    <row r="699" spans="1:14" ht="55" customHeight="1" thickBot="1" x14ac:dyDescent="0.35">
      <c r="A699" s="16"/>
      <c r="B699" s="55"/>
      <c r="C699" s="17"/>
      <c r="D699" s="17"/>
      <c r="E699" s="168" t="s">
        <v>20</v>
      </c>
      <c r="F699" s="169"/>
      <c r="G699" s="169"/>
      <c r="H699" s="170"/>
      <c r="I699" s="171" t="s">
        <v>21</v>
      </c>
      <c r="J699" s="172"/>
      <c r="K699" s="172"/>
      <c r="L699" s="172"/>
      <c r="M699" s="173"/>
      <c r="N699" s="19"/>
    </row>
    <row r="700" spans="1:14" ht="10" customHeight="1" thickTop="1" x14ac:dyDescent="0.3">
      <c r="A700" s="16"/>
      <c r="B700" s="55"/>
      <c r="C700" s="17"/>
      <c r="D700" s="17"/>
      <c r="E700" s="17"/>
      <c r="F700" s="17"/>
      <c r="G700" s="17"/>
      <c r="H700" s="17"/>
      <c r="I700" s="17"/>
      <c r="J700" s="17"/>
      <c r="K700" s="17"/>
      <c r="L700" s="17"/>
      <c r="M700" s="56"/>
      <c r="N700" s="19"/>
    </row>
    <row r="701" spans="1:14" ht="20.149999999999999" customHeight="1" x14ac:dyDescent="0.3">
      <c r="A701" s="16"/>
      <c r="B701" s="46"/>
      <c r="C701" s="39"/>
      <c r="D701" s="39"/>
      <c r="E701" s="153"/>
      <c r="F701" s="154"/>
      <c r="G701" s="154"/>
      <c r="H701" s="154"/>
      <c r="I701" s="154"/>
      <c r="J701" s="154"/>
      <c r="K701" s="154"/>
      <c r="L701" s="155"/>
      <c r="M701" s="48"/>
      <c r="N701" s="19"/>
    </row>
    <row r="702" spans="1:14" ht="10" customHeight="1" x14ac:dyDescent="0.3">
      <c r="A702" s="16"/>
      <c r="B702" s="46"/>
      <c r="C702" s="39"/>
      <c r="D702" s="39"/>
      <c r="E702" s="39"/>
      <c r="F702" s="39"/>
      <c r="G702" s="39"/>
      <c r="H702" s="39"/>
      <c r="I702" s="39"/>
      <c r="J702" s="39"/>
      <c r="K702" s="39"/>
      <c r="L702" s="39"/>
      <c r="M702" s="48"/>
      <c r="N702" s="19"/>
    </row>
    <row r="703" spans="1:14" ht="65.150000000000006" customHeight="1" x14ac:dyDescent="0.3">
      <c r="A703" s="16"/>
      <c r="B703" s="156" t="str">
        <f>C1720</f>
        <v>Select one of these two services, Standard or Competitive Competence, to best improve your efficacy serving diverse patients. We can then offer a testimonial of your improved responsiveness to diverse clients.</v>
      </c>
      <c r="C703" s="157"/>
      <c r="D703" s="157"/>
      <c r="E703" s="157"/>
      <c r="F703" s="157"/>
      <c r="G703" s="157"/>
      <c r="H703" s="157"/>
      <c r="I703" s="157"/>
      <c r="J703" s="157"/>
      <c r="K703" s="157"/>
      <c r="L703" s="157"/>
      <c r="M703" s="158"/>
      <c r="N703" s="19"/>
    </row>
    <row r="704" spans="1:14" ht="45" customHeight="1" x14ac:dyDescent="0.3">
      <c r="A704" s="16"/>
      <c r="B704" s="49"/>
      <c r="C704" s="50"/>
      <c r="D704" s="50"/>
      <c r="E704" s="50"/>
      <c r="F704" s="50"/>
      <c r="G704" s="50"/>
      <c r="H704" s="50"/>
      <c r="I704" s="50"/>
      <c r="J704" s="50"/>
      <c r="K704" s="50"/>
      <c r="L704" s="50"/>
      <c r="M704" s="51"/>
      <c r="N704" s="19"/>
    </row>
    <row r="705" spans="1:14" ht="5.15" customHeight="1" x14ac:dyDescent="0.3">
      <c r="A705" s="16"/>
      <c r="B705" s="39"/>
      <c r="C705" s="39"/>
      <c r="D705" s="39"/>
      <c r="E705" s="39"/>
      <c r="F705" s="39"/>
      <c r="G705" s="39"/>
      <c r="H705" s="39"/>
      <c r="I705" s="39"/>
      <c r="J705" s="39"/>
      <c r="K705" s="39"/>
      <c r="L705" s="39"/>
      <c r="M705" s="39"/>
      <c r="N705" s="19"/>
    </row>
    <row r="1100" spans="2:54" ht="16" hidden="1" thickTop="1" x14ac:dyDescent="0.45">
      <c r="B1100" s="57" t="s">
        <v>39</v>
      </c>
      <c r="C1100" s="58"/>
      <c r="D1100" s="58"/>
      <c r="E1100" s="58"/>
      <c r="F1100" s="58"/>
      <c r="G1100" s="58"/>
      <c r="H1100" s="59"/>
      <c r="I1100" s="58"/>
      <c r="J1100" s="58"/>
      <c r="K1100" s="58"/>
      <c r="L1100" s="58"/>
      <c r="M1100" s="58"/>
    </row>
    <row r="1101" spans="2:54" s="60" customFormat="1" hidden="1" x14ac:dyDescent="0.3">
      <c r="B1101" s="4"/>
      <c r="C1101" s="4"/>
      <c r="D1101" s="4"/>
      <c r="E1101" s="4"/>
      <c r="F1101" s="4"/>
      <c r="G1101" s="4"/>
      <c r="H1101" s="61"/>
      <c r="I1101" s="4"/>
      <c r="J1101" s="4"/>
      <c r="K1101" s="4"/>
      <c r="L1101" s="4"/>
      <c r="M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2:54" s="60" customFormat="1" hidden="1" x14ac:dyDescent="0.3">
      <c r="C1102" s="4" t="s">
        <v>40</v>
      </c>
      <c r="D1102" s="4"/>
      <c r="I1102" s="4" t="s">
        <v>41</v>
      </c>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2:54" hidden="1" x14ac:dyDescent="0.3">
      <c r="C1103" s="62" t="s">
        <v>42</v>
      </c>
      <c r="I1103" s="62" t="s">
        <v>43</v>
      </c>
      <c r="L1103" s="132">
        <f>M1103/M1109</f>
        <v>0</v>
      </c>
      <c r="M1103" s="83">
        <v>0</v>
      </c>
    </row>
    <row r="1104" spans="2:54" hidden="1" x14ac:dyDescent="0.3">
      <c r="C1104" s="62" t="s">
        <v>44</v>
      </c>
      <c r="I1104" s="62" t="s">
        <v>45</v>
      </c>
      <c r="L1104" s="132">
        <f>M1104/M1109</f>
        <v>0.16666666666666666</v>
      </c>
      <c r="M1104" s="83">
        <v>1</v>
      </c>
    </row>
    <row r="1105" spans="2:15" hidden="1" x14ac:dyDescent="0.3">
      <c r="C1105" s="62" t="s">
        <v>46</v>
      </c>
      <c r="I1105" s="62" t="s">
        <v>47</v>
      </c>
      <c r="L1105" s="132">
        <f>M1105/M1109</f>
        <v>0.33333333333333331</v>
      </c>
      <c r="M1105" s="83">
        <v>2</v>
      </c>
    </row>
    <row r="1106" spans="2:15" hidden="1" x14ac:dyDescent="0.3">
      <c r="I1106" s="62" t="s">
        <v>48</v>
      </c>
      <c r="L1106" s="132">
        <f>M1106/M1109</f>
        <v>0.5</v>
      </c>
      <c r="M1106" s="83">
        <v>3</v>
      </c>
    </row>
    <row r="1107" spans="2:15" hidden="1" x14ac:dyDescent="0.3">
      <c r="E1107" s="4">
        <v>10</v>
      </c>
      <c r="F1107" s="63" t="s">
        <v>49</v>
      </c>
      <c r="I1107" s="62" t="s">
        <v>50</v>
      </c>
      <c r="L1107" s="132">
        <f>M1107/M1109</f>
        <v>0.66666666666666663</v>
      </c>
      <c r="M1107" s="83">
        <v>4</v>
      </c>
    </row>
    <row r="1108" spans="2:15" hidden="1" x14ac:dyDescent="0.3">
      <c r="E1108" s="4">
        <v>7.5</v>
      </c>
      <c r="F1108" s="63" t="s">
        <v>51</v>
      </c>
      <c r="I1108" s="62" t="s">
        <v>52</v>
      </c>
      <c r="L1108" s="132">
        <f>M1108/M1109</f>
        <v>0.83333333333333337</v>
      </c>
      <c r="M1108" s="83">
        <v>5</v>
      </c>
    </row>
    <row r="1109" spans="2:15" hidden="1" x14ac:dyDescent="0.3">
      <c r="E1109" s="4">
        <v>5</v>
      </c>
      <c r="F1109" s="63" t="s">
        <v>53</v>
      </c>
      <c r="I1109" s="62" t="s">
        <v>54</v>
      </c>
      <c r="L1109" s="132">
        <f>M1109/M1109</f>
        <v>1</v>
      </c>
      <c r="M1109" s="83">
        <v>6</v>
      </c>
    </row>
    <row r="1110" spans="2:15" hidden="1" x14ac:dyDescent="0.3">
      <c r="E1110" s="4">
        <v>2.5</v>
      </c>
      <c r="F1110" s="63" t="s">
        <v>55</v>
      </c>
    </row>
    <row r="1111" spans="2:15" hidden="1" x14ac:dyDescent="0.3">
      <c r="E1111" s="4">
        <v>0</v>
      </c>
      <c r="F1111" s="63" t="s">
        <v>56</v>
      </c>
    </row>
    <row r="1112" spans="2:15" hidden="1" x14ac:dyDescent="0.3">
      <c r="F1112" s="63"/>
    </row>
    <row r="1113" spans="2:15" hidden="1" x14ac:dyDescent="0.3">
      <c r="F1113" s="63"/>
    </row>
    <row r="1114" spans="2:15" hidden="1" x14ac:dyDescent="0.3">
      <c r="B1114" s="4">
        <v>0</v>
      </c>
      <c r="C1114" s="4">
        <v>20</v>
      </c>
      <c r="D1114" s="64" t="s">
        <v>57</v>
      </c>
      <c r="E1114" s="4" t="s">
        <v>58</v>
      </c>
      <c r="H1114" s="4" t="s">
        <v>59</v>
      </c>
      <c r="K1114" s="4" t="str">
        <f>CONCATENATE(M1114,N1114,O1114)</f>
        <v>dangerous risk to Maria's wellbeing</v>
      </c>
      <c r="L1114" s="65" t="s">
        <v>60</v>
      </c>
      <c r="M1114" s="4" t="s">
        <v>61</v>
      </c>
      <c r="N1114" s="4" t="str">
        <f>IF(F$55="","the birthing person",F$55)</f>
        <v>Maria</v>
      </c>
      <c r="O1114" s="65" t="s">
        <v>62</v>
      </c>
    </row>
    <row r="1115" spans="2:15" hidden="1" x14ac:dyDescent="0.3">
      <c r="B1115" s="4">
        <f>C1114</f>
        <v>20</v>
      </c>
      <c r="C1115" s="4">
        <v>40</v>
      </c>
      <c r="D1115" s="64" t="s">
        <v>63</v>
      </c>
      <c r="E1115" s="4" t="s">
        <v>64</v>
      </c>
      <c r="H1115" s="4" t="s">
        <v>65</v>
      </c>
      <c r="K1115" s="4" t="str">
        <f>CONCATENATE(M1115,N1115,O1115)</f>
        <v>significant risk to Maria's wellbeing</v>
      </c>
      <c r="L1115" s="65" t="s">
        <v>60</v>
      </c>
      <c r="M1115" s="4" t="s">
        <v>66</v>
      </c>
      <c r="N1115" s="4" t="str">
        <f t="shared" ref="N1115:N1118" si="2">IF(F$55="","the birthing person",F$55)</f>
        <v>Maria</v>
      </c>
      <c r="O1115" s="65" t="s">
        <v>62</v>
      </c>
    </row>
    <row r="1116" spans="2:15" hidden="1" x14ac:dyDescent="0.3">
      <c r="B1116" s="4">
        <f t="shared" ref="B1116:B1118" si="3">C1115</f>
        <v>40</v>
      </c>
      <c r="C1116" s="4">
        <v>60</v>
      </c>
      <c r="D1116" s="64" t="s">
        <v>67</v>
      </c>
      <c r="E1116" s="4" t="s">
        <v>68</v>
      </c>
      <c r="H1116" s="4" t="s">
        <v>69</v>
      </c>
      <c r="K1116" s="4" t="str">
        <f t="shared" ref="K1116:K1118" si="4">CONCATENATE(M1116,N1116,O1116)</f>
        <v>moderate risk to Maria's wellbeing</v>
      </c>
      <c r="L1116" s="65" t="s">
        <v>60</v>
      </c>
      <c r="M1116" s="4" t="s">
        <v>70</v>
      </c>
      <c r="N1116" s="4" t="str">
        <f t="shared" si="2"/>
        <v>Maria</v>
      </c>
      <c r="O1116" s="65" t="s">
        <v>62</v>
      </c>
    </row>
    <row r="1117" spans="2:15" hidden="1" x14ac:dyDescent="0.3">
      <c r="B1117" s="4">
        <f t="shared" si="3"/>
        <v>60</v>
      </c>
      <c r="C1117" s="4">
        <v>80</v>
      </c>
      <c r="D1117" s="64" t="s">
        <v>71</v>
      </c>
      <c r="E1117" s="4" t="s">
        <v>72</v>
      </c>
      <c r="H1117" s="4" t="s">
        <v>73</v>
      </c>
      <c r="K1117" s="4" t="str">
        <f t="shared" si="4"/>
        <v>tolerable risk to Maria's wellbeing</v>
      </c>
      <c r="L1117" s="65" t="s">
        <v>60</v>
      </c>
      <c r="M1117" s="4" t="s">
        <v>74</v>
      </c>
      <c r="N1117" s="4" t="str">
        <f t="shared" si="2"/>
        <v>Maria</v>
      </c>
      <c r="O1117" s="65" t="s">
        <v>62</v>
      </c>
    </row>
    <row r="1118" spans="2:15" hidden="1" x14ac:dyDescent="0.3">
      <c r="B1118" s="4">
        <f t="shared" si="3"/>
        <v>80</v>
      </c>
      <c r="C1118" s="4">
        <v>100</v>
      </c>
      <c r="D1118" s="64" t="s">
        <v>75</v>
      </c>
      <c r="E1118" s="4" t="s">
        <v>76</v>
      </c>
      <c r="H1118" s="4" t="s">
        <v>77</v>
      </c>
      <c r="K1118" s="4" t="str">
        <f t="shared" si="4"/>
        <v>ideal for Maria's wellbeing</v>
      </c>
      <c r="L1118" s="65" t="s">
        <v>60</v>
      </c>
      <c r="M1118" s="4" t="s">
        <v>78</v>
      </c>
      <c r="N1118" s="4" t="str">
        <f t="shared" si="2"/>
        <v>Maria</v>
      </c>
      <c r="O1118" s="65" t="s">
        <v>62</v>
      </c>
    </row>
    <row r="1119" spans="2:15" hidden="1" x14ac:dyDescent="0.3"/>
    <row r="1120" spans="2:15" hidden="1" x14ac:dyDescent="0.3"/>
    <row r="1121" spans="2:16" hidden="1" x14ac:dyDescent="0.3"/>
    <row r="1122" spans="2:16" hidden="1" x14ac:dyDescent="0.3">
      <c r="F1122" s="63"/>
    </row>
    <row r="1123" spans="2:16" hidden="1" x14ac:dyDescent="0.3">
      <c r="F1123" s="63"/>
    </row>
    <row r="1124" spans="2:16" hidden="1" x14ac:dyDescent="0.3">
      <c r="F1124" s="63"/>
    </row>
    <row r="1125" spans="2:16" hidden="1" x14ac:dyDescent="0.3">
      <c r="F1125" s="63"/>
    </row>
    <row r="1126" spans="2:16" hidden="1" x14ac:dyDescent="0.3">
      <c r="F1126" s="63"/>
    </row>
    <row r="1127" spans="2:16" hidden="1" x14ac:dyDescent="0.3">
      <c r="F1127" s="63"/>
    </row>
    <row r="1128" spans="2:16" hidden="1" x14ac:dyDescent="0.3">
      <c r="F1128" s="63"/>
    </row>
    <row r="1129" spans="2:16" hidden="1" x14ac:dyDescent="0.3">
      <c r="F1129" s="63"/>
    </row>
    <row r="1130" spans="2:16" hidden="1" x14ac:dyDescent="0.3">
      <c r="F1130" s="63"/>
    </row>
    <row r="1131" spans="2:16" ht="16" hidden="1" x14ac:dyDescent="0.4">
      <c r="B1131" s="66" t="str">
        <f>IF(OR(F51="",J51=""),B51,CONCATENATE(B51,": ",F51,", ",J51))</f>
        <v>1st visit: prenatal, provider pre-enrollment</v>
      </c>
      <c r="C1131" s="67"/>
      <c r="D1131" s="67"/>
      <c r="E1131" s="67"/>
      <c r="F1131" s="68"/>
      <c r="G1131" s="67"/>
      <c r="H1131" s="69"/>
      <c r="I1131" s="67"/>
      <c r="J1131" s="67"/>
      <c r="K1131" s="67"/>
      <c r="L1131" s="67"/>
      <c r="M1131" s="111">
        <f>IF(J51=I$1103,L$1103,IF(J51=I$1104,L$1104,IF(J51=I$1105,L$1105,IF(J51=I$1106,L$1106,IF(J51=I$1107,L$1107,IF(J51=I$1108,L$1108,IF(J51=I$1109,L$1109,IF(J51="",0))))))))</f>
        <v>0</v>
      </c>
    </row>
    <row r="1132" spans="2:16" hidden="1" x14ac:dyDescent="0.3">
      <c r="F1132" s="63"/>
    </row>
    <row r="1133" spans="2:16" hidden="1" x14ac:dyDescent="0.3">
      <c r="F1133" s="70" t="str">
        <f>F55</f>
        <v>Maria</v>
      </c>
      <c r="J1133" s="70" t="str">
        <f>F56</f>
        <v>Juanita</v>
      </c>
    </row>
    <row r="1134" spans="2:16" hidden="1" x14ac:dyDescent="0.3"/>
    <row r="1135" spans="2:16" hidden="1" x14ac:dyDescent="0.3">
      <c r="B1135" s="64">
        <f>IF(C1135=F$1107,E$1107,IF(C1135=F$1108,E$1108,IF(C1135=F$1109,E$1109,IF(C1135=F$1110,E$1110,IF(C1135=F$1111,E$1111,IF(C1135=0,0))))))</f>
        <v>7.5</v>
      </c>
      <c r="C1135" s="4" t="str">
        <f>K58</f>
        <v>I somewhat agree</v>
      </c>
      <c r="F1135" s="4" t="s">
        <v>79</v>
      </c>
      <c r="M1135" s="4">
        <f>IF(K58="",0,1)</f>
        <v>1</v>
      </c>
    </row>
    <row r="1136" spans="2:16" hidden="1" x14ac:dyDescent="0.3">
      <c r="B1136" s="64">
        <f t="shared" ref="B1136:B1144" si="5">IF(C1136=F$1107,E$1107,IF(C1136=F$1108,E$1108,IF(C1136=F$1109,E$1109,IF(C1136=F$1110,E$1110,IF(C1136=F$1111,E$1111,IF(C1136=0,0))))))</f>
        <v>7.5</v>
      </c>
      <c r="C1136" s="4" t="str">
        <f>K60</f>
        <v>I somewhat agree</v>
      </c>
      <c r="F1136" s="4" t="s">
        <v>80</v>
      </c>
      <c r="M1136" s="4">
        <f>IF(K60="",0,1)</f>
        <v>1</v>
      </c>
      <c r="P1136" s="4" t="s">
        <v>81</v>
      </c>
    </row>
    <row r="1137" spans="2:16" hidden="1" x14ac:dyDescent="0.3">
      <c r="B1137" s="64">
        <f t="shared" si="5"/>
        <v>5</v>
      </c>
      <c r="C1137" s="4" t="str">
        <f>K62</f>
        <v>I neither agree nor disagree</v>
      </c>
      <c r="F1137" s="4" t="s">
        <v>82</v>
      </c>
      <c r="M1137" s="4">
        <f>IF(K62="",0,1)</f>
        <v>1</v>
      </c>
    </row>
    <row r="1138" spans="2:16" hidden="1" x14ac:dyDescent="0.3">
      <c r="B1138" s="64">
        <f t="shared" si="5"/>
        <v>2.5</v>
      </c>
      <c r="C1138" s="4" t="str">
        <f>K64</f>
        <v>I somewhat disagree</v>
      </c>
      <c r="F1138" s="4" t="s">
        <v>83</v>
      </c>
      <c r="M1138" s="4">
        <f>IF(K64="",0,1)</f>
        <v>1</v>
      </c>
    </row>
    <row r="1139" spans="2:16" hidden="1" x14ac:dyDescent="0.3">
      <c r="B1139" s="64">
        <f t="shared" si="5"/>
        <v>5</v>
      </c>
      <c r="C1139" s="4" t="str">
        <f>K66</f>
        <v>I neither agree nor disagree</v>
      </c>
      <c r="F1139" s="4" t="s">
        <v>84</v>
      </c>
      <c r="M1139" s="4">
        <f>IF(K66="",0,1)</f>
        <v>1</v>
      </c>
    </row>
    <row r="1140" spans="2:16" hidden="1" x14ac:dyDescent="0.3">
      <c r="B1140" s="64">
        <f t="shared" si="5"/>
        <v>7.5</v>
      </c>
      <c r="C1140" s="4" t="str">
        <f>K68</f>
        <v>I somewhat agree</v>
      </c>
      <c r="F1140" s="4" t="s">
        <v>85</v>
      </c>
      <c r="M1140" s="4">
        <f>IF(K68="",0,1)</f>
        <v>1</v>
      </c>
    </row>
    <row r="1141" spans="2:16" hidden="1" x14ac:dyDescent="0.3">
      <c r="B1141" s="64">
        <f t="shared" si="5"/>
        <v>7.5</v>
      </c>
      <c r="C1141" s="4" t="str">
        <f>K70</f>
        <v>I somewhat agree</v>
      </c>
      <c r="F1141" s="4" t="s">
        <v>86</v>
      </c>
      <c r="M1141" s="4">
        <f>IF(K70="",0,1)</f>
        <v>1</v>
      </c>
    </row>
    <row r="1142" spans="2:16" hidden="1" x14ac:dyDescent="0.3">
      <c r="B1142" s="64">
        <f t="shared" si="5"/>
        <v>0</v>
      </c>
      <c r="C1142" s="4" t="str">
        <f>K72</f>
        <v>I strongly disagree</v>
      </c>
      <c r="F1142" s="4" t="s">
        <v>87</v>
      </c>
      <c r="M1142" s="4">
        <f>IF(K72="",0,1)</f>
        <v>1</v>
      </c>
    </row>
    <row r="1143" spans="2:16" hidden="1" x14ac:dyDescent="0.3">
      <c r="B1143" s="64">
        <f t="shared" si="5"/>
        <v>10</v>
      </c>
      <c r="C1143" s="4" t="str">
        <f>K74</f>
        <v>I strongly agree</v>
      </c>
      <c r="F1143" s="4" t="s">
        <v>88</v>
      </c>
      <c r="M1143" s="4">
        <f>IF(K74="",0,1)</f>
        <v>1</v>
      </c>
      <c r="P1143" s="4" t="s">
        <v>89</v>
      </c>
    </row>
    <row r="1144" spans="2:16" hidden="1" x14ac:dyDescent="0.3">
      <c r="B1144" s="64">
        <f t="shared" si="5"/>
        <v>2.5</v>
      </c>
      <c r="C1144" s="4" t="str">
        <f>K76</f>
        <v>I somewhat disagree</v>
      </c>
      <c r="F1144" s="4" t="s">
        <v>90</v>
      </c>
      <c r="M1144" s="4">
        <f>IF(K76="",0,1)</f>
        <v>1</v>
      </c>
      <c r="P1144" s="4" t="s">
        <v>91</v>
      </c>
    </row>
    <row r="1145" spans="2:16" hidden="1" x14ac:dyDescent="0.3">
      <c r="M1145" s="71">
        <f>SUM(M1135:M1144)</f>
        <v>10</v>
      </c>
    </row>
    <row r="1146" spans="2:16" ht="15.5" hidden="1" x14ac:dyDescent="0.45">
      <c r="B1146" s="72">
        <f>ROUND(SUM(B1135:B1144),0)</f>
        <v>55</v>
      </c>
      <c r="C1146" s="73" t="str">
        <f>IF(AND($B1146&gt;=$B$1114,$B1146&lt;$C$1114),E$1114,IF(AND($B1146&gt;=$B$1115,$B1146&lt;$C$1115),E$1115,IF(AND($B1146&gt;=$B$1116,$B1146&lt;$C$1116),E$1116,IF(AND($B1146&gt;=$B$1117,$B1146&lt;$C$1117),E$1117,IF(AND($B1146&gt;=$B$1118,$B1146&lt;=$C$1118),E$1118)))))</f>
        <v>Mildly incompetent</v>
      </c>
      <c r="F1146" s="73" t="str">
        <f>IF(AND($B1146&gt;=$B$1114,$B1146&lt;$C$1114),H$1114,IF(AND($B1146&gt;=$B$1115,$B1146&lt;$C$1115),H$1115,IF(AND($B1146&gt;=$B$1116,$B1146&lt;$C$1116),H$1116,IF(AND($B1146&gt;=$B$1117,$B1146&lt;$C$1117),H$1117,IF(AND($B1146&gt;=$B$1118,$B1146&lt;=$C$1118),H$1118)))))</f>
        <v>mild incompetence</v>
      </c>
      <c r="I1146" s="73" t="str">
        <f>IF(AND($B1146&gt;=$B$1114,$B1146&lt;$C$1114),K$1114,IF(AND($B1146&gt;=$B$1115,$B1146&lt;$C$1115),K$1115,IF(AND($B1146&gt;=$B$1116,$B1146&lt;$C$1116),K$1116,IF(AND($B1146&gt;=$B$1117,$B1146&lt;$C$1117),K$1117,IF(AND($B1146&gt;=$B$1118,$B1146&lt;=$C$1118),K$1118)))))</f>
        <v>moderate risk to Maria's wellbeing</v>
      </c>
      <c r="M1146" s="74">
        <f>IF(M1145=10,B1146,"")</f>
        <v>55</v>
      </c>
      <c r="P1146" s="127">
        <f>IF(M1146="","",M1146*0.01)</f>
        <v>0.55000000000000004</v>
      </c>
    </row>
    <row r="1147" spans="2:16" ht="15.5" hidden="1" x14ac:dyDescent="0.45">
      <c r="L1147" s="75" t="s">
        <v>92</v>
      </c>
      <c r="M1147" s="76">
        <f>IF(K56="","",K56)</f>
        <v>7.7</v>
      </c>
      <c r="P1147" s="127">
        <f>IF(M1147="","",1-(M1147/12))</f>
        <v>0.35833333333333328</v>
      </c>
    </row>
    <row r="1148" spans="2:16" hidden="1" x14ac:dyDescent="0.3">
      <c r="B1148" s="73" t="str">
        <f>IF(M1145=10,CONCATENATE(E1148,F1148,G1148,H1148,I1148,J1148,K1148,L1148,M1148),"")</f>
        <v>The resulting score for cultural competence is 55 out of 100. This indicates a level of mild incompetence.</v>
      </c>
      <c r="D1148" s="65" t="s">
        <v>60</v>
      </c>
      <c r="E1148" s="4" t="s">
        <v>93</v>
      </c>
      <c r="F1148" s="4">
        <f>B1146</f>
        <v>55</v>
      </c>
      <c r="G1148" s="4" t="s">
        <v>94</v>
      </c>
      <c r="H1148" s="4" t="str">
        <f>F1146</f>
        <v>mild incompetence</v>
      </c>
      <c r="I1148" s="4" t="s">
        <v>95</v>
      </c>
    </row>
    <row r="1149" spans="2:16" hidden="1" x14ac:dyDescent="0.3">
      <c r="H1149" s="4"/>
    </row>
    <row r="1150" spans="2:16" hidden="1" x14ac:dyDescent="0.3"/>
    <row r="1151" spans="2:16" hidden="1" x14ac:dyDescent="0.3">
      <c r="B1151" s="4" t="s">
        <v>96</v>
      </c>
    </row>
    <row r="1152" spans="2:16" hidden="1" x14ac:dyDescent="0.3">
      <c r="B1152" s="77" t="s">
        <v>97</v>
      </c>
      <c r="C1152" s="73" t="str">
        <f>IF(M$1145=10,CONCATENATE(E1152,F1152,G1152,H1152,I1152,J1152,K1152,L1152,M1152),"")</f>
        <v xml:space="preserve">Thank you, Juanita, for your medical service to Maria. </v>
      </c>
      <c r="D1152" s="65" t="s">
        <v>60</v>
      </c>
      <c r="E1152" s="4" t="s">
        <v>98</v>
      </c>
      <c r="F1152" s="4" t="str">
        <f>$F$56</f>
        <v>Juanita</v>
      </c>
      <c r="G1152" s="4" t="s">
        <v>99</v>
      </c>
      <c r="I1152" s="4" t="str">
        <f>IF(F55="","this culturally diverse patient",F55)</f>
        <v>Maria</v>
      </c>
      <c r="J1152" s="4" t="s">
        <v>100</v>
      </c>
    </row>
    <row r="1153" spans="2:11" hidden="1" x14ac:dyDescent="0.3">
      <c r="B1153" s="78" t="s">
        <v>101</v>
      </c>
      <c r="C1153" s="73" t="str">
        <f t="shared" ref="C1153:C1154" si="6">IF(M$1145=10,CONCATENATE(E1153,F1153,G1153,H1153,I1153,J1153,K1153,L1153,M1153),"")</f>
        <v>You have been assessed by Maria, one of your patients, as measurably presenting mild incompetence. This suggests that you present a moderate risk to Maria's wellbeing, and to other culturally diverse patients. Of course, it doesn't have to stay that way.</v>
      </c>
      <c r="D1153" s="65" t="s">
        <v>60</v>
      </c>
      <c r="E1153" s="4" t="s">
        <v>102</v>
      </c>
      <c r="F1153" s="4" t="str">
        <f>IF(F55=""," one of your patients,",CONCATENATE(F55,", one of your patients, "))</f>
        <v xml:space="preserve">Maria, one of your patients, </v>
      </c>
      <c r="G1153" s="4" t="s">
        <v>103</v>
      </c>
      <c r="H1153" s="61" t="str">
        <f>F1146</f>
        <v>mild incompetence</v>
      </c>
      <c r="I1153" s="4" t="s">
        <v>104</v>
      </c>
      <c r="J1153" s="4" t="str">
        <f>I1146</f>
        <v>moderate risk to Maria's wellbeing</v>
      </c>
      <c r="K1153" s="4" t="s">
        <v>105</v>
      </c>
    </row>
    <row r="1154" spans="2:11" hidden="1" x14ac:dyDescent="0.3">
      <c r="B1154" s="77" t="s">
        <v>97</v>
      </c>
      <c r="C1154" s="73" t="str">
        <f t="shared" si="6"/>
        <v>We offer two programs to boost your cultural competence to reliably serve culturally diverse patients. The first one is free.</v>
      </c>
      <c r="D1154" s="65" t="s">
        <v>60</v>
      </c>
      <c r="E1154" s="4" t="s">
        <v>106</v>
      </c>
    </row>
    <row r="1155" spans="2:11" hidden="1" x14ac:dyDescent="0.3">
      <c r="C1155" s="73" t="str">
        <f>IF(M1145=10,B1159,"")</f>
        <v>Standard Competence</v>
      </c>
      <c r="D1155" s="4" t="str">
        <f>IF(M1145=10," for legitimacy","")</f>
        <v xml:space="preserve"> for legitimacy</v>
      </c>
      <c r="F1155" s="79" t="str">
        <f>IF(M1145=10,E1159,"")</f>
        <v>We offer you, Juanita,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row>
    <row r="1156" spans="2:11" hidden="1" x14ac:dyDescent="0.3">
      <c r="C1156" s="73" t="str">
        <f>IF(M1145=10,B1160,"")</f>
        <v>Competitive Competence</v>
      </c>
      <c r="D1156" s="4" t="str">
        <f>IF(M1145=10," for referrals","")</f>
        <v xml:space="preserve"> for referrals</v>
      </c>
      <c r="F1156" s="79" t="str">
        <f>IF(M1145=10,E1160,"")</f>
        <v>We offer you, Juanita,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row>
    <row r="1157" spans="2:11" hidden="1" x14ac:dyDescent="0.3">
      <c r="C1157" s="73" t="str">
        <f>IF(M1145=10,F1157,"")</f>
        <v>Let's work together to improve healthcare outcomes for all of your patients. Thank you.</v>
      </c>
      <c r="E1157" s="65" t="s">
        <v>60</v>
      </c>
      <c r="F1157" s="4" t="s">
        <v>107</v>
      </c>
    </row>
    <row r="1158" spans="2:11" hidden="1" x14ac:dyDescent="0.3"/>
    <row r="1159" spans="2:11" hidden="1" x14ac:dyDescent="0.3">
      <c r="B1159" s="4" t="s">
        <v>108</v>
      </c>
      <c r="E1159" s="73" t="str">
        <f>CONCATENATE(G1159,H1159,I1159)</f>
        <v>We offer you, Juanita, a brief eCourse to improve your competence to reliably serve culturally diverse patients. We follow up with another assessment, and "accredit" you when no longer presenting any risk for harm. We offer this service at no charge, but may invite you to donate something to express your appreciation.</v>
      </c>
      <c r="F1159" s="65" t="s">
        <v>60</v>
      </c>
      <c r="G1159" s="4" t="s">
        <v>109</v>
      </c>
      <c r="H1159" s="4" t="str">
        <f>IF(F$56="","the medical provider",F$56)</f>
        <v>Juanita</v>
      </c>
      <c r="I1159" s="61" t="s">
        <v>110</v>
      </c>
    </row>
    <row r="1160" spans="2:11" hidden="1" x14ac:dyDescent="0.3">
      <c r="B1160" s="4" t="s">
        <v>111</v>
      </c>
      <c r="E1160" s="73" t="str">
        <f>CONCATENATE(G1160,H1160,I1160)</f>
        <v>We offer you, Juanita, personalized support to boost your competence and profile to serve culturally diverse patients. Together, we grow your cultural competence. We follow up with another assessment, and "certify" you as a go-to provider for culterally diverse patients. We offer this service at a cost, listed at our website.</v>
      </c>
      <c r="F1160" s="65" t="s">
        <v>60</v>
      </c>
      <c r="G1160" s="4" t="s">
        <v>109</v>
      </c>
      <c r="H1160" s="4" t="str">
        <f>IF(F$56="","the medical provider",F$56)</f>
        <v>Juanita</v>
      </c>
      <c r="I1160" s="61" t="s">
        <v>112</v>
      </c>
    </row>
    <row r="1161" spans="2:11" hidden="1" x14ac:dyDescent="0.3"/>
    <row r="1162" spans="2:11" hidden="1" x14ac:dyDescent="0.3"/>
    <row r="1163" spans="2:11" hidden="1" x14ac:dyDescent="0.3">
      <c r="B1163" s="80"/>
    </row>
    <row r="1164" spans="2:11" hidden="1" x14ac:dyDescent="0.3">
      <c r="B1164" s="81"/>
      <c r="C1164" s="4" t="s">
        <v>22</v>
      </c>
      <c r="H1164" s="4" t="s">
        <v>113</v>
      </c>
    </row>
    <row r="1165" spans="2:11" hidden="1" x14ac:dyDescent="0.3">
      <c r="B1165" s="81"/>
      <c r="C1165" s="4" t="s">
        <v>114</v>
      </c>
      <c r="H1165" s="4" t="s">
        <v>115</v>
      </c>
    </row>
    <row r="1166" spans="2:11" hidden="1" x14ac:dyDescent="0.3">
      <c r="B1166" s="82"/>
      <c r="C1166" s="4" t="s">
        <v>116</v>
      </c>
      <c r="H1166" s="4" t="s">
        <v>117</v>
      </c>
    </row>
    <row r="1167" spans="2:11" hidden="1" x14ac:dyDescent="0.3">
      <c r="B1167" s="82"/>
      <c r="C1167" s="4" t="s">
        <v>26</v>
      </c>
      <c r="H1167" s="4" t="s">
        <v>118</v>
      </c>
    </row>
    <row r="1168" spans="2:11" hidden="1" x14ac:dyDescent="0.3">
      <c r="B1168" s="83"/>
      <c r="C1168" s="4" t="s">
        <v>119</v>
      </c>
      <c r="H1168" s="4" t="s">
        <v>120</v>
      </c>
    </row>
    <row r="1169" spans="2:16" hidden="1" x14ac:dyDescent="0.3">
      <c r="B1169" s="83"/>
      <c r="C1169" s="4" t="s">
        <v>24</v>
      </c>
      <c r="H1169" s="4" t="s">
        <v>121</v>
      </c>
    </row>
    <row r="1170" spans="2:16" hidden="1" x14ac:dyDescent="0.3"/>
    <row r="1171" spans="2:16" ht="16" hidden="1" x14ac:dyDescent="0.4">
      <c r="B1171" s="66" t="str">
        <f>IF(OR(F91="",J91=""),B91,CONCATENATE(B91,": ",F91,", ",J91))</f>
        <v>2nd visit: prenatal, provider pre-enrollment</v>
      </c>
      <c r="C1171" s="67"/>
      <c r="D1171" s="67"/>
      <c r="E1171" s="67"/>
      <c r="F1171" s="68"/>
      <c r="G1171" s="67"/>
      <c r="H1171" s="69"/>
      <c r="I1171" s="67"/>
      <c r="J1171" s="67"/>
      <c r="K1171" s="67"/>
      <c r="L1171" s="67"/>
      <c r="M1171" s="111">
        <f>IF(J91=I$1103,L$1103,IF(J91=I$1104,L$1104,IF(J91=I$1105,L$1105,IF(J91=I$1106,L$1106,IF(J91=I$1107,L$1107,IF(J91=I$1108,L$1108,IF(J91=I$1109,L$1109,IF(J91="",0))))))))</f>
        <v>0</v>
      </c>
    </row>
    <row r="1172" spans="2:16" hidden="1" x14ac:dyDescent="0.3">
      <c r="F1172" s="63"/>
    </row>
    <row r="1173" spans="2:16" hidden="1" x14ac:dyDescent="0.3">
      <c r="F1173" s="70" t="str">
        <f>F95</f>
        <v>Maria</v>
      </c>
      <c r="J1173" s="70" t="str">
        <f>F96</f>
        <v>Juanita</v>
      </c>
    </row>
    <row r="1174" spans="2:16" hidden="1" x14ac:dyDescent="0.3"/>
    <row r="1175" spans="2:16" hidden="1" x14ac:dyDescent="0.3">
      <c r="B1175" s="64">
        <f>IF(C1175=F$1107,E$1107,IF(C1175=F$1108,E$1108,IF(C1175=F$1109,E$1109,IF(C1175=F$1110,E$1110,IF(C1175=F$1111,E$1111,IF(C1175=0,0))))))</f>
        <v>5</v>
      </c>
      <c r="C1175" s="4" t="str">
        <f>K98</f>
        <v>I neither agree nor disagree</v>
      </c>
      <c r="F1175" s="4" t="str">
        <f t="shared" ref="F1175:F1184" si="7">F1135</f>
        <v>1. I felt fully seen and heard.</v>
      </c>
      <c r="M1175" s="4">
        <f>IF(K98="",0,1)</f>
        <v>1</v>
      </c>
    </row>
    <row r="1176" spans="2:16" hidden="1" x14ac:dyDescent="0.3">
      <c r="B1176" s="64">
        <f t="shared" ref="B1176:B1184" si="8">IF(C1176=F$1107,E$1107,IF(C1176=F$1108,E$1108,IF(C1176=F$1109,E$1109,IF(C1176=F$1110,E$1110,IF(C1176=F$1111,E$1111,IF(C1176=0,0))))))</f>
        <v>5</v>
      </c>
      <c r="C1176" s="4" t="str">
        <f>K100</f>
        <v>I neither agree nor disagree</v>
      </c>
      <c r="F1176" s="4" t="str">
        <f t="shared" si="7"/>
        <v>2. They faithfully responded to all of my expressions of pain or discomfort.</v>
      </c>
      <c r="M1176" s="4">
        <f>IF(K100="",0,1)</f>
        <v>1</v>
      </c>
      <c r="P1176" s="4" t="s">
        <v>81</v>
      </c>
    </row>
    <row r="1177" spans="2:16" hidden="1" x14ac:dyDescent="0.3">
      <c r="B1177" s="64">
        <f t="shared" si="8"/>
        <v>5</v>
      </c>
      <c r="C1177" s="4" t="str">
        <f>K102</f>
        <v>I neither agree nor disagree</v>
      </c>
      <c r="F1177" s="4" t="str">
        <f t="shared" si="7"/>
        <v>3. They put my personal wellbeing ahead of their institutional processes.</v>
      </c>
      <c r="M1177" s="4">
        <f>IF(K102="",0,1)</f>
        <v>1</v>
      </c>
    </row>
    <row r="1178" spans="2:16" hidden="1" x14ac:dyDescent="0.3">
      <c r="B1178" s="64">
        <f t="shared" si="8"/>
        <v>2.5</v>
      </c>
      <c r="C1178" s="4" t="str">
        <f>K104</f>
        <v>I somewhat disagree</v>
      </c>
      <c r="F1178" s="4" t="str">
        <f t="shared" si="7"/>
        <v>4. Their actions and expressions were devoid of any microaggressions.</v>
      </c>
      <c r="M1178" s="4">
        <f>IF(K104="",0,1)</f>
        <v>1</v>
      </c>
    </row>
    <row r="1179" spans="2:16" hidden="1" x14ac:dyDescent="0.3">
      <c r="B1179" s="64">
        <f t="shared" si="8"/>
        <v>0</v>
      </c>
      <c r="C1179" s="4" t="str">
        <f>K106</f>
        <v>I strongly disagree</v>
      </c>
      <c r="F1179" s="4" t="str">
        <f t="shared" si="7"/>
        <v>5. They asked me how they could be more culturally sensitive.</v>
      </c>
      <c r="M1179" s="4">
        <f>IF(K106="",0,1)</f>
        <v>1</v>
      </c>
    </row>
    <row r="1180" spans="2:16" hidden="1" x14ac:dyDescent="0.3">
      <c r="B1180" s="64">
        <f t="shared" si="8"/>
        <v>10</v>
      </c>
      <c r="C1180" s="4" t="str">
        <f>K108</f>
        <v>I strongly agree</v>
      </c>
      <c r="F1180" s="4" t="str">
        <f t="shared" si="7"/>
        <v>6. They did not exploit my vulnerability to their professional authority.</v>
      </c>
      <c r="M1180" s="4">
        <f>IF(K108="",0,1)</f>
        <v>1</v>
      </c>
    </row>
    <row r="1181" spans="2:16" hidden="1" x14ac:dyDescent="0.3">
      <c r="B1181" s="64">
        <f t="shared" si="8"/>
        <v>5</v>
      </c>
      <c r="C1181" s="4" t="str">
        <f>K110</f>
        <v>I neither agree nor disagree</v>
      </c>
      <c r="F1181" s="4" t="str">
        <f t="shared" si="7"/>
        <v>7. I never had to give up my autonomy to fit their processes.</v>
      </c>
      <c r="M1181" s="4">
        <f>IF(K110="",0,1)</f>
        <v>1</v>
      </c>
    </row>
    <row r="1182" spans="2:16" hidden="1" x14ac:dyDescent="0.3">
      <c r="B1182" s="64">
        <f t="shared" si="8"/>
        <v>0</v>
      </c>
      <c r="C1182" s="4" t="str">
        <f>K112</f>
        <v>I strongly disagree</v>
      </c>
      <c r="F1182" s="4" t="str">
        <f t="shared" si="7"/>
        <v>8. Staff appeared to be culturally diverse.</v>
      </c>
      <c r="M1182" s="4">
        <f>IF(K112="",0,1)</f>
        <v>1</v>
      </c>
    </row>
    <row r="1183" spans="2:16" hidden="1" x14ac:dyDescent="0.3">
      <c r="B1183" s="64">
        <f t="shared" si="8"/>
        <v>10</v>
      </c>
      <c r="C1183" s="4" t="str">
        <f>K114</f>
        <v>I strongly agree</v>
      </c>
      <c r="F1183" s="4" t="str">
        <f t="shared" si="7"/>
        <v>9. They effectively accommodated my linguistic barrier.</v>
      </c>
      <c r="M1183" s="4">
        <f>IF(K114="",0,1)</f>
        <v>1</v>
      </c>
      <c r="P1183" s="4" t="s">
        <v>89</v>
      </c>
    </row>
    <row r="1184" spans="2:16" hidden="1" x14ac:dyDescent="0.3">
      <c r="B1184" s="64">
        <f t="shared" si="8"/>
        <v>2.5</v>
      </c>
      <c r="C1184" s="4" t="str">
        <f>K116</f>
        <v>I somewhat disagree</v>
      </c>
      <c r="F1184" s="4" t="str">
        <f t="shared" si="7"/>
        <v>10. I was offered billing options appropriate to my cultural values.</v>
      </c>
      <c r="M1184" s="4">
        <f>IF(K116="",0,1)</f>
        <v>1</v>
      </c>
      <c r="P1184" s="4" t="s">
        <v>91</v>
      </c>
    </row>
    <row r="1185" spans="2:22" hidden="1" x14ac:dyDescent="0.3">
      <c r="M1185" s="71">
        <f>SUM(M1175:M1184)</f>
        <v>10</v>
      </c>
    </row>
    <row r="1186" spans="2:22" ht="15.5" hidden="1" x14ac:dyDescent="0.45">
      <c r="B1186" s="72">
        <f>ROUND(SUM(B1175:B1184),0)</f>
        <v>45</v>
      </c>
      <c r="C1186" s="73" t="str">
        <f>IF(AND($B1186&gt;=$B$1114,$B1186&lt;$C$1114),E$1114,IF(AND($B1186&gt;=$B$1115,$B1186&lt;$C$1115),E$1115,IF(AND($B1186&gt;=$B$1116,$B1186&lt;$C$1116),E$1116,IF(AND($B1186&gt;=$B$1117,$B1186&lt;$C$1117),E$1117,IF(AND($B1186&gt;=$B$1118,$B1186&lt;=$C$1118),E$1118)))))</f>
        <v>Mildly incompetent</v>
      </c>
      <c r="F1186" s="73" t="str">
        <f>IF(AND($B1186&gt;=$B$1114,$B1186&lt;$C$1114),H$1114,IF(AND($B1186&gt;=$B$1115,$B1186&lt;$C$1115),H$1115,IF(AND($B1186&gt;=$B$1116,$B1186&lt;$C$1116),H$1116,IF(AND($B1186&gt;=$B$1117,$B1186&lt;$C$1117),H$1117,IF(AND($B1186&gt;=$B$1118,$B1186&lt;=$C$1118),H$1118)))))</f>
        <v>mild incompetence</v>
      </c>
      <c r="I1186" s="73" t="str">
        <f>IF(AND($B1186&gt;=$B$1114,$B1186&lt;$C$1114),K$1114,IF(AND($B1186&gt;=$B$1115,$B1186&lt;$C$1115),K$1115,IF(AND($B1186&gt;=$B$1116,$B1186&lt;$C$1116),K$1116,IF(AND($B1186&gt;=$B$1117,$B1186&lt;$C$1117),K$1117,IF(AND($B1186&gt;=$B$1118,$B1186&lt;=$C$1118),K$1118)))))</f>
        <v>moderate risk to Maria's wellbeing</v>
      </c>
      <c r="M1186" s="74">
        <f>IF(M1185=10,B1186,"")</f>
        <v>45</v>
      </c>
      <c r="P1186" s="127">
        <f>IF(M1186="","",M1186*0.01)</f>
        <v>0.45</v>
      </c>
    </row>
    <row r="1187" spans="2:22" ht="15.5" hidden="1" x14ac:dyDescent="0.45">
      <c r="L1187" s="75" t="s">
        <v>92</v>
      </c>
      <c r="M1187" s="76">
        <f>IF(K96="","",K96)</f>
        <v>7.1</v>
      </c>
      <c r="P1187" s="127">
        <f>IF(M1187="","",1-(M1187/12))</f>
        <v>0.40833333333333333</v>
      </c>
    </row>
    <row r="1188" spans="2:22" hidden="1" x14ac:dyDescent="0.3">
      <c r="B1188" s="73" t="str">
        <f>IF(M1185=10,CONCATENATE(E1188,F1188,G1188,H1188,I1188,J1188,K1188,L1188,M1188),"")</f>
        <v>The resulting score for cultural competence is 45 out of 100. This indicates a level of mild incompetence.</v>
      </c>
      <c r="D1188" s="65" t="s">
        <v>60</v>
      </c>
      <c r="E1188" s="4" t="s">
        <v>93</v>
      </c>
      <c r="F1188" s="4">
        <f>B1186</f>
        <v>45</v>
      </c>
      <c r="G1188" s="4" t="s">
        <v>94</v>
      </c>
      <c r="H1188" s="4" t="str">
        <f>F1186</f>
        <v>mild incompetence</v>
      </c>
      <c r="I1188" s="4" t="s">
        <v>95</v>
      </c>
    </row>
    <row r="1189" spans="2:22" hidden="1" x14ac:dyDescent="0.3"/>
    <row r="1190" spans="2:22" ht="15.5" hidden="1" x14ac:dyDescent="0.45">
      <c r="C1190" s="147">
        <f>E126</f>
        <v>0</v>
      </c>
      <c r="D1190" s="148"/>
      <c r="E1190" s="148"/>
      <c r="F1190" s="148"/>
      <c r="G1190" s="148"/>
      <c r="H1190" s="149"/>
      <c r="V1190" s="84" t="s">
        <v>122</v>
      </c>
    </row>
    <row r="1191" spans="2:22" hidden="1" x14ac:dyDescent="0.3"/>
    <row r="1192" spans="2:22" hidden="1" x14ac:dyDescent="0.3">
      <c r="C1192" s="73" t="str">
        <f>CONCATENATE(E1192,F1192,G1192,H1192,I1192,J1192,K1192,,L1192,M1192)</f>
        <v xml:space="preserve">We provide this helpful feedback to you, Juanita, to improve your cultural competency. </v>
      </c>
      <c r="D1192" s="65" t="s">
        <v>60</v>
      </c>
      <c r="E1192" s="4" t="s">
        <v>123</v>
      </c>
      <c r="F1192" s="4" t="str">
        <f>IF($J1173=0,"the recipient",$J1173)</f>
        <v>Juanita</v>
      </c>
      <c r="G1192" s="4" t="s">
        <v>124</v>
      </c>
      <c r="H1192" s="4"/>
      <c r="U1192" s="4" t="s">
        <v>125</v>
      </c>
    </row>
    <row r="1193" spans="2:22" hidden="1" x14ac:dyDescent="0.3">
      <c r="C1193" s="73" t="str">
        <f>CONCATENATE(E1193,F1193,G1193,H1193,I1193,J1193,K1193,,L1193,M1193)</f>
        <v xml:space="preserve">We know medical providers like you rely upon referrals. Often from those you serve. </v>
      </c>
      <c r="D1193" s="65" t="s">
        <v>60</v>
      </c>
      <c r="E1193" s="4" t="s">
        <v>126</v>
      </c>
      <c r="G1193" s="4" t="s">
        <v>127</v>
      </c>
    </row>
    <row r="1194" spans="2:22" hidden="1" x14ac:dyDescent="0.3">
      <c r="C1194" s="73" t="str">
        <f>CONCATENATE(E1194,F1194,G1194,H1194,I1194,J1194,K1194,,L1194,M1194)</f>
        <v>Select a service that best fits your needs.</v>
      </c>
      <c r="D1194" s="65" t="s">
        <v>60</v>
      </c>
      <c r="E1194" s="4" t="s">
        <v>17</v>
      </c>
    </row>
    <row r="1195" spans="2:22" hidden="1" x14ac:dyDescent="0.3">
      <c r="C1195" s="62" t="str">
        <f>$C$1164</f>
        <v>Standard Cultural Competence - begin</v>
      </c>
      <c r="E1195" s="65" t="s">
        <v>60</v>
      </c>
      <c r="F1195" s="62" t="str">
        <f>$H$1164</f>
        <v>beginning the Standard Cultural Competence program</v>
      </c>
      <c r="G1195" s="65" t="s">
        <v>60</v>
      </c>
      <c r="H1195" s="73" t="str">
        <f>CONCATENATE($I1195,$J1195,$K1195,$L1195,$M1195,$N1195,$O1195,$P1195)</f>
        <v>Now that Juanita is beginning the Standard Cultural Competence program, we expect improved outcomes.And can provide a testimonial of their responsiveness to the needs of diverse clients.</v>
      </c>
      <c r="I1195" s="4" t="s">
        <v>128</v>
      </c>
      <c r="J1195" s="65" t="str">
        <f>F1192</f>
        <v>Juanita</v>
      </c>
      <c r="K1195" s="61" t="s">
        <v>129</v>
      </c>
      <c r="L1195" s="4" t="str">
        <f>F1195</f>
        <v>beginning the Standard Cultural Competence program</v>
      </c>
      <c r="M1195" s="4" t="s">
        <v>130</v>
      </c>
      <c r="N1195" s="60" t="s">
        <v>131</v>
      </c>
    </row>
    <row r="1196" spans="2:22" hidden="1" x14ac:dyDescent="0.3">
      <c r="C1196" s="62" t="str">
        <f>$C$1165</f>
        <v>Competitive Cultural Competence - begin</v>
      </c>
      <c r="E1196" s="65" t="s">
        <v>60</v>
      </c>
      <c r="F1196" s="62" t="str">
        <f>$H$1165</f>
        <v>beginning the Competetive Cultural Competence program</v>
      </c>
      <c r="G1196" s="65" t="s">
        <v>60</v>
      </c>
      <c r="H1196" s="73" t="str">
        <f t="shared" ref="H1196:H1201" si="9">CONCATENATE($I1196,$J1196,$K1196,$L1196,$M1196,$N1196,$O1196,$P1196)</f>
        <v>Now that Juanita is beginning the Competetive Cultural Competence program, we anticipate modestly improved wellness outcomes.And can provide a testimonial of their responsiveness to the needs of diverse clients.</v>
      </c>
      <c r="I1196" s="4" t="s">
        <v>128</v>
      </c>
      <c r="J1196" s="4" t="str">
        <f>J1195</f>
        <v>Juanita</v>
      </c>
      <c r="K1196" s="61" t="str">
        <f>K$1195</f>
        <v xml:space="preserve"> is </v>
      </c>
      <c r="L1196" s="4" t="str">
        <f t="shared" ref="L1196:L1200" si="10">F1196</f>
        <v>beginning the Competetive Cultural Competence program</v>
      </c>
      <c r="M1196" s="4" t="s">
        <v>132</v>
      </c>
      <c r="N1196" s="60" t="s">
        <v>131</v>
      </c>
      <c r="O1196" s="61"/>
    </row>
    <row r="1197" spans="2:22" hidden="1" x14ac:dyDescent="0.3">
      <c r="C1197" s="62" t="str">
        <f>$C$1166</f>
        <v>Standard Cultural Competence - enrolled</v>
      </c>
      <c r="E1197" s="65" t="s">
        <v>60</v>
      </c>
      <c r="F1197" s="62" t="str">
        <f>$H$1166</f>
        <v>participating in the Standard Cultural Competence program</v>
      </c>
      <c r="G1197" s="65" t="s">
        <v>60</v>
      </c>
      <c r="H1197" s="73" t="str">
        <f t="shared" si="9"/>
        <v>Now that Juanita is participating in the Standard Cultural Competence program, we expect better outcomes.And can provide a testimonial of their responsiveness to the needs of diverse clients.</v>
      </c>
      <c r="I1197" s="4" t="s">
        <v>128</v>
      </c>
      <c r="J1197" s="4" t="str">
        <f t="shared" ref="J1197:J1200" si="11">J1196</f>
        <v>Juanita</v>
      </c>
      <c r="K1197" s="61" t="str">
        <f>K$1195</f>
        <v xml:space="preserve"> is </v>
      </c>
      <c r="L1197" s="4" t="str">
        <f t="shared" si="10"/>
        <v>participating in the Standard Cultural Competence program</v>
      </c>
      <c r="M1197" s="4" t="s">
        <v>133</v>
      </c>
      <c r="N1197" s="60" t="s">
        <v>131</v>
      </c>
    </row>
    <row r="1198" spans="2:22" hidden="1" x14ac:dyDescent="0.3">
      <c r="C1198" s="62" t="str">
        <f>$C$1167</f>
        <v>Competitive Cultural Competence - enrolled</v>
      </c>
      <c r="E1198" s="65" t="s">
        <v>60</v>
      </c>
      <c r="F1198" s="62" t="str">
        <f>$H$1167</f>
        <v>participating in the Competetive Cultural Competence program</v>
      </c>
      <c r="G1198" s="65" t="s">
        <v>60</v>
      </c>
      <c r="H1198" s="73" t="str">
        <f t="shared" si="9"/>
        <v>Now that Juanita is participating in the Competetive Cultural Competence program, we anticipate significantly improved wellness outcomes.And can provide a testimonial of their responsiveness to the needs of diverse clients.</v>
      </c>
      <c r="I1198" s="4" t="s">
        <v>128</v>
      </c>
      <c r="J1198" s="4" t="str">
        <f t="shared" si="11"/>
        <v>Juanita</v>
      </c>
      <c r="K1198" s="61" t="str">
        <f>K$1195</f>
        <v xml:space="preserve"> is </v>
      </c>
      <c r="L1198" s="4" t="str">
        <f t="shared" si="10"/>
        <v>participating in the Competetive Cultural Competence program</v>
      </c>
      <c r="M1198" s="4" t="s">
        <v>134</v>
      </c>
      <c r="N1198" s="60" t="s">
        <v>131</v>
      </c>
    </row>
    <row r="1199" spans="2:22" hidden="1" x14ac:dyDescent="0.3">
      <c r="C1199" s="62" t="str">
        <f>$C$1168</f>
        <v>Standard Cultural Competence - completed</v>
      </c>
      <c r="E1199" s="65" t="s">
        <v>60</v>
      </c>
      <c r="F1199" s="62" t="str">
        <f>$H$1168</f>
        <v>completing the Standard Cultural Competence program</v>
      </c>
      <c r="G1199" s="65" t="s">
        <v>60</v>
      </c>
      <c r="H1199" s="73" t="str">
        <f t="shared" si="9"/>
        <v>Now that Juanita is completing the Standard Cultural Competence program, we expect stellar outcomes.And will soon provide a testimonial of their responsiveness to the needs of diverse clients.</v>
      </c>
      <c r="I1199" s="4" t="s">
        <v>128</v>
      </c>
      <c r="J1199" s="4" t="str">
        <f t="shared" si="11"/>
        <v>Juanita</v>
      </c>
      <c r="K1199" s="61" t="str">
        <f>K$1195</f>
        <v xml:space="preserve"> is </v>
      </c>
      <c r="L1199" s="4" t="str">
        <f t="shared" si="10"/>
        <v>completing the Standard Cultural Competence program</v>
      </c>
      <c r="M1199" s="4" t="s">
        <v>135</v>
      </c>
      <c r="N1199" s="60" t="s">
        <v>136</v>
      </c>
    </row>
    <row r="1200" spans="2:22" hidden="1" x14ac:dyDescent="0.3">
      <c r="C1200" s="62" t="str">
        <f>$C$1169</f>
        <v>Competitive Cultural Competence - completed</v>
      </c>
      <c r="E1200" s="65" t="s">
        <v>60</v>
      </c>
      <c r="F1200" s="62" t="str">
        <f>$H$1169</f>
        <v>completing the Competetive Cultural Competence program</v>
      </c>
      <c r="G1200" s="65" t="s">
        <v>60</v>
      </c>
      <c r="H1200" s="73" t="str">
        <f t="shared" si="9"/>
        <v>Now that Juanita is completing the Competetive Cultural Competence program, we anticipate greatly improved wellness outcomes.And will soon provide a testimonial of their responsiveness to the needs of diverse clients.</v>
      </c>
      <c r="I1200" s="4" t="s">
        <v>128</v>
      </c>
      <c r="J1200" s="4" t="str">
        <f t="shared" si="11"/>
        <v>Juanita</v>
      </c>
      <c r="K1200" s="61" t="str">
        <f>K$1195</f>
        <v xml:space="preserve"> is </v>
      </c>
      <c r="L1200" s="4" t="str">
        <f t="shared" si="10"/>
        <v>completing the Competetive Cultural Competence program</v>
      </c>
      <c r="M1200" s="4" t="s">
        <v>137</v>
      </c>
      <c r="N1200" s="60" t="s">
        <v>136</v>
      </c>
    </row>
    <row r="1201" spans="2:14" hidden="1" x14ac:dyDescent="0.3">
      <c r="G1201" s="65" t="s">
        <v>60</v>
      </c>
      <c r="H1201" s="73" t="str">
        <f t="shared" si="9"/>
        <v>Select one of these two services, Standard or Competitive Competence, to best improve your efficacy serving diverse patients.We can then offer a testimonial of your improved responsiveness to diverse clients.</v>
      </c>
      <c r="K1201" s="61" t="s">
        <v>138</v>
      </c>
      <c r="L1201" s="61" t="s">
        <v>139</v>
      </c>
      <c r="M1201" s="61" t="s">
        <v>140</v>
      </c>
      <c r="N1201" s="60" t="s">
        <v>141</v>
      </c>
    </row>
    <row r="1202" spans="2:14" hidden="1" x14ac:dyDescent="0.3">
      <c r="C1202" s="73" t="str">
        <f>IF($C1190=$C1195,H1195,IF($C1190=$C1196,H1196,IF($C1190=C1197,H1197,IF($C1190=C1198,H1198,IF($C1190=C1199,H1199,IF($C1190=C1200,H1200,IF($C1190=0,H1201)))))))</f>
        <v>Select one of these two services, Standard or Competitive Competence, to best improve your efficacy serving diverse patients.We can then offer a testimonial of your improved responsiveness to diverse clients.</v>
      </c>
      <c r="E1202" s="65" t="s">
        <v>60</v>
      </c>
      <c r="F1202" s="73" t="str">
        <f>IF($C1190=$C1195,F1195,IF($C1190=$C1196,F1196,IF($C1190=C1197,F1197,IF($C1190=C1198,F1198,IF($C1190=C1199,F1199,IF($C1190=C1200,F1200,IF($C1190=0,"")))))))</f>
        <v/>
      </c>
      <c r="G1202" s="65" t="s">
        <v>60</v>
      </c>
    </row>
    <row r="1203" spans="2:14" hidden="1" x14ac:dyDescent="0.3"/>
    <row r="1204" spans="2:14" hidden="1" x14ac:dyDescent="0.3">
      <c r="C1204" s="4" t="s">
        <v>142</v>
      </c>
    </row>
    <row r="1205" spans="2:14" hidden="1" x14ac:dyDescent="0.3"/>
    <row r="1206" spans="2:14" hidden="1" x14ac:dyDescent="0.3"/>
    <row r="1207" spans="2:14" hidden="1" x14ac:dyDescent="0.3"/>
    <row r="1208" spans="2:14" ht="16" hidden="1" x14ac:dyDescent="0.4">
      <c r="B1208" s="66" t="str">
        <f>IF(OR(F133="",J133=""),B133,CONCATENATE(B133,": ",F133,", ",J133))</f>
        <v>3rd visit: prenatal, provider pre-enrollment</v>
      </c>
      <c r="C1208" s="67"/>
      <c r="D1208" s="67"/>
      <c r="E1208" s="67"/>
      <c r="F1208" s="68"/>
      <c r="G1208" s="67"/>
      <c r="H1208" s="69"/>
      <c r="I1208" s="67"/>
      <c r="J1208" s="67"/>
      <c r="K1208" s="67"/>
      <c r="L1208" s="67"/>
      <c r="M1208" s="111">
        <f>IF(J133=I$1103,L$1103,IF(J133=I$1104,L$1104,IF(J133=I$1105,L$1105,IF(J133=I$1106,L$1106,IF(J133=I$1107,L$1107,IF(J133=I$1108,L$1108,IF(J133=I$1109,L$1109,IF(J133="",0))))))))</f>
        <v>0</v>
      </c>
    </row>
    <row r="1209" spans="2:14" hidden="1" x14ac:dyDescent="0.3">
      <c r="F1209" s="63"/>
    </row>
    <row r="1210" spans="2:14" hidden="1" x14ac:dyDescent="0.3">
      <c r="F1210" s="70" t="str">
        <f>F137</f>
        <v>Maria</v>
      </c>
      <c r="J1210" s="70" t="str">
        <f>F138</f>
        <v>Juanita</v>
      </c>
    </row>
    <row r="1211" spans="2:14" hidden="1" x14ac:dyDescent="0.3"/>
    <row r="1212" spans="2:14" hidden="1" x14ac:dyDescent="0.3">
      <c r="B1212" s="64">
        <f>IF(C1212=F$1107,E$1107,IF(C1212=F$1108,E$1108,IF(C1212=F$1109,E$1109,IF(C1212=F$1110,E$1110,IF(C1212=F$1111,E$1111,IF(C1212=0,0))))))</f>
        <v>2.5</v>
      </c>
      <c r="C1212" s="4" t="str">
        <f>K140</f>
        <v>I somewhat disagree</v>
      </c>
      <c r="F1212" s="4" t="str">
        <f>F1175</f>
        <v>1. I felt fully seen and heard.</v>
      </c>
      <c r="M1212" s="4">
        <f>IF(K140="",0,1)</f>
        <v>1</v>
      </c>
    </row>
    <row r="1213" spans="2:14" hidden="1" x14ac:dyDescent="0.3">
      <c r="B1213" s="64">
        <f t="shared" ref="B1213:B1221" si="12">IF(C1213=F$1107,E$1107,IF(C1213=F$1108,E$1108,IF(C1213=F$1109,E$1109,IF(C1213=F$1110,E$1110,IF(C1213=F$1111,E$1111,IF(C1213=0,0))))))</f>
        <v>0</v>
      </c>
      <c r="C1213" s="4" t="str">
        <f>K142</f>
        <v>I strongly disagree</v>
      </c>
      <c r="F1213" s="4" t="str">
        <f t="shared" ref="F1213:F1221" si="13">F1176</f>
        <v>2. They faithfully responded to all of my expressions of pain or discomfort.</v>
      </c>
      <c r="M1213" s="4">
        <f>IF(K142="",0,1)</f>
        <v>1</v>
      </c>
    </row>
    <row r="1214" spans="2:14" hidden="1" x14ac:dyDescent="0.3">
      <c r="B1214" s="64">
        <f t="shared" si="12"/>
        <v>2.5</v>
      </c>
      <c r="C1214" s="4" t="str">
        <f>K144</f>
        <v>I somewhat disagree</v>
      </c>
      <c r="F1214" s="4" t="str">
        <f t="shared" si="13"/>
        <v>3. They put my personal wellbeing ahead of their institutional processes.</v>
      </c>
      <c r="M1214" s="4">
        <f>IF(K144="",0,1)</f>
        <v>1</v>
      </c>
    </row>
    <row r="1215" spans="2:14" hidden="1" x14ac:dyDescent="0.3">
      <c r="B1215" s="64">
        <f t="shared" si="12"/>
        <v>2.5</v>
      </c>
      <c r="C1215" s="4" t="str">
        <f>K146</f>
        <v>I somewhat disagree</v>
      </c>
      <c r="F1215" s="4" t="str">
        <f t="shared" si="13"/>
        <v>4. Their actions and expressions were devoid of any microaggressions.</v>
      </c>
      <c r="M1215" s="4">
        <f>IF(K146="",0,1)</f>
        <v>1</v>
      </c>
    </row>
    <row r="1216" spans="2:14" hidden="1" x14ac:dyDescent="0.3">
      <c r="B1216" s="64">
        <f t="shared" si="12"/>
        <v>0</v>
      </c>
      <c r="C1216" s="4" t="str">
        <f>K148</f>
        <v>I strongly disagree</v>
      </c>
      <c r="F1216" s="4" t="str">
        <f t="shared" si="13"/>
        <v>5. They asked me how they could be more culturally sensitive.</v>
      </c>
      <c r="M1216" s="4">
        <f>IF(K148="",0,1)</f>
        <v>1</v>
      </c>
    </row>
    <row r="1217" spans="2:16" hidden="1" x14ac:dyDescent="0.3">
      <c r="B1217" s="64">
        <f t="shared" si="12"/>
        <v>10</v>
      </c>
      <c r="C1217" s="4" t="str">
        <f>K150</f>
        <v>I strongly agree</v>
      </c>
      <c r="F1217" s="4" t="str">
        <f t="shared" si="13"/>
        <v>6. They did not exploit my vulnerability to their professional authority.</v>
      </c>
      <c r="M1217" s="4">
        <f>IF(K150="",0,1)</f>
        <v>1</v>
      </c>
    </row>
    <row r="1218" spans="2:16" hidden="1" x14ac:dyDescent="0.3">
      <c r="B1218" s="64">
        <f t="shared" si="12"/>
        <v>2.5</v>
      </c>
      <c r="C1218" s="4" t="str">
        <f>K152</f>
        <v>I somewhat disagree</v>
      </c>
      <c r="F1218" s="4" t="str">
        <f t="shared" si="13"/>
        <v>7. I never had to give up my autonomy to fit their processes.</v>
      </c>
      <c r="M1218" s="4">
        <f>IF(K152="",0,1)</f>
        <v>1</v>
      </c>
    </row>
    <row r="1219" spans="2:16" hidden="1" x14ac:dyDescent="0.3">
      <c r="B1219" s="64">
        <f t="shared" si="12"/>
        <v>0</v>
      </c>
      <c r="C1219" s="4" t="str">
        <f>K154</f>
        <v>I strongly disagree</v>
      </c>
      <c r="F1219" s="4" t="str">
        <f t="shared" si="13"/>
        <v>8. Staff appeared to be culturally diverse.</v>
      </c>
      <c r="M1219" s="4">
        <f>IF(K154="",0,1)</f>
        <v>1</v>
      </c>
    </row>
    <row r="1220" spans="2:16" hidden="1" x14ac:dyDescent="0.3">
      <c r="B1220" s="64">
        <f t="shared" si="12"/>
        <v>10</v>
      </c>
      <c r="C1220" s="4" t="str">
        <f>K156</f>
        <v>I strongly agree</v>
      </c>
      <c r="F1220" s="4" t="str">
        <f t="shared" si="13"/>
        <v>9. They effectively accommodated my linguistic barrier.</v>
      </c>
      <c r="M1220" s="4">
        <f>IF(K156="",0,1)</f>
        <v>1</v>
      </c>
    </row>
    <row r="1221" spans="2:16" hidden="1" x14ac:dyDescent="0.3">
      <c r="B1221" s="64">
        <f t="shared" si="12"/>
        <v>2.5</v>
      </c>
      <c r="C1221" s="4" t="str">
        <f>K158</f>
        <v>I somewhat disagree</v>
      </c>
      <c r="F1221" s="4" t="str">
        <f t="shared" si="13"/>
        <v>10. I was offered billing options appropriate to my cultural values.</v>
      </c>
      <c r="M1221" s="4">
        <f>IF(K158="",0,1)</f>
        <v>1</v>
      </c>
    </row>
    <row r="1222" spans="2:16" hidden="1" x14ac:dyDescent="0.3">
      <c r="M1222" s="71">
        <f t="shared" ref="M1222" si="14">SUM(M1212:M1221)</f>
        <v>10</v>
      </c>
    </row>
    <row r="1223" spans="2:16" ht="15.5" hidden="1" x14ac:dyDescent="0.45">
      <c r="B1223" s="72">
        <f t="shared" ref="B1223" si="15">ROUND(SUM(B1212:B1221),0)</f>
        <v>33</v>
      </c>
      <c r="C1223" s="73" t="str">
        <f>IF(AND($B1223&gt;=$B$1114,$B1223&lt;$C$1114),E$1114,IF(AND($B1223&gt;=$B$1115,$B1223&lt;$C$1115),E$1115,IF(AND($B1223&gt;=$B$1116,$B1223&lt;$C$1116),E$1116,IF(AND($B1223&gt;=$B$1117,$B1223&lt;$C$1117),E$1117,IF(AND($B1223&gt;=$B$1118,$B1223&lt;=$C$1118),E$1118)))))</f>
        <v>Significantly incompetent</v>
      </c>
      <c r="F1223" s="73" t="str">
        <f>IF(AND($B1223&gt;=$B$1114,$B1223&lt;$C$1114),H$1114,IF(AND($B1223&gt;=$B$1115,$B1223&lt;$C$1115),H$1115,IF(AND($B1223&gt;=$B$1116,$B1223&lt;$C$1116),H$1116,IF(AND($B1223&gt;=$B$1117,$B1223&lt;$C$1117),H$1117,IF(AND($B1223&gt;=$B$1118,$B1223&lt;=$C$1118),H$1118)))))</f>
        <v>significant incompetence</v>
      </c>
      <c r="I1223" s="73" t="str">
        <f>IF(AND($B1223&gt;=$B$1114,$B1223&lt;$C$1114),K$1114,IF(AND($B1223&gt;=$B$1115,$B1223&lt;$C$1115),K$1115,IF(AND($B1223&gt;=$B$1116,$B1223&lt;$C$1116),K$1116,IF(AND($B1223&gt;=$B$1117,$B1223&lt;$C$1117),K$1117,IF(AND($B1223&gt;=$B$1118,$B1223&lt;=$C$1118),K$1118)))))</f>
        <v>significant risk to Maria's wellbeing</v>
      </c>
      <c r="M1223" s="74">
        <f>IF(M1222=10,B1223,"")</f>
        <v>33</v>
      </c>
      <c r="P1223" s="127">
        <f>IF(M1223="","",M1223*0.01)</f>
        <v>0.33</v>
      </c>
    </row>
    <row r="1224" spans="2:16" ht="15.5" hidden="1" x14ac:dyDescent="0.45">
      <c r="L1224" s="75" t="s">
        <v>92</v>
      </c>
      <c r="M1224" s="76">
        <f>IF(K138="","",K138)</f>
        <v>7.6</v>
      </c>
      <c r="P1224" s="127">
        <f>IF(M1224="","",1-(M1224/12))</f>
        <v>0.3666666666666667</v>
      </c>
    </row>
    <row r="1225" spans="2:16" hidden="1" x14ac:dyDescent="0.3">
      <c r="B1225" s="73" t="str">
        <f t="shared" ref="B1225" si="16">IF(M1222=10,CONCATENATE(E1225,F1225,G1225,H1225,I1225,J1225,K1225,L1225,M1225),"")</f>
        <v>The resulting score for cultural competence is 33 out of 100. This indicates a level of significant incompetence.</v>
      </c>
      <c r="D1225" s="65" t="s">
        <v>60</v>
      </c>
      <c r="E1225" s="4" t="s">
        <v>93</v>
      </c>
      <c r="F1225" s="4">
        <f t="shared" ref="F1225" si="17">B1223</f>
        <v>33</v>
      </c>
      <c r="G1225" s="4" t="s">
        <v>94</v>
      </c>
      <c r="H1225" s="4" t="str">
        <f t="shared" ref="H1225" si="18">F1223</f>
        <v>significant incompetence</v>
      </c>
      <c r="I1225" s="4" t="s">
        <v>95</v>
      </c>
    </row>
    <row r="1226" spans="2:16" hidden="1" x14ac:dyDescent="0.3"/>
    <row r="1227" spans="2:16" ht="14.5" hidden="1" x14ac:dyDescent="0.45">
      <c r="C1227" s="147">
        <f>E168</f>
        <v>0</v>
      </c>
      <c r="D1227" s="148"/>
      <c r="E1227" s="148"/>
      <c r="F1227" s="148"/>
      <c r="G1227" s="148"/>
      <c r="H1227" s="149"/>
    </row>
    <row r="1228" spans="2:16" hidden="1" x14ac:dyDescent="0.3"/>
    <row r="1229" spans="2:16" hidden="1" x14ac:dyDescent="0.3">
      <c r="C1229" s="73" t="str">
        <f>CONCATENATE(E1229,F1229,G1229,H1229,I1229,J1229,K1229,,L1229,M1229)</f>
        <v xml:space="preserve">We provide this helpful feedback to you, Juanita, to improve your cultural competency. </v>
      </c>
      <c r="D1229" s="65" t="s">
        <v>60</v>
      </c>
      <c r="E1229" s="4" t="s">
        <v>123</v>
      </c>
      <c r="F1229" s="4" t="str">
        <f>IF($J1210=0,"the recipient",$J1210)</f>
        <v>Juanita</v>
      </c>
      <c r="G1229" s="4" t="s">
        <v>124</v>
      </c>
      <c r="H1229" s="4"/>
    </row>
    <row r="1230" spans="2:16" hidden="1" x14ac:dyDescent="0.3">
      <c r="C1230" s="73" t="str">
        <f>CONCATENATE(E1230,F1230,G1230,H1230,I1230,J1230,K1230,,L1230,M1230)</f>
        <v xml:space="preserve">We know medical providers like you rely upon referrals. Often from those you serve. </v>
      </c>
      <c r="D1230" s="65" t="s">
        <v>60</v>
      </c>
      <c r="E1230" s="4" t="s">
        <v>126</v>
      </c>
      <c r="G1230" s="4" t="s">
        <v>127</v>
      </c>
    </row>
    <row r="1231" spans="2:16" hidden="1" x14ac:dyDescent="0.3">
      <c r="C1231" s="73" t="str">
        <f>CONCATENATE(E1231,F1231,G1231,H1231,I1231,J1231,K1231,,L1231,M1231)</f>
        <v>Select a service that best fits your needs.</v>
      </c>
      <c r="D1231" s="65" t="s">
        <v>60</v>
      </c>
      <c r="E1231" s="4" t="s">
        <v>17</v>
      </c>
    </row>
    <row r="1232" spans="2:16" hidden="1" x14ac:dyDescent="0.3">
      <c r="C1232" s="62" t="str">
        <f>$C$1164</f>
        <v>Standard Cultural Competence - begin</v>
      </c>
      <c r="E1232" s="65" t="s">
        <v>60</v>
      </c>
      <c r="F1232" s="62" t="str">
        <f>$H$1164</f>
        <v>beginning the Standard Cultural Competence program</v>
      </c>
      <c r="G1232" s="65" t="s">
        <v>60</v>
      </c>
      <c r="H1232" s="73" t="str">
        <f>CONCATENATE($I1232,$J1232,$K1232,$L1232,$M1232,$N1232,$O1232,$P1232)</f>
        <v>Now that Juanita is beginning the Standard Cultural Competence program, we expect improved outcomes.And can provide a testimonial of their responsiveness to the needs of diverse clients.</v>
      </c>
      <c r="I1232" s="4" t="s">
        <v>128</v>
      </c>
      <c r="J1232" s="65" t="str">
        <f>F1229</f>
        <v>Juanita</v>
      </c>
      <c r="K1232" s="61" t="s">
        <v>129</v>
      </c>
      <c r="L1232" s="4" t="str">
        <f>F1232</f>
        <v>beginning the Standard Cultural Competence program</v>
      </c>
      <c r="M1232" s="4" t="s">
        <v>130</v>
      </c>
      <c r="N1232" s="60" t="s">
        <v>131</v>
      </c>
    </row>
    <row r="1233" spans="2:14" hidden="1" x14ac:dyDescent="0.3">
      <c r="C1233" s="62" t="str">
        <f>$C$1165</f>
        <v>Competitive Cultural Competence - begin</v>
      </c>
      <c r="E1233" s="65" t="s">
        <v>60</v>
      </c>
      <c r="F1233" s="62" t="str">
        <f>$H$1165</f>
        <v>beginning the Competetive Cultural Competence program</v>
      </c>
      <c r="G1233" s="65" t="s">
        <v>60</v>
      </c>
      <c r="H1233" s="73" t="str">
        <f t="shared" ref="H1233:H1238" si="19">CONCATENATE($I1233,$J1233,$K1233,$L1233,$M1233,$N1233,$O1233,$P1233)</f>
        <v>Now that Juanita is beginning the Competetive Cultural Competence program, we anticipate modestly improved wellness outcomes.And can provide a testimonial of their responsiveness to the needs of diverse clients.</v>
      </c>
      <c r="I1233" s="4" t="s">
        <v>128</v>
      </c>
      <c r="J1233" s="4" t="str">
        <f>J1232</f>
        <v>Juanita</v>
      </c>
      <c r="K1233" s="61" t="str">
        <f>K$1195</f>
        <v xml:space="preserve"> is </v>
      </c>
      <c r="L1233" s="4" t="str">
        <f t="shared" ref="L1233:L1237" si="20">F1233</f>
        <v>beginning the Competetive Cultural Competence program</v>
      </c>
      <c r="M1233" s="4" t="s">
        <v>132</v>
      </c>
      <c r="N1233" s="60" t="s">
        <v>131</v>
      </c>
    </row>
    <row r="1234" spans="2:14" hidden="1" x14ac:dyDescent="0.3">
      <c r="C1234" s="62" t="str">
        <f>$C$1166</f>
        <v>Standard Cultural Competence - enrolled</v>
      </c>
      <c r="E1234" s="65" t="s">
        <v>60</v>
      </c>
      <c r="F1234" s="62" t="str">
        <f>$H$1166</f>
        <v>participating in the Standard Cultural Competence program</v>
      </c>
      <c r="G1234" s="65" t="s">
        <v>60</v>
      </c>
      <c r="H1234" s="73" t="str">
        <f t="shared" si="19"/>
        <v>Now that Juanita is participating in the Standard Cultural Competence program, we expect better outcomes.And can provide a testimonial of their responsiveness to the needs of diverse clients.</v>
      </c>
      <c r="I1234" s="4" t="s">
        <v>128</v>
      </c>
      <c r="J1234" s="4" t="str">
        <f t="shared" ref="J1234:J1237" si="21">J1233</f>
        <v>Juanita</v>
      </c>
      <c r="K1234" s="61" t="str">
        <f>K$1195</f>
        <v xml:space="preserve"> is </v>
      </c>
      <c r="L1234" s="4" t="str">
        <f t="shared" si="20"/>
        <v>participating in the Standard Cultural Competence program</v>
      </c>
      <c r="M1234" s="4" t="s">
        <v>133</v>
      </c>
      <c r="N1234" s="60" t="s">
        <v>131</v>
      </c>
    </row>
    <row r="1235" spans="2:14" hidden="1" x14ac:dyDescent="0.3">
      <c r="C1235" s="62" t="str">
        <f>$C$1167</f>
        <v>Competitive Cultural Competence - enrolled</v>
      </c>
      <c r="E1235" s="65" t="s">
        <v>60</v>
      </c>
      <c r="F1235" s="62" t="str">
        <f>$H$1167</f>
        <v>participating in the Competetive Cultural Competence program</v>
      </c>
      <c r="G1235" s="65" t="s">
        <v>60</v>
      </c>
      <c r="H1235" s="73" t="str">
        <f t="shared" si="19"/>
        <v>Now that Juanita is participating in the Competetive Cultural Competence program, we anticipate significantly improved wellness outcomes.And can provide a testimonial of their responsiveness to the needs of diverse clients.</v>
      </c>
      <c r="I1235" s="4" t="s">
        <v>128</v>
      </c>
      <c r="J1235" s="4" t="str">
        <f t="shared" si="21"/>
        <v>Juanita</v>
      </c>
      <c r="K1235" s="61" t="str">
        <f>K$1195</f>
        <v xml:space="preserve"> is </v>
      </c>
      <c r="L1235" s="4" t="str">
        <f t="shared" si="20"/>
        <v>participating in the Competetive Cultural Competence program</v>
      </c>
      <c r="M1235" s="4" t="s">
        <v>134</v>
      </c>
      <c r="N1235" s="60" t="s">
        <v>131</v>
      </c>
    </row>
    <row r="1236" spans="2:14" hidden="1" x14ac:dyDescent="0.3">
      <c r="C1236" s="62" t="str">
        <f>$C$1168</f>
        <v>Standard Cultural Competence - completed</v>
      </c>
      <c r="E1236" s="65" t="s">
        <v>60</v>
      </c>
      <c r="F1236" s="62" t="str">
        <f>$H$1168</f>
        <v>completing the Standard Cultural Competence program</v>
      </c>
      <c r="G1236" s="65" t="s">
        <v>60</v>
      </c>
      <c r="H1236" s="73" t="str">
        <f t="shared" si="19"/>
        <v>Now that Juanita is completing the Standard Cultural Competence program, we expect stellar outcomes.And will soon provide a testimonial of their responsiveness to the needs of diverse clients.</v>
      </c>
      <c r="I1236" s="4" t="s">
        <v>128</v>
      </c>
      <c r="J1236" s="4" t="str">
        <f t="shared" si="21"/>
        <v>Juanita</v>
      </c>
      <c r="K1236" s="61" t="str">
        <f>K$1195</f>
        <v xml:space="preserve"> is </v>
      </c>
      <c r="L1236" s="4" t="str">
        <f t="shared" si="20"/>
        <v>completing the Standard Cultural Competence program</v>
      </c>
      <c r="M1236" s="4" t="s">
        <v>135</v>
      </c>
      <c r="N1236" s="60" t="s">
        <v>136</v>
      </c>
    </row>
    <row r="1237" spans="2:14" hidden="1" x14ac:dyDescent="0.3">
      <c r="C1237" s="62" t="str">
        <f>$C$1169</f>
        <v>Competitive Cultural Competence - completed</v>
      </c>
      <c r="E1237" s="65" t="s">
        <v>60</v>
      </c>
      <c r="F1237" s="62" t="str">
        <f>$H$1169</f>
        <v>completing the Competetive Cultural Competence program</v>
      </c>
      <c r="G1237" s="65" t="s">
        <v>60</v>
      </c>
      <c r="H1237" s="73" t="str">
        <f t="shared" si="19"/>
        <v>Now that Juanita is completing the Competetive Cultural Competence program, we anticipate greatly improved wellness outcomes.And will soon provide a testimonial of their responsiveness to the needs of diverse clients.</v>
      </c>
      <c r="I1237" s="4" t="s">
        <v>128</v>
      </c>
      <c r="J1237" s="4" t="str">
        <f t="shared" si="21"/>
        <v>Juanita</v>
      </c>
      <c r="K1237" s="61" t="str">
        <f>K$1195</f>
        <v xml:space="preserve"> is </v>
      </c>
      <c r="L1237" s="4" t="str">
        <f t="shared" si="20"/>
        <v>completing the Competetive Cultural Competence program</v>
      </c>
      <c r="M1237" s="4" t="s">
        <v>137</v>
      </c>
      <c r="N1237" s="60" t="s">
        <v>136</v>
      </c>
    </row>
    <row r="1238" spans="2:14" hidden="1" x14ac:dyDescent="0.3">
      <c r="G1238" s="65" t="s">
        <v>60</v>
      </c>
      <c r="H1238" s="73" t="str">
        <f t="shared" si="19"/>
        <v>Select one of these two services, Standard or Competitive Competence, to best improve your efficacy serving diverse patients.We can then offer a testimonial of your improved responsiveness to diverse clients.</v>
      </c>
      <c r="K1238" s="61" t="s">
        <v>138</v>
      </c>
      <c r="L1238" s="61" t="s">
        <v>139</v>
      </c>
      <c r="M1238" s="61" t="s">
        <v>140</v>
      </c>
      <c r="N1238" s="60" t="s">
        <v>141</v>
      </c>
    </row>
    <row r="1239" spans="2:14" hidden="1" x14ac:dyDescent="0.3">
      <c r="C1239" s="73" t="str">
        <f>IF($C1227=$C1232,H1232,IF($C1227=$C1233,H1233,IF($C1227=C1234,H1234,IF($C1227=C1235,H1235,IF($C1227=C1236,H1236,IF($C1227=C1237,H1237,IF($C1227=0,H1238)))))))</f>
        <v>Select one of these two services, Standard or Competitive Competence, to best improve your efficacy serving diverse patients.We can then offer a testimonial of your improved responsiveness to diverse clients.</v>
      </c>
      <c r="E1239" s="65" t="s">
        <v>60</v>
      </c>
      <c r="F1239" s="73" t="str">
        <f>IF($C1227=$C1232,F1232,IF($C1227=$C1233,F1233,IF($C1227=C1234,F1234,IF($C1227=C1235,F1235,IF($C1227=C1236,F1236,IF($C1227=C1237,F1237,IF($C1227=0,"")))))))</f>
        <v/>
      </c>
      <c r="G1239" s="65"/>
    </row>
    <row r="1240" spans="2:14" hidden="1" x14ac:dyDescent="0.3"/>
    <row r="1241" spans="2:14" hidden="1" x14ac:dyDescent="0.3">
      <c r="C1241" s="4" t="s">
        <v>142</v>
      </c>
    </row>
    <row r="1242" spans="2:14" hidden="1" x14ac:dyDescent="0.3"/>
    <row r="1243" spans="2:14" hidden="1" x14ac:dyDescent="0.3"/>
    <row r="1244" spans="2:14" hidden="1" x14ac:dyDescent="0.3"/>
    <row r="1245" spans="2:14" ht="16" hidden="1" x14ac:dyDescent="0.4">
      <c r="B1245" s="66" t="str">
        <f>IF(OR(F174="",J174=""),B174,CONCATENATE(B174,": ",F174,", ",J174))</f>
        <v>4th visit: prenatal, provider pre-enrollment</v>
      </c>
      <c r="C1245" s="67"/>
      <c r="D1245" s="67"/>
      <c r="E1245" s="67"/>
      <c r="F1245" s="68"/>
      <c r="G1245" s="67"/>
      <c r="H1245" s="69"/>
      <c r="I1245" s="67"/>
      <c r="J1245" s="67"/>
      <c r="K1245" s="67"/>
      <c r="L1245" s="67"/>
      <c r="M1245" s="111">
        <f>IF(J174=I$1103,L$1103,IF(J174=I$1104,L$1104,IF(J174=I$1105,L$1105,IF(J174=I$1106,L$1106,IF(J174=I$1107,L$1107,IF(J174=I$1108,L$1108,IF(J174=I$1109,L$1109,IF(J174="",0))))))))</f>
        <v>0</v>
      </c>
    </row>
    <row r="1246" spans="2:14" hidden="1" x14ac:dyDescent="0.3">
      <c r="F1246" s="63"/>
    </row>
    <row r="1247" spans="2:14" hidden="1" x14ac:dyDescent="0.3">
      <c r="F1247" s="70" t="str">
        <f>F178</f>
        <v>Maria</v>
      </c>
      <c r="J1247" s="70" t="str">
        <f>F179</f>
        <v>Juanita</v>
      </c>
    </row>
    <row r="1248" spans="2:14" hidden="1" x14ac:dyDescent="0.3"/>
    <row r="1249" spans="2:16" hidden="1" x14ac:dyDescent="0.3">
      <c r="B1249" s="64">
        <f>IF(C1249=F$1107,E$1107,IF(C1249=F$1108,E$1108,IF(C1249=F$1109,E$1109,IF(C1249=F$1110,E$1110,IF(C1249=F$1111,E$1111,IF(C1249=0,0))))))</f>
        <v>5</v>
      </c>
      <c r="C1249" s="4" t="str">
        <f>K181</f>
        <v>I neither agree nor disagree</v>
      </c>
      <c r="F1249" s="4" t="str">
        <f>F1212</f>
        <v>1. I felt fully seen and heard.</v>
      </c>
      <c r="M1249" s="4">
        <f>IF(K181="",0,1)</f>
        <v>1</v>
      </c>
    </row>
    <row r="1250" spans="2:16" hidden="1" x14ac:dyDescent="0.3">
      <c r="B1250" s="64">
        <f t="shared" ref="B1250:B1258" si="22">IF(C1250=F$1107,E$1107,IF(C1250=F$1108,E$1108,IF(C1250=F$1109,E$1109,IF(C1250=F$1110,E$1110,IF(C1250=F$1111,E$1111,IF(C1250=0,0))))))</f>
        <v>7.5</v>
      </c>
      <c r="C1250" s="4" t="str">
        <f>K183</f>
        <v>I somewhat agree</v>
      </c>
      <c r="F1250" s="4" t="str">
        <f t="shared" ref="F1250:F1258" si="23">F1213</f>
        <v>2. They faithfully responded to all of my expressions of pain or discomfort.</v>
      </c>
      <c r="M1250" s="4">
        <f>IF(K183="",0,1)</f>
        <v>1</v>
      </c>
    </row>
    <row r="1251" spans="2:16" hidden="1" x14ac:dyDescent="0.3">
      <c r="B1251" s="64">
        <f t="shared" si="22"/>
        <v>7.5</v>
      </c>
      <c r="C1251" s="4" t="str">
        <f>K185</f>
        <v>I somewhat agree</v>
      </c>
      <c r="F1251" s="4" t="str">
        <f t="shared" si="23"/>
        <v>3. They put my personal wellbeing ahead of their institutional processes.</v>
      </c>
      <c r="M1251" s="4">
        <f>IF(K185="",0,1)</f>
        <v>1</v>
      </c>
    </row>
    <row r="1252" spans="2:16" hidden="1" x14ac:dyDescent="0.3">
      <c r="B1252" s="64">
        <f t="shared" si="22"/>
        <v>2.5</v>
      </c>
      <c r="C1252" s="4" t="str">
        <f>K187</f>
        <v>I somewhat disagree</v>
      </c>
      <c r="F1252" s="4" t="str">
        <f t="shared" si="23"/>
        <v>4. Their actions and expressions were devoid of any microaggressions.</v>
      </c>
      <c r="M1252" s="4">
        <f>IF(K187="",0,1)</f>
        <v>1</v>
      </c>
    </row>
    <row r="1253" spans="2:16" hidden="1" x14ac:dyDescent="0.3">
      <c r="B1253" s="64">
        <f t="shared" si="22"/>
        <v>0</v>
      </c>
      <c r="C1253" s="4" t="str">
        <f>K189</f>
        <v>I strongly disagree</v>
      </c>
      <c r="F1253" s="4" t="str">
        <f t="shared" si="23"/>
        <v>5. They asked me how they could be more culturally sensitive.</v>
      </c>
      <c r="M1253" s="4">
        <f>IF(K189="",0,1)</f>
        <v>1</v>
      </c>
    </row>
    <row r="1254" spans="2:16" hidden="1" x14ac:dyDescent="0.3">
      <c r="B1254" s="64">
        <f t="shared" si="22"/>
        <v>5</v>
      </c>
      <c r="C1254" s="4" t="str">
        <f>K191</f>
        <v>I neither agree nor disagree</v>
      </c>
      <c r="F1254" s="4" t="str">
        <f t="shared" si="23"/>
        <v>6. They did not exploit my vulnerability to their professional authority.</v>
      </c>
      <c r="M1254" s="4">
        <f>IF(K191="",0,1)</f>
        <v>1</v>
      </c>
    </row>
    <row r="1255" spans="2:16" hidden="1" x14ac:dyDescent="0.3">
      <c r="B1255" s="64">
        <f t="shared" si="22"/>
        <v>0</v>
      </c>
      <c r="C1255" s="4" t="str">
        <f>K193</f>
        <v>I strongly disagree</v>
      </c>
      <c r="F1255" s="4" t="str">
        <f t="shared" si="23"/>
        <v>7. I never had to give up my autonomy to fit their processes.</v>
      </c>
      <c r="M1255" s="4">
        <f>IF(K193="",0,1)</f>
        <v>1</v>
      </c>
    </row>
    <row r="1256" spans="2:16" hidden="1" x14ac:dyDescent="0.3">
      <c r="B1256" s="64">
        <f t="shared" si="22"/>
        <v>0</v>
      </c>
      <c r="C1256" s="4" t="str">
        <f>K195</f>
        <v>I strongly disagree</v>
      </c>
      <c r="F1256" s="4" t="str">
        <f t="shared" si="23"/>
        <v>8. Staff appeared to be culturally diverse.</v>
      </c>
      <c r="M1256" s="4">
        <f>IF(K195="",0,1)</f>
        <v>1</v>
      </c>
    </row>
    <row r="1257" spans="2:16" hidden="1" x14ac:dyDescent="0.3">
      <c r="B1257" s="64">
        <f t="shared" si="22"/>
        <v>10</v>
      </c>
      <c r="C1257" s="4" t="str">
        <f>K197</f>
        <v>I strongly agree</v>
      </c>
      <c r="F1257" s="4" t="str">
        <f t="shared" si="23"/>
        <v>9. They effectively accommodated my linguistic barrier.</v>
      </c>
      <c r="M1257" s="4">
        <f>IF(K197="",0,1)</f>
        <v>1</v>
      </c>
    </row>
    <row r="1258" spans="2:16" hidden="1" x14ac:dyDescent="0.3">
      <c r="B1258" s="64">
        <f t="shared" si="22"/>
        <v>2.5</v>
      </c>
      <c r="C1258" s="4" t="str">
        <f>K199</f>
        <v>I somewhat disagree</v>
      </c>
      <c r="F1258" s="4" t="str">
        <f t="shared" si="23"/>
        <v>10. I was offered billing options appropriate to my cultural values.</v>
      </c>
      <c r="M1258" s="4">
        <f>IF(K199="",0,1)</f>
        <v>1</v>
      </c>
    </row>
    <row r="1259" spans="2:16" hidden="1" x14ac:dyDescent="0.3">
      <c r="M1259" s="71">
        <f t="shared" ref="M1259" si="24">SUM(M1249:M1258)</f>
        <v>10</v>
      </c>
    </row>
    <row r="1260" spans="2:16" ht="15.5" hidden="1" x14ac:dyDescent="0.45">
      <c r="B1260" s="72">
        <f t="shared" ref="B1260" si="25">ROUND(SUM(B1249:B1258),0)</f>
        <v>40</v>
      </c>
      <c r="C1260" s="73" t="str">
        <f>IF(AND($B1260&gt;=$B$1114,$B1260&lt;$C$1114),E$1114,IF(AND($B1260&gt;=$B$1115,$B1260&lt;$C$1115),E$1115,IF(AND($B1260&gt;=$B$1116,$B1260&lt;$C$1116),E$1116,IF(AND($B1260&gt;=$B$1117,$B1260&lt;$C$1117),E$1117,IF(AND($B1260&gt;=$B$1118,$B1260&lt;=$C$1118),E$1118)))))</f>
        <v>Mildly incompetent</v>
      </c>
      <c r="F1260" s="73" t="str">
        <f>IF(AND($B1260&gt;=$B$1114,$B1260&lt;$C$1114),H$1114,IF(AND($B1260&gt;=$B$1115,$B1260&lt;$C$1115),H$1115,IF(AND($B1260&gt;=$B$1116,$B1260&lt;$C$1116),H$1116,IF(AND($B1260&gt;=$B$1117,$B1260&lt;$C$1117),H$1117,IF(AND($B1260&gt;=$B$1118,$B1260&lt;=$C$1118),H$1118)))))</f>
        <v>mild incompetence</v>
      </c>
      <c r="I1260" s="73" t="str">
        <f>IF(AND($B1260&gt;=$B$1114,$B1260&lt;$C$1114),K$1114,IF(AND($B1260&gt;=$B$1115,$B1260&lt;$C$1115),K$1115,IF(AND($B1260&gt;=$B$1116,$B1260&lt;$C$1116),K$1116,IF(AND($B1260&gt;=$B$1117,$B1260&lt;$C$1117),K$1117,IF(AND($B1260&gt;=$B$1118,$B1260&lt;=$C$1118),K$1118)))))</f>
        <v>moderate risk to Maria's wellbeing</v>
      </c>
      <c r="M1260" s="74">
        <f>IF(M1259=10,B1260,"")</f>
        <v>40</v>
      </c>
      <c r="P1260" s="127">
        <f>IF(M1260="","",M1260*0.01)</f>
        <v>0.4</v>
      </c>
    </row>
    <row r="1261" spans="2:16" ht="15.5" hidden="1" x14ac:dyDescent="0.45">
      <c r="L1261" s="75" t="s">
        <v>92</v>
      </c>
      <c r="M1261" s="76">
        <f>IF(K179="","",K179)</f>
        <v>7.5</v>
      </c>
      <c r="P1261" s="127">
        <f>IF(M1261="","",1-(M1261/12))</f>
        <v>0.375</v>
      </c>
    </row>
    <row r="1262" spans="2:16" hidden="1" x14ac:dyDescent="0.3">
      <c r="B1262" s="73" t="str">
        <f t="shared" ref="B1262" si="26">IF(M1259=10,CONCATENATE(E1262,F1262,G1262,H1262,I1262,J1262,K1262,L1262,M1262),"")</f>
        <v>The resulting score for cultural competence is 40 out of 100. This indicates a level of mild incompetence.</v>
      </c>
      <c r="D1262" s="65" t="s">
        <v>60</v>
      </c>
      <c r="E1262" s="4" t="s">
        <v>93</v>
      </c>
      <c r="F1262" s="4">
        <f t="shared" ref="F1262" si="27">B1260</f>
        <v>40</v>
      </c>
      <c r="G1262" s="4" t="s">
        <v>94</v>
      </c>
      <c r="H1262" s="4" t="str">
        <f t="shared" ref="H1262" si="28">F1260</f>
        <v>mild incompetence</v>
      </c>
      <c r="I1262" s="4" t="s">
        <v>95</v>
      </c>
    </row>
    <row r="1263" spans="2:16" hidden="1" x14ac:dyDescent="0.3"/>
    <row r="1264" spans="2:16" ht="14.5" hidden="1" x14ac:dyDescent="0.45">
      <c r="C1264" s="147">
        <f>E209</f>
        <v>0</v>
      </c>
      <c r="D1264" s="148"/>
      <c r="E1264" s="148"/>
      <c r="F1264" s="148"/>
      <c r="G1264" s="148"/>
      <c r="H1264" s="149"/>
    </row>
    <row r="1265" spans="3:14" hidden="1" x14ac:dyDescent="0.3"/>
    <row r="1266" spans="3:14" hidden="1" x14ac:dyDescent="0.3">
      <c r="C1266" s="73" t="str">
        <f>CONCATENATE(E1266,F1266,G1266,H1266,I1266,J1266,K1266,,L1266,M1266)</f>
        <v xml:space="preserve">We provide this helpful feedback to you, Juanita, to improve your cultural competency. </v>
      </c>
      <c r="D1266" s="65" t="s">
        <v>60</v>
      </c>
      <c r="E1266" s="4" t="s">
        <v>123</v>
      </c>
      <c r="F1266" s="4" t="str">
        <f>IF($J1247=0,"the recipient",$J1247)</f>
        <v>Juanita</v>
      </c>
      <c r="G1266" s="4" t="s">
        <v>124</v>
      </c>
      <c r="H1266" s="4"/>
    </row>
    <row r="1267" spans="3:14" hidden="1" x14ac:dyDescent="0.3">
      <c r="C1267" s="73" t="str">
        <f>CONCATENATE(E1267,F1267,G1267,H1267,I1267,J1267,K1267,,L1267,M1267)</f>
        <v xml:space="preserve">We know medical providers like you rely upon referrals. Often from those you serve. </v>
      </c>
      <c r="D1267" s="65" t="s">
        <v>60</v>
      </c>
      <c r="E1267" s="4" t="s">
        <v>126</v>
      </c>
      <c r="G1267" s="4" t="s">
        <v>127</v>
      </c>
    </row>
    <row r="1268" spans="3:14" hidden="1" x14ac:dyDescent="0.3">
      <c r="C1268" s="73" t="str">
        <f>CONCATENATE(E1268,F1268,G1268,H1268,I1268,J1268,K1268,,L1268,M1268)</f>
        <v>Select a service that best fits your needs.</v>
      </c>
      <c r="D1268" s="65" t="s">
        <v>60</v>
      </c>
      <c r="E1268" s="4" t="s">
        <v>17</v>
      </c>
    </row>
    <row r="1269" spans="3:14" hidden="1" x14ac:dyDescent="0.3">
      <c r="C1269" s="62" t="str">
        <f>$C$1164</f>
        <v>Standard Cultural Competence - begin</v>
      </c>
      <c r="E1269" s="65" t="s">
        <v>60</v>
      </c>
      <c r="F1269" s="62" t="str">
        <f>$H$1164</f>
        <v>beginning the Standard Cultural Competence program</v>
      </c>
      <c r="G1269" s="65" t="s">
        <v>60</v>
      </c>
      <c r="H1269" s="73" t="str">
        <f>CONCATENATE($I1269,$J1269,$K1269,$L1269,$M1269,$N1269,$O1269,$P1269)</f>
        <v>Now that Juanita is beginning the Standard Cultural Competence program, we expect improved outcomes. And can provide a testimonial of their responsiveness to the needs of diverse clients.</v>
      </c>
      <c r="I1269" s="4" t="s">
        <v>128</v>
      </c>
      <c r="J1269" s="65" t="str">
        <f>F1266</f>
        <v>Juanita</v>
      </c>
      <c r="K1269" s="61" t="s">
        <v>129</v>
      </c>
      <c r="L1269" s="4" t="str">
        <f>F1269</f>
        <v>beginning the Standard Cultural Competence program</v>
      </c>
      <c r="M1269" s="4" t="s">
        <v>143</v>
      </c>
      <c r="N1269" s="60" t="s">
        <v>131</v>
      </c>
    </row>
    <row r="1270" spans="3:14" hidden="1" x14ac:dyDescent="0.3">
      <c r="C1270" s="62" t="str">
        <f>$C$1165</f>
        <v>Competitive Cultural Competence - begin</v>
      </c>
      <c r="E1270" s="65" t="s">
        <v>60</v>
      </c>
      <c r="F1270" s="62" t="str">
        <f>$H$1165</f>
        <v>beginning the Competetive Cultural Competence program</v>
      </c>
      <c r="G1270" s="65" t="s">
        <v>60</v>
      </c>
      <c r="H1270" s="73" t="str">
        <f t="shared" ref="H1270:H1275" si="29">CONCATENATE($I1270,$J1270,$K1270,$L1270,$M1270,$N1270,$O1270,$P1270)</f>
        <v>Now that Juanita is beginning the Competetive Cultural Competence program, we anticipate modestly improved wellness outcomes. And can provide a testimonial of their responsiveness to the needs of diverse clients.</v>
      </c>
      <c r="I1270" s="4" t="s">
        <v>128</v>
      </c>
      <c r="J1270" s="4" t="str">
        <f>J1269</f>
        <v>Juanita</v>
      </c>
      <c r="K1270" s="61" t="str">
        <f>K$1195</f>
        <v xml:space="preserve"> is </v>
      </c>
      <c r="L1270" s="4" t="str">
        <f t="shared" ref="L1270:L1274" si="30">F1270</f>
        <v>beginning the Competetive Cultural Competence program</v>
      </c>
      <c r="M1270" s="4" t="s">
        <v>144</v>
      </c>
      <c r="N1270" s="60" t="s">
        <v>131</v>
      </c>
    </row>
    <row r="1271" spans="3:14" hidden="1" x14ac:dyDescent="0.3">
      <c r="C1271" s="62" t="str">
        <f>$C$1166</f>
        <v>Standard Cultural Competence - enrolled</v>
      </c>
      <c r="E1271" s="65" t="s">
        <v>60</v>
      </c>
      <c r="F1271" s="62" t="str">
        <f>$H$1166</f>
        <v>participating in the Standard Cultural Competence program</v>
      </c>
      <c r="G1271" s="65" t="s">
        <v>60</v>
      </c>
      <c r="H1271" s="73" t="str">
        <f t="shared" si="29"/>
        <v>Now that Juanita is participating in the Standard Cultural Competence program, we expect better outcomes. And can provide a testimonial of their responsiveness to the needs of diverse clients.</v>
      </c>
      <c r="I1271" s="4" t="s">
        <v>128</v>
      </c>
      <c r="J1271" s="4" t="str">
        <f t="shared" ref="J1271:J1274" si="31">J1270</f>
        <v>Juanita</v>
      </c>
      <c r="K1271" s="61" t="str">
        <f>K$1195</f>
        <v xml:space="preserve"> is </v>
      </c>
      <c r="L1271" s="4" t="str">
        <f t="shared" si="30"/>
        <v>participating in the Standard Cultural Competence program</v>
      </c>
      <c r="M1271" s="4" t="s">
        <v>145</v>
      </c>
      <c r="N1271" s="60" t="s">
        <v>131</v>
      </c>
    </row>
    <row r="1272" spans="3:14" hidden="1" x14ac:dyDescent="0.3">
      <c r="C1272" s="62" t="str">
        <f>$C$1167</f>
        <v>Competitive Cultural Competence - enrolled</v>
      </c>
      <c r="E1272" s="65" t="s">
        <v>60</v>
      </c>
      <c r="F1272" s="62" t="str">
        <f>$H$1167</f>
        <v>participating in the Competetive Cultural Competence program</v>
      </c>
      <c r="G1272" s="65" t="s">
        <v>60</v>
      </c>
      <c r="H1272" s="73" t="str">
        <f t="shared" si="29"/>
        <v>Now that Juanita is participating in the Competetive Cultural Competence program, we anticipate significantly improved wellness outcomes. And can provide a testimonial of their responsiveness to the needs of diverse clients.</v>
      </c>
      <c r="I1272" s="4" t="s">
        <v>128</v>
      </c>
      <c r="J1272" s="4" t="str">
        <f t="shared" si="31"/>
        <v>Juanita</v>
      </c>
      <c r="K1272" s="61" t="str">
        <f>K$1195</f>
        <v xml:space="preserve"> is </v>
      </c>
      <c r="L1272" s="4" t="str">
        <f t="shared" si="30"/>
        <v>participating in the Competetive Cultural Competence program</v>
      </c>
      <c r="M1272" s="4" t="s">
        <v>146</v>
      </c>
      <c r="N1272" s="60" t="s">
        <v>131</v>
      </c>
    </row>
    <row r="1273" spans="3:14" hidden="1" x14ac:dyDescent="0.3">
      <c r="C1273" s="62" t="str">
        <f>$C$1168</f>
        <v>Standard Cultural Competence - completed</v>
      </c>
      <c r="E1273" s="65" t="s">
        <v>60</v>
      </c>
      <c r="F1273" s="62" t="str">
        <f>$H$1168</f>
        <v>completing the Standard Cultural Competence program</v>
      </c>
      <c r="G1273" s="65" t="s">
        <v>60</v>
      </c>
      <c r="H1273" s="73" t="str">
        <f t="shared" si="29"/>
        <v>Now that Juanita is completing the Standard Cultural Competence program, we expect stellar outcomes. And will soon provide a testimonial of their responsiveness to the needs of diverse clients.</v>
      </c>
      <c r="I1273" s="4" t="s">
        <v>128</v>
      </c>
      <c r="J1273" s="4" t="str">
        <f t="shared" si="31"/>
        <v>Juanita</v>
      </c>
      <c r="K1273" s="61" t="str">
        <f>K$1195</f>
        <v xml:space="preserve"> is </v>
      </c>
      <c r="L1273" s="4" t="str">
        <f t="shared" si="30"/>
        <v>completing the Standard Cultural Competence program</v>
      </c>
      <c r="M1273" s="4" t="s">
        <v>147</v>
      </c>
      <c r="N1273" s="60" t="s">
        <v>136</v>
      </c>
    </row>
    <row r="1274" spans="3:14" hidden="1" x14ac:dyDescent="0.3">
      <c r="C1274" s="62" t="str">
        <f>$C$1169</f>
        <v>Competitive Cultural Competence - completed</v>
      </c>
      <c r="E1274" s="65" t="s">
        <v>60</v>
      </c>
      <c r="F1274" s="62" t="str">
        <f>$H$1169</f>
        <v>completing the Competetive Cultural Competence program</v>
      </c>
      <c r="G1274" s="65" t="s">
        <v>60</v>
      </c>
      <c r="H1274" s="73" t="str">
        <f t="shared" si="29"/>
        <v>Now that Juanita is completing the Competetive Cultural Competence program, we anticipate greatly improved wellness outcomes. And will soon provide a testimonial of their responsiveness to the needs of diverse clients.</v>
      </c>
      <c r="I1274" s="4" t="s">
        <v>128</v>
      </c>
      <c r="J1274" s="4" t="str">
        <f t="shared" si="31"/>
        <v>Juanita</v>
      </c>
      <c r="K1274" s="61" t="str">
        <f>K$1195</f>
        <v xml:space="preserve"> is </v>
      </c>
      <c r="L1274" s="4" t="str">
        <f t="shared" si="30"/>
        <v>completing the Competetive Cultural Competence program</v>
      </c>
      <c r="M1274" s="4" t="s">
        <v>148</v>
      </c>
      <c r="N1274" s="60" t="s">
        <v>136</v>
      </c>
    </row>
    <row r="1275" spans="3:14" hidden="1" x14ac:dyDescent="0.3">
      <c r="G1275" s="65" t="s">
        <v>60</v>
      </c>
      <c r="H1275" s="73" t="str">
        <f t="shared" si="29"/>
        <v>Select one of these two services, Standard or Competitive Competence, to best improve your efficacy serving diverse patients. We can then offer a testimonial of your improved responsiveness to diverse clients.</v>
      </c>
      <c r="K1275" s="61" t="s">
        <v>138</v>
      </c>
      <c r="L1275" s="61" t="s">
        <v>139</v>
      </c>
      <c r="M1275" s="61" t="s">
        <v>149</v>
      </c>
      <c r="N1275" s="60" t="s">
        <v>141</v>
      </c>
    </row>
    <row r="1276" spans="3:14" hidden="1" x14ac:dyDescent="0.3">
      <c r="C1276" s="73" t="str">
        <f>IF($C1264=$C1269,H1269,IF($C1264=$C1270,H1270,IF($C1264=C1271,H1271,IF($C1264=C1272,H1272,IF($C1264=C1273,H1273,IF($C1264=C1274,H1274,IF($C1264=0,H1275)))))))</f>
        <v>Select one of these two services, Standard or Competitive Competence, to best improve your efficacy serving diverse patients. We can then offer a testimonial of your improved responsiveness to diverse clients.</v>
      </c>
      <c r="E1276" s="65" t="s">
        <v>60</v>
      </c>
      <c r="F1276" s="73" t="str">
        <f>IF($C1264=$C1269,F1269,IF($C1264=$C1270,F1270,IF($C1264=C1271,F1271,IF($C1264=C1272,F1272,IF($C1264=C1273,F1273,IF($C1264=C1274,F1274,IF($C1264=0,"")))))))</f>
        <v/>
      </c>
      <c r="G1276" s="65" t="s">
        <v>60</v>
      </c>
    </row>
    <row r="1277" spans="3:14" hidden="1" x14ac:dyDescent="0.3"/>
    <row r="1278" spans="3:14" hidden="1" x14ac:dyDescent="0.3">
      <c r="C1278" s="4" t="s">
        <v>142</v>
      </c>
    </row>
    <row r="1279" spans="3:14" hidden="1" x14ac:dyDescent="0.3"/>
    <row r="1280" spans="3:14" hidden="1" x14ac:dyDescent="0.3"/>
    <row r="1281" spans="2:13" hidden="1" x14ac:dyDescent="0.3"/>
    <row r="1282" spans="2:13" ht="16" hidden="1" x14ac:dyDescent="0.4">
      <c r="B1282" s="66" t="str">
        <f>IF(OR(F215="",J215=""),B215,CONCATENATE(B215,": ",F215,", ",J215))</f>
        <v>5th visit: delivery, provider pre-enrollment</v>
      </c>
      <c r="C1282" s="67"/>
      <c r="D1282" s="67"/>
      <c r="E1282" s="67"/>
      <c r="F1282" s="68"/>
      <c r="G1282" s="67"/>
      <c r="H1282" s="69"/>
      <c r="I1282" s="67"/>
      <c r="J1282" s="67"/>
      <c r="K1282" s="67"/>
      <c r="L1282" s="67"/>
      <c r="M1282" s="133">
        <f>IF(J215=I$1103,L$1103,IF(J215=I$1104,L$1104,IF(J215=I$1105,L$1105,IF(J215=I$1106,L$1106,IF(J215=I$1107,L$1107,IF(J215=I$1108,L$1108,IF(J215=I$1109,L$1109,IF(J215="",0))))))))</f>
        <v>0</v>
      </c>
    </row>
    <row r="1283" spans="2:13" hidden="1" x14ac:dyDescent="0.3">
      <c r="F1283" s="63"/>
    </row>
    <row r="1284" spans="2:13" hidden="1" x14ac:dyDescent="0.3">
      <c r="F1284" s="70" t="str">
        <f>F219</f>
        <v>Maria</v>
      </c>
      <c r="J1284" s="70" t="str">
        <f>F220</f>
        <v>Juanita</v>
      </c>
    </row>
    <row r="1285" spans="2:13" hidden="1" x14ac:dyDescent="0.3"/>
    <row r="1286" spans="2:13" hidden="1" x14ac:dyDescent="0.3">
      <c r="B1286" s="64">
        <f>IF(C1286=F$1107,E$1107,IF(C1286=F$1108,E$1108,IF(C1286=F$1109,E$1109,IF(C1286=F$1110,E$1110,IF(C1286=F$1111,E$1111,IF(C1286=0,0))))))</f>
        <v>7.5</v>
      </c>
      <c r="C1286" s="4" t="str">
        <f>K222</f>
        <v>I somewhat agree</v>
      </c>
      <c r="F1286" s="4" t="str">
        <f>F1249</f>
        <v>1. I felt fully seen and heard.</v>
      </c>
      <c r="M1286" s="4">
        <f>IF(K222="",0,1)</f>
        <v>1</v>
      </c>
    </row>
    <row r="1287" spans="2:13" hidden="1" x14ac:dyDescent="0.3">
      <c r="B1287" s="64">
        <f t="shared" ref="B1287:B1295" si="32">IF(C1287=F$1107,E$1107,IF(C1287=F$1108,E$1108,IF(C1287=F$1109,E$1109,IF(C1287=F$1110,E$1110,IF(C1287=F$1111,E$1111,IF(C1287=0,0))))))</f>
        <v>2.5</v>
      </c>
      <c r="C1287" s="4" t="str">
        <f>K224</f>
        <v>I somewhat disagree</v>
      </c>
      <c r="F1287" s="4" t="str">
        <f t="shared" ref="F1287:F1295" si="33">F1250</f>
        <v>2. They faithfully responded to all of my expressions of pain or discomfort.</v>
      </c>
      <c r="M1287" s="4">
        <f>IF(K224="",0,1)</f>
        <v>1</v>
      </c>
    </row>
    <row r="1288" spans="2:13" hidden="1" x14ac:dyDescent="0.3">
      <c r="B1288" s="64">
        <f t="shared" si="32"/>
        <v>0</v>
      </c>
      <c r="C1288" s="4" t="str">
        <f>K226</f>
        <v>I strongly disagree</v>
      </c>
      <c r="F1288" s="4" t="str">
        <f t="shared" si="33"/>
        <v>3. They put my personal wellbeing ahead of their institutional processes.</v>
      </c>
      <c r="M1288" s="4">
        <f>IF(K226="",0,1)</f>
        <v>1</v>
      </c>
    </row>
    <row r="1289" spans="2:13" hidden="1" x14ac:dyDescent="0.3">
      <c r="B1289" s="64">
        <f t="shared" si="32"/>
        <v>10</v>
      </c>
      <c r="C1289" s="4" t="str">
        <f>K228</f>
        <v>I strongly agree</v>
      </c>
      <c r="F1289" s="4" t="str">
        <f t="shared" si="33"/>
        <v>4. Their actions and expressions were devoid of any microaggressions.</v>
      </c>
      <c r="M1289" s="4">
        <f>IF(K228="",0,1)</f>
        <v>1</v>
      </c>
    </row>
    <row r="1290" spans="2:13" hidden="1" x14ac:dyDescent="0.3">
      <c r="B1290" s="64">
        <f t="shared" si="32"/>
        <v>0</v>
      </c>
      <c r="C1290" s="4" t="str">
        <f>K230</f>
        <v>I strongly disagree</v>
      </c>
      <c r="F1290" s="4" t="str">
        <f t="shared" si="33"/>
        <v>5. They asked me how they could be more culturally sensitive.</v>
      </c>
      <c r="M1290" s="4">
        <f>IF(K230="",0,1)</f>
        <v>1</v>
      </c>
    </row>
    <row r="1291" spans="2:13" hidden="1" x14ac:dyDescent="0.3">
      <c r="B1291" s="64">
        <f t="shared" si="32"/>
        <v>0</v>
      </c>
      <c r="C1291" s="4" t="str">
        <f>K232</f>
        <v>I strongly disagree</v>
      </c>
      <c r="F1291" s="4" t="str">
        <f t="shared" si="33"/>
        <v>6. They did not exploit my vulnerability to their professional authority.</v>
      </c>
      <c r="M1291" s="4">
        <f>IF(K232="",0,1)</f>
        <v>1</v>
      </c>
    </row>
    <row r="1292" spans="2:13" hidden="1" x14ac:dyDescent="0.3">
      <c r="B1292" s="64">
        <f t="shared" si="32"/>
        <v>0</v>
      </c>
      <c r="C1292" s="4" t="str">
        <f>K234</f>
        <v>I strongly disagree</v>
      </c>
      <c r="F1292" s="4" t="str">
        <f t="shared" si="33"/>
        <v>7. I never had to give up my autonomy to fit their processes.</v>
      </c>
      <c r="M1292" s="4">
        <f>IF(K234="",0,1)</f>
        <v>1</v>
      </c>
    </row>
    <row r="1293" spans="2:13" hidden="1" x14ac:dyDescent="0.3">
      <c r="B1293" s="64">
        <f t="shared" si="32"/>
        <v>0</v>
      </c>
      <c r="C1293" s="4" t="str">
        <f>K236</f>
        <v>I strongly disagree</v>
      </c>
      <c r="F1293" s="4" t="str">
        <f t="shared" si="33"/>
        <v>8. Staff appeared to be culturally diverse.</v>
      </c>
      <c r="M1293" s="4">
        <f>IF(K236="",0,1)</f>
        <v>1</v>
      </c>
    </row>
    <row r="1294" spans="2:13" hidden="1" x14ac:dyDescent="0.3">
      <c r="B1294" s="64">
        <f t="shared" si="32"/>
        <v>10</v>
      </c>
      <c r="C1294" s="4" t="str">
        <f>K238</f>
        <v>I strongly agree</v>
      </c>
      <c r="F1294" s="4" t="str">
        <f t="shared" si="33"/>
        <v>9. They effectively accommodated my linguistic barrier.</v>
      </c>
      <c r="M1294" s="4">
        <f>IF(K238="",0,1)</f>
        <v>1</v>
      </c>
    </row>
    <row r="1295" spans="2:13" hidden="1" x14ac:dyDescent="0.3">
      <c r="B1295" s="64">
        <f t="shared" si="32"/>
        <v>2.5</v>
      </c>
      <c r="C1295" s="4" t="str">
        <f>K240</f>
        <v>I somewhat disagree</v>
      </c>
      <c r="F1295" s="4" t="str">
        <f t="shared" si="33"/>
        <v>10. I was offered billing options appropriate to my cultural values.</v>
      </c>
      <c r="M1295" s="4">
        <f>IF(K240="",0,1)</f>
        <v>1</v>
      </c>
    </row>
    <row r="1296" spans="2:13" hidden="1" x14ac:dyDescent="0.3">
      <c r="M1296" s="71">
        <f t="shared" ref="M1296" si="34">SUM(M1286:M1295)</f>
        <v>10</v>
      </c>
    </row>
    <row r="1297" spans="2:16" ht="15.5" hidden="1" x14ac:dyDescent="0.45">
      <c r="B1297" s="72">
        <f t="shared" ref="B1297" si="35">ROUND(SUM(B1286:B1295),0)</f>
        <v>33</v>
      </c>
      <c r="C1297" s="73" t="str">
        <f>IF(AND($B1297&gt;=$B$1114,$B1297&lt;$C$1114),E$1114,IF(AND($B1297&gt;=$B$1115,$B1297&lt;$C$1115),E$1115,IF(AND($B1297&gt;=$B$1116,$B1297&lt;$C$1116),E$1116,IF(AND($B1297&gt;=$B$1117,$B1297&lt;$C$1117),E$1117,IF(AND($B1297&gt;=$B$1118,$B1297&lt;=$C$1118),E$1118)))))</f>
        <v>Significantly incompetent</v>
      </c>
      <c r="F1297" s="73" t="str">
        <f>IF(AND($B1297&gt;=$B$1114,$B1297&lt;$C$1114),H$1114,IF(AND($B1297&gt;=$B$1115,$B1297&lt;$C$1115),H$1115,IF(AND($B1297&gt;=$B$1116,$B1297&lt;$C$1116),H$1116,IF(AND($B1297&gt;=$B$1117,$B1297&lt;$C$1117),H$1117,IF(AND($B1297&gt;=$B$1118,$B1297&lt;=$C$1118),H$1118)))))</f>
        <v>significant incompetence</v>
      </c>
      <c r="I1297" s="73" t="str">
        <f>IF(AND($B1297&gt;=$B$1114,$B1297&lt;$C$1114),K$1114,IF(AND($B1297&gt;=$B$1115,$B1297&lt;$C$1115),K$1115,IF(AND($B1297&gt;=$B$1116,$B1297&lt;$C$1116),K$1116,IF(AND($B1297&gt;=$B$1117,$B1297&lt;$C$1117),K$1117,IF(AND($B1297&gt;=$B$1118,$B1297&lt;=$C$1118),K$1118)))))</f>
        <v>significant risk to Maria's wellbeing</v>
      </c>
      <c r="M1297" s="74">
        <f>IF(M1296=10,B1297,"")</f>
        <v>33</v>
      </c>
      <c r="P1297" s="127">
        <f>IF(M1297="","",M1297*0.01)</f>
        <v>0.33</v>
      </c>
    </row>
    <row r="1298" spans="2:16" ht="15.5" hidden="1" x14ac:dyDescent="0.45">
      <c r="L1298" s="75" t="s">
        <v>92</v>
      </c>
      <c r="M1298" s="76">
        <f>IF(K220="","",K220)</f>
        <v>8.3000000000000007</v>
      </c>
      <c r="P1298" s="127">
        <f>IF(M1298="","",1-(M1298/12))</f>
        <v>0.30833333333333324</v>
      </c>
    </row>
    <row r="1299" spans="2:16" hidden="1" x14ac:dyDescent="0.3">
      <c r="B1299" s="73" t="str">
        <f t="shared" ref="B1299" si="36">IF(M1296=10,CONCATENATE(E1299,F1299,G1299,H1299,I1299,J1299,K1299,L1299,M1299),"")</f>
        <v>The resulting score for cultural competence is 33 out of 100. This indicates a level of significant incompetence.</v>
      </c>
      <c r="D1299" s="65" t="s">
        <v>60</v>
      </c>
      <c r="E1299" s="4" t="s">
        <v>93</v>
      </c>
      <c r="F1299" s="4">
        <f t="shared" ref="F1299" si="37">B1297</f>
        <v>33</v>
      </c>
      <c r="G1299" s="4" t="s">
        <v>94</v>
      </c>
      <c r="H1299" s="4" t="str">
        <f t="shared" ref="H1299" si="38">F1297</f>
        <v>significant incompetence</v>
      </c>
      <c r="I1299" s="4" t="s">
        <v>95</v>
      </c>
    </row>
    <row r="1300" spans="2:16" hidden="1" x14ac:dyDescent="0.3"/>
    <row r="1301" spans="2:16" ht="14.5" hidden="1" x14ac:dyDescent="0.45">
      <c r="C1301" s="147">
        <f>E250</f>
        <v>0</v>
      </c>
      <c r="D1301" s="148"/>
      <c r="E1301" s="148"/>
      <c r="F1301" s="148"/>
      <c r="G1301" s="148"/>
      <c r="H1301" s="149"/>
    </row>
    <row r="1302" spans="2:16" hidden="1" x14ac:dyDescent="0.3"/>
    <row r="1303" spans="2:16" hidden="1" x14ac:dyDescent="0.3">
      <c r="C1303" s="73" t="str">
        <f>CONCATENATE(E1303,F1303,G1303,H1303,I1303,J1303,K1303,,L1303,M1303)</f>
        <v xml:space="preserve">We provide this helpful feedback to you, Juanita, to improve your cultural competency. </v>
      </c>
      <c r="D1303" s="65" t="s">
        <v>60</v>
      </c>
      <c r="E1303" s="4" t="s">
        <v>123</v>
      </c>
      <c r="F1303" s="4" t="str">
        <f>IF($J1284=0,"the recipient",$J1284)</f>
        <v>Juanita</v>
      </c>
      <c r="G1303" s="4" t="s">
        <v>124</v>
      </c>
      <c r="H1303" s="4"/>
    </row>
    <row r="1304" spans="2:16" hidden="1" x14ac:dyDescent="0.3">
      <c r="C1304" s="73" t="str">
        <f>CONCATENATE(E1304,F1304,G1304,H1304,I1304,J1304,K1304,,L1304,M1304)</f>
        <v xml:space="preserve">We know medical providers like you rely upon referrals. Often from those you serve. </v>
      </c>
      <c r="D1304" s="65" t="s">
        <v>60</v>
      </c>
      <c r="E1304" s="4" t="s">
        <v>126</v>
      </c>
      <c r="G1304" s="4" t="s">
        <v>127</v>
      </c>
    </row>
    <row r="1305" spans="2:16" hidden="1" x14ac:dyDescent="0.3">
      <c r="C1305" s="73" t="str">
        <f>CONCATENATE(E1305,F1305,G1305,H1305,I1305,J1305,K1305,,L1305,M1305)</f>
        <v>Select a service that best fits your needs.</v>
      </c>
      <c r="D1305" s="65" t="s">
        <v>60</v>
      </c>
      <c r="E1305" s="4" t="s">
        <v>17</v>
      </c>
    </row>
    <row r="1306" spans="2:16" hidden="1" x14ac:dyDescent="0.3">
      <c r="C1306" s="62" t="str">
        <f>$C$1164</f>
        <v>Standard Cultural Competence - begin</v>
      </c>
      <c r="E1306" s="65" t="s">
        <v>60</v>
      </c>
      <c r="F1306" s="62" t="str">
        <f>$H$1164</f>
        <v>beginning the Standard Cultural Competence program</v>
      </c>
      <c r="G1306" s="65" t="s">
        <v>60</v>
      </c>
      <c r="H1306" s="73" t="str">
        <f>CONCATENATE($I1306,$J1306,$K1306,$L1306,$M1306,$N1306,$O1306,$P1306)</f>
        <v>Now that Juanita is beginning the Standard Cultural Competence program, we expect improved outcomes. And can provide a testimonial of their responsiveness to the needs of diverse clients.</v>
      </c>
      <c r="I1306" s="4" t="s">
        <v>128</v>
      </c>
      <c r="J1306" s="65" t="str">
        <f>F1303</f>
        <v>Juanita</v>
      </c>
      <c r="K1306" s="61" t="s">
        <v>129</v>
      </c>
      <c r="L1306" s="4" t="str">
        <f>F1306</f>
        <v>beginning the Standard Cultural Competence program</v>
      </c>
      <c r="M1306" s="4" t="s">
        <v>143</v>
      </c>
      <c r="N1306" s="60" t="s">
        <v>131</v>
      </c>
    </row>
    <row r="1307" spans="2:16" hidden="1" x14ac:dyDescent="0.3">
      <c r="C1307" s="62" t="str">
        <f>$C$1165</f>
        <v>Competitive Cultural Competence - begin</v>
      </c>
      <c r="E1307" s="65" t="s">
        <v>60</v>
      </c>
      <c r="F1307" s="62" t="str">
        <f>$H$1165</f>
        <v>beginning the Competetive Cultural Competence program</v>
      </c>
      <c r="G1307" s="65" t="s">
        <v>60</v>
      </c>
      <c r="H1307" s="73" t="str">
        <f t="shared" ref="H1307:H1312" si="39">CONCATENATE($I1307,$J1307,$K1307,$L1307,$M1307,$N1307,$O1307,$P1307)</f>
        <v>Now that Juanita is beginning the Competetive Cultural Competence program, we anticipate modestly improved wellness outcomes. And can provide a testimonial of their responsiveness to the needs of diverse clients.</v>
      </c>
      <c r="I1307" s="4" t="s">
        <v>128</v>
      </c>
      <c r="J1307" s="4" t="str">
        <f>J1306</f>
        <v>Juanita</v>
      </c>
      <c r="K1307" s="61" t="str">
        <f>K$1195</f>
        <v xml:space="preserve"> is </v>
      </c>
      <c r="L1307" s="4" t="str">
        <f t="shared" ref="L1307:L1311" si="40">F1307</f>
        <v>beginning the Competetive Cultural Competence program</v>
      </c>
      <c r="M1307" s="4" t="s">
        <v>144</v>
      </c>
      <c r="N1307" s="60" t="s">
        <v>131</v>
      </c>
    </row>
    <row r="1308" spans="2:16" hidden="1" x14ac:dyDescent="0.3">
      <c r="C1308" s="62" t="str">
        <f>$C$1166</f>
        <v>Standard Cultural Competence - enrolled</v>
      </c>
      <c r="E1308" s="65" t="s">
        <v>60</v>
      </c>
      <c r="F1308" s="62" t="str">
        <f>$H$1166</f>
        <v>participating in the Standard Cultural Competence program</v>
      </c>
      <c r="G1308" s="65" t="s">
        <v>60</v>
      </c>
      <c r="H1308" s="73" t="str">
        <f t="shared" si="39"/>
        <v>Now that Juanita is participating in the Standard Cultural Competence program, we expect better outcomes. And can provide a testimonial of their responsiveness to the needs of diverse clients.</v>
      </c>
      <c r="I1308" s="4" t="s">
        <v>128</v>
      </c>
      <c r="J1308" s="4" t="str">
        <f t="shared" ref="J1308:J1311" si="41">J1307</f>
        <v>Juanita</v>
      </c>
      <c r="K1308" s="61" t="str">
        <f>K$1195</f>
        <v xml:space="preserve"> is </v>
      </c>
      <c r="L1308" s="4" t="str">
        <f t="shared" si="40"/>
        <v>participating in the Standard Cultural Competence program</v>
      </c>
      <c r="M1308" s="4" t="s">
        <v>145</v>
      </c>
      <c r="N1308" s="60" t="s">
        <v>131</v>
      </c>
    </row>
    <row r="1309" spans="2:16" hidden="1" x14ac:dyDescent="0.3">
      <c r="C1309" s="62" t="str">
        <f>$C$1167</f>
        <v>Competitive Cultural Competence - enrolled</v>
      </c>
      <c r="E1309" s="65" t="s">
        <v>60</v>
      </c>
      <c r="F1309" s="62" t="str">
        <f>$H$1167</f>
        <v>participating in the Competetive Cultural Competence program</v>
      </c>
      <c r="G1309" s="65" t="s">
        <v>60</v>
      </c>
      <c r="H1309" s="73" t="str">
        <f t="shared" si="39"/>
        <v>Now that Juanita is participating in the Competetive Cultural Competence program, we anticipate significantly improved wellness outcomes. And can provide a testimonial of their responsiveness to the needs of diverse clients.</v>
      </c>
      <c r="I1309" s="4" t="s">
        <v>128</v>
      </c>
      <c r="J1309" s="4" t="str">
        <f t="shared" si="41"/>
        <v>Juanita</v>
      </c>
      <c r="K1309" s="61" t="str">
        <f>K$1195</f>
        <v xml:space="preserve"> is </v>
      </c>
      <c r="L1309" s="4" t="str">
        <f t="shared" si="40"/>
        <v>participating in the Competetive Cultural Competence program</v>
      </c>
      <c r="M1309" s="4" t="s">
        <v>146</v>
      </c>
      <c r="N1309" s="60" t="s">
        <v>131</v>
      </c>
    </row>
    <row r="1310" spans="2:16" hidden="1" x14ac:dyDescent="0.3">
      <c r="C1310" s="62" t="str">
        <f>$C$1168</f>
        <v>Standard Cultural Competence - completed</v>
      </c>
      <c r="E1310" s="65" t="s">
        <v>60</v>
      </c>
      <c r="F1310" s="62" t="str">
        <f>$H$1168</f>
        <v>completing the Standard Cultural Competence program</v>
      </c>
      <c r="G1310" s="65" t="s">
        <v>60</v>
      </c>
      <c r="H1310" s="73" t="str">
        <f t="shared" si="39"/>
        <v>Now that Juanita is completing the Standard Cultural Competence program, we expect stellar outcomes. And will soon provide a testimonial of their responsiveness to the needs of diverse clients.</v>
      </c>
      <c r="I1310" s="4" t="s">
        <v>128</v>
      </c>
      <c r="J1310" s="4" t="str">
        <f t="shared" si="41"/>
        <v>Juanita</v>
      </c>
      <c r="K1310" s="61" t="str">
        <f>K$1195</f>
        <v xml:space="preserve"> is </v>
      </c>
      <c r="L1310" s="4" t="str">
        <f t="shared" si="40"/>
        <v>completing the Standard Cultural Competence program</v>
      </c>
      <c r="M1310" s="4" t="s">
        <v>147</v>
      </c>
      <c r="N1310" s="60" t="s">
        <v>136</v>
      </c>
    </row>
    <row r="1311" spans="2:16" hidden="1" x14ac:dyDescent="0.3">
      <c r="C1311" s="62" t="str">
        <f>$C$1169</f>
        <v>Competitive Cultural Competence - completed</v>
      </c>
      <c r="E1311" s="65" t="s">
        <v>60</v>
      </c>
      <c r="F1311" s="62" t="str">
        <f>$H$1169</f>
        <v>completing the Competetive Cultural Competence program</v>
      </c>
      <c r="G1311" s="65" t="s">
        <v>60</v>
      </c>
      <c r="H1311" s="73" t="str">
        <f t="shared" si="39"/>
        <v>Now that Juanita is completing the Competetive Cultural Competence program, we anticipate greatly improved wellness outcomes. And will soon provide a testimonial of their responsiveness to the needs of diverse clients.</v>
      </c>
      <c r="I1311" s="4" t="s">
        <v>128</v>
      </c>
      <c r="J1311" s="4" t="str">
        <f t="shared" si="41"/>
        <v>Juanita</v>
      </c>
      <c r="K1311" s="61" t="str">
        <f>K$1195</f>
        <v xml:space="preserve"> is </v>
      </c>
      <c r="L1311" s="4" t="str">
        <f t="shared" si="40"/>
        <v>completing the Competetive Cultural Competence program</v>
      </c>
      <c r="M1311" s="4" t="s">
        <v>148</v>
      </c>
      <c r="N1311" s="60" t="s">
        <v>136</v>
      </c>
    </row>
    <row r="1312" spans="2:16" hidden="1" x14ac:dyDescent="0.3">
      <c r="G1312" s="65" t="s">
        <v>60</v>
      </c>
      <c r="H1312" s="73" t="str">
        <f t="shared" si="39"/>
        <v>Select one of these two services, Standard or Competitive Competence, to best improve your efficacy serving diverse patients. We can then offer a testimonial of your improved responsiveness to diverse clients.</v>
      </c>
      <c r="K1312" s="61" t="s">
        <v>138</v>
      </c>
      <c r="L1312" s="61" t="s">
        <v>139</v>
      </c>
      <c r="M1312" s="61" t="s">
        <v>149</v>
      </c>
      <c r="N1312" s="60" t="s">
        <v>141</v>
      </c>
    </row>
    <row r="1313" spans="2:13" hidden="1" x14ac:dyDescent="0.3">
      <c r="C1313" s="73" t="str">
        <f>IF($C1301=$C1306,H1306,IF($C1301=$C1307,H1307,IF($C1301=C1308,H1308,IF($C1301=C1309,H1309,IF($C1301=C1310,H1310,IF($C1301=C1311,H1311,IF($C1301=0,H1312)))))))</f>
        <v>Select one of these two services, Standard or Competitive Competence, to best improve your efficacy serving diverse patients. We can then offer a testimonial of your improved responsiveness to diverse clients.</v>
      </c>
      <c r="E1313" s="65" t="s">
        <v>60</v>
      </c>
      <c r="F1313" s="73" t="str">
        <f>IF($C1301=$C1306,F1306,IF($C1301=$C1307,F1307,IF($C1301=C1308,F1308,IF($C1301=C1309,F1309,IF($C1301=C1310,F1310,IF($C1301=C1311,F1311,IF($C1301=0,"")))))))</f>
        <v/>
      </c>
      <c r="G1313" s="65" t="s">
        <v>60</v>
      </c>
    </row>
    <row r="1314" spans="2:13" hidden="1" x14ac:dyDescent="0.3"/>
    <row r="1315" spans="2:13" hidden="1" x14ac:dyDescent="0.3">
      <c r="C1315" s="4" t="s">
        <v>142</v>
      </c>
    </row>
    <row r="1316" spans="2:13" hidden="1" x14ac:dyDescent="0.3"/>
    <row r="1317" spans="2:13" hidden="1" x14ac:dyDescent="0.3"/>
    <row r="1318" spans="2:13" hidden="1" x14ac:dyDescent="0.3"/>
    <row r="1319" spans="2:13" ht="16" hidden="1" x14ac:dyDescent="0.4">
      <c r="B1319" s="66" t="str">
        <f>IF(OR(F256="",J256=""),B256,CONCATENATE(B256,": ",F256,", ",J256))</f>
        <v>6th visit: postpartum, provider enrolling in SC</v>
      </c>
      <c r="C1319" s="67"/>
      <c r="D1319" s="67"/>
      <c r="E1319" s="67"/>
      <c r="F1319" s="68"/>
      <c r="G1319" s="67"/>
      <c r="H1319" s="69"/>
      <c r="I1319" s="67"/>
      <c r="J1319" s="67"/>
      <c r="K1319" s="67"/>
      <c r="L1319" s="67"/>
      <c r="M1319" s="133">
        <f>IF(J256=I$1103,L$1103,IF(J256=I$1104,L$1104,IF(J256=I$1105,L$1105,IF(J256=I$1106,L$1106,IF(J256=I$1107,L$1107,IF(J256=I$1108,L$1108,IF(J256=I$1109,L$1109,IF(J256="",0))))))))</f>
        <v>0.16666666666666666</v>
      </c>
    </row>
    <row r="1320" spans="2:13" hidden="1" x14ac:dyDescent="0.3">
      <c r="F1320" s="63"/>
    </row>
    <row r="1321" spans="2:13" hidden="1" x14ac:dyDescent="0.3">
      <c r="F1321" s="70" t="str">
        <f>F260</f>
        <v>Maria</v>
      </c>
      <c r="J1321" s="70" t="str">
        <f>F261</f>
        <v>Juanita</v>
      </c>
    </row>
    <row r="1322" spans="2:13" hidden="1" x14ac:dyDescent="0.3"/>
    <row r="1323" spans="2:13" hidden="1" x14ac:dyDescent="0.3">
      <c r="B1323" s="64">
        <f>IF(C1323=F$1107,E$1107,IF(C1323=F$1108,E$1108,IF(C1323=F$1109,E$1109,IF(C1323=F$1110,E$1110,IF(C1323=F$1111,E$1111,IF(C1323=0,0))))))</f>
        <v>5</v>
      </c>
      <c r="C1323" s="4" t="str">
        <f>K263</f>
        <v>I neither agree nor disagree</v>
      </c>
      <c r="F1323" s="4" t="str">
        <f>F1286</f>
        <v>1. I felt fully seen and heard.</v>
      </c>
      <c r="M1323" s="4">
        <f>IF(K263="",0,1)</f>
        <v>1</v>
      </c>
    </row>
    <row r="1324" spans="2:13" hidden="1" x14ac:dyDescent="0.3">
      <c r="B1324" s="64">
        <f t="shared" ref="B1324:B1332" si="42">IF(C1324=F$1107,E$1107,IF(C1324=F$1108,E$1108,IF(C1324=F$1109,E$1109,IF(C1324=F$1110,E$1110,IF(C1324=F$1111,E$1111,IF(C1324=0,0))))))</f>
        <v>7.5</v>
      </c>
      <c r="C1324" s="4" t="str">
        <f>K265</f>
        <v>I somewhat agree</v>
      </c>
      <c r="F1324" s="4" t="str">
        <f t="shared" ref="F1324:F1332" si="43">F1287</f>
        <v>2. They faithfully responded to all of my expressions of pain or discomfort.</v>
      </c>
      <c r="M1324" s="4">
        <f>IF(K265="",0,1)</f>
        <v>1</v>
      </c>
    </row>
    <row r="1325" spans="2:13" hidden="1" x14ac:dyDescent="0.3">
      <c r="B1325" s="64">
        <f t="shared" si="42"/>
        <v>7.5</v>
      </c>
      <c r="C1325" s="4" t="str">
        <f>K267</f>
        <v>I somewhat agree</v>
      </c>
      <c r="F1325" s="4" t="str">
        <f t="shared" si="43"/>
        <v>3. They put my personal wellbeing ahead of their institutional processes.</v>
      </c>
      <c r="M1325" s="4">
        <f>IF(K267="",0,1)</f>
        <v>1</v>
      </c>
    </row>
    <row r="1326" spans="2:13" hidden="1" x14ac:dyDescent="0.3">
      <c r="B1326" s="64">
        <f t="shared" si="42"/>
        <v>2.5</v>
      </c>
      <c r="C1326" s="4" t="str">
        <f>K269</f>
        <v>I somewhat disagree</v>
      </c>
      <c r="F1326" s="4" t="str">
        <f t="shared" si="43"/>
        <v>4. Their actions and expressions were devoid of any microaggressions.</v>
      </c>
      <c r="M1326" s="4">
        <f>IF(K269="",0,1)</f>
        <v>1</v>
      </c>
    </row>
    <row r="1327" spans="2:13" hidden="1" x14ac:dyDescent="0.3">
      <c r="B1327" s="64">
        <f t="shared" si="42"/>
        <v>0</v>
      </c>
      <c r="C1327" s="4" t="str">
        <f>K271</f>
        <v>I strongly disagree</v>
      </c>
      <c r="F1327" s="4" t="str">
        <f t="shared" si="43"/>
        <v>5. They asked me how they could be more culturally sensitive.</v>
      </c>
      <c r="M1327" s="4">
        <f>IF(K271="",0,1)</f>
        <v>1</v>
      </c>
    </row>
    <row r="1328" spans="2:13" hidden="1" x14ac:dyDescent="0.3">
      <c r="B1328" s="64">
        <f t="shared" si="42"/>
        <v>5</v>
      </c>
      <c r="C1328" s="4" t="str">
        <f>K273</f>
        <v>I neither agree nor disagree</v>
      </c>
      <c r="F1328" s="4" t="str">
        <f t="shared" si="43"/>
        <v>6. They did not exploit my vulnerability to their professional authority.</v>
      </c>
      <c r="M1328" s="4">
        <f>IF(K273="",0,1)</f>
        <v>1</v>
      </c>
    </row>
    <row r="1329" spans="2:16" hidden="1" x14ac:dyDescent="0.3">
      <c r="B1329" s="64">
        <f t="shared" si="42"/>
        <v>5</v>
      </c>
      <c r="C1329" s="4" t="str">
        <f>K275</f>
        <v>I neither agree nor disagree</v>
      </c>
      <c r="F1329" s="4" t="str">
        <f t="shared" si="43"/>
        <v>7. I never had to give up my autonomy to fit their processes.</v>
      </c>
      <c r="M1329" s="4">
        <f>IF(K275="",0,1)</f>
        <v>1</v>
      </c>
    </row>
    <row r="1330" spans="2:16" hidden="1" x14ac:dyDescent="0.3">
      <c r="B1330" s="64">
        <f t="shared" si="42"/>
        <v>0</v>
      </c>
      <c r="C1330" s="4" t="str">
        <f>K277</f>
        <v>I strongly disagree</v>
      </c>
      <c r="F1330" s="4" t="str">
        <f t="shared" si="43"/>
        <v>8. Staff appeared to be culturally diverse.</v>
      </c>
      <c r="M1330" s="4">
        <f>IF(K277="",0,1)</f>
        <v>1</v>
      </c>
    </row>
    <row r="1331" spans="2:16" hidden="1" x14ac:dyDescent="0.3">
      <c r="B1331" s="64">
        <f t="shared" si="42"/>
        <v>10</v>
      </c>
      <c r="C1331" s="4" t="str">
        <f>K279</f>
        <v>I strongly agree</v>
      </c>
      <c r="F1331" s="4" t="str">
        <f t="shared" si="43"/>
        <v>9. They effectively accommodated my linguistic barrier.</v>
      </c>
      <c r="M1331" s="4">
        <f>IF(K279="",0,1)</f>
        <v>1</v>
      </c>
    </row>
    <row r="1332" spans="2:16" hidden="1" x14ac:dyDescent="0.3">
      <c r="B1332" s="64">
        <f t="shared" si="42"/>
        <v>2.5</v>
      </c>
      <c r="C1332" s="4" t="str">
        <f>K281</f>
        <v>I somewhat disagree</v>
      </c>
      <c r="F1332" s="4" t="str">
        <f t="shared" si="43"/>
        <v>10. I was offered billing options appropriate to my cultural values.</v>
      </c>
      <c r="M1332" s="4">
        <f>IF(K281="",0,1)</f>
        <v>1</v>
      </c>
    </row>
    <row r="1333" spans="2:16" hidden="1" x14ac:dyDescent="0.3">
      <c r="M1333" s="71">
        <f t="shared" ref="M1333" si="44">SUM(M1323:M1332)</f>
        <v>10</v>
      </c>
    </row>
    <row r="1334" spans="2:16" ht="15.5" hidden="1" x14ac:dyDescent="0.45">
      <c r="B1334" s="72">
        <f t="shared" ref="B1334" si="45">ROUND(SUM(B1323:B1332),0)</f>
        <v>45</v>
      </c>
      <c r="C1334" s="73" t="str">
        <f>IF(AND($B1334&gt;=$B$1114,$B1334&lt;$C$1114),E$1114,IF(AND($B1334&gt;=$B$1115,$B1334&lt;$C$1115),E$1115,IF(AND($B1334&gt;=$B$1116,$B1334&lt;$C$1116),E$1116,IF(AND($B1334&gt;=$B$1117,$B1334&lt;$C$1117),E$1117,IF(AND($B1334&gt;=$B$1118,$B1334&lt;=$C$1118),E$1118)))))</f>
        <v>Mildly incompetent</v>
      </c>
      <c r="F1334" s="73" t="str">
        <f>IF(AND($B1334&gt;=$B$1114,$B1334&lt;$C$1114),H$1114,IF(AND($B1334&gt;=$B$1115,$B1334&lt;$C$1115),H$1115,IF(AND($B1334&gt;=$B$1116,$B1334&lt;$C$1116),H$1116,IF(AND($B1334&gt;=$B$1117,$B1334&lt;$C$1117),H$1117,IF(AND($B1334&gt;=$B$1118,$B1334&lt;=$C$1118),H$1118)))))</f>
        <v>mild incompetence</v>
      </c>
      <c r="I1334" s="73" t="str">
        <f>IF(AND($B1334&gt;=$B$1114,$B1334&lt;$C$1114),K$1114,IF(AND($B1334&gt;=$B$1115,$B1334&lt;$C$1115),K$1115,IF(AND($B1334&gt;=$B$1116,$B1334&lt;$C$1116),K$1116,IF(AND($B1334&gt;=$B$1117,$B1334&lt;$C$1117),K$1117,IF(AND($B1334&gt;=$B$1118,$B1334&lt;=$C$1118),K$1118)))))</f>
        <v>moderate risk to Maria's wellbeing</v>
      </c>
      <c r="M1334" s="74">
        <f>IF(M1333=10,B1334,"")</f>
        <v>45</v>
      </c>
      <c r="P1334" s="127">
        <f>IF(M1334="","",M1334*0.01)</f>
        <v>0.45</v>
      </c>
    </row>
    <row r="1335" spans="2:16" ht="15.5" hidden="1" x14ac:dyDescent="0.45">
      <c r="L1335" s="75" t="s">
        <v>92</v>
      </c>
      <c r="M1335" s="76">
        <f>IF(K261="","",K261)</f>
        <v>7.6</v>
      </c>
      <c r="P1335" s="127">
        <f>IF(M1335="","",1-(M1335/12))</f>
        <v>0.3666666666666667</v>
      </c>
    </row>
    <row r="1336" spans="2:16" hidden="1" x14ac:dyDescent="0.3">
      <c r="B1336" s="73" t="str">
        <f t="shared" ref="B1336" si="46">IF(M1333=10,CONCATENATE(E1336,F1336,G1336,H1336,I1336,J1336,K1336,L1336,M1336),"")</f>
        <v>The resulting score for cultural competence is 45 out of 100. This indicates a level of mild incompetence.</v>
      </c>
      <c r="D1336" s="65" t="s">
        <v>60</v>
      </c>
      <c r="E1336" s="4" t="s">
        <v>93</v>
      </c>
      <c r="F1336" s="4">
        <f t="shared" ref="F1336" si="47">B1334</f>
        <v>45</v>
      </c>
      <c r="G1336" s="4" t="s">
        <v>94</v>
      </c>
      <c r="H1336" s="4" t="str">
        <f t="shared" ref="H1336" si="48">F1334</f>
        <v>mild incompetence</v>
      </c>
      <c r="I1336" s="4" t="s">
        <v>95</v>
      </c>
    </row>
    <row r="1337" spans="2:16" hidden="1" x14ac:dyDescent="0.3"/>
    <row r="1338" spans="2:16" ht="14.5" hidden="1" x14ac:dyDescent="0.45">
      <c r="C1338" s="147" t="str">
        <f>E291</f>
        <v>Standard Cultural Competence - begin</v>
      </c>
      <c r="D1338" s="148"/>
      <c r="E1338" s="148"/>
      <c r="F1338" s="148"/>
      <c r="G1338" s="148"/>
      <c r="H1338" s="149"/>
    </row>
    <row r="1339" spans="2:16" hidden="1" x14ac:dyDescent="0.3"/>
    <row r="1340" spans="2:16" hidden="1" x14ac:dyDescent="0.3">
      <c r="C1340" s="73" t="str">
        <f>CONCATENATE(E1340,F1340,G1340,H1340,I1340,J1340,K1340,,L1340,M1340)</f>
        <v xml:space="preserve">We provide this helpful feedback to you, Juanita, to improve your cultural competency. </v>
      </c>
      <c r="D1340" s="65" t="s">
        <v>60</v>
      </c>
      <c r="E1340" s="4" t="s">
        <v>123</v>
      </c>
      <c r="F1340" s="4" t="str">
        <f>IF($J1321=0,"the recipient",$J1321)</f>
        <v>Juanita</v>
      </c>
      <c r="G1340" s="4" t="s">
        <v>124</v>
      </c>
      <c r="H1340" s="4"/>
    </row>
    <row r="1341" spans="2:16" hidden="1" x14ac:dyDescent="0.3">
      <c r="C1341" s="73" t="str">
        <f>CONCATENATE(E1341,F1341,G1341,H1341,I1341,J1341,K1341,,L1341,M1341)</f>
        <v xml:space="preserve">We know medical providers like you rely upon referrals. Often from those you serve. </v>
      </c>
      <c r="D1341" s="65" t="s">
        <v>60</v>
      </c>
      <c r="E1341" s="4" t="s">
        <v>126</v>
      </c>
      <c r="G1341" s="4" t="s">
        <v>127</v>
      </c>
    </row>
    <row r="1342" spans="2:16" hidden="1" x14ac:dyDescent="0.3">
      <c r="C1342" s="73" t="str">
        <f>CONCATENATE(E1342,F1342,G1342,H1342,I1342,J1342,K1342,,L1342,M1342)</f>
        <v>Select a service that best fits your needs.</v>
      </c>
      <c r="D1342" s="65" t="s">
        <v>60</v>
      </c>
      <c r="E1342" s="4" t="s">
        <v>17</v>
      </c>
    </row>
    <row r="1343" spans="2:16" hidden="1" x14ac:dyDescent="0.3">
      <c r="C1343" s="62" t="str">
        <f>$C$1164</f>
        <v>Standard Cultural Competence - begin</v>
      </c>
      <c r="E1343" s="65" t="s">
        <v>60</v>
      </c>
      <c r="F1343" s="62" t="str">
        <f>$H$1164</f>
        <v>beginning the Standard Cultural Competence program</v>
      </c>
      <c r="G1343" s="65" t="s">
        <v>60</v>
      </c>
      <c r="H1343" s="73" t="str">
        <f>CONCATENATE($I1343,$J1343,$K1343,$L1343,$M1343,$N1343,$O1343,$P1343)</f>
        <v>Now that Juanita is beginning the Standard Cultural Competence program, we expect improved outcomes. And can provide a testimonial of their responsiveness to the needs of diverse clients.</v>
      </c>
      <c r="I1343" s="4" t="s">
        <v>128</v>
      </c>
      <c r="J1343" s="65" t="str">
        <f>F1340</f>
        <v>Juanita</v>
      </c>
      <c r="K1343" s="61" t="s">
        <v>129</v>
      </c>
      <c r="L1343" s="4" t="str">
        <f>F1343</f>
        <v>beginning the Standard Cultural Competence program</v>
      </c>
      <c r="M1343" s="4" t="s">
        <v>143</v>
      </c>
      <c r="N1343" s="60" t="s">
        <v>131</v>
      </c>
    </row>
    <row r="1344" spans="2:16" hidden="1" x14ac:dyDescent="0.3">
      <c r="C1344" s="62" t="str">
        <f>$C$1165</f>
        <v>Competitive Cultural Competence - begin</v>
      </c>
      <c r="E1344" s="65" t="s">
        <v>60</v>
      </c>
      <c r="F1344" s="62" t="str">
        <f>$H$1165</f>
        <v>beginning the Competetive Cultural Competence program</v>
      </c>
      <c r="G1344" s="65" t="s">
        <v>60</v>
      </c>
      <c r="H1344" s="73" t="str">
        <f t="shared" ref="H1344:H1349" si="49">CONCATENATE($I1344,$J1344,$K1344,$L1344,$M1344,$N1344,$O1344,$P1344)</f>
        <v>Now that Juanita is beginning the Competetive Cultural Competence program, we anticipate modestly improved wellness outcomes. And can provide a testimonial of their responsiveness to the needs of diverse clients.</v>
      </c>
      <c r="I1344" s="4" t="s">
        <v>128</v>
      </c>
      <c r="J1344" s="4" t="str">
        <f>J1343</f>
        <v>Juanita</v>
      </c>
      <c r="K1344" s="61" t="str">
        <f>K$1195</f>
        <v xml:space="preserve"> is </v>
      </c>
      <c r="L1344" s="4" t="str">
        <f t="shared" ref="L1344:L1348" si="50">F1344</f>
        <v>beginning the Competetive Cultural Competence program</v>
      </c>
      <c r="M1344" s="4" t="s">
        <v>144</v>
      </c>
      <c r="N1344" s="60" t="s">
        <v>131</v>
      </c>
    </row>
    <row r="1345" spans="2:14" hidden="1" x14ac:dyDescent="0.3">
      <c r="C1345" s="62" t="str">
        <f>$C$1166</f>
        <v>Standard Cultural Competence - enrolled</v>
      </c>
      <c r="E1345" s="65" t="s">
        <v>60</v>
      </c>
      <c r="F1345" s="62" t="str">
        <f>$H$1166</f>
        <v>participating in the Standard Cultural Competence program</v>
      </c>
      <c r="G1345" s="65" t="s">
        <v>60</v>
      </c>
      <c r="H1345" s="73" t="str">
        <f t="shared" si="49"/>
        <v>Now that Juanita is participating in the Standard Cultural Competence program, we expect better outcomes. And can provide a testimonial of their responsiveness to the needs of diverse clients.</v>
      </c>
      <c r="I1345" s="4" t="s">
        <v>128</v>
      </c>
      <c r="J1345" s="4" t="str">
        <f t="shared" ref="J1345:J1348" si="51">J1344</f>
        <v>Juanita</v>
      </c>
      <c r="K1345" s="61" t="str">
        <f>K$1195</f>
        <v xml:space="preserve"> is </v>
      </c>
      <c r="L1345" s="4" t="str">
        <f t="shared" si="50"/>
        <v>participating in the Standard Cultural Competence program</v>
      </c>
      <c r="M1345" s="4" t="s">
        <v>145</v>
      </c>
      <c r="N1345" s="60" t="s">
        <v>131</v>
      </c>
    </row>
    <row r="1346" spans="2:14" hidden="1" x14ac:dyDescent="0.3">
      <c r="C1346" s="62" t="str">
        <f>$C$1167</f>
        <v>Competitive Cultural Competence - enrolled</v>
      </c>
      <c r="E1346" s="65" t="s">
        <v>60</v>
      </c>
      <c r="F1346" s="62" t="str">
        <f>$H$1167</f>
        <v>participating in the Competetive Cultural Competence program</v>
      </c>
      <c r="G1346" s="65" t="s">
        <v>60</v>
      </c>
      <c r="H1346" s="73" t="str">
        <f t="shared" si="49"/>
        <v>Now that Juanita is participating in the Competetive Cultural Competence program, we anticipate significantly improved wellness outcomes. And can provide a testimonial of their responsiveness to the needs of diverse clients.</v>
      </c>
      <c r="I1346" s="4" t="s">
        <v>128</v>
      </c>
      <c r="J1346" s="4" t="str">
        <f t="shared" si="51"/>
        <v>Juanita</v>
      </c>
      <c r="K1346" s="61" t="str">
        <f>K$1195</f>
        <v xml:space="preserve"> is </v>
      </c>
      <c r="L1346" s="4" t="str">
        <f t="shared" si="50"/>
        <v>participating in the Competetive Cultural Competence program</v>
      </c>
      <c r="M1346" s="4" t="s">
        <v>146</v>
      </c>
      <c r="N1346" s="60" t="s">
        <v>131</v>
      </c>
    </row>
    <row r="1347" spans="2:14" hidden="1" x14ac:dyDescent="0.3">
      <c r="C1347" s="62" t="str">
        <f>$C$1168</f>
        <v>Standard Cultural Competence - completed</v>
      </c>
      <c r="E1347" s="65" t="s">
        <v>60</v>
      </c>
      <c r="F1347" s="62" t="str">
        <f>$H$1168</f>
        <v>completing the Standard Cultural Competence program</v>
      </c>
      <c r="G1347" s="65" t="s">
        <v>60</v>
      </c>
      <c r="H1347" s="73" t="str">
        <f t="shared" si="49"/>
        <v>Now that Juanita is completing the Standard Cultural Competence program, we expect stellar outcomes. And will soon provide a testimonial of their responsiveness to the needs of diverse clients.</v>
      </c>
      <c r="I1347" s="4" t="s">
        <v>128</v>
      </c>
      <c r="J1347" s="4" t="str">
        <f t="shared" si="51"/>
        <v>Juanita</v>
      </c>
      <c r="K1347" s="61" t="str">
        <f>K$1195</f>
        <v xml:space="preserve"> is </v>
      </c>
      <c r="L1347" s="4" t="str">
        <f t="shared" si="50"/>
        <v>completing the Standard Cultural Competence program</v>
      </c>
      <c r="M1347" s="4" t="s">
        <v>147</v>
      </c>
      <c r="N1347" s="60" t="s">
        <v>136</v>
      </c>
    </row>
    <row r="1348" spans="2:14" hidden="1" x14ac:dyDescent="0.3">
      <c r="C1348" s="62" t="str">
        <f>$C$1169</f>
        <v>Competitive Cultural Competence - completed</v>
      </c>
      <c r="E1348" s="65" t="s">
        <v>60</v>
      </c>
      <c r="F1348" s="62" t="str">
        <f>$H$1169</f>
        <v>completing the Competetive Cultural Competence program</v>
      </c>
      <c r="G1348" s="65" t="s">
        <v>60</v>
      </c>
      <c r="H1348" s="73" t="str">
        <f t="shared" si="49"/>
        <v>Now that Juanita is completing the Competetive Cultural Competence program, we anticipate greatly improved wellness outcomes. And will soon provide a testimonial of their responsiveness to the needs of diverse clients.</v>
      </c>
      <c r="I1348" s="4" t="s">
        <v>128</v>
      </c>
      <c r="J1348" s="4" t="str">
        <f t="shared" si="51"/>
        <v>Juanita</v>
      </c>
      <c r="K1348" s="61" t="str">
        <f>K$1195</f>
        <v xml:space="preserve"> is </v>
      </c>
      <c r="L1348" s="4" t="str">
        <f t="shared" si="50"/>
        <v>completing the Competetive Cultural Competence program</v>
      </c>
      <c r="M1348" s="4" t="s">
        <v>148</v>
      </c>
      <c r="N1348" s="60" t="s">
        <v>136</v>
      </c>
    </row>
    <row r="1349" spans="2:14" hidden="1" x14ac:dyDescent="0.3">
      <c r="G1349" s="65" t="s">
        <v>60</v>
      </c>
      <c r="H1349" s="73" t="str">
        <f t="shared" si="49"/>
        <v>Select one of these two services, Standard or Competitive Competence, to best improve your efficacy serving diverse patients. We can then offer a testimonial of your improved responsiveness to diverse clients.</v>
      </c>
      <c r="K1349" s="61" t="s">
        <v>138</v>
      </c>
      <c r="L1349" s="61" t="s">
        <v>139</v>
      </c>
      <c r="M1349" s="61" t="s">
        <v>149</v>
      </c>
      <c r="N1349" s="60" t="s">
        <v>141</v>
      </c>
    </row>
    <row r="1350" spans="2:14" hidden="1" x14ac:dyDescent="0.3">
      <c r="C1350" s="73" t="str">
        <f>IF($C1338=$C1343,H1343,IF($C1338=$C1344,H1344,IF($C1338=C1345,H1345,IF($C1338=C1346,H1346,IF($C1338=C1347,H1347,IF($C1338=C1348,H1348,IF($C1338=0,H1349)))))))</f>
        <v>Now that Juanita is beginning the Standard Cultural Competence program, we expect improved outcomes. And can provide a testimonial of their responsiveness to the needs of diverse clients.</v>
      </c>
      <c r="E1350" s="65" t="s">
        <v>60</v>
      </c>
      <c r="F1350" s="73" t="str">
        <f>IF($C1338=$C1343,F1343,IF($C1338=$C1344,F1344,IF($C1338=C1345,F1345,IF($C1338=C1346,F1346,IF($C1338=C1347,F1347,IF($C1338=C1348,F1348,IF($C1338=0,"")))))))</f>
        <v>beginning the Standard Cultural Competence program</v>
      </c>
      <c r="G1350" s="65" t="s">
        <v>60</v>
      </c>
    </row>
    <row r="1351" spans="2:14" hidden="1" x14ac:dyDescent="0.3"/>
    <row r="1352" spans="2:14" hidden="1" x14ac:dyDescent="0.3">
      <c r="C1352" s="4" t="s">
        <v>142</v>
      </c>
    </row>
    <row r="1353" spans="2:14" hidden="1" x14ac:dyDescent="0.3"/>
    <row r="1354" spans="2:14" hidden="1" x14ac:dyDescent="0.3"/>
    <row r="1355" spans="2:14" hidden="1" x14ac:dyDescent="0.3"/>
    <row r="1356" spans="2:14" ht="16" hidden="1" x14ac:dyDescent="0.4">
      <c r="B1356" s="66" t="str">
        <f>IF(OR(F297="",J297=""),B297,CONCATENATE(B297,": ",F297,", ",J297))</f>
        <v>7th visit: postpartum, provider enrolling in SC</v>
      </c>
      <c r="C1356" s="67"/>
      <c r="D1356" s="67"/>
      <c r="E1356" s="67"/>
      <c r="F1356" s="68"/>
      <c r="G1356" s="67"/>
      <c r="H1356" s="69"/>
      <c r="I1356" s="67"/>
      <c r="J1356" s="67"/>
      <c r="K1356" s="67"/>
      <c r="L1356" s="67"/>
      <c r="M1356" s="133">
        <f>IF(J297=I$1103,L$1103,IF(J297=I$1104,L$1104,IF(J297=I$1105,L$1105,IF(J297=I$1106,L$1106,IF(J297=I$1107,L$1107,IF(J297=I$1108,L$1108,IF(J297=I$1109,L$1109,IF(J297="",0))))))))</f>
        <v>0.16666666666666666</v>
      </c>
    </row>
    <row r="1357" spans="2:14" hidden="1" x14ac:dyDescent="0.3">
      <c r="F1357" s="63"/>
    </row>
    <row r="1358" spans="2:14" hidden="1" x14ac:dyDescent="0.3">
      <c r="F1358" s="70" t="str">
        <f>F301</f>
        <v>Maria</v>
      </c>
      <c r="J1358" s="70" t="str">
        <f>F302</f>
        <v>Juanita</v>
      </c>
    </row>
    <row r="1359" spans="2:14" hidden="1" x14ac:dyDescent="0.3"/>
    <row r="1360" spans="2:14" hidden="1" x14ac:dyDescent="0.3">
      <c r="B1360" s="64">
        <f>IF(C1360=F$1107,E$1107,IF(C1360=F$1108,E$1108,IF(C1360=F$1109,E$1109,IF(C1360=F$1110,E$1110,IF(C1360=F$1111,E$1111,IF(C1360=0,0))))))</f>
        <v>5</v>
      </c>
      <c r="C1360" s="4" t="str">
        <f>K304</f>
        <v>I neither agree nor disagree</v>
      </c>
      <c r="F1360" s="4" t="str">
        <f>F1323</f>
        <v>1. I felt fully seen and heard.</v>
      </c>
      <c r="M1360" s="4">
        <f>IF(K304="",0,1)</f>
        <v>1</v>
      </c>
    </row>
    <row r="1361" spans="2:16" hidden="1" x14ac:dyDescent="0.3">
      <c r="B1361" s="64">
        <f t="shared" ref="B1361:B1369" si="52">IF(C1361=F$1107,E$1107,IF(C1361=F$1108,E$1108,IF(C1361=F$1109,E$1109,IF(C1361=F$1110,E$1110,IF(C1361=F$1111,E$1111,IF(C1361=0,0))))))</f>
        <v>7.5</v>
      </c>
      <c r="C1361" s="4" t="str">
        <f>K306</f>
        <v>I somewhat agree</v>
      </c>
      <c r="F1361" s="4" t="str">
        <f t="shared" ref="F1361:F1369" si="53">F1324</f>
        <v>2. They faithfully responded to all of my expressions of pain or discomfort.</v>
      </c>
      <c r="M1361" s="4">
        <f>IF(K306="",0,1)</f>
        <v>1</v>
      </c>
    </row>
    <row r="1362" spans="2:16" hidden="1" x14ac:dyDescent="0.3">
      <c r="B1362" s="64">
        <f t="shared" si="52"/>
        <v>7.5</v>
      </c>
      <c r="C1362" s="4" t="str">
        <f>K308</f>
        <v>I somewhat agree</v>
      </c>
      <c r="F1362" s="4" t="str">
        <f t="shared" si="53"/>
        <v>3. They put my personal wellbeing ahead of their institutional processes.</v>
      </c>
      <c r="M1362" s="4">
        <f>IF(K308="",0,1)</f>
        <v>1</v>
      </c>
    </row>
    <row r="1363" spans="2:16" hidden="1" x14ac:dyDescent="0.3">
      <c r="B1363" s="64">
        <f t="shared" si="52"/>
        <v>2.5</v>
      </c>
      <c r="C1363" s="4" t="str">
        <f>K310</f>
        <v>I somewhat disagree</v>
      </c>
      <c r="F1363" s="4" t="str">
        <f t="shared" si="53"/>
        <v>4. Their actions and expressions were devoid of any microaggressions.</v>
      </c>
      <c r="M1363" s="4">
        <f>IF(K310="",0,1)</f>
        <v>1</v>
      </c>
    </row>
    <row r="1364" spans="2:16" hidden="1" x14ac:dyDescent="0.3">
      <c r="B1364" s="64">
        <f t="shared" si="52"/>
        <v>0</v>
      </c>
      <c r="C1364" s="4" t="str">
        <f>K312</f>
        <v>I strongly disagree</v>
      </c>
      <c r="F1364" s="4" t="str">
        <f t="shared" si="53"/>
        <v>5. They asked me how they could be more culturally sensitive.</v>
      </c>
      <c r="M1364" s="4">
        <f>IF(K312="",0,1)</f>
        <v>1</v>
      </c>
    </row>
    <row r="1365" spans="2:16" hidden="1" x14ac:dyDescent="0.3">
      <c r="B1365" s="64">
        <f t="shared" si="52"/>
        <v>5</v>
      </c>
      <c r="C1365" s="4" t="str">
        <f>K314</f>
        <v>I neither agree nor disagree</v>
      </c>
      <c r="F1365" s="4" t="str">
        <f t="shared" si="53"/>
        <v>6. They did not exploit my vulnerability to their professional authority.</v>
      </c>
      <c r="M1365" s="4">
        <f>IF(K314="",0,1)</f>
        <v>1</v>
      </c>
    </row>
    <row r="1366" spans="2:16" hidden="1" x14ac:dyDescent="0.3">
      <c r="B1366" s="64">
        <f t="shared" si="52"/>
        <v>5</v>
      </c>
      <c r="C1366" s="4" t="str">
        <f>K316</f>
        <v>I neither agree nor disagree</v>
      </c>
      <c r="F1366" s="4" t="str">
        <f t="shared" si="53"/>
        <v>7. I never had to give up my autonomy to fit their processes.</v>
      </c>
      <c r="M1366" s="4">
        <f>IF(K316="",0,1)</f>
        <v>1</v>
      </c>
    </row>
    <row r="1367" spans="2:16" hidden="1" x14ac:dyDescent="0.3">
      <c r="B1367" s="64">
        <f t="shared" si="52"/>
        <v>0</v>
      </c>
      <c r="C1367" s="4" t="str">
        <f>K318</f>
        <v>I strongly disagree</v>
      </c>
      <c r="F1367" s="4" t="str">
        <f t="shared" si="53"/>
        <v>8. Staff appeared to be culturally diverse.</v>
      </c>
      <c r="M1367" s="4">
        <f>IF(K318="",0,1)</f>
        <v>1</v>
      </c>
    </row>
    <row r="1368" spans="2:16" hidden="1" x14ac:dyDescent="0.3">
      <c r="B1368" s="64">
        <f t="shared" si="52"/>
        <v>10</v>
      </c>
      <c r="C1368" s="4" t="str">
        <f>K320</f>
        <v>I strongly agree</v>
      </c>
      <c r="F1368" s="4" t="str">
        <f t="shared" si="53"/>
        <v>9. They effectively accommodated my linguistic barrier.</v>
      </c>
      <c r="M1368" s="4">
        <f>IF(K320="",0,1)</f>
        <v>1</v>
      </c>
    </row>
    <row r="1369" spans="2:16" hidden="1" x14ac:dyDescent="0.3">
      <c r="B1369" s="64">
        <f t="shared" si="52"/>
        <v>2.5</v>
      </c>
      <c r="C1369" s="4" t="str">
        <f>K322</f>
        <v>I somewhat disagree</v>
      </c>
      <c r="F1369" s="4" t="str">
        <f t="shared" si="53"/>
        <v>10. I was offered billing options appropriate to my cultural values.</v>
      </c>
      <c r="M1369" s="4">
        <f>IF(K322="",0,1)</f>
        <v>1</v>
      </c>
    </row>
    <row r="1370" spans="2:16" hidden="1" x14ac:dyDescent="0.3">
      <c r="M1370" s="71">
        <f t="shared" ref="M1370" si="54">SUM(M1360:M1369)</f>
        <v>10</v>
      </c>
    </row>
    <row r="1371" spans="2:16" ht="15.5" hidden="1" x14ac:dyDescent="0.45">
      <c r="B1371" s="72">
        <f t="shared" ref="B1371" si="55">ROUND(SUM(B1360:B1369),0)</f>
        <v>45</v>
      </c>
      <c r="C1371" s="73" t="str">
        <f>IF(AND($B1371&gt;=$B$1114,$B1371&lt;$C$1114),E$1114,IF(AND($B1371&gt;=$B$1115,$B1371&lt;$C$1115),E$1115,IF(AND($B1371&gt;=$B$1116,$B1371&lt;$C$1116),E$1116,IF(AND($B1371&gt;=$B$1117,$B1371&lt;$C$1117),E$1117,IF(AND($B1371&gt;=$B$1118,$B1371&lt;=$C$1118),E$1118)))))</f>
        <v>Mildly incompetent</v>
      </c>
      <c r="F1371" s="73" t="str">
        <f>IF(AND($B1371&gt;=$B$1114,$B1371&lt;$C$1114),H$1114,IF(AND($B1371&gt;=$B$1115,$B1371&lt;$C$1115),H$1115,IF(AND($B1371&gt;=$B$1116,$B1371&lt;$C$1116),H$1116,IF(AND($B1371&gt;=$B$1117,$B1371&lt;$C$1117),H$1117,IF(AND($B1371&gt;=$B$1118,$B1371&lt;=$C$1118),H$1118)))))</f>
        <v>mild incompetence</v>
      </c>
      <c r="I1371" s="73" t="str">
        <f>IF(AND($B1371&gt;=$B$1114,$B1371&lt;$C$1114),K$1114,IF(AND($B1371&gt;=$B$1115,$B1371&lt;$C$1115),K$1115,IF(AND($B1371&gt;=$B$1116,$B1371&lt;$C$1116),K$1116,IF(AND($B1371&gt;=$B$1117,$B1371&lt;$C$1117),K$1117,IF(AND($B1371&gt;=$B$1118,$B1371&lt;=$C$1118),K$1118)))))</f>
        <v>moderate risk to Maria's wellbeing</v>
      </c>
      <c r="M1371" s="74">
        <f>IF(M1370=10,B1371,"")</f>
        <v>45</v>
      </c>
      <c r="P1371" s="127">
        <f>IF(M1371="","",M1371*0.01)</f>
        <v>0.45</v>
      </c>
    </row>
    <row r="1372" spans="2:16" ht="15.5" hidden="1" x14ac:dyDescent="0.45">
      <c r="L1372" s="75" t="s">
        <v>92</v>
      </c>
      <c r="M1372" s="76">
        <f>IF(K302="","",K302)</f>
        <v>7.5</v>
      </c>
      <c r="P1372" s="127">
        <f>IF(M1372="","",1-(M1372/12))</f>
        <v>0.375</v>
      </c>
    </row>
    <row r="1373" spans="2:16" hidden="1" x14ac:dyDescent="0.3">
      <c r="B1373" s="73" t="str">
        <f t="shared" ref="B1373" si="56">IF(M1370=10,CONCATENATE(E1373,F1373,G1373,H1373,I1373,J1373,K1373,L1373,M1373),"")</f>
        <v>The resulting score for cultural competence is 45 out of 100. This indicates a level of mild incompetence.</v>
      </c>
      <c r="D1373" s="65" t="s">
        <v>60</v>
      </c>
      <c r="E1373" s="4" t="s">
        <v>93</v>
      </c>
      <c r="F1373" s="4">
        <f t="shared" ref="F1373" si="57">B1371</f>
        <v>45</v>
      </c>
      <c r="G1373" s="4" t="s">
        <v>94</v>
      </c>
      <c r="H1373" s="4" t="str">
        <f t="shared" ref="H1373" si="58">F1371</f>
        <v>mild incompetence</v>
      </c>
      <c r="I1373" s="4" t="s">
        <v>95</v>
      </c>
    </row>
    <row r="1374" spans="2:16" hidden="1" x14ac:dyDescent="0.3"/>
    <row r="1375" spans="2:16" ht="14.5" hidden="1" x14ac:dyDescent="0.45">
      <c r="C1375" s="147">
        <f>E332</f>
        <v>0</v>
      </c>
      <c r="D1375" s="148"/>
      <c r="E1375" s="148"/>
      <c r="F1375" s="148"/>
      <c r="G1375" s="148"/>
      <c r="H1375" s="149"/>
    </row>
    <row r="1376" spans="2:16" hidden="1" x14ac:dyDescent="0.3"/>
    <row r="1377" spans="3:14" hidden="1" x14ac:dyDescent="0.3">
      <c r="C1377" s="73" t="str">
        <f>CONCATENATE(E1377,F1377,G1377,H1377,I1377,J1377,K1377,,L1377,M1377)</f>
        <v xml:space="preserve">We provide this helpful feedback to you, Juanita, to improve your cultural competency. </v>
      </c>
      <c r="D1377" s="65" t="s">
        <v>60</v>
      </c>
      <c r="E1377" s="4" t="s">
        <v>123</v>
      </c>
      <c r="F1377" s="4" t="str">
        <f>IF($J1358=0,"the recipient",$J1358)</f>
        <v>Juanita</v>
      </c>
      <c r="G1377" s="4" t="s">
        <v>124</v>
      </c>
      <c r="H1377" s="4"/>
    </row>
    <row r="1378" spans="3:14" hidden="1" x14ac:dyDescent="0.3">
      <c r="C1378" s="73" t="str">
        <f>CONCATENATE(E1378,F1378,G1378,H1378,I1378,J1378,K1378,,L1378,M1378)</f>
        <v xml:space="preserve">We know medical providers like you rely upon referrals. Often from those you serve. </v>
      </c>
      <c r="D1378" s="65" t="s">
        <v>60</v>
      </c>
      <c r="E1378" s="4" t="s">
        <v>126</v>
      </c>
      <c r="G1378" s="4" t="s">
        <v>127</v>
      </c>
    </row>
    <row r="1379" spans="3:14" hidden="1" x14ac:dyDescent="0.3">
      <c r="C1379" s="73" t="str">
        <f>CONCATENATE(E1379,F1379,G1379,H1379,I1379,J1379,K1379,,L1379,M1379)</f>
        <v>Select a service that best fits your needs.</v>
      </c>
      <c r="D1379" s="65" t="s">
        <v>60</v>
      </c>
      <c r="E1379" s="4" t="s">
        <v>17</v>
      </c>
    </row>
    <row r="1380" spans="3:14" hidden="1" x14ac:dyDescent="0.3">
      <c r="C1380" s="62" t="str">
        <f>$C$1164</f>
        <v>Standard Cultural Competence - begin</v>
      </c>
      <c r="E1380" s="65" t="s">
        <v>60</v>
      </c>
      <c r="F1380" s="62" t="str">
        <f>$H$1164</f>
        <v>beginning the Standard Cultural Competence program</v>
      </c>
      <c r="G1380" s="65" t="s">
        <v>60</v>
      </c>
      <c r="H1380" s="73" t="str">
        <f>CONCATENATE($I1380,$J1380,$K1380,$L1380,$M1380,$N1380,$O1380,$P1380)</f>
        <v>Now that Juanita is beginning the Standard Cultural Competence program, we expect improved outcomes. And can provide a testimonial of their responsiveness to the needs of diverse clients.</v>
      </c>
      <c r="I1380" s="4" t="s">
        <v>128</v>
      </c>
      <c r="J1380" s="65" t="str">
        <f>F1377</f>
        <v>Juanita</v>
      </c>
      <c r="K1380" s="61" t="s">
        <v>129</v>
      </c>
      <c r="L1380" s="4" t="str">
        <f>F1380</f>
        <v>beginning the Standard Cultural Competence program</v>
      </c>
      <c r="M1380" s="4" t="s">
        <v>143</v>
      </c>
      <c r="N1380" s="60" t="s">
        <v>131</v>
      </c>
    </row>
    <row r="1381" spans="3:14" hidden="1" x14ac:dyDescent="0.3">
      <c r="C1381" s="62" t="str">
        <f>$C$1165</f>
        <v>Competitive Cultural Competence - begin</v>
      </c>
      <c r="E1381" s="65" t="s">
        <v>60</v>
      </c>
      <c r="F1381" s="62" t="str">
        <f>$H$1165</f>
        <v>beginning the Competetive Cultural Competence program</v>
      </c>
      <c r="G1381" s="65" t="s">
        <v>60</v>
      </c>
      <c r="H1381" s="73" t="str">
        <f t="shared" ref="H1381:H1386" si="59">CONCATENATE($I1381,$J1381,$K1381,$L1381,$M1381,$N1381,$O1381,$P1381)</f>
        <v>Now that Juanita is beginning the Competetive Cultural Competence program, we anticipate modestly improved wellness outcomes. And can provide a testimonial of their responsiveness to the needs of diverse clients.</v>
      </c>
      <c r="I1381" s="4" t="s">
        <v>128</v>
      </c>
      <c r="J1381" s="4" t="str">
        <f>J1380</f>
        <v>Juanita</v>
      </c>
      <c r="K1381" s="61" t="str">
        <f>K$1195</f>
        <v xml:space="preserve"> is </v>
      </c>
      <c r="L1381" s="4" t="str">
        <f t="shared" ref="L1381:L1385" si="60">F1381</f>
        <v>beginning the Competetive Cultural Competence program</v>
      </c>
      <c r="M1381" s="4" t="s">
        <v>144</v>
      </c>
      <c r="N1381" s="60" t="s">
        <v>131</v>
      </c>
    </row>
    <row r="1382" spans="3:14" hidden="1" x14ac:dyDescent="0.3">
      <c r="C1382" s="62" t="str">
        <f>$C$1166</f>
        <v>Standard Cultural Competence - enrolled</v>
      </c>
      <c r="E1382" s="65" t="s">
        <v>60</v>
      </c>
      <c r="F1382" s="62" t="str">
        <f>$H$1166</f>
        <v>participating in the Standard Cultural Competence program</v>
      </c>
      <c r="G1382" s="65" t="s">
        <v>60</v>
      </c>
      <c r="H1382" s="73" t="str">
        <f t="shared" si="59"/>
        <v>Now that Juanita is participating in the Standard Cultural Competence program, we expect better outcomes. And can provide a testimonial of their responsiveness to the needs of diverse clients.</v>
      </c>
      <c r="I1382" s="4" t="s">
        <v>128</v>
      </c>
      <c r="J1382" s="4" t="str">
        <f t="shared" ref="J1382:J1385" si="61">J1381</f>
        <v>Juanita</v>
      </c>
      <c r="K1382" s="61" t="str">
        <f>K$1195</f>
        <v xml:space="preserve"> is </v>
      </c>
      <c r="L1382" s="4" t="str">
        <f t="shared" si="60"/>
        <v>participating in the Standard Cultural Competence program</v>
      </c>
      <c r="M1382" s="4" t="s">
        <v>145</v>
      </c>
      <c r="N1382" s="60" t="s">
        <v>131</v>
      </c>
    </row>
    <row r="1383" spans="3:14" hidden="1" x14ac:dyDescent="0.3">
      <c r="C1383" s="62" t="str">
        <f>$C$1167</f>
        <v>Competitive Cultural Competence - enrolled</v>
      </c>
      <c r="E1383" s="65" t="s">
        <v>60</v>
      </c>
      <c r="F1383" s="62" t="str">
        <f>$H$1167</f>
        <v>participating in the Competetive Cultural Competence program</v>
      </c>
      <c r="G1383" s="65" t="s">
        <v>60</v>
      </c>
      <c r="H1383" s="73" t="str">
        <f t="shared" si="59"/>
        <v>Now that Juanita is participating in the Competetive Cultural Competence program, we anticipate significantly improved wellness outcomes. And can provide a testimonial of their responsiveness to the needs of diverse clients.</v>
      </c>
      <c r="I1383" s="4" t="s">
        <v>128</v>
      </c>
      <c r="J1383" s="4" t="str">
        <f t="shared" si="61"/>
        <v>Juanita</v>
      </c>
      <c r="K1383" s="61" t="str">
        <f>K$1195</f>
        <v xml:space="preserve"> is </v>
      </c>
      <c r="L1383" s="4" t="str">
        <f t="shared" si="60"/>
        <v>participating in the Competetive Cultural Competence program</v>
      </c>
      <c r="M1383" s="4" t="s">
        <v>146</v>
      </c>
      <c r="N1383" s="60" t="s">
        <v>131</v>
      </c>
    </row>
    <row r="1384" spans="3:14" hidden="1" x14ac:dyDescent="0.3">
      <c r="C1384" s="62" t="str">
        <f>$C$1168</f>
        <v>Standard Cultural Competence - completed</v>
      </c>
      <c r="E1384" s="65" t="s">
        <v>60</v>
      </c>
      <c r="F1384" s="62" t="str">
        <f>$H$1168</f>
        <v>completing the Standard Cultural Competence program</v>
      </c>
      <c r="G1384" s="65" t="s">
        <v>60</v>
      </c>
      <c r="H1384" s="73" t="str">
        <f t="shared" si="59"/>
        <v>Now that Juanita is completing the Standard Cultural Competence program, we expect stellar outcomes. And will soon provide a testimonial of their responsiveness to the needs of diverse clients.</v>
      </c>
      <c r="I1384" s="4" t="s">
        <v>128</v>
      </c>
      <c r="J1384" s="4" t="str">
        <f t="shared" si="61"/>
        <v>Juanita</v>
      </c>
      <c r="K1384" s="61" t="str">
        <f>K$1195</f>
        <v xml:space="preserve"> is </v>
      </c>
      <c r="L1384" s="4" t="str">
        <f t="shared" si="60"/>
        <v>completing the Standard Cultural Competence program</v>
      </c>
      <c r="M1384" s="4" t="s">
        <v>147</v>
      </c>
      <c r="N1384" s="60" t="s">
        <v>136</v>
      </c>
    </row>
    <row r="1385" spans="3:14" hidden="1" x14ac:dyDescent="0.3">
      <c r="C1385" s="62" t="str">
        <f>$C$1169</f>
        <v>Competitive Cultural Competence - completed</v>
      </c>
      <c r="E1385" s="65" t="s">
        <v>60</v>
      </c>
      <c r="F1385" s="62" t="str">
        <f>$H$1169</f>
        <v>completing the Competetive Cultural Competence program</v>
      </c>
      <c r="G1385" s="65" t="s">
        <v>60</v>
      </c>
      <c r="H1385" s="73" t="str">
        <f t="shared" si="59"/>
        <v>Now that Juanita is completing the Competetive Cultural Competence program, we anticipate greatly improved wellness outcomes. And will soon provide a testimonial of their responsiveness to the needs of diverse clients.</v>
      </c>
      <c r="I1385" s="4" t="s">
        <v>128</v>
      </c>
      <c r="J1385" s="4" t="str">
        <f t="shared" si="61"/>
        <v>Juanita</v>
      </c>
      <c r="K1385" s="61" t="str">
        <f>K$1195</f>
        <v xml:space="preserve"> is </v>
      </c>
      <c r="L1385" s="4" t="str">
        <f t="shared" si="60"/>
        <v>completing the Competetive Cultural Competence program</v>
      </c>
      <c r="M1385" s="4" t="s">
        <v>148</v>
      </c>
      <c r="N1385" s="60" t="s">
        <v>136</v>
      </c>
    </row>
    <row r="1386" spans="3:14" hidden="1" x14ac:dyDescent="0.3">
      <c r="G1386" s="65" t="s">
        <v>60</v>
      </c>
      <c r="H1386" s="73" t="str">
        <f t="shared" si="59"/>
        <v>Select one of these two services, Standard or Competitive Competence, to best improve your efficacy serving diverse patients. We can then offer a testimonial of your improved responsiveness to diverse clients.</v>
      </c>
      <c r="K1386" s="61" t="s">
        <v>138</v>
      </c>
      <c r="L1386" s="61" t="s">
        <v>139</v>
      </c>
      <c r="M1386" s="61" t="s">
        <v>149</v>
      </c>
      <c r="N1386" s="60" t="s">
        <v>141</v>
      </c>
    </row>
    <row r="1387" spans="3:14" hidden="1" x14ac:dyDescent="0.3">
      <c r="C1387" s="73" t="str">
        <f>IF($C1375=$C1380,H1380,IF($C1375=$C1381,H1381,IF($C1375=C1382,H1382,IF($C1375=C1383,H1383,IF($C1375=C1384,H1384,IF($C1375=C1385,H1385,IF($C1375=0,H1386)))))))</f>
        <v>Select one of these two services, Standard or Competitive Competence, to best improve your efficacy serving diverse patients. We can then offer a testimonial of your improved responsiveness to diverse clients.</v>
      </c>
      <c r="E1387" s="65" t="s">
        <v>60</v>
      </c>
      <c r="F1387" s="73" t="str">
        <f>IF($C1375=$C1380,F1380,IF($C1375=$C1381,F1381,IF($C1375=C1382,F1382,IF($C1375=C1383,F1383,IF($C1375=C1384,F1384,IF($C1375=C1385,F1385,IF($C1375=0,"")))))))</f>
        <v/>
      </c>
      <c r="G1387" s="65" t="s">
        <v>60</v>
      </c>
    </row>
    <row r="1388" spans="3:14" hidden="1" x14ac:dyDescent="0.3"/>
    <row r="1389" spans="3:14" hidden="1" x14ac:dyDescent="0.3">
      <c r="C1389" s="4" t="s">
        <v>142</v>
      </c>
    </row>
    <row r="1390" spans="3:14" hidden="1" x14ac:dyDescent="0.3"/>
    <row r="1391" spans="3:14" hidden="1" x14ac:dyDescent="0.3"/>
    <row r="1392" spans="3:14" hidden="1" x14ac:dyDescent="0.3"/>
    <row r="1393" spans="2:16" ht="16" hidden="1" x14ac:dyDescent="0.4">
      <c r="B1393" s="66" t="str">
        <f>IF(OR(F338="",J338=""),B338,CONCATENATE(B338,": ",F338,", ",J338))</f>
        <v>8th visit: postpartum, provider enrolling in SC</v>
      </c>
      <c r="C1393" s="67"/>
      <c r="D1393" s="67"/>
      <c r="E1393" s="67"/>
      <c r="F1393" s="68"/>
      <c r="G1393" s="67"/>
      <c r="H1393" s="69"/>
      <c r="I1393" s="67"/>
      <c r="J1393" s="67"/>
      <c r="K1393" s="67"/>
      <c r="L1393" s="67"/>
      <c r="M1393" s="133">
        <f>IF(J338=I$1103,L$1103,IF(J338=I$1104,L$1104,IF(J338=I$1105,L$1105,IF(J338=I$1106,L$1106,IF(J338=I$1107,L$1107,IF(J338=I$1108,L$1108,IF(J338=I$1109,L$1109,IF(J338="",0))))))))</f>
        <v>0.16666666666666666</v>
      </c>
    </row>
    <row r="1394" spans="2:16" hidden="1" x14ac:dyDescent="0.3">
      <c r="F1394" s="63"/>
    </row>
    <row r="1395" spans="2:16" hidden="1" x14ac:dyDescent="0.3">
      <c r="F1395" s="70" t="str">
        <f>F342</f>
        <v>Maria</v>
      </c>
      <c r="J1395" s="70" t="str">
        <f>F343</f>
        <v>Juanita</v>
      </c>
    </row>
    <row r="1396" spans="2:16" hidden="1" x14ac:dyDescent="0.3"/>
    <row r="1397" spans="2:16" hidden="1" x14ac:dyDescent="0.3">
      <c r="B1397" s="64">
        <f>IF(C1397=F$1107,E$1107,IF(C1397=F$1108,E$1108,IF(C1397=F$1109,E$1109,IF(C1397=F$1110,E$1110,IF(C1397=F$1111,E$1111,IF(C1397=0,0))))))</f>
        <v>5</v>
      </c>
      <c r="C1397" s="4" t="str">
        <f>K345</f>
        <v>I neither agree nor disagree</v>
      </c>
      <c r="F1397" s="4" t="str">
        <f>F1360</f>
        <v>1. I felt fully seen and heard.</v>
      </c>
      <c r="M1397" s="4">
        <f>IF(K345="",0,1)</f>
        <v>1</v>
      </c>
    </row>
    <row r="1398" spans="2:16" hidden="1" x14ac:dyDescent="0.3">
      <c r="B1398" s="64">
        <f t="shared" ref="B1398:B1406" si="62">IF(C1398=F$1107,E$1107,IF(C1398=F$1108,E$1108,IF(C1398=F$1109,E$1109,IF(C1398=F$1110,E$1110,IF(C1398=F$1111,E$1111,IF(C1398=0,0))))))</f>
        <v>7.5</v>
      </c>
      <c r="C1398" s="4" t="str">
        <f>K347</f>
        <v>I somewhat agree</v>
      </c>
      <c r="F1398" s="4" t="str">
        <f t="shared" ref="F1398:F1406" si="63">F1361</f>
        <v>2. They faithfully responded to all of my expressions of pain or discomfort.</v>
      </c>
      <c r="M1398" s="4">
        <f>IF(K347="",0,1)</f>
        <v>1</v>
      </c>
    </row>
    <row r="1399" spans="2:16" hidden="1" x14ac:dyDescent="0.3">
      <c r="B1399" s="64">
        <f t="shared" si="62"/>
        <v>7.5</v>
      </c>
      <c r="C1399" s="4" t="str">
        <f>K349</f>
        <v>I somewhat agree</v>
      </c>
      <c r="F1399" s="4" t="str">
        <f t="shared" si="63"/>
        <v>3. They put my personal wellbeing ahead of their institutional processes.</v>
      </c>
      <c r="M1399" s="4">
        <f>IF(K349="",0,1)</f>
        <v>1</v>
      </c>
    </row>
    <row r="1400" spans="2:16" hidden="1" x14ac:dyDescent="0.3">
      <c r="B1400" s="64">
        <f t="shared" si="62"/>
        <v>2.5</v>
      </c>
      <c r="C1400" s="4" t="str">
        <f>K351</f>
        <v>I somewhat disagree</v>
      </c>
      <c r="F1400" s="4" t="str">
        <f t="shared" si="63"/>
        <v>4. Their actions and expressions were devoid of any microaggressions.</v>
      </c>
      <c r="M1400" s="4">
        <f>IF(K351="",0,1)</f>
        <v>1</v>
      </c>
    </row>
    <row r="1401" spans="2:16" hidden="1" x14ac:dyDescent="0.3">
      <c r="B1401" s="64">
        <f t="shared" si="62"/>
        <v>0</v>
      </c>
      <c r="C1401" s="4" t="str">
        <f>K353</f>
        <v>I strongly disagree</v>
      </c>
      <c r="F1401" s="4" t="str">
        <f t="shared" si="63"/>
        <v>5. They asked me how they could be more culturally sensitive.</v>
      </c>
      <c r="M1401" s="4">
        <f>IF(K353="",0,1)</f>
        <v>1</v>
      </c>
    </row>
    <row r="1402" spans="2:16" hidden="1" x14ac:dyDescent="0.3">
      <c r="B1402" s="64">
        <f t="shared" si="62"/>
        <v>5</v>
      </c>
      <c r="C1402" s="4" t="str">
        <f>K355</f>
        <v>I neither agree nor disagree</v>
      </c>
      <c r="F1402" s="4" t="str">
        <f t="shared" si="63"/>
        <v>6. They did not exploit my vulnerability to their professional authority.</v>
      </c>
      <c r="M1402" s="4">
        <f>IF(K355="",0,1)</f>
        <v>1</v>
      </c>
    </row>
    <row r="1403" spans="2:16" hidden="1" x14ac:dyDescent="0.3">
      <c r="B1403" s="64">
        <f t="shared" si="62"/>
        <v>5</v>
      </c>
      <c r="C1403" s="4" t="str">
        <f>K357</f>
        <v>I neither agree nor disagree</v>
      </c>
      <c r="F1403" s="4" t="str">
        <f t="shared" si="63"/>
        <v>7. I never had to give up my autonomy to fit their processes.</v>
      </c>
      <c r="M1403" s="4">
        <f>IF(K357="",0,1)</f>
        <v>1</v>
      </c>
    </row>
    <row r="1404" spans="2:16" hidden="1" x14ac:dyDescent="0.3">
      <c r="B1404" s="64">
        <f t="shared" si="62"/>
        <v>0</v>
      </c>
      <c r="C1404" s="4" t="str">
        <f>K359</f>
        <v>I strongly disagree</v>
      </c>
      <c r="F1404" s="4" t="str">
        <f t="shared" si="63"/>
        <v>8. Staff appeared to be culturally diverse.</v>
      </c>
      <c r="M1404" s="4">
        <f>IF(K359="",0,1)</f>
        <v>1</v>
      </c>
    </row>
    <row r="1405" spans="2:16" hidden="1" x14ac:dyDescent="0.3">
      <c r="B1405" s="64">
        <f t="shared" si="62"/>
        <v>10</v>
      </c>
      <c r="C1405" s="4" t="str">
        <f>K361</f>
        <v>I strongly agree</v>
      </c>
      <c r="F1405" s="4" t="str">
        <f t="shared" si="63"/>
        <v>9. They effectively accommodated my linguistic barrier.</v>
      </c>
      <c r="M1405" s="4">
        <f>IF(K361="",0,1)</f>
        <v>1</v>
      </c>
    </row>
    <row r="1406" spans="2:16" hidden="1" x14ac:dyDescent="0.3">
      <c r="B1406" s="64">
        <f t="shared" si="62"/>
        <v>2.5</v>
      </c>
      <c r="C1406" s="4" t="str">
        <f>K363</f>
        <v>I somewhat disagree</v>
      </c>
      <c r="F1406" s="4" t="str">
        <f t="shared" si="63"/>
        <v>10. I was offered billing options appropriate to my cultural values.</v>
      </c>
      <c r="M1406" s="4">
        <f>IF(K363="",0,1)</f>
        <v>1</v>
      </c>
    </row>
    <row r="1407" spans="2:16" hidden="1" x14ac:dyDescent="0.3">
      <c r="M1407" s="71">
        <f t="shared" ref="M1407" si="64">SUM(M1397:M1406)</f>
        <v>10</v>
      </c>
    </row>
    <row r="1408" spans="2:16" ht="15.5" hidden="1" x14ac:dyDescent="0.45">
      <c r="B1408" s="72">
        <f t="shared" ref="B1408" si="65">ROUND(SUM(B1397:B1406),0)</f>
        <v>45</v>
      </c>
      <c r="C1408" s="73" t="str">
        <f>IF(AND($B1408&gt;=$B$1114,$B1408&lt;$C$1114),E$1114,IF(AND($B1408&gt;=$B$1115,$B1408&lt;$C$1115),E$1115,IF(AND($B1408&gt;=$B$1116,$B1408&lt;$C$1116),E$1116,IF(AND($B1408&gt;=$B$1117,$B1408&lt;$C$1117),E$1117,IF(AND($B1408&gt;=$B$1118,$B1408&lt;=$C$1118),E$1118)))))</f>
        <v>Mildly incompetent</v>
      </c>
      <c r="F1408" s="73" t="str">
        <f>IF(AND($B1408&gt;=$B$1114,$B1408&lt;$C$1114),H$1114,IF(AND($B1408&gt;=$B$1115,$B1408&lt;$C$1115),H$1115,IF(AND($B1408&gt;=$B$1116,$B1408&lt;$C$1116),H$1116,IF(AND($B1408&gt;=$B$1117,$B1408&lt;$C$1117),H$1117,IF(AND($B1408&gt;=$B$1118,$B1408&lt;=$C$1118),H$1118)))))</f>
        <v>mild incompetence</v>
      </c>
      <c r="I1408" s="73" t="str">
        <f>IF(AND($B1408&gt;=$B$1114,$B1408&lt;$C$1114),K$1114,IF(AND($B1408&gt;=$B$1115,$B1408&lt;$C$1115),K$1115,IF(AND($B1408&gt;=$B$1116,$B1408&lt;$C$1116),K$1116,IF(AND($B1408&gt;=$B$1117,$B1408&lt;$C$1117),K$1117,IF(AND($B1408&gt;=$B$1118,$B1408&lt;=$C$1118),K$1118)))))</f>
        <v>moderate risk to Maria's wellbeing</v>
      </c>
      <c r="M1408" s="74">
        <f>IF(M1407=10,B1408,"")</f>
        <v>45</v>
      </c>
      <c r="P1408" s="127">
        <f>IF(M1408="","",M1408*0.01)</f>
        <v>0.45</v>
      </c>
    </row>
    <row r="1409" spans="2:16" ht="15.5" hidden="1" x14ac:dyDescent="0.45">
      <c r="L1409" s="75" t="s">
        <v>92</v>
      </c>
      <c r="M1409" s="76">
        <f>IF(K343="","",K343)</f>
        <v>7.7</v>
      </c>
      <c r="P1409" s="127">
        <f>IF(M1409="","",1-(M1409/12))</f>
        <v>0.35833333333333328</v>
      </c>
    </row>
    <row r="1410" spans="2:16" hidden="1" x14ac:dyDescent="0.3">
      <c r="B1410" s="73" t="str">
        <f t="shared" ref="B1410" si="66">IF(M1407=10,CONCATENATE(E1410,F1410,G1410,H1410,I1410,J1410,K1410,L1410,M1410),"")</f>
        <v>The resulting score for cultural competence is 45 out of 100. This indicates a level of mild incompetence.</v>
      </c>
      <c r="D1410" s="65" t="s">
        <v>60</v>
      </c>
      <c r="E1410" s="4" t="s">
        <v>93</v>
      </c>
      <c r="F1410" s="4">
        <f t="shared" ref="F1410" si="67">B1408</f>
        <v>45</v>
      </c>
      <c r="G1410" s="4" t="s">
        <v>94</v>
      </c>
      <c r="H1410" s="4" t="str">
        <f t="shared" ref="H1410" si="68">F1408</f>
        <v>mild incompetence</v>
      </c>
      <c r="I1410" s="4" t="s">
        <v>95</v>
      </c>
    </row>
    <row r="1411" spans="2:16" hidden="1" x14ac:dyDescent="0.3"/>
    <row r="1412" spans="2:16" ht="14.5" hidden="1" x14ac:dyDescent="0.45">
      <c r="C1412" s="147" t="str">
        <f>E373</f>
        <v>Standard Cultural Competence - begin</v>
      </c>
      <c r="D1412" s="148"/>
      <c r="E1412" s="148"/>
      <c r="F1412" s="148"/>
      <c r="G1412" s="148"/>
      <c r="H1412" s="149"/>
    </row>
    <row r="1413" spans="2:16" hidden="1" x14ac:dyDescent="0.3"/>
    <row r="1414" spans="2:16" hidden="1" x14ac:dyDescent="0.3">
      <c r="C1414" s="73" t="str">
        <f>CONCATENATE(E1414,F1414,G1414,H1414,I1414,J1414,K1414,,L1414,M1414)</f>
        <v xml:space="preserve">We provide this helpful feedback to you, Juanita, to improve your cultural competency. </v>
      </c>
      <c r="D1414" s="65" t="s">
        <v>60</v>
      </c>
      <c r="E1414" s="4" t="s">
        <v>123</v>
      </c>
      <c r="F1414" s="4" t="str">
        <f>IF($J1395=0,"the recipient",$J1395)</f>
        <v>Juanita</v>
      </c>
      <c r="G1414" s="4" t="s">
        <v>124</v>
      </c>
      <c r="H1414" s="4"/>
    </row>
    <row r="1415" spans="2:16" hidden="1" x14ac:dyDescent="0.3">
      <c r="C1415" s="73" t="str">
        <f>CONCATENATE(E1415,F1415,G1415,H1415,I1415,J1415,K1415,,L1415,M1415)</f>
        <v xml:space="preserve">We know medical providers like you rely upon referrals. Often from those you serve. </v>
      </c>
      <c r="D1415" s="65" t="s">
        <v>60</v>
      </c>
      <c r="E1415" s="4" t="s">
        <v>126</v>
      </c>
      <c r="G1415" s="4" t="s">
        <v>127</v>
      </c>
    </row>
    <row r="1416" spans="2:16" hidden="1" x14ac:dyDescent="0.3">
      <c r="C1416" s="73" t="str">
        <f>CONCATENATE(E1416,F1416,G1416,H1416,I1416,J1416,K1416,,L1416,M1416)</f>
        <v>Select a service that best fits your needs.</v>
      </c>
      <c r="D1416" s="65" t="s">
        <v>60</v>
      </c>
      <c r="E1416" s="4" t="s">
        <v>17</v>
      </c>
    </row>
    <row r="1417" spans="2:16" hidden="1" x14ac:dyDescent="0.3">
      <c r="C1417" s="62" t="str">
        <f>$C$1164</f>
        <v>Standard Cultural Competence - begin</v>
      </c>
      <c r="E1417" s="65" t="s">
        <v>60</v>
      </c>
      <c r="F1417" s="62" t="str">
        <f>$H$1164</f>
        <v>beginning the Standard Cultural Competence program</v>
      </c>
      <c r="G1417" s="65" t="s">
        <v>60</v>
      </c>
      <c r="H1417" s="73" t="str">
        <f>CONCATENATE($I1417,$J1417,$K1417,$L1417,$M1417,$N1417,$O1417,$P1417)</f>
        <v>Now that Juanita is beginning the Standard Cultural Competence program, we expect improved outcomes. And can provide a testimonial of their responsiveness to the needs of diverse clients.</v>
      </c>
      <c r="I1417" s="4" t="s">
        <v>128</v>
      </c>
      <c r="J1417" s="65" t="str">
        <f>F1414</f>
        <v>Juanita</v>
      </c>
      <c r="K1417" s="61" t="s">
        <v>129</v>
      </c>
      <c r="L1417" s="4" t="str">
        <f>F1417</f>
        <v>beginning the Standard Cultural Competence program</v>
      </c>
      <c r="M1417" s="4" t="s">
        <v>143</v>
      </c>
      <c r="N1417" s="60" t="s">
        <v>131</v>
      </c>
    </row>
    <row r="1418" spans="2:16" hidden="1" x14ac:dyDescent="0.3">
      <c r="C1418" s="62" t="str">
        <f>$C$1165</f>
        <v>Competitive Cultural Competence - begin</v>
      </c>
      <c r="E1418" s="65" t="s">
        <v>60</v>
      </c>
      <c r="F1418" s="62" t="str">
        <f>$H$1165</f>
        <v>beginning the Competetive Cultural Competence program</v>
      </c>
      <c r="G1418" s="65" t="s">
        <v>60</v>
      </c>
      <c r="H1418" s="73" t="str">
        <f t="shared" ref="H1418:H1423" si="69">CONCATENATE($I1418,$J1418,$K1418,$L1418,$M1418,$N1418,$O1418,$P1418)</f>
        <v>Now that Juanita is beginning the Competetive Cultural Competence program, we anticipate modestly improved wellness outcomes. And can provide a testimonial of their responsiveness to the needs of diverse clients.</v>
      </c>
      <c r="I1418" s="4" t="s">
        <v>128</v>
      </c>
      <c r="J1418" s="4" t="str">
        <f>J1417</f>
        <v>Juanita</v>
      </c>
      <c r="K1418" s="61" t="str">
        <f>K$1195</f>
        <v xml:space="preserve"> is </v>
      </c>
      <c r="L1418" s="4" t="str">
        <f t="shared" ref="L1418:L1422" si="70">F1418</f>
        <v>beginning the Competetive Cultural Competence program</v>
      </c>
      <c r="M1418" s="4" t="s">
        <v>144</v>
      </c>
      <c r="N1418" s="60" t="s">
        <v>131</v>
      </c>
    </row>
    <row r="1419" spans="2:16" hidden="1" x14ac:dyDescent="0.3">
      <c r="C1419" s="62" t="str">
        <f>$C$1166</f>
        <v>Standard Cultural Competence - enrolled</v>
      </c>
      <c r="E1419" s="65" t="s">
        <v>60</v>
      </c>
      <c r="F1419" s="62" t="str">
        <f>$H$1166</f>
        <v>participating in the Standard Cultural Competence program</v>
      </c>
      <c r="G1419" s="65" t="s">
        <v>60</v>
      </c>
      <c r="H1419" s="73" t="str">
        <f t="shared" si="69"/>
        <v>Now that Juanita is participating in the Standard Cultural Competence program, we expect better outcomes. And can provide a testimonial of their responsiveness to the needs of diverse clients.</v>
      </c>
      <c r="I1419" s="4" t="s">
        <v>128</v>
      </c>
      <c r="J1419" s="4" t="str">
        <f t="shared" ref="J1419:J1422" si="71">J1418</f>
        <v>Juanita</v>
      </c>
      <c r="K1419" s="61" t="str">
        <f>K$1195</f>
        <v xml:space="preserve"> is </v>
      </c>
      <c r="L1419" s="4" t="str">
        <f t="shared" si="70"/>
        <v>participating in the Standard Cultural Competence program</v>
      </c>
      <c r="M1419" s="4" t="s">
        <v>145</v>
      </c>
      <c r="N1419" s="60" t="s">
        <v>131</v>
      </c>
    </row>
    <row r="1420" spans="2:16" hidden="1" x14ac:dyDescent="0.3">
      <c r="C1420" s="62" t="str">
        <f>$C$1167</f>
        <v>Competitive Cultural Competence - enrolled</v>
      </c>
      <c r="E1420" s="65" t="s">
        <v>60</v>
      </c>
      <c r="F1420" s="62" t="str">
        <f>$H$1167</f>
        <v>participating in the Competetive Cultural Competence program</v>
      </c>
      <c r="G1420" s="65" t="s">
        <v>60</v>
      </c>
      <c r="H1420" s="73" t="str">
        <f t="shared" si="69"/>
        <v>Now that Juanita is participating in the Competetive Cultural Competence program, we anticipate significantly improved wellness outcomes. And can provide a testimonial of their responsiveness to the needs of diverse clients.</v>
      </c>
      <c r="I1420" s="4" t="s">
        <v>128</v>
      </c>
      <c r="J1420" s="4" t="str">
        <f t="shared" si="71"/>
        <v>Juanita</v>
      </c>
      <c r="K1420" s="61" t="str">
        <f>K$1195</f>
        <v xml:space="preserve"> is </v>
      </c>
      <c r="L1420" s="4" t="str">
        <f t="shared" si="70"/>
        <v>participating in the Competetive Cultural Competence program</v>
      </c>
      <c r="M1420" s="4" t="s">
        <v>146</v>
      </c>
      <c r="N1420" s="60" t="s">
        <v>131</v>
      </c>
    </row>
    <row r="1421" spans="2:16" hidden="1" x14ac:dyDescent="0.3">
      <c r="C1421" s="62" t="str">
        <f>$C$1168</f>
        <v>Standard Cultural Competence - completed</v>
      </c>
      <c r="E1421" s="65" t="s">
        <v>60</v>
      </c>
      <c r="F1421" s="62" t="str">
        <f>$H$1168</f>
        <v>completing the Standard Cultural Competence program</v>
      </c>
      <c r="G1421" s="65" t="s">
        <v>60</v>
      </c>
      <c r="H1421" s="73" t="str">
        <f t="shared" si="69"/>
        <v>Now that Juanita is completing the Standard Cultural Competence program, we expect stellar outcomes. And will soon provide a testimonial of their responsiveness to the needs of diverse clients.</v>
      </c>
      <c r="I1421" s="4" t="s">
        <v>128</v>
      </c>
      <c r="J1421" s="4" t="str">
        <f t="shared" si="71"/>
        <v>Juanita</v>
      </c>
      <c r="K1421" s="61" t="str">
        <f>K$1195</f>
        <v xml:space="preserve"> is </v>
      </c>
      <c r="L1421" s="4" t="str">
        <f t="shared" si="70"/>
        <v>completing the Standard Cultural Competence program</v>
      </c>
      <c r="M1421" s="4" t="s">
        <v>147</v>
      </c>
      <c r="N1421" s="60" t="s">
        <v>136</v>
      </c>
    </row>
    <row r="1422" spans="2:16" hidden="1" x14ac:dyDescent="0.3">
      <c r="C1422" s="62" t="str">
        <f>$C$1169</f>
        <v>Competitive Cultural Competence - completed</v>
      </c>
      <c r="E1422" s="65" t="s">
        <v>60</v>
      </c>
      <c r="F1422" s="62" t="str">
        <f>$H$1169</f>
        <v>completing the Competetive Cultural Competence program</v>
      </c>
      <c r="G1422" s="65" t="s">
        <v>60</v>
      </c>
      <c r="H1422" s="73" t="str">
        <f t="shared" si="69"/>
        <v>Now that Juanita is completing the Competetive Cultural Competence program, we anticipate greatly improved wellness outcomes. And will soon provide a testimonial of their responsiveness to the needs of diverse clients.</v>
      </c>
      <c r="I1422" s="4" t="s">
        <v>128</v>
      </c>
      <c r="J1422" s="4" t="str">
        <f t="shared" si="71"/>
        <v>Juanita</v>
      </c>
      <c r="K1422" s="61" t="str">
        <f>K$1195</f>
        <v xml:space="preserve"> is </v>
      </c>
      <c r="L1422" s="4" t="str">
        <f t="shared" si="70"/>
        <v>completing the Competetive Cultural Competence program</v>
      </c>
      <c r="M1422" s="4" t="s">
        <v>148</v>
      </c>
      <c r="N1422" s="60" t="s">
        <v>136</v>
      </c>
    </row>
    <row r="1423" spans="2:16" hidden="1" x14ac:dyDescent="0.3">
      <c r="G1423" s="65" t="s">
        <v>60</v>
      </c>
      <c r="H1423" s="73" t="str">
        <f t="shared" si="69"/>
        <v>Select one of these two services, Standard or Competitive Competence, to best improve your efficacy serving diverse patients. We can then offer a testimonial of your improved responsiveness to diverse clients.</v>
      </c>
      <c r="K1423" s="61" t="s">
        <v>138</v>
      </c>
      <c r="L1423" s="61" t="s">
        <v>139</v>
      </c>
      <c r="M1423" s="61" t="s">
        <v>149</v>
      </c>
      <c r="N1423" s="60" t="s">
        <v>141</v>
      </c>
    </row>
    <row r="1424" spans="2:16" hidden="1" x14ac:dyDescent="0.3">
      <c r="C1424" s="73" t="str">
        <f>IF($C1412=$C1417,H1417,IF($C1412=$C1418,H1418,IF($C1412=C1419,H1419,IF($C1412=C1420,H1420,IF($C1412=C1421,H1421,IF($C1412=C1422,H1422,IF($C1412=0,H1423)))))))</f>
        <v>Now that Juanita is beginning the Standard Cultural Competence program, we expect improved outcomes. And can provide a testimonial of their responsiveness to the needs of diverse clients.</v>
      </c>
      <c r="E1424" s="65" t="s">
        <v>60</v>
      </c>
      <c r="F1424" s="73" t="str">
        <f>IF($C1412=$C1417,F1417,IF($C1412=$C1418,F1418,IF($C1412=C1419,F1419,IF($C1412=C1420,F1420,IF($C1412=C1421,F1421,IF($C1412=C1422,F1422,IF($C1412=0,"")))))))</f>
        <v>beginning the Standard Cultural Competence program</v>
      </c>
      <c r="G1424" s="65" t="s">
        <v>60</v>
      </c>
    </row>
    <row r="1425" spans="2:13" hidden="1" x14ac:dyDescent="0.3"/>
    <row r="1426" spans="2:13" hidden="1" x14ac:dyDescent="0.3">
      <c r="C1426" s="4" t="s">
        <v>142</v>
      </c>
    </row>
    <row r="1427" spans="2:13" hidden="1" x14ac:dyDescent="0.3"/>
    <row r="1428" spans="2:13" hidden="1" x14ac:dyDescent="0.3"/>
    <row r="1429" spans="2:13" hidden="1" x14ac:dyDescent="0.3"/>
    <row r="1430" spans="2:13" ht="16" hidden="1" x14ac:dyDescent="0.4">
      <c r="B1430" s="66" t="str">
        <f>IF(OR(F379="",J379=""),B379,CONCATENATE(B379,": ",F379,", ",J379))</f>
        <v>9th visit: postpartum, provider finished SC</v>
      </c>
      <c r="C1430" s="67"/>
      <c r="D1430" s="67"/>
      <c r="E1430" s="67"/>
      <c r="F1430" s="67"/>
      <c r="G1430" s="67"/>
      <c r="H1430" s="67"/>
      <c r="I1430" s="67"/>
      <c r="J1430" s="67"/>
      <c r="K1430" s="67"/>
      <c r="L1430" s="67"/>
      <c r="M1430" s="133">
        <f>IF(J379=I$1103,L$1103,IF(J379=I$1104,L$1104,IF(J379=I$1105,L$1105,IF(J379=I$1106,L$1106,IF(J379=I$1107,L$1107,IF(J379=I$1108,L$1108,IF(J379=I$1109,L$1109,IF(J379="",0))))))))</f>
        <v>0.5</v>
      </c>
    </row>
    <row r="1431" spans="2:13" hidden="1" x14ac:dyDescent="0.3">
      <c r="F1431" s="63"/>
    </row>
    <row r="1432" spans="2:13" hidden="1" x14ac:dyDescent="0.3">
      <c r="F1432" s="70" t="str">
        <f>F383</f>
        <v>Maria</v>
      </c>
      <c r="J1432" s="70" t="str">
        <f>F384</f>
        <v>Juanita</v>
      </c>
    </row>
    <row r="1433" spans="2:13" hidden="1" x14ac:dyDescent="0.3"/>
    <row r="1434" spans="2:13" hidden="1" x14ac:dyDescent="0.3">
      <c r="B1434" s="64">
        <f>IF(C1434=F$1107,E$1107,IF(C1434=F$1108,E$1108,IF(C1434=F$1109,E$1109,IF(C1434=F$1110,E$1110,IF(C1434=F$1111,E$1111,IF(C1434=0,0))))))</f>
        <v>0</v>
      </c>
      <c r="C1434" s="4" t="str">
        <f>K386</f>
        <v>I strongly disagree</v>
      </c>
      <c r="F1434" s="4" t="str">
        <f>F1397</f>
        <v>1. I felt fully seen and heard.</v>
      </c>
      <c r="M1434" s="4">
        <f>IF(K386="",0,1)</f>
        <v>1</v>
      </c>
    </row>
    <row r="1435" spans="2:13" hidden="1" x14ac:dyDescent="0.3">
      <c r="B1435" s="64">
        <f t="shared" ref="B1435:B1443" si="72">IF(C1435=F$1107,E$1107,IF(C1435=F$1108,E$1108,IF(C1435=F$1109,E$1109,IF(C1435=F$1110,E$1110,IF(C1435=F$1111,E$1111,IF(C1435=0,0))))))</f>
        <v>7.5</v>
      </c>
      <c r="C1435" s="4" t="str">
        <f>K388</f>
        <v>I somewhat agree</v>
      </c>
      <c r="F1435" s="4" t="str">
        <f t="shared" ref="F1435:F1443" si="73">F1398</f>
        <v>2. They faithfully responded to all of my expressions of pain or discomfort.</v>
      </c>
      <c r="M1435" s="4">
        <f>IF(K388="",0,1)</f>
        <v>1</v>
      </c>
    </row>
    <row r="1436" spans="2:13" hidden="1" x14ac:dyDescent="0.3">
      <c r="B1436" s="64">
        <f t="shared" si="72"/>
        <v>7.5</v>
      </c>
      <c r="C1436" s="4" t="str">
        <f>K390</f>
        <v>I somewhat agree</v>
      </c>
      <c r="F1436" s="4" t="str">
        <f t="shared" si="73"/>
        <v>3. They put my personal wellbeing ahead of their institutional processes.</v>
      </c>
      <c r="M1436" s="4">
        <f>IF(K390="",0,1)</f>
        <v>1</v>
      </c>
    </row>
    <row r="1437" spans="2:13" hidden="1" x14ac:dyDescent="0.3">
      <c r="B1437" s="64">
        <f t="shared" si="72"/>
        <v>2.5</v>
      </c>
      <c r="C1437" s="4" t="str">
        <f>K392</f>
        <v>I somewhat disagree</v>
      </c>
      <c r="F1437" s="4" t="str">
        <f t="shared" si="73"/>
        <v>4. Their actions and expressions were devoid of any microaggressions.</v>
      </c>
      <c r="M1437" s="4">
        <f>IF(K392="",0,1)</f>
        <v>1</v>
      </c>
    </row>
    <row r="1438" spans="2:13" hidden="1" x14ac:dyDescent="0.3">
      <c r="B1438" s="64">
        <f t="shared" si="72"/>
        <v>0</v>
      </c>
      <c r="C1438" s="4" t="str">
        <f>K394</f>
        <v>I strongly disagree</v>
      </c>
      <c r="F1438" s="4" t="str">
        <f t="shared" si="73"/>
        <v>5. They asked me how they could be more culturally sensitive.</v>
      </c>
      <c r="M1438" s="4">
        <f>IF(K394="",0,1)</f>
        <v>1</v>
      </c>
    </row>
    <row r="1439" spans="2:13" hidden="1" x14ac:dyDescent="0.3">
      <c r="B1439" s="64">
        <f t="shared" si="72"/>
        <v>0</v>
      </c>
      <c r="C1439" s="4" t="str">
        <f>K396</f>
        <v>I strongly disagree</v>
      </c>
      <c r="F1439" s="4" t="str">
        <f t="shared" si="73"/>
        <v>6. They did not exploit my vulnerability to their professional authority.</v>
      </c>
      <c r="M1439" s="4">
        <f>IF(K396="",0,1)</f>
        <v>1</v>
      </c>
    </row>
    <row r="1440" spans="2:13" hidden="1" x14ac:dyDescent="0.3">
      <c r="B1440" s="64">
        <f t="shared" si="72"/>
        <v>5</v>
      </c>
      <c r="C1440" s="4" t="str">
        <f>K398</f>
        <v>I neither agree nor disagree</v>
      </c>
      <c r="F1440" s="4" t="str">
        <f t="shared" si="73"/>
        <v>7. I never had to give up my autonomy to fit their processes.</v>
      </c>
      <c r="M1440" s="4">
        <f>IF(K398="",0,1)</f>
        <v>1</v>
      </c>
    </row>
    <row r="1441" spans="2:16" hidden="1" x14ac:dyDescent="0.3">
      <c r="B1441" s="64">
        <f t="shared" si="72"/>
        <v>0</v>
      </c>
      <c r="C1441" s="4" t="str">
        <f>K400</f>
        <v>I strongly disagree</v>
      </c>
      <c r="F1441" s="4" t="str">
        <f t="shared" si="73"/>
        <v>8. Staff appeared to be culturally diverse.</v>
      </c>
      <c r="M1441" s="4">
        <f>IF(K400="",0,1)</f>
        <v>1</v>
      </c>
    </row>
    <row r="1442" spans="2:16" hidden="1" x14ac:dyDescent="0.3">
      <c r="B1442" s="64">
        <f t="shared" si="72"/>
        <v>10</v>
      </c>
      <c r="C1442" s="4" t="str">
        <f>K402</f>
        <v>I strongly agree</v>
      </c>
      <c r="F1442" s="4" t="str">
        <f t="shared" si="73"/>
        <v>9. They effectively accommodated my linguistic barrier.</v>
      </c>
      <c r="M1442" s="4">
        <f>IF(K402="",0,1)</f>
        <v>1</v>
      </c>
    </row>
    <row r="1443" spans="2:16" hidden="1" x14ac:dyDescent="0.3">
      <c r="B1443" s="64">
        <f t="shared" si="72"/>
        <v>2.5</v>
      </c>
      <c r="C1443" s="4" t="str">
        <f>K404</f>
        <v>I somewhat disagree</v>
      </c>
      <c r="F1443" s="4" t="str">
        <f t="shared" si="73"/>
        <v>10. I was offered billing options appropriate to my cultural values.</v>
      </c>
      <c r="M1443" s="4">
        <f>IF(K404="",0,1)</f>
        <v>1</v>
      </c>
    </row>
    <row r="1444" spans="2:16" hidden="1" x14ac:dyDescent="0.3">
      <c r="M1444" s="71">
        <f t="shared" ref="M1444" si="74">SUM(M1434:M1443)</f>
        <v>10</v>
      </c>
    </row>
    <row r="1445" spans="2:16" ht="15.5" hidden="1" x14ac:dyDescent="0.45">
      <c r="B1445" s="72">
        <f t="shared" ref="B1445" si="75">ROUND(SUM(B1434:B1443),0)</f>
        <v>35</v>
      </c>
      <c r="C1445" s="73" t="str">
        <f>IF(AND($B1445&gt;=$B$1114,$B1445&lt;$C$1114),E$1114,IF(AND($B1445&gt;=$B$1115,$B1445&lt;$C$1115),E$1115,IF(AND($B1445&gt;=$B$1116,$B1445&lt;$C$1116),E$1116,IF(AND($B1445&gt;=$B$1117,$B1445&lt;$C$1117),E$1117,IF(AND($B1445&gt;=$B$1118,$B1445&lt;=$C$1118),E$1118)))))</f>
        <v>Significantly incompetent</v>
      </c>
      <c r="F1445" s="73" t="str">
        <f>IF(AND($B1445&gt;=$B$1114,$B1445&lt;$C$1114),H$1114,IF(AND($B1445&gt;=$B$1115,$B1445&lt;$C$1115),H$1115,IF(AND($B1445&gt;=$B$1116,$B1445&lt;$C$1116),H$1116,IF(AND($B1445&gt;=$B$1117,$B1445&lt;$C$1117),H$1117,IF(AND($B1445&gt;=$B$1118,$B1445&lt;=$C$1118),H$1118)))))</f>
        <v>significant incompetence</v>
      </c>
      <c r="I1445" s="73" t="str">
        <f>IF(AND($B1445&gt;=$B$1114,$B1445&lt;$C$1114),K$1114,IF(AND($B1445&gt;=$B$1115,$B1445&lt;$C$1115),K$1115,IF(AND($B1445&gt;=$B$1116,$B1445&lt;$C$1116),K$1116,IF(AND($B1445&gt;=$B$1117,$B1445&lt;$C$1117),K$1117,IF(AND($B1445&gt;=$B$1118,$B1445&lt;=$C$1118),K$1118)))))</f>
        <v>significant risk to Maria's wellbeing</v>
      </c>
      <c r="M1445" s="74">
        <f>IF(M1444=10,B1445,"")</f>
        <v>35</v>
      </c>
      <c r="P1445" s="127">
        <f>IF(M1445="","",M1445*0.01)</f>
        <v>0.35000000000000003</v>
      </c>
    </row>
    <row r="1446" spans="2:16" ht="15.5" hidden="1" x14ac:dyDescent="0.45">
      <c r="L1446" s="75" t="s">
        <v>92</v>
      </c>
      <c r="M1446" s="76">
        <f>IF(K384="","",K384)</f>
        <v>7.8</v>
      </c>
      <c r="P1446" s="127">
        <f>IF(M1446="","",1-(M1446/12))</f>
        <v>0.35</v>
      </c>
    </row>
    <row r="1447" spans="2:16" hidden="1" x14ac:dyDescent="0.3">
      <c r="B1447" s="73" t="str">
        <f t="shared" ref="B1447" si="76">IF(M1444=10,CONCATENATE(E1447,F1447,G1447,H1447,I1447,J1447,K1447,L1447,M1447),"")</f>
        <v>The resulting score for cultural competence is 35 out of 100. This indicates a level of significant incompetence.</v>
      </c>
      <c r="D1447" s="65" t="s">
        <v>60</v>
      </c>
      <c r="E1447" s="4" t="s">
        <v>93</v>
      </c>
      <c r="F1447" s="4">
        <f t="shared" ref="F1447" si="77">B1445</f>
        <v>35</v>
      </c>
      <c r="G1447" s="4" t="s">
        <v>94</v>
      </c>
      <c r="H1447" s="4" t="str">
        <f t="shared" ref="H1447" si="78">F1445</f>
        <v>significant incompetence</v>
      </c>
      <c r="I1447" s="4" t="s">
        <v>95</v>
      </c>
    </row>
    <row r="1448" spans="2:16" hidden="1" x14ac:dyDescent="0.3"/>
    <row r="1449" spans="2:16" ht="14.5" hidden="1" x14ac:dyDescent="0.45">
      <c r="C1449" s="147" t="str">
        <f>E414</f>
        <v>Standard Cultural Competence - completed</v>
      </c>
      <c r="D1449" s="148"/>
      <c r="E1449" s="148"/>
      <c r="F1449" s="148"/>
      <c r="G1449" s="148"/>
      <c r="H1449" s="149"/>
    </row>
    <row r="1450" spans="2:16" hidden="1" x14ac:dyDescent="0.3"/>
    <row r="1451" spans="2:16" hidden="1" x14ac:dyDescent="0.3">
      <c r="C1451" s="73" t="str">
        <f>CONCATENATE(E1451,F1451,G1451,H1451,I1451,J1451,K1451,,L1451,M1451)</f>
        <v xml:space="preserve">We provide this helpful feedback to you, Juanita, to improve your cultural competency. </v>
      </c>
      <c r="D1451" s="65" t="s">
        <v>60</v>
      </c>
      <c r="E1451" s="4" t="s">
        <v>123</v>
      </c>
      <c r="F1451" s="4" t="str">
        <f>IF($J1432=0,"the recipient",$J1432)</f>
        <v>Juanita</v>
      </c>
      <c r="G1451" s="4" t="s">
        <v>124</v>
      </c>
      <c r="H1451" s="4"/>
    </row>
    <row r="1452" spans="2:16" hidden="1" x14ac:dyDescent="0.3">
      <c r="C1452" s="73" t="str">
        <f>CONCATENATE(E1452,F1452,G1452,H1452,I1452,J1452,K1452,,L1452,M1452)</f>
        <v xml:space="preserve">We know medical providers like you rely upon referrals. Often from those you serve. </v>
      </c>
      <c r="D1452" s="65" t="s">
        <v>60</v>
      </c>
      <c r="E1452" s="4" t="s">
        <v>126</v>
      </c>
      <c r="G1452" s="4" t="s">
        <v>127</v>
      </c>
    </row>
    <row r="1453" spans="2:16" hidden="1" x14ac:dyDescent="0.3">
      <c r="C1453" s="73" t="str">
        <f>CONCATENATE(E1453,F1453,G1453,H1453,I1453,J1453,K1453,,L1453,M1453)</f>
        <v>Select a service that best fits your needs.</v>
      </c>
      <c r="D1453" s="65" t="s">
        <v>60</v>
      </c>
      <c r="E1453" s="4" t="s">
        <v>17</v>
      </c>
    </row>
    <row r="1454" spans="2:16" hidden="1" x14ac:dyDescent="0.3">
      <c r="C1454" s="62" t="str">
        <f>$C$1164</f>
        <v>Standard Cultural Competence - begin</v>
      </c>
      <c r="E1454" s="65" t="s">
        <v>60</v>
      </c>
      <c r="F1454" s="62" t="str">
        <f>$H$1164</f>
        <v>beginning the Standard Cultural Competence program</v>
      </c>
      <c r="G1454" s="65" t="s">
        <v>60</v>
      </c>
      <c r="H1454" s="73" t="str">
        <f>CONCATENATE($I1454,$J1454,$K1454,$L1454,$M1454,$N1454,$O1454,$P1454)</f>
        <v>Now that Juanita is beginning the Standard Cultural Competence program, we expect improved outcomes. And can provide a testimonial of their responsiveness to the needs of diverse clients.</v>
      </c>
      <c r="I1454" s="4" t="s">
        <v>128</v>
      </c>
      <c r="J1454" s="65" t="str">
        <f>F1451</f>
        <v>Juanita</v>
      </c>
      <c r="K1454" s="61" t="s">
        <v>129</v>
      </c>
      <c r="L1454" s="4" t="str">
        <f>F1454</f>
        <v>beginning the Standard Cultural Competence program</v>
      </c>
      <c r="M1454" s="4" t="s">
        <v>143</v>
      </c>
      <c r="N1454" s="60" t="s">
        <v>131</v>
      </c>
    </row>
    <row r="1455" spans="2:16" hidden="1" x14ac:dyDescent="0.3">
      <c r="C1455" s="62" t="str">
        <f>$C$1165</f>
        <v>Competitive Cultural Competence - begin</v>
      </c>
      <c r="E1455" s="65" t="s">
        <v>60</v>
      </c>
      <c r="F1455" s="62" t="str">
        <f>$H$1165</f>
        <v>beginning the Competetive Cultural Competence program</v>
      </c>
      <c r="G1455" s="65" t="s">
        <v>60</v>
      </c>
      <c r="H1455" s="73" t="str">
        <f t="shared" ref="H1455:H1460" si="79">CONCATENATE($I1455,$J1455,$K1455,$L1455,$M1455,$N1455,$O1455,$P1455)</f>
        <v>Now that Juanita is beginning the Competetive Cultural Competence program, we anticipate modestly improved wellness outcomes. And can provide a testimonial of their responsiveness to the needs of diverse clients.</v>
      </c>
      <c r="I1455" s="4" t="s">
        <v>128</v>
      </c>
      <c r="J1455" s="4" t="str">
        <f>J1454</f>
        <v>Juanita</v>
      </c>
      <c r="K1455" s="61" t="str">
        <f>K$1195</f>
        <v xml:space="preserve"> is </v>
      </c>
      <c r="L1455" s="4" t="str">
        <f t="shared" ref="L1455:L1459" si="80">F1455</f>
        <v>beginning the Competetive Cultural Competence program</v>
      </c>
      <c r="M1455" s="4" t="s">
        <v>144</v>
      </c>
      <c r="N1455" s="60" t="s">
        <v>131</v>
      </c>
    </row>
    <row r="1456" spans="2:16" hidden="1" x14ac:dyDescent="0.3">
      <c r="C1456" s="62" t="str">
        <f>$C$1166</f>
        <v>Standard Cultural Competence - enrolled</v>
      </c>
      <c r="E1456" s="65" t="s">
        <v>60</v>
      </c>
      <c r="F1456" s="62" t="str">
        <f>$H$1166</f>
        <v>participating in the Standard Cultural Competence program</v>
      </c>
      <c r="G1456" s="65" t="s">
        <v>60</v>
      </c>
      <c r="H1456" s="73" t="str">
        <f t="shared" si="79"/>
        <v>Now that Juanita is participating in the Standard Cultural Competence program, we expect better outcomes. And can provide a testimonial of their responsiveness to the needs of diverse clients.</v>
      </c>
      <c r="I1456" s="4" t="s">
        <v>128</v>
      </c>
      <c r="J1456" s="4" t="str">
        <f t="shared" ref="J1456:J1459" si="81">J1455</f>
        <v>Juanita</v>
      </c>
      <c r="K1456" s="61" t="str">
        <f>K$1195</f>
        <v xml:space="preserve"> is </v>
      </c>
      <c r="L1456" s="4" t="str">
        <f t="shared" si="80"/>
        <v>participating in the Standard Cultural Competence program</v>
      </c>
      <c r="M1456" s="4" t="s">
        <v>145</v>
      </c>
      <c r="N1456" s="60" t="s">
        <v>131</v>
      </c>
    </row>
    <row r="1457" spans="2:14" hidden="1" x14ac:dyDescent="0.3">
      <c r="C1457" s="62" t="str">
        <f>$C$1167</f>
        <v>Competitive Cultural Competence - enrolled</v>
      </c>
      <c r="E1457" s="65" t="s">
        <v>60</v>
      </c>
      <c r="F1457" s="62" t="str">
        <f>$H$1167</f>
        <v>participating in the Competetive Cultural Competence program</v>
      </c>
      <c r="G1457" s="65" t="s">
        <v>60</v>
      </c>
      <c r="H1457" s="73" t="str">
        <f t="shared" si="79"/>
        <v>Now that Juanita is participating in the Competetive Cultural Competence program, we anticipate significantly improved wellness outcomes. And can provide a testimonial of their responsiveness to the needs of diverse clients.</v>
      </c>
      <c r="I1457" s="4" t="s">
        <v>128</v>
      </c>
      <c r="J1457" s="4" t="str">
        <f t="shared" si="81"/>
        <v>Juanita</v>
      </c>
      <c r="K1457" s="61" t="str">
        <f>K$1195</f>
        <v xml:space="preserve"> is </v>
      </c>
      <c r="L1457" s="4" t="str">
        <f t="shared" si="80"/>
        <v>participating in the Competetive Cultural Competence program</v>
      </c>
      <c r="M1457" s="4" t="s">
        <v>146</v>
      </c>
      <c r="N1457" s="60" t="s">
        <v>131</v>
      </c>
    </row>
    <row r="1458" spans="2:14" hidden="1" x14ac:dyDescent="0.3">
      <c r="C1458" s="62" t="str">
        <f>$C$1168</f>
        <v>Standard Cultural Competence - completed</v>
      </c>
      <c r="E1458" s="65" t="s">
        <v>60</v>
      </c>
      <c r="F1458" s="62" t="str">
        <f>$H$1168</f>
        <v>completing the Standard Cultural Competence program</v>
      </c>
      <c r="G1458" s="65" t="s">
        <v>60</v>
      </c>
      <c r="H1458" s="73" t="str">
        <f t="shared" si="79"/>
        <v>Now that Juanita is completing the Standard Cultural Competence program, we expect stellar outcomes. And will soon provide a testimonial of their responsiveness to the needs of diverse clients.</v>
      </c>
      <c r="I1458" s="4" t="s">
        <v>128</v>
      </c>
      <c r="J1458" s="4" t="str">
        <f t="shared" si="81"/>
        <v>Juanita</v>
      </c>
      <c r="K1458" s="61" t="str">
        <f>K$1195</f>
        <v xml:space="preserve"> is </v>
      </c>
      <c r="L1458" s="4" t="str">
        <f t="shared" si="80"/>
        <v>completing the Standard Cultural Competence program</v>
      </c>
      <c r="M1458" s="4" t="s">
        <v>147</v>
      </c>
      <c r="N1458" s="60" t="s">
        <v>136</v>
      </c>
    </row>
    <row r="1459" spans="2:14" hidden="1" x14ac:dyDescent="0.3">
      <c r="C1459" s="62" t="str">
        <f>$C$1169</f>
        <v>Competitive Cultural Competence - completed</v>
      </c>
      <c r="E1459" s="65" t="s">
        <v>60</v>
      </c>
      <c r="F1459" s="62" t="str">
        <f>$H$1169</f>
        <v>completing the Competetive Cultural Competence program</v>
      </c>
      <c r="G1459" s="65" t="s">
        <v>60</v>
      </c>
      <c r="H1459" s="73" t="str">
        <f t="shared" si="79"/>
        <v>Now that Juanita is completing the Competetive Cultural Competence program, we anticipate greatly improved wellness outcomes. And will soon provide a testimonial of their responsiveness to the needs of diverse clients.</v>
      </c>
      <c r="I1459" s="4" t="s">
        <v>128</v>
      </c>
      <c r="J1459" s="4" t="str">
        <f t="shared" si="81"/>
        <v>Juanita</v>
      </c>
      <c r="K1459" s="61" t="str">
        <f>K$1195</f>
        <v xml:space="preserve"> is </v>
      </c>
      <c r="L1459" s="4" t="str">
        <f t="shared" si="80"/>
        <v>completing the Competetive Cultural Competence program</v>
      </c>
      <c r="M1459" s="4" t="s">
        <v>148</v>
      </c>
      <c r="N1459" s="60" t="s">
        <v>136</v>
      </c>
    </row>
    <row r="1460" spans="2:14" hidden="1" x14ac:dyDescent="0.3">
      <c r="G1460" s="65" t="s">
        <v>60</v>
      </c>
      <c r="H1460" s="73" t="str">
        <f t="shared" si="79"/>
        <v>Select one of these two services, Standard or Competitive Competence, to best improve your efficacy serving diverse patients. We can then offer a testimonial of your improved responsiveness to diverse clients.</v>
      </c>
      <c r="K1460" s="61" t="s">
        <v>138</v>
      </c>
      <c r="L1460" s="61" t="s">
        <v>139</v>
      </c>
      <c r="M1460" s="61" t="s">
        <v>149</v>
      </c>
      <c r="N1460" s="60" t="s">
        <v>141</v>
      </c>
    </row>
    <row r="1461" spans="2:14" hidden="1" x14ac:dyDescent="0.3">
      <c r="C1461" s="73" t="str">
        <f>IF($C1449=$C1454,H1454,IF($C1449=$C1455,H1455,IF($C1449=C1456,H1456,IF($C1449=C1457,H1457,IF($C1449=C1458,H1458,IF($C1449=C1459,H1459,IF($C1449=0,H1460)))))))</f>
        <v>Now that Juanita is completing the Standard Cultural Competence program, we expect stellar outcomes. And will soon provide a testimonial of their responsiveness to the needs of diverse clients.</v>
      </c>
      <c r="E1461" s="65" t="s">
        <v>60</v>
      </c>
      <c r="F1461" s="73" t="str">
        <f>IF($C1449=$C1454,F1454,IF($C1449=$C1455,F1455,IF($C1449=C1456,F1456,IF($C1449=C1457,F1457,IF($C1449=C1458,F1458,IF($C1449=C1459,F1459,IF($C1449=0,"")))))))</f>
        <v>completing the Standard Cultural Competence program</v>
      </c>
      <c r="G1461" s="65" t="s">
        <v>60</v>
      </c>
    </row>
    <row r="1462" spans="2:14" hidden="1" x14ac:dyDescent="0.3"/>
    <row r="1463" spans="2:14" hidden="1" x14ac:dyDescent="0.3">
      <c r="C1463" s="4" t="s">
        <v>142</v>
      </c>
    </row>
    <row r="1464" spans="2:14" hidden="1" x14ac:dyDescent="0.3"/>
    <row r="1465" spans="2:14" hidden="1" x14ac:dyDescent="0.3"/>
    <row r="1466" spans="2:14" hidden="1" x14ac:dyDescent="0.3"/>
    <row r="1467" spans="2:14" ht="16" hidden="1" x14ac:dyDescent="0.4">
      <c r="B1467" s="66" t="str">
        <f>IF(OR(F420="",J420=""),B420,CONCATENATE(B420,": ",F420,", ",J420))</f>
        <v>10th visit: postpartum, provider finished SC</v>
      </c>
      <c r="C1467" s="67"/>
      <c r="D1467" s="67"/>
      <c r="E1467" s="67"/>
      <c r="F1467" s="68"/>
      <c r="G1467" s="67"/>
      <c r="H1467" s="69"/>
      <c r="I1467" s="67"/>
      <c r="J1467" s="67"/>
      <c r="K1467" s="67"/>
      <c r="L1467" s="67"/>
      <c r="M1467" s="133">
        <f>IF(J420=I$1103,L$1103,IF(J420=I$1104,L$1104,IF(J420=I$1105,L$1105,IF(J420=I$1106,L$1106,IF(J420=I$1107,L$1107,IF(J420=I$1108,L$1108,IF(J420=I$1109,L$1109,IF(J420="",0))))))))</f>
        <v>0.5</v>
      </c>
    </row>
    <row r="1468" spans="2:14" hidden="1" x14ac:dyDescent="0.3">
      <c r="F1468" s="63"/>
    </row>
    <row r="1469" spans="2:14" hidden="1" x14ac:dyDescent="0.3">
      <c r="F1469" s="70" t="str">
        <f>F424</f>
        <v>Maria</v>
      </c>
      <c r="J1469" s="70" t="str">
        <f>F425</f>
        <v>Juanita</v>
      </c>
    </row>
    <row r="1470" spans="2:14" hidden="1" x14ac:dyDescent="0.3"/>
    <row r="1471" spans="2:14" hidden="1" x14ac:dyDescent="0.3">
      <c r="B1471" s="64">
        <f>IF(C1471=F$1107,E$1107,IF(C1471=F$1108,E$1108,IF(C1471=F$1109,E$1109,IF(C1471=F$1110,E$1110,IF(C1471=F$1111,E$1111,IF(C1471=0,0))))))</f>
        <v>2.5</v>
      </c>
      <c r="C1471" s="4" t="str">
        <f>K427</f>
        <v>I somewhat disagree</v>
      </c>
      <c r="F1471" s="4" t="str">
        <f>F1434</f>
        <v>1. I felt fully seen and heard.</v>
      </c>
      <c r="M1471" s="4">
        <f>IF(K427="",0,1)</f>
        <v>1</v>
      </c>
    </row>
    <row r="1472" spans="2:14" hidden="1" x14ac:dyDescent="0.3">
      <c r="B1472" s="64">
        <f t="shared" ref="B1472:B1480" si="82">IF(C1472=F$1107,E$1107,IF(C1472=F$1108,E$1108,IF(C1472=F$1109,E$1109,IF(C1472=F$1110,E$1110,IF(C1472=F$1111,E$1111,IF(C1472=0,0))))))</f>
        <v>7.5</v>
      </c>
      <c r="C1472" s="4" t="str">
        <f>K429</f>
        <v>I somewhat agree</v>
      </c>
      <c r="F1472" s="4" t="str">
        <f t="shared" ref="F1472:F1480" si="83">F1435</f>
        <v>2. They faithfully responded to all of my expressions of pain or discomfort.</v>
      </c>
      <c r="M1472" s="4">
        <f>IF(K429="",0,1)</f>
        <v>1</v>
      </c>
    </row>
    <row r="1473" spans="2:16" hidden="1" x14ac:dyDescent="0.3">
      <c r="B1473" s="64">
        <f t="shared" si="82"/>
        <v>7.5</v>
      </c>
      <c r="C1473" s="4" t="str">
        <f>K431</f>
        <v>I somewhat agree</v>
      </c>
      <c r="F1473" s="4" t="str">
        <f t="shared" si="83"/>
        <v>3. They put my personal wellbeing ahead of their institutional processes.</v>
      </c>
      <c r="M1473" s="4">
        <f>IF(K431="",0,1)</f>
        <v>1</v>
      </c>
    </row>
    <row r="1474" spans="2:16" hidden="1" x14ac:dyDescent="0.3">
      <c r="B1474" s="64">
        <f t="shared" si="82"/>
        <v>2.5</v>
      </c>
      <c r="C1474" s="4" t="str">
        <f>K433</f>
        <v>I somewhat disagree</v>
      </c>
      <c r="F1474" s="4" t="str">
        <f t="shared" si="83"/>
        <v>4. Their actions and expressions were devoid of any microaggressions.</v>
      </c>
      <c r="M1474" s="4">
        <f>IF(K433="",0,1)</f>
        <v>1</v>
      </c>
    </row>
    <row r="1475" spans="2:16" hidden="1" x14ac:dyDescent="0.3">
      <c r="B1475" s="64">
        <f t="shared" si="82"/>
        <v>0</v>
      </c>
      <c r="C1475" s="4" t="str">
        <f>K435</f>
        <v>I strongly disagree</v>
      </c>
      <c r="F1475" s="4" t="str">
        <f t="shared" si="83"/>
        <v>5. They asked me how they could be more culturally sensitive.</v>
      </c>
      <c r="M1475" s="4">
        <f>IF(K435="",0,1)</f>
        <v>1</v>
      </c>
    </row>
    <row r="1476" spans="2:16" hidden="1" x14ac:dyDescent="0.3">
      <c r="B1476" s="64">
        <f t="shared" si="82"/>
        <v>5</v>
      </c>
      <c r="C1476" s="4" t="str">
        <f>K437</f>
        <v>I neither agree nor disagree</v>
      </c>
      <c r="F1476" s="4" t="str">
        <f t="shared" si="83"/>
        <v>6. They did not exploit my vulnerability to their professional authority.</v>
      </c>
      <c r="M1476" s="4">
        <f>IF(K437="",0,1)</f>
        <v>1</v>
      </c>
    </row>
    <row r="1477" spans="2:16" hidden="1" x14ac:dyDescent="0.3">
      <c r="B1477" s="64">
        <f t="shared" si="82"/>
        <v>5</v>
      </c>
      <c r="C1477" s="4" t="str">
        <f>K439</f>
        <v>I neither agree nor disagree</v>
      </c>
      <c r="F1477" s="4" t="str">
        <f t="shared" si="83"/>
        <v>7. I never had to give up my autonomy to fit their processes.</v>
      </c>
      <c r="M1477" s="4">
        <f>IF(K439="",0,1)</f>
        <v>1</v>
      </c>
    </row>
    <row r="1478" spans="2:16" hidden="1" x14ac:dyDescent="0.3">
      <c r="B1478" s="64">
        <f t="shared" si="82"/>
        <v>0</v>
      </c>
      <c r="C1478" s="4" t="str">
        <f>K441</f>
        <v>I strongly disagree</v>
      </c>
      <c r="F1478" s="4" t="str">
        <f t="shared" si="83"/>
        <v>8. Staff appeared to be culturally diverse.</v>
      </c>
      <c r="M1478" s="4">
        <f>IF(K441="",0,1)</f>
        <v>1</v>
      </c>
    </row>
    <row r="1479" spans="2:16" hidden="1" x14ac:dyDescent="0.3">
      <c r="B1479" s="64">
        <f t="shared" si="82"/>
        <v>10</v>
      </c>
      <c r="C1479" s="4" t="str">
        <f>K443</f>
        <v>I strongly agree</v>
      </c>
      <c r="F1479" s="4" t="str">
        <f t="shared" si="83"/>
        <v>9. They effectively accommodated my linguistic barrier.</v>
      </c>
      <c r="M1479" s="4">
        <f>IF(K443="",0,1)</f>
        <v>1</v>
      </c>
    </row>
    <row r="1480" spans="2:16" hidden="1" x14ac:dyDescent="0.3">
      <c r="B1480" s="64">
        <f t="shared" si="82"/>
        <v>2.5</v>
      </c>
      <c r="C1480" s="4" t="str">
        <f>K445</f>
        <v>I somewhat disagree</v>
      </c>
      <c r="F1480" s="4" t="str">
        <f t="shared" si="83"/>
        <v>10. I was offered billing options appropriate to my cultural values.</v>
      </c>
      <c r="M1480" s="4">
        <f>IF(K445="",0,1)</f>
        <v>1</v>
      </c>
    </row>
    <row r="1481" spans="2:16" hidden="1" x14ac:dyDescent="0.3">
      <c r="M1481" s="71">
        <f t="shared" ref="M1481" si="84">SUM(M1471:M1480)</f>
        <v>10</v>
      </c>
    </row>
    <row r="1482" spans="2:16" ht="15.5" hidden="1" x14ac:dyDescent="0.45">
      <c r="B1482" s="72">
        <f t="shared" ref="B1482" si="85">ROUND(SUM(B1471:B1480),0)</f>
        <v>43</v>
      </c>
      <c r="C1482" s="73" t="str">
        <f>IF(AND($B1482&gt;=$B$1114,$B1482&lt;$C$1114),E$1114,IF(AND($B1482&gt;=$B$1115,$B1482&lt;$C$1115),E$1115,IF(AND($B1482&gt;=$B$1116,$B1482&lt;$C$1116),E$1116,IF(AND($B1482&gt;=$B$1117,$B1482&lt;$C$1117),E$1117,IF(AND($B1482&gt;=$B$1118,$B1482&lt;=$C$1118),E$1118)))))</f>
        <v>Mildly incompetent</v>
      </c>
      <c r="F1482" s="73" t="str">
        <f>IF(AND($B1482&gt;=$B$1114,$B1482&lt;$C$1114),H$1114,IF(AND($B1482&gt;=$B$1115,$B1482&lt;$C$1115),H$1115,IF(AND($B1482&gt;=$B$1116,$B1482&lt;$C$1116),H$1116,IF(AND($B1482&gt;=$B$1117,$B1482&lt;$C$1117),H$1117,IF(AND($B1482&gt;=$B$1118,$B1482&lt;=$C$1118),H$1118)))))</f>
        <v>mild incompetence</v>
      </c>
      <c r="I1482" s="73" t="str">
        <f>IF(AND($B1482&gt;=$B$1114,$B1482&lt;$C$1114),K$1114,IF(AND($B1482&gt;=$B$1115,$B1482&lt;$C$1115),K$1115,IF(AND($B1482&gt;=$B$1116,$B1482&lt;$C$1116),K$1116,IF(AND($B1482&gt;=$B$1117,$B1482&lt;$C$1117),K$1117,IF(AND($B1482&gt;=$B$1118,$B1482&lt;=$C$1118),K$1118)))))</f>
        <v>moderate risk to Maria's wellbeing</v>
      </c>
      <c r="M1482" s="74">
        <f>IF(M1481=10,B1482,"")</f>
        <v>43</v>
      </c>
      <c r="P1482" s="127">
        <f>IF(M1482="","",M1482*0.01)</f>
        <v>0.43</v>
      </c>
    </row>
    <row r="1483" spans="2:16" ht="15.5" hidden="1" x14ac:dyDescent="0.45">
      <c r="L1483" s="75" t="s">
        <v>92</v>
      </c>
      <c r="M1483" s="76">
        <f>IF(K425="","",K425)</f>
        <v>7.7</v>
      </c>
      <c r="P1483" s="127">
        <f>IF(M1483="","",1-(M1483/12))</f>
        <v>0.35833333333333328</v>
      </c>
    </row>
    <row r="1484" spans="2:16" hidden="1" x14ac:dyDescent="0.3">
      <c r="B1484" s="73" t="str">
        <f t="shared" ref="B1484" si="86">IF(M1481=10,CONCATENATE(E1484,F1484,G1484,H1484,I1484,J1484,K1484,L1484,M1484),"")</f>
        <v>The resulting score for cultural competence is 43 out of 100. This indicates a level of mild incompetence.</v>
      </c>
      <c r="D1484" s="65" t="s">
        <v>60</v>
      </c>
      <c r="E1484" s="4" t="s">
        <v>93</v>
      </c>
      <c r="F1484" s="4">
        <f t="shared" ref="F1484" si="87">B1482</f>
        <v>43</v>
      </c>
      <c r="G1484" s="4" t="s">
        <v>94</v>
      </c>
      <c r="H1484" s="4" t="str">
        <f t="shared" ref="H1484" si="88">F1482</f>
        <v>mild incompetence</v>
      </c>
      <c r="I1484" s="4" t="s">
        <v>95</v>
      </c>
    </row>
    <row r="1485" spans="2:16" hidden="1" x14ac:dyDescent="0.3"/>
    <row r="1486" spans="2:16" ht="14.5" hidden="1" x14ac:dyDescent="0.45">
      <c r="C1486" s="147" t="str">
        <f>E455</f>
        <v>Standard Cultural Competence - completed</v>
      </c>
      <c r="D1486" s="148"/>
      <c r="E1486" s="148"/>
      <c r="F1486" s="148"/>
      <c r="G1486" s="148"/>
      <c r="H1486" s="149"/>
    </row>
    <row r="1487" spans="2:16" hidden="1" x14ac:dyDescent="0.3"/>
    <row r="1488" spans="2:16" hidden="1" x14ac:dyDescent="0.3">
      <c r="C1488" s="73" t="str">
        <f>CONCATENATE(E1488,F1488,G1488,H1488,I1488,J1488,K1488,,L1488,M1488)</f>
        <v xml:space="preserve">We provide this helpful feedback to you, Juanita, to improve your cultural competency. </v>
      </c>
      <c r="D1488" s="65" t="s">
        <v>60</v>
      </c>
      <c r="E1488" s="4" t="s">
        <v>123</v>
      </c>
      <c r="F1488" s="4" t="str">
        <f>IF($J1469=0,"the recipient",$J1469)</f>
        <v>Juanita</v>
      </c>
      <c r="G1488" s="4" t="s">
        <v>124</v>
      </c>
      <c r="H1488" s="4"/>
    </row>
    <row r="1489" spans="2:14" hidden="1" x14ac:dyDescent="0.3">
      <c r="C1489" s="73" t="str">
        <f>CONCATENATE(E1489,F1489,G1489,H1489,I1489,J1489,K1489,,L1489,M1489)</f>
        <v xml:space="preserve">We know medical providers like you rely upon referrals. Often from those you serve. </v>
      </c>
      <c r="D1489" s="65" t="s">
        <v>60</v>
      </c>
      <c r="E1489" s="4" t="s">
        <v>126</v>
      </c>
      <c r="G1489" s="4" t="s">
        <v>127</v>
      </c>
    </row>
    <row r="1490" spans="2:14" hidden="1" x14ac:dyDescent="0.3">
      <c r="C1490" s="73" t="str">
        <f>CONCATENATE(E1490,F1490,G1490,H1490,I1490,J1490,K1490,,L1490,M1490)</f>
        <v>Select a service that best fits your needs.</v>
      </c>
      <c r="D1490" s="65" t="s">
        <v>60</v>
      </c>
      <c r="E1490" s="4" t="s">
        <v>17</v>
      </c>
    </row>
    <row r="1491" spans="2:14" hidden="1" x14ac:dyDescent="0.3">
      <c r="C1491" s="62" t="str">
        <f>$C$1164</f>
        <v>Standard Cultural Competence - begin</v>
      </c>
      <c r="E1491" s="65" t="s">
        <v>60</v>
      </c>
      <c r="F1491" s="62" t="str">
        <f>$H$1164</f>
        <v>beginning the Standard Cultural Competence program</v>
      </c>
      <c r="G1491" s="65" t="s">
        <v>60</v>
      </c>
      <c r="H1491" s="73" t="str">
        <f>CONCATENATE($I1491,$J1491,$K1491,$L1491,$M1491,$N1491,$O1491,$P1491)</f>
        <v>Now that Juanita is beginning the Standard Cultural Competence program, we expect improved outcomes. And can provide a testimonial of their responsiveness to the needs of diverse clients.</v>
      </c>
      <c r="I1491" s="4" t="s">
        <v>128</v>
      </c>
      <c r="J1491" s="65" t="str">
        <f>F1488</f>
        <v>Juanita</v>
      </c>
      <c r="K1491" s="61" t="s">
        <v>129</v>
      </c>
      <c r="L1491" s="4" t="str">
        <f>F1491</f>
        <v>beginning the Standard Cultural Competence program</v>
      </c>
      <c r="M1491" s="4" t="s">
        <v>143</v>
      </c>
      <c r="N1491" s="60" t="s">
        <v>131</v>
      </c>
    </row>
    <row r="1492" spans="2:14" hidden="1" x14ac:dyDescent="0.3">
      <c r="C1492" s="62" t="str">
        <f>$C$1165</f>
        <v>Competitive Cultural Competence - begin</v>
      </c>
      <c r="E1492" s="65" t="s">
        <v>60</v>
      </c>
      <c r="F1492" s="62" t="str">
        <f>$H$1165</f>
        <v>beginning the Competetive Cultural Competence program</v>
      </c>
      <c r="G1492" s="65" t="s">
        <v>60</v>
      </c>
      <c r="H1492" s="73" t="str">
        <f t="shared" ref="H1492:H1497" si="89">CONCATENATE($I1492,$J1492,$K1492,$L1492,$M1492,$N1492,$O1492,$P1492)</f>
        <v>Now that Juanita is beginning the Competetive Cultural Competence program, we anticipate modestly improved wellness outcomes. And can provide a testimonial of their responsiveness to the needs of diverse clients.</v>
      </c>
      <c r="I1492" s="4" t="s">
        <v>128</v>
      </c>
      <c r="J1492" s="4" t="str">
        <f>J1491</f>
        <v>Juanita</v>
      </c>
      <c r="K1492" s="61" t="str">
        <f>K$1195</f>
        <v xml:space="preserve"> is </v>
      </c>
      <c r="L1492" s="4" t="str">
        <f t="shared" ref="L1492:L1496" si="90">F1492</f>
        <v>beginning the Competetive Cultural Competence program</v>
      </c>
      <c r="M1492" s="4" t="s">
        <v>144</v>
      </c>
      <c r="N1492" s="60" t="s">
        <v>131</v>
      </c>
    </row>
    <row r="1493" spans="2:14" hidden="1" x14ac:dyDescent="0.3">
      <c r="C1493" s="62" t="str">
        <f>$C$1166</f>
        <v>Standard Cultural Competence - enrolled</v>
      </c>
      <c r="E1493" s="65" t="s">
        <v>60</v>
      </c>
      <c r="F1493" s="62" t="str">
        <f>$H$1166</f>
        <v>participating in the Standard Cultural Competence program</v>
      </c>
      <c r="G1493" s="65" t="s">
        <v>60</v>
      </c>
      <c r="H1493" s="73" t="str">
        <f t="shared" si="89"/>
        <v>Now that Juanita is participating in the Standard Cultural Competence program, we expect better outcomes. And can provide a testimonial of their responsiveness to the needs of diverse clients.</v>
      </c>
      <c r="I1493" s="4" t="s">
        <v>128</v>
      </c>
      <c r="J1493" s="4" t="str">
        <f t="shared" ref="J1493:J1496" si="91">J1492</f>
        <v>Juanita</v>
      </c>
      <c r="K1493" s="61" t="str">
        <f>K$1195</f>
        <v xml:space="preserve"> is </v>
      </c>
      <c r="L1493" s="4" t="str">
        <f t="shared" si="90"/>
        <v>participating in the Standard Cultural Competence program</v>
      </c>
      <c r="M1493" s="4" t="s">
        <v>145</v>
      </c>
      <c r="N1493" s="60" t="s">
        <v>131</v>
      </c>
    </row>
    <row r="1494" spans="2:14" hidden="1" x14ac:dyDescent="0.3">
      <c r="C1494" s="62" t="str">
        <f>$C$1167</f>
        <v>Competitive Cultural Competence - enrolled</v>
      </c>
      <c r="E1494" s="65" t="s">
        <v>60</v>
      </c>
      <c r="F1494" s="62" t="str">
        <f>$H$1167</f>
        <v>participating in the Competetive Cultural Competence program</v>
      </c>
      <c r="G1494" s="65" t="s">
        <v>60</v>
      </c>
      <c r="H1494" s="73" t="str">
        <f t="shared" si="89"/>
        <v>Now that Juanita is participating in the Competetive Cultural Competence program, we anticipate significantly improved wellness outcomes. And can provide a testimonial of their responsiveness to the needs of diverse clients.</v>
      </c>
      <c r="I1494" s="4" t="s">
        <v>128</v>
      </c>
      <c r="J1494" s="4" t="str">
        <f t="shared" si="91"/>
        <v>Juanita</v>
      </c>
      <c r="K1494" s="61" t="str">
        <f>K$1195</f>
        <v xml:space="preserve"> is </v>
      </c>
      <c r="L1494" s="4" t="str">
        <f t="shared" si="90"/>
        <v>participating in the Competetive Cultural Competence program</v>
      </c>
      <c r="M1494" s="4" t="s">
        <v>146</v>
      </c>
      <c r="N1494" s="60" t="s">
        <v>131</v>
      </c>
    </row>
    <row r="1495" spans="2:14" hidden="1" x14ac:dyDescent="0.3">
      <c r="C1495" s="62" t="str">
        <f>$C$1168</f>
        <v>Standard Cultural Competence - completed</v>
      </c>
      <c r="E1495" s="65" t="s">
        <v>60</v>
      </c>
      <c r="F1495" s="62" t="str">
        <f>$H$1168</f>
        <v>completing the Standard Cultural Competence program</v>
      </c>
      <c r="G1495" s="65" t="s">
        <v>60</v>
      </c>
      <c r="H1495" s="73" t="str">
        <f t="shared" si="89"/>
        <v>Now that Juanita is completing the Standard Cultural Competence program, we expect stellar outcomes. And will soon provide a testimonial of their responsiveness to the needs of diverse clients.</v>
      </c>
      <c r="I1495" s="4" t="s">
        <v>128</v>
      </c>
      <c r="J1495" s="4" t="str">
        <f t="shared" si="91"/>
        <v>Juanita</v>
      </c>
      <c r="K1495" s="61" t="str">
        <f>K$1195</f>
        <v xml:space="preserve"> is </v>
      </c>
      <c r="L1495" s="4" t="str">
        <f t="shared" si="90"/>
        <v>completing the Standard Cultural Competence program</v>
      </c>
      <c r="M1495" s="4" t="s">
        <v>147</v>
      </c>
      <c r="N1495" s="60" t="s">
        <v>136</v>
      </c>
    </row>
    <row r="1496" spans="2:14" hidden="1" x14ac:dyDescent="0.3">
      <c r="C1496" s="62" t="str">
        <f>$C$1169</f>
        <v>Competitive Cultural Competence - completed</v>
      </c>
      <c r="E1496" s="65" t="s">
        <v>60</v>
      </c>
      <c r="F1496" s="62" t="str">
        <f>$H$1169</f>
        <v>completing the Competetive Cultural Competence program</v>
      </c>
      <c r="G1496" s="65" t="s">
        <v>60</v>
      </c>
      <c r="H1496" s="73" t="str">
        <f t="shared" si="89"/>
        <v>Now that Juanita is completing the Competetive Cultural Competence program, we anticipate greatly improved wellness outcomes. And will soon provide a testimonial of their responsiveness to the needs of diverse clients.</v>
      </c>
      <c r="I1496" s="4" t="s">
        <v>128</v>
      </c>
      <c r="J1496" s="4" t="str">
        <f t="shared" si="91"/>
        <v>Juanita</v>
      </c>
      <c r="K1496" s="61" t="str">
        <f>K$1195</f>
        <v xml:space="preserve"> is </v>
      </c>
      <c r="L1496" s="4" t="str">
        <f t="shared" si="90"/>
        <v>completing the Competetive Cultural Competence program</v>
      </c>
      <c r="M1496" s="4" t="s">
        <v>148</v>
      </c>
      <c r="N1496" s="60" t="s">
        <v>136</v>
      </c>
    </row>
    <row r="1497" spans="2:14" hidden="1" x14ac:dyDescent="0.3">
      <c r="G1497" s="65" t="s">
        <v>60</v>
      </c>
      <c r="H1497" s="73" t="str">
        <f t="shared" si="89"/>
        <v>Select one of these two services, Standard or Competitive Competence, to best improve your efficacy serving diverse patients. We can then offer a testimonial of your improved responsiveness to diverse clients.</v>
      </c>
      <c r="K1497" s="61" t="s">
        <v>138</v>
      </c>
      <c r="L1497" s="61" t="s">
        <v>139</v>
      </c>
      <c r="M1497" s="61" t="s">
        <v>149</v>
      </c>
      <c r="N1497" s="60" t="s">
        <v>141</v>
      </c>
    </row>
    <row r="1498" spans="2:14" hidden="1" x14ac:dyDescent="0.3">
      <c r="C1498" s="73" t="str">
        <f>IF($C1486=$C1491,H1491,IF($C1486=$C1492,H1492,IF($C1486=C1493,H1493,IF($C1486=C1494,H1494,IF($C1486=C1495,H1495,IF($C1486=C1496,H1496,IF($C1486=0,H1497)))))))</f>
        <v>Now that Juanita is completing the Standard Cultural Competence program, we expect stellar outcomes. And will soon provide a testimonial of their responsiveness to the needs of diverse clients.</v>
      </c>
      <c r="E1498" s="65" t="s">
        <v>60</v>
      </c>
      <c r="F1498" s="73" t="str">
        <f>IF($C1486=$C1491,F1491,IF($C1486=$C1492,F1492,IF($C1486=C1493,F1493,IF($C1486=C1494,F1494,IF($C1486=C1495,F1495,IF($C1486=C1496,F1496,IF($C1486=0,"")))))))</f>
        <v>completing the Standard Cultural Competence program</v>
      </c>
      <c r="G1498" s="65" t="s">
        <v>60</v>
      </c>
    </row>
    <row r="1499" spans="2:14" hidden="1" x14ac:dyDescent="0.3"/>
    <row r="1500" spans="2:14" hidden="1" x14ac:dyDescent="0.3">
      <c r="C1500" s="4" t="s">
        <v>142</v>
      </c>
    </row>
    <row r="1501" spans="2:14" hidden="1" x14ac:dyDescent="0.3"/>
    <row r="1502" spans="2:14" hidden="1" x14ac:dyDescent="0.3"/>
    <row r="1503" spans="2:14" hidden="1" x14ac:dyDescent="0.3"/>
    <row r="1504" spans="2:14" ht="16" hidden="1" x14ac:dyDescent="0.4">
      <c r="B1504" s="66" t="str">
        <f>IF(OR(F461="",J461=""),B461,CONCATENATE(B461,": ",F461,", ",J461))</f>
        <v>11th visit: postpartum, provider finished SC</v>
      </c>
      <c r="C1504" s="67"/>
      <c r="D1504" s="67"/>
      <c r="E1504" s="67"/>
      <c r="F1504" s="68"/>
      <c r="G1504" s="67"/>
      <c r="H1504" s="69"/>
      <c r="I1504" s="67"/>
      <c r="J1504" s="67"/>
      <c r="K1504" s="67"/>
      <c r="L1504" s="67"/>
      <c r="M1504" s="133">
        <f>IF(J461=I$1103,L$1103,IF(J461=I$1104,L$1104,IF(J461=I$1105,L$1105,IF(J461=I$1106,L$1106,IF(J461=I$1107,L$1107,IF(J461=I$1108,L$1108,IF(J461=I$1109,L$1109,IF(J461="",0))))))))</f>
        <v>0.5</v>
      </c>
    </row>
    <row r="1505" spans="2:16" hidden="1" x14ac:dyDescent="0.3">
      <c r="F1505" s="63"/>
    </row>
    <row r="1506" spans="2:16" hidden="1" x14ac:dyDescent="0.3">
      <c r="F1506" s="70" t="str">
        <f>F465</f>
        <v>Maria</v>
      </c>
      <c r="J1506" s="70" t="str">
        <f>F466</f>
        <v>Juanita</v>
      </c>
    </row>
    <row r="1507" spans="2:16" hidden="1" x14ac:dyDescent="0.3"/>
    <row r="1508" spans="2:16" hidden="1" x14ac:dyDescent="0.3">
      <c r="B1508" s="64">
        <f>IF(C1508=F$1107,E$1107,IF(C1508=F$1108,E$1108,IF(C1508=F$1109,E$1109,IF(C1508=F$1110,E$1110,IF(C1508=F$1111,E$1111,IF(C1508=0,0))))))</f>
        <v>0</v>
      </c>
      <c r="C1508" s="4" t="str">
        <f>K468</f>
        <v>I strongly disagree</v>
      </c>
      <c r="F1508" s="4" t="str">
        <f>F1471</f>
        <v>1. I felt fully seen and heard.</v>
      </c>
      <c r="M1508" s="4">
        <f>IF(K468="",0,1)</f>
        <v>1</v>
      </c>
    </row>
    <row r="1509" spans="2:16" hidden="1" x14ac:dyDescent="0.3">
      <c r="B1509" s="64">
        <f t="shared" ref="B1509:B1517" si="92">IF(C1509=F$1107,E$1107,IF(C1509=F$1108,E$1108,IF(C1509=F$1109,E$1109,IF(C1509=F$1110,E$1110,IF(C1509=F$1111,E$1111,IF(C1509=0,0))))))</f>
        <v>7.5</v>
      </c>
      <c r="C1509" s="4" t="str">
        <f>K470</f>
        <v>I somewhat agree</v>
      </c>
      <c r="F1509" s="4" t="str">
        <f t="shared" ref="F1509:F1517" si="93">F1472</f>
        <v>2. They faithfully responded to all of my expressions of pain or discomfort.</v>
      </c>
      <c r="M1509" s="4">
        <f>IF(K470="",0,1)</f>
        <v>1</v>
      </c>
    </row>
    <row r="1510" spans="2:16" hidden="1" x14ac:dyDescent="0.3">
      <c r="B1510" s="64">
        <f t="shared" si="92"/>
        <v>7.5</v>
      </c>
      <c r="C1510" s="4" t="str">
        <f>K472</f>
        <v>I somewhat agree</v>
      </c>
      <c r="F1510" s="4" t="str">
        <f t="shared" si="93"/>
        <v>3. They put my personal wellbeing ahead of their institutional processes.</v>
      </c>
      <c r="M1510" s="4">
        <f>IF(K472="",0,1)</f>
        <v>1</v>
      </c>
    </row>
    <row r="1511" spans="2:16" hidden="1" x14ac:dyDescent="0.3">
      <c r="B1511" s="64">
        <f t="shared" si="92"/>
        <v>10</v>
      </c>
      <c r="C1511" s="4" t="str">
        <f>K474</f>
        <v>I strongly agree</v>
      </c>
      <c r="F1511" s="4" t="str">
        <f t="shared" si="93"/>
        <v>4. Their actions and expressions were devoid of any microaggressions.</v>
      </c>
      <c r="M1511" s="4">
        <f>IF(K474="",0,1)</f>
        <v>1</v>
      </c>
    </row>
    <row r="1512" spans="2:16" hidden="1" x14ac:dyDescent="0.3">
      <c r="B1512" s="64">
        <f t="shared" si="92"/>
        <v>0</v>
      </c>
      <c r="C1512" s="4" t="str">
        <f>K476</f>
        <v>I strongly disagree</v>
      </c>
      <c r="F1512" s="4" t="str">
        <f t="shared" si="93"/>
        <v>5. They asked me how they could be more culturally sensitive.</v>
      </c>
      <c r="M1512" s="4">
        <f>IF(K476="",0,1)</f>
        <v>1</v>
      </c>
    </row>
    <row r="1513" spans="2:16" hidden="1" x14ac:dyDescent="0.3">
      <c r="B1513" s="64">
        <f t="shared" si="92"/>
        <v>5</v>
      </c>
      <c r="C1513" s="4" t="str">
        <f>K478</f>
        <v>I neither agree nor disagree</v>
      </c>
      <c r="F1513" s="4" t="str">
        <f t="shared" si="93"/>
        <v>6. They did not exploit my vulnerability to their professional authority.</v>
      </c>
      <c r="M1513" s="4">
        <f>IF(K478="",0,1)</f>
        <v>1</v>
      </c>
    </row>
    <row r="1514" spans="2:16" hidden="1" x14ac:dyDescent="0.3">
      <c r="B1514" s="64">
        <f t="shared" si="92"/>
        <v>0</v>
      </c>
      <c r="C1514" s="4" t="str">
        <f>K480</f>
        <v>I strongly disagree</v>
      </c>
      <c r="F1514" s="4" t="str">
        <f t="shared" si="93"/>
        <v>7. I never had to give up my autonomy to fit their processes.</v>
      </c>
      <c r="M1514" s="4">
        <f>IF(K480="",0,1)</f>
        <v>1</v>
      </c>
    </row>
    <row r="1515" spans="2:16" hidden="1" x14ac:dyDescent="0.3">
      <c r="B1515" s="64">
        <f t="shared" si="92"/>
        <v>0</v>
      </c>
      <c r="C1515" s="4" t="str">
        <f>K482</f>
        <v>I strongly disagree</v>
      </c>
      <c r="F1515" s="4" t="str">
        <f t="shared" si="93"/>
        <v>8. Staff appeared to be culturally diverse.</v>
      </c>
      <c r="M1515" s="4">
        <f>IF(K482="",0,1)</f>
        <v>1</v>
      </c>
    </row>
    <row r="1516" spans="2:16" hidden="1" x14ac:dyDescent="0.3">
      <c r="B1516" s="64">
        <f t="shared" si="92"/>
        <v>10</v>
      </c>
      <c r="C1516" s="4" t="str">
        <f>K484</f>
        <v>I strongly agree</v>
      </c>
      <c r="F1516" s="4" t="str">
        <f t="shared" si="93"/>
        <v>9. They effectively accommodated my linguistic barrier.</v>
      </c>
      <c r="M1516" s="4">
        <f>IF(K484="",0,1)</f>
        <v>1</v>
      </c>
    </row>
    <row r="1517" spans="2:16" hidden="1" x14ac:dyDescent="0.3">
      <c r="B1517" s="64">
        <f t="shared" si="92"/>
        <v>2.5</v>
      </c>
      <c r="C1517" s="4" t="str">
        <f>K486</f>
        <v>I somewhat disagree</v>
      </c>
      <c r="F1517" s="4" t="str">
        <f t="shared" si="93"/>
        <v>10. I was offered billing options appropriate to my cultural values.</v>
      </c>
      <c r="M1517" s="4">
        <f>IF(K486="",0,1)</f>
        <v>1</v>
      </c>
    </row>
    <row r="1518" spans="2:16" hidden="1" x14ac:dyDescent="0.3">
      <c r="M1518" s="71">
        <f t="shared" ref="M1518" si="94">SUM(M1508:M1517)</f>
        <v>10</v>
      </c>
    </row>
    <row r="1519" spans="2:16" ht="15.5" hidden="1" x14ac:dyDescent="0.45">
      <c r="B1519" s="72">
        <f t="shared" ref="B1519" si="95">ROUND(SUM(B1508:B1517),0)</f>
        <v>43</v>
      </c>
      <c r="C1519" s="73" t="str">
        <f>IF(AND($B1519&gt;=$B$1114,$B1519&lt;$C$1114),E$1114,IF(AND($B1519&gt;=$B$1115,$B1519&lt;$C$1115),E$1115,IF(AND($B1519&gt;=$B$1116,$B1519&lt;$C$1116),E$1116,IF(AND($B1519&gt;=$B$1117,$B1519&lt;$C$1117),E$1117,IF(AND($B1519&gt;=$B$1118,$B1519&lt;=$C$1118),E$1118)))))</f>
        <v>Mildly incompetent</v>
      </c>
      <c r="F1519" s="73" t="str">
        <f>IF(AND($B1519&gt;=$B$1114,$B1519&lt;$C$1114),H$1114,IF(AND($B1519&gt;=$B$1115,$B1519&lt;$C$1115),H$1115,IF(AND($B1519&gt;=$B$1116,$B1519&lt;$C$1116),H$1116,IF(AND($B1519&gt;=$B$1117,$B1519&lt;$C$1117),H$1117,IF(AND($B1519&gt;=$B$1118,$B1519&lt;=$C$1118),H$1118)))))</f>
        <v>mild incompetence</v>
      </c>
      <c r="I1519" s="73" t="str">
        <f>IF(AND($B1519&gt;=$B$1114,$B1519&lt;$C$1114),K$1114,IF(AND($B1519&gt;=$B$1115,$B1519&lt;$C$1115),K$1115,IF(AND($B1519&gt;=$B$1116,$B1519&lt;$C$1116),K$1116,IF(AND($B1519&gt;=$B$1117,$B1519&lt;$C$1117),K$1117,IF(AND($B1519&gt;=$B$1118,$B1519&lt;=$C$1118),K$1118)))))</f>
        <v>moderate risk to Maria's wellbeing</v>
      </c>
      <c r="M1519" s="74">
        <f>IF(M1518=10,B1519,"")</f>
        <v>43</v>
      </c>
      <c r="P1519" s="127">
        <f>IF(M1519="","",M1519*0.01)</f>
        <v>0.43</v>
      </c>
    </row>
    <row r="1520" spans="2:16" ht="15.5" hidden="1" x14ac:dyDescent="0.45">
      <c r="L1520" s="75" t="s">
        <v>92</v>
      </c>
      <c r="M1520" s="76">
        <f>IF(K466="","",K466)</f>
        <v>8.1</v>
      </c>
      <c r="P1520" s="127">
        <f>IF(M1520="","",1-(M1520/12))</f>
        <v>0.32500000000000007</v>
      </c>
    </row>
    <row r="1521" spans="2:14" hidden="1" x14ac:dyDescent="0.3">
      <c r="B1521" s="73" t="str">
        <f t="shared" ref="B1521" si="96">IF(M1518=10,CONCATENATE(E1521,F1521,G1521,H1521,I1521,J1521,K1521,L1521,M1521),"")</f>
        <v>The resulting score for cultural competence is 43 out of 100. This indicates a level of mild incompetence.</v>
      </c>
      <c r="D1521" s="65" t="s">
        <v>60</v>
      </c>
      <c r="E1521" s="4" t="s">
        <v>93</v>
      </c>
      <c r="F1521" s="4">
        <f t="shared" ref="F1521" si="97">B1519</f>
        <v>43</v>
      </c>
      <c r="G1521" s="4" t="s">
        <v>94</v>
      </c>
      <c r="H1521" s="4" t="str">
        <f t="shared" ref="H1521" si="98">F1519</f>
        <v>mild incompetence</v>
      </c>
      <c r="I1521" s="4" t="s">
        <v>95</v>
      </c>
    </row>
    <row r="1522" spans="2:14" hidden="1" x14ac:dyDescent="0.3"/>
    <row r="1523" spans="2:14" ht="14.5" hidden="1" x14ac:dyDescent="0.45">
      <c r="C1523" s="147" t="str">
        <f>E496</f>
        <v>Standard Cultural Competence - completed</v>
      </c>
      <c r="D1523" s="148"/>
      <c r="E1523" s="148"/>
      <c r="F1523" s="148"/>
      <c r="G1523" s="148"/>
      <c r="H1523" s="149"/>
    </row>
    <row r="1524" spans="2:14" hidden="1" x14ac:dyDescent="0.3"/>
    <row r="1525" spans="2:14" hidden="1" x14ac:dyDescent="0.3">
      <c r="C1525" s="73" t="str">
        <f>CONCATENATE(E1525,F1525,G1525,H1525,I1525,J1525,K1525,,L1525,M1525)</f>
        <v xml:space="preserve">We provide this helpful feedback to you, Juanita, to improve your cultural competency. </v>
      </c>
      <c r="D1525" s="65" t="s">
        <v>60</v>
      </c>
      <c r="E1525" s="4" t="s">
        <v>123</v>
      </c>
      <c r="F1525" s="4" t="str">
        <f>IF($J1506=0,"the recipient",$J1506)</f>
        <v>Juanita</v>
      </c>
      <c r="G1525" s="4" t="s">
        <v>124</v>
      </c>
      <c r="H1525" s="4"/>
    </row>
    <row r="1526" spans="2:14" hidden="1" x14ac:dyDescent="0.3">
      <c r="C1526" s="73" t="str">
        <f>CONCATENATE(E1526,F1526,G1526,H1526,I1526,J1526,K1526,,L1526,M1526)</f>
        <v xml:space="preserve">We know medical providers like you rely upon referrals. Often from those you serve. </v>
      </c>
      <c r="D1526" s="65" t="s">
        <v>60</v>
      </c>
      <c r="E1526" s="4" t="s">
        <v>126</v>
      </c>
      <c r="G1526" s="4" t="s">
        <v>127</v>
      </c>
    </row>
    <row r="1527" spans="2:14" hidden="1" x14ac:dyDescent="0.3">
      <c r="C1527" s="73" t="str">
        <f>CONCATENATE(E1527,F1527,G1527,H1527,I1527,J1527,K1527,,L1527,M1527)</f>
        <v>Select a service that best fits your needs.</v>
      </c>
      <c r="D1527" s="65" t="s">
        <v>60</v>
      </c>
      <c r="E1527" s="4" t="s">
        <v>17</v>
      </c>
    </row>
    <row r="1528" spans="2:14" hidden="1" x14ac:dyDescent="0.3">
      <c r="C1528" s="62" t="str">
        <f>$C$1164</f>
        <v>Standard Cultural Competence - begin</v>
      </c>
      <c r="E1528" s="65" t="s">
        <v>60</v>
      </c>
      <c r="F1528" s="62" t="str">
        <f>$H$1164</f>
        <v>beginning the Standard Cultural Competence program</v>
      </c>
      <c r="G1528" s="65" t="s">
        <v>60</v>
      </c>
      <c r="H1528" s="73" t="str">
        <f>CONCATENATE($I1528,$J1528,$K1528,$L1528,$M1528,$N1528,$O1528,$P1528)</f>
        <v>Now that Juanita is beginning the Standard Cultural Competence program, we expect improved outcomes. And can provide a testimonial of their responsiveness to the needs of diverse clients.</v>
      </c>
      <c r="I1528" s="4" t="s">
        <v>128</v>
      </c>
      <c r="J1528" s="65" t="str">
        <f>F1525</f>
        <v>Juanita</v>
      </c>
      <c r="K1528" s="61" t="s">
        <v>129</v>
      </c>
      <c r="L1528" s="4" t="str">
        <f>F1528</f>
        <v>beginning the Standard Cultural Competence program</v>
      </c>
      <c r="M1528" s="4" t="s">
        <v>143</v>
      </c>
      <c r="N1528" s="60" t="s">
        <v>131</v>
      </c>
    </row>
    <row r="1529" spans="2:14" hidden="1" x14ac:dyDescent="0.3">
      <c r="C1529" s="62" t="str">
        <f>$C$1165</f>
        <v>Competitive Cultural Competence - begin</v>
      </c>
      <c r="E1529" s="65" t="s">
        <v>60</v>
      </c>
      <c r="F1529" s="62" t="str">
        <f>$H$1165</f>
        <v>beginning the Competetive Cultural Competence program</v>
      </c>
      <c r="G1529" s="65" t="s">
        <v>60</v>
      </c>
      <c r="H1529" s="73" t="str">
        <f t="shared" ref="H1529:H1534" si="99">CONCATENATE($I1529,$J1529,$K1529,$L1529,$M1529,$N1529,$O1529,$P1529)</f>
        <v>Now that Juanita is beginning the Competetive Cultural Competence program, we anticipate modestly improved wellness outcomes. And can provide a testimonial of their responsiveness to the needs of diverse clients.</v>
      </c>
      <c r="I1529" s="4" t="s">
        <v>128</v>
      </c>
      <c r="J1529" s="4" t="str">
        <f>J1528</f>
        <v>Juanita</v>
      </c>
      <c r="K1529" s="61" t="str">
        <f>K$1195</f>
        <v xml:space="preserve"> is </v>
      </c>
      <c r="L1529" s="4" t="str">
        <f t="shared" ref="L1529:L1533" si="100">F1529</f>
        <v>beginning the Competetive Cultural Competence program</v>
      </c>
      <c r="M1529" s="4" t="s">
        <v>144</v>
      </c>
      <c r="N1529" s="60" t="s">
        <v>131</v>
      </c>
    </row>
    <row r="1530" spans="2:14" hidden="1" x14ac:dyDescent="0.3">
      <c r="C1530" s="62" t="str">
        <f>$C$1166</f>
        <v>Standard Cultural Competence - enrolled</v>
      </c>
      <c r="E1530" s="65" t="s">
        <v>60</v>
      </c>
      <c r="F1530" s="62" t="str">
        <f>$H$1166</f>
        <v>participating in the Standard Cultural Competence program</v>
      </c>
      <c r="G1530" s="65" t="s">
        <v>60</v>
      </c>
      <c r="H1530" s="73" t="str">
        <f t="shared" si="99"/>
        <v>Now that Juanita is participating in the Standard Cultural Competence program, we expect better outcomes. And can provide a testimonial of their responsiveness to the needs of diverse clients.</v>
      </c>
      <c r="I1530" s="4" t="s">
        <v>128</v>
      </c>
      <c r="J1530" s="4" t="str">
        <f t="shared" ref="J1530:J1533" si="101">J1529</f>
        <v>Juanita</v>
      </c>
      <c r="K1530" s="61" t="str">
        <f>K$1195</f>
        <v xml:space="preserve"> is </v>
      </c>
      <c r="L1530" s="4" t="str">
        <f t="shared" si="100"/>
        <v>participating in the Standard Cultural Competence program</v>
      </c>
      <c r="M1530" s="4" t="s">
        <v>145</v>
      </c>
      <c r="N1530" s="60" t="s">
        <v>131</v>
      </c>
    </row>
    <row r="1531" spans="2:14" hidden="1" x14ac:dyDescent="0.3">
      <c r="C1531" s="62" t="str">
        <f>$C$1167</f>
        <v>Competitive Cultural Competence - enrolled</v>
      </c>
      <c r="E1531" s="65" t="s">
        <v>60</v>
      </c>
      <c r="F1531" s="62" t="str">
        <f>$H$1167</f>
        <v>participating in the Competetive Cultural Competence program</v>
      </c>
      <c r="G1531" s="65" t="s">
        <v>60</v>
      </c>
      <c r="H1531" s="73" t="str">
        <f t="shared" si="99"/>
        <v>Now that Juanita is participating in the Competetive Cultural Competence program, we anticipate significantly improved wellness outcomes. And can provide a testimonial of their responsiveness to the needs of diverse clients.</v>
      </c>
      <c r="I1531" s="4" t="s">
        <v>128</v>
      </c>
      <c r="J1531" s="4" t="str">
        <f t="shared" si="101"/>
        <v>Juanita</v>
      </c>
      <c r="K1531" s="61" t="str">
        <f>K$1195</f>
        <v xml:space="preserve"> is </v>
      </c>
      <c r="L1531" s="4" t="str">
        <f t="shared" si="100"/>
        <v>participating in the Competetive Cultural Competence program</v>
      </c>
      <c r="M1531" s="4" t="s">
        <v>146</v>
      </c>
      <c r="N1531" s="60" t="s">
        <v>131</v>
      </c>
    </row>
    <row r="1532" spans="2:14" hidden="1" x14ac:dyDescent="0.3">
      <c r="C1532" s="62" t="str">
        <f>$C$1168</f>
        <v>Standard Cultural Competence - completed</v>
      </c>
      <c r="E1532" s="65" t="s">
        <v>60</v>
      </c>
      <c r="F1532" s="62" t="str">
        <f>$H$1168</f>
        <v>completing the Standard Cultural Competence program</v>
      </c>
      <c r="G1532" s="65" t="s">
        <v>60</v>
      </c>
      <c r="H1532" s="73" t="str">
        <f t="shared" si="99"/>
        <v>Now that Juanita is completing the Standard Cultural Competence program, we expect stellar outcomes. And will soon provide a testimonial of their responsiveness to the needs of diverse clients.</v>
      </c>
      <c r="I1532" s="4" t="s">
        <v>128</v>
      </c>
      <c r="J1532" s="4" t="str">
        <f t="shared" si="101"/>
        <v>Juanita</v>
      </c>
      <c r="K1532" s="61" t="str">
        <f>K$1195</f>
        <v xml:space="preserve"> is </v>
      </c>
      <c r="L1532" s="4" t="str">
        <f t="shared" si="100"/>
        <v>completing the Standard Cultural Competence program</v>
      </c>
      <c r="M1532" s="4" t="s">
        <v>147</v>
      </c>
      <c r="N1532" s="60" t="s">
        <v>136</v>
      </c>
    </row>
    <row r="1533" spans="2:14" hidden="1" x14ac:dyDescent="0.3">
      <c r="C1533" s="62" t="str">
        <f>$C$1169</f>
        <v>Competitive Cultural Competence - completed</v>
      </c>
      <c r="E1533" s="65" t="s">
        <v>60</v>
      </c>
      <c r="F1533" s="62" t="str">
        <f>$H$1169</f>
        <v>completing the Competetive Cultural Competence program</v>
      </c>
      <c r="G1533" s="65" t="s">
        <v>60</v>
      </c>
      <c r="H1533" s="73" t="str">
        <f t="shared" si="99"/>
        <v>Now that Juanita is completing the Competetive Cultural Competence program, we anticipate greatly improved wellness outcomes. And will soon provide a testimonial of their responsiveness to the needs of diverse clients.</v>
      </c>
      <c r="I1533" s="4" t="s">
        <v>128</v>
      </c>
      <c r="J1533" s="4" t="str">
        <f t="shared" si="101"/>
        <v>Juanita</v>
      </c>
      <c r="K1533" s="61" t="str">
        <f>K$1195</f>
        <v xml:space="preserve"> is </v>
      </c>
      <c r="L1533" s="4" t="str">
        <f t="shared" si="100"/>
        <v>completing the Competetive Cultural Competence program</v>
      </c>
      <c r="M1533" s="4" t="s">
        <v>148</v>
      </c>
      <c r="N1533" s="60" t="s">
        <v>136</v>
      </c>
    </row>
    <row r="1534" spans="2:14" hidden="1" x14ac:dyDescent="0.3">
      <c r="G1534" s="65" t="s">
        <v>60</v>
      </c>
      <c r="H1534" s="73" t="str">
        <f t="shared" si="99"/>
        <v>Select one of these two services, Standard or Competitive Competence, to best improve your efficacy serving diverse patients. We can then offer a testimonial of your improved responsiveness to diverse clients.</v>
      </c>
      <c r="K1534" s="61" t="s">
        <v>138</v>
      </c>
      <c r="L1534" s="61" t="s">
        <v>139</v>
      </c>
      <c r="M1534" s="61" t="s">
        <v>149</v>
      </c>
      <c r="N1534" s="60" t="s">
        <v>141</v>
      </c>
    </row>
    <row r="1535" spans="2:14" hidden="1" x14ac:dyDescent="0.3">
      <c r="C1535" s="73" t="str">
        <f>IF($C1523=$C1528,H1528,IF($C1523=$C1529,H1529,IF($C1523=C1530,H1530,IF($C1523=C1531,H1531,IF($C1523=C1532,H1532,IF($C1523=C1533,H1533,IF($C1523=0,H1534)))))))</f>
        <v>Now that Juanita is completing the Standard Cultural Competence program, we expect stellar outcomes. And will soon provide a testimonial of their responsiveness to the needs of diverse clients.</v>
      </c>
      <c r="E1535" s="65" t="s">
        <v>60</v>
      </c>
      <c r="F1535" s="73" t="str">
        <f>IF($C1523=$C1528,F1528,IF($C1523=$C1529,F1529,IF($C1523=C1530,F1530,IF($C1523=C1531,F1531,IF($C1523=C1532,F1532,IF($C1523=C1533,F1533,IF($C1523=0,"")))))))</f>
        <v>completing the Standard Cultural Competence program</v>
      </c>
      <c r="G1535" s="65" t="s">
        <v>60</v>
      </c>
    </row>
    <row r="1536" spans="2:14" hidden="1" x14ac:dyDescent="0.3"/>
    <row r="1537" spans="2:13" hidden="1" x14ac:dyDescent="0.3">
      <c r="C1537" s="4" t="s">
        <v>142</v>
      </c>
    </row>
    <row r="1538" spans="2:13" hidden="1" x14ac:dyDescent="0.3"/>
    <row r="1539" spans="2:13" hidden="1" x14ac:dyDescent="0.3"/>
    <row r="1540" spans="2:13" hidden="1" x14ac:dyDescent="0.3"/>
    <row r="1541" spans="2:13" ht="16" hidden="1" x14ac:dyDescent="0.4">
      <c r="B1541" s="66" t="str">
        <f>IF(OR(F502="",J502=""),B502,CONCATENATE(B502,": ",F502,", ",J502))</f>
        <v>12th visit</v>
      </c>
      <c r="C1541" s="67"/>
      <c r="D1541" s="67"/>
      <c r="E1541" s="67"/>
      <c r="F1541" s="68"/>
      <c r="G1541" s="67"/>
      <c r="H1541" s="69"/>
      <c r="I1541" s="67"/>
      <c r="J1541" s="67"/>
      <c r="K1541" s="67"/>
      <c r="L1541" s="67"/>
      <c r="M1541" s="133">
        <f>IF(J502=I$1103,L$1103,IF(J502=I$1104,L$1104,IF(J502=I$1105,L$1105,IF(J502=I$1106,L$1106,IF(J502=I$1107,L$1107,IF(J502=I$1108,L$1108,IF(J502=I$1109,L$1109,IF(J502="",0))))))))</f>
        <v>0</v>
      </c>
    </row>
    <row r="1542" spans="2:13" hidden="1" x14ac:dyDescent="0.3">
      <c r="F1542" s="63"/>
    </row>
    <row r="1543" spans="2:13" hidden="1" x14ac:dyDescent="0.3">
      <c r="F1543" s="70" t="str">
        <f>F506</f>
        <v/>
      </c>
      <c r="J1543" s="70" t="str">
        <f>F507</f>
        <v/>
      </c>
    </row>
    <row r="1544" spans="2:13" hidden="1" x14ac:dyDescent="0.3"/>
    <row r="1545" spans="2:13" hidden="1" x14ac:dyDescent="0.3">
      <c r="B1545" s="64">
        <f>IF(C1545=F$1107,E$1107,IF(C1545=F$1108,E$1108,IF(C1545=F$1109,E$1109,IF(C1545=F$1110,E$1110,IF(C1545=F$1111,E$1111,IF(C1545=0,0))))))</f>
        <v>0</v>
      </c>
      <c r="C1545" s="4">
        <f>K509</f>
        <v>0</v>
      </c>
      <c r="F1545" s="4" t="str">
        <f>F1508</f>
        <v>1. I felt fully seen and heard.</v>
      </c>
      <c r="M1545" s="4">
        <f>IF(K509="",0,1)</f>
        <v>0</v>
      </c>
    </row>
    <row r="1546" spans="2:13" hidden="1" x14ac:dyDescent="0.3">
      <c r="B1546" s="64">
        <f t="shared" ref="B1546:B1554" si="102">IF(C1546=F$1107,E$1107,IF(C1546=F$1108,E$1108,IF(C1546=F$1109,E$1109,IF(C1546=F$1110,E$1110,IF(C1546=F$1111,E$1111,IF(C1546=0,0))))))</f>
        <v>0</v>
      </c>
      <c r="C1546" s="4">
        <f>K511</f>
        <v>0</v>
      </c>
      <c r="F1546" s="4" t="str">
        <f t="shared" ref="F1546:F1554" si="103">F1509</f>
        <v>2. They faithfully responded to all of my expressions of pain or discomfort.</v>
      </c>
      <c r="M1546" s="4">
        <f>IF(K511="",0,1)</f>
        <v>0</v>
      </c>
    </row>
    <row r="1547" spans="2:13" hidden="1" x14ac:dyDescent="0.3">
      <c r="B1547" s="64">
        <f t="shared" si="102"/>
        <v>0</v>
      </c>
      <c r="C1547" s="4">
        <f>K513</f>
        <v>0</v>
      </c>
      <c r="F1547" s="4" t="str">
        <f t="shared" si="103"/>
        <v>3. They put my personal wellbeing ahead of their institutional processes.</v>
      </c>
      <c r="M1547" s="4">
        <f>IF(K513="",0,1)</f>
        <v>0</v>
      </c>
    </row>
    <row r="1548" spans="2:13" hidden="1" x14ac:dyDescent="0.3">
      <c r="B1548" s="64">
        <f t="shared" si="102"/>
        <v>0</v>
      </c>
      <c r="C1548" s="4">
        <f>K515</f>
        <v>0</v>
      </c>
      <c r="F1548" s="4" t="str">
        <f t="shared" si="103"/>
        <v>4. Their actions and expressions were devoid of any microaggressions.</v>
      </c>
      <c r="M1548" s="4">
        <f>IF(K515="",0,1)</f>
        <v>0</v>
      </c>
    </row>
    <row r="1549" spans="2:13" hidden="1" x14ac:dyDescent="0.3">
      <c r="B1549" s="64">
        <f t="shared" si="102"/>
        <v>0</v>
      </c>
      <c r="C1549" s="4">
        <f>K517</f>
        <v>0</v>
      </c>
      <c r="F1549" s="4" t="str">
        <f t="shared" si="103"/>
        <v>5. They asked me how they could be more culturally sensitive.</v>
      </c>
      <c r="M1549" s="4">
        <f>IF(K517="",0,1)</f>
        <v>0</v>
      </c>
    </row>
    <row r="1550" spans="2:13" hidden="1" x14ac:dyDescent="0.3">
      <c r="B1550" s="64">
        <f t="shared" si="102"/>
        <v>0</v>
      </c>
      <c r="C1550" s="4">
        <f>K519</f>
        <v>0</v>
      </c>
      <c r="F1550" s="4" t="str">
        <f t="shared" si="103"/>
        <v>6. They did not exploit my vulnerability to their professional authority.</v>
      </c>
      <c r="M1550" s="4">
        <f>IF(K519="",0,1)</f>
        <v>0</v>
      </c>
    </row>
    <row r="1551" spans="2:13" hidden="1" x14ac:dyDescent="0.3">
      <c r="B1551" s="64">
        <f t="shared" si="102"/>
        <v>0</v>
      </c>
      <c r="C1551" s="4">
        <f>K521</f>
        <v>0</v>
      </c>
      <c r="F1551" s="4" t="str">
        <f t="shared" si="103"/>
        <v>7. I never had to give up my autonomy to fit their processes.</v>
      </c>
      <c r="M1551" s="4">
        <f>IF(K521="",0,1)</f>
        <v>0</v>
      </c>
    </row>
    <row r="1552" spans="2:13" hidden="1" x14ac:dyDescent="0.3">
      <c r="B1552" s="64">
        <f t="shared" si="102"/>
        <v>0</v>
      </c>
      <c r="C1552" s="4">
        <f>K523</f>
        <v>0</v>
      </c>
      <c r="F1552" s="4" t="str">
        <f t="shared" si="103"/>
        <v>8. Staff appeared to be culturally diverse.</v>
      </c>
      <c r="M1552" s="4">
        <f>IF(K523="",0,1)</f>
        <v>0</v>
      </c>
    </row>
    <row r="1553" spans="2:16" hidden="1" x14ac:dyDescent="0.3">
      <c r="B1553" s="64">
        <f t="shared" si="102"/>
        <v>0</v>
      </c>
      <c r="C1553" s="4">
        <f>K525</f>
        <v>0</v>
      </c>
      <c r="F1553" s="4" t="str">
        <f t="shared" si="103"/>
        <v>9. They effectively accommodated my linguistic barrier.</v>
      </c>
      <c r="M1553" s="4">
        <f>IF(K525="",0,1)</f>
        <v>0</v>
      </c>
    </row>
    <row r="1554" spans="2:16" hidden="1" x14ac:dyDescent="0.3">
      <c r="B1554" s="64">
        <f t="shared" si="102"/>
        <v>0</v>
      </c>
      <c r="C1554" s="4">
        <f>K527</f>
        <v>0</v>
      </c>
      <c r="F1554" s="4" t="str">
        <f t="shared" si="103"/>
        <v>10. I was offered billing options appropriate to my cultural values.</v>
      </c>
      <c r="M1554" s="4">
        <f>IF(K527="",0,1)</f>
        <v>0</v>
      </c>
    </row>
    <row r="1555" spans="2:16" hidden="1" x14ac:dyDescent="0.3">
      <c r="M1555" s="71">
        <f t="shared" ref="M1555" si="104">SUM(M1545:M1554)</f>
        <v>0</v>
      </c>
    </row>
    <row r="1556" spans="2:16" ht="15.5" hidden="1" x14ac:dyDescent="0.45">
      <c r="B1556" s="72">
        <f t="shared" ref="B1556" si="105">ROUND(SUM(B1545:B1554),0)</f>
        <v>0</v>
      </c>
      <c r="C1556" s="73" t="str">
        <f>IF(AND($B1556&gt;=$B$1114,$B1556&lt;$C$1114),E$1114,IF(AND($B1556&gt;=$B$1115,$B1556&lt;$C$1115),E$1115,IF(AND($B1556&gt;=$B$1116,$B1556&lt;$C$1116),E$1116,IF(AND($B1556&gt;=$B$1117,$B1556&lt;$C$1117),E$1117,IF(AND($B1556&gt;=$B$1118,$B1556&lt;=$C$1118),E$1118)))))</f>
        <v>Dangerously incompetent</v>
      </c>
      <c r="F1556" s="73" t="str">
        <f>IF(AND($B1556&gt;=$B$1114,$B1556&lt;$C$1114),H$1114,IF(AND($B1556&gt;=$B$1115,$B1556&lt;$C$1115),H$1115,IF(AND($B1556&gt;=$B$1116,$B1556&lt;$C$1116),H$1116,IF(AND($B1556&gt;=$B$1117,$B1556&lt;$C$1117),H$1117,IF(AND($B1556&gt;=$B$1118,$B1556&lt;=$C$1118),H$1118)))))</f>
        <v>dangerous incompetence</v>
      </c>
      <c r="I1556" s="73" t="str">
        <f>IF(AND($B1556&gt;=$B$1114,$B1556&lt;$C$1114),K$1114,IF(AND($B1556&gt;=$B$1115,$B1556&lt;$C$1115),K$1115,IF(AND($B1556&gt;=$B$1116,$B1556&lt;$C$1116),K$1116,IF(AND($B1556&gt;=$B$1117,$B1556&lt;$C$1117),K$1117,IF(AND($B1556&gt;=$B$1118,$B1556&lt;=$C$1118),K$1118)))))</f>
        <v>dangerous risk to Maria's wellbeing</v>
      </c>
      <c r="M1556" s="74" t="str">
        <f>IF(M1555=10,B1556,"")</f>
        <v/>
      </c>
      <c r="P1556" s="127" t="str">
        <f>IF(M1556="","",M1556*0.01)</f>
        <v/>
      </c>
    </row>
    <row r="1557" spans="2:16" ht="15.5" hidden="1" x14ac:dyDescent="0.45">
      <c r="L1557" s="75" t="s">
        <v>92</v>
      </c>
      <c r="M1557" s="76" t="str">
        <f>IF(K507="","",K507)</f>
        <v/>
      </c>
      <c r="P1557" s="127" t="str">
        <f>IF(M1557="","",1-(M1557/12))</f>
        <v/>
      </c>
    </row>
    <row r="1558" spans="2:16" hidden="1" x14ac:dyDescent="0.3">
      <c r="B1558" s="73" t="str">
        <f t="shared" ref="B1558" si="106">IF(M1555=10,CONCATENATE(E1558,F1558,G1558,H1558,I1558,J1558,K1558,L1558,M1558),"")</f>
        <v/>
      </c>
      <c r="D1558" s="65" t="s">
        <v>60</v>
      </c>
      <c r="E1558" s="4" t="s">
        <v>93</v>
      </c>
      <c r="F1558" s="4">
        <f t="shared" ref="F1558" si="107">B1556</f>
        <v>0</v>
      </c>
      <c r="G1558" s="4" t="s">
        <v>94</v>
      </c>
      <c r="H1558" s="4" t="str">
        <f t="shared" ref="H1558" si="108">F1556</f>
        <v>dangerous incompetence</v>
      </c>
      <c r="I1558" s="4" t="s">
        <v>95</v>
      </c>
    </row>
    <row r="1559" spans="2:16" hidden="1" x14ac:dyDescent="0.3"/>
    <row r="1560" spans="2:16" ht="14.5" hidden="1" x14ac:dyDescent="0.45">
      <c r="C1560" s="147">
        <f>E537</f>
        <v>0</v>
      </c>
      <c r="D1560" s="148"/>
      <c r="E1560" s="148"/>
      <c r="F1560" s="148"/>
      <c r="G1560" s="148"/>
      <c r="H1560" s="149"/>
    </row>
    <row r="1561" spans="2:16" hidden="1" x14ac:dyDescent="0.3"/>
    <row r="1562" spans="2:16" hidden="1" x14ac:dyDescent="0.3">
      <c r="C1562" s="73" t="str">
        <f>CONCATENATE(E1562,F1562,G1562,H1562,I1562,J1562,K1562,,L1562,M1562)</f>
        <v xml:space="preserve">We provide this helpful feedback to you, , to improve your cultural competency. </v>
      </c>
      <c r="D1562" s="65" t="s">
        <v>60</v>
      </c>
      <c r="E1562" s="4" t="s">
        <v>123</v>
      </c>
      <c r="F1562" s="4" t="str">
        <f>IF($J1543=0,"the recipient",$J1543)</f>
        <v/>
      </c>
      <c r="G1562" s="4" t="s">
        <v>124</v>
      </c>
      <c r="H1562" s="4"/>
    </row>
    <row r="1563" spans="2:16" hidden="1" x14ac:dyDescent="0.3">
      <c r="C1563" s="73" t="str">
        <f>CONCATENATE(E1563,F1563,G1563,H1563,I1563,J1563,K1563,,L1563,M1563)</f>
        <v xml:space="preserve">We know medical providers like you rely upon referrals. Often from those you serve. </v>
      </c>
      <c r="D1563" s="65" t="s">
        <v>60</v>
      </c>
      <c r="E1563" s="4" t="s">
        <v>126</v>
      </c>
      <c r="G1563" s="4" t="s">
        <v>127</v>
      </c>
    </row>
    <row r="1564" spans="2:16" hidden="1" x14ac:dyDescent="0.3">
      <c r="C1564" s="73" t="str">
        <f>CONCATENATE(E1564,F1564,G1564,H1564,I1564,J1564,K1564,,L1564,M1564)</f>
        <v>Select a service that best fits your needs.</v>
      </c>
      <c r="D1564" s="65" t="s">
        <v>60</v>
      </c>
      <c r="E1564" s="4" t="s">
        <v>17</v>
      </c>
    </row>
    <row r="1565" spans="2:16" hidden="1" x14ac:dyDescent="0.3">
      <c r="C1565" s="62" t="str">
        <f>$C$1164</f>
        <v>Standard Cultural Competence - begin</v>
      </c>
      <c r="E1565" s="65" t="s">
        <v>60</v>
      </c>
      <c r="F1565" s="62" t="str">
        <f>$H$1164</f>
        <v>beginning the Standard Cultural Competence program</v>
      </c>
      <c r="G1565" s="65" t="s">
        <v>60</v>
      </c>
      <c r="H1565" s="73" t="str">
        <f>CONCATENATE($I1565,$J1565,$K1565,$L1565,$M1565,$N1565,$O1565,$P1565)</f>
        <v>Now that  is beginning the Standard Cultural Competence program, we expect improved outcomes. And can provide a testimonial of their responsiveness to the needs of diverse clients.</v>
      </c>
      <c r="I1565" s="4" t="s">
        <v>128</v>
      </c>
      <c r="J1565" s="65" t="str">
        <f>F1562</f>
        <v/>
      </c>
      <c r="K1565" s="61" t="s">
        <v>129</v>
      </c>
      <c r="L1565" s="4" t="str">
        <f>F1565</f>
        <v>beginning the Standard Cultural Competence program</v>
      </c>
      <c r="M1565" s="4" t="s">
        <v>143</v>
      </c>
      <c r="N1565" s="60" t="s">
        <v>131</v>
      </c>
    </row>
    <row r="1566" spans="2:16" hidden="1" x14ac:dyDescent="0.3">
      <c r="C1566" s="62" t="str">
        <f>$C$1165</f>
        <v>Competitive Cultural Competence - begin</v>
      </c>
      <c r="E1566" s="65" t="s">
        <v>60</v>
      </c>
      <c r="F1566" s="62" t="str">
        <f>$H$1165</f>
        <v>beginning the Competetive Cultural Competence program</v>
      </c>
      <c r="G1566" s="65" t="s">
        <v>60</v>
      </c>
      <c r="H1566" s="73" t="str">
        <f t="shared" ref="H1566:H1571" si="109">CONCATENATE($I1566,$J1566,$K1566,$L1566,$M1566,$N1566,$O1566,$P1566)</f>
        <v>Now that  is beginning the Competetive Cultural Competence program, we anticipate modestly improved wellness outcomes. And can provide a testimonial of their responsiveness to the needs of diverse clients.</v>
      </c>
      <c r="I1566" s="4" t="s">
        <v>128</v>
      </c>
      <c r="J1566" s="4" t="str">
        <f>J1565</f>
        <v/>
      </c>
      <c r="K1566" s="61" t="str">
        <f>K$1195</f>
        <v xml:space="preserve"> is </v>
      </c>
      <c r="L1566" s="4" t="str">
        <f t="shared" ref="L1566:L1570" si="110">F1566</f>
        <v>beginning the Competetive Cultural Competence program</v>
      </c>
      <c r="M1566" s="4" t="s">
        <v>144</v>
      </c>
      <c r="N1566" s="60" t="s">
        <v>131</v>
      </c>
    </row>
    <row r="1567" spans="2:16" hidden="1" x14ac:dyDescent="0.3">
      <c r="C1567" s="62" t="str">
        <f>$C$1166</f>
        <v>Standard Cultural Competence - enrolled</v>
      </c>
      <c r="E1567" s="65" t="s">
        <v>60</v>
      </c>
      <c r="F1567" s="62" t="str">
        <f>$H$1166</f>
        <v>participating in the Standard Cultural Competence program</v>
      </c>
      <c r="G1567" s="65" t="s">
        <v>60</v>
      </c>
      <c r="H1567" s="73" t="str">
        <f t="shared" si="109"/>
        <v>Now that  is participating in the Standard Cultural Competence program, we expect better outcomes. And can provide a testimonial of their responsiveness to the needs of diverse clients.</v>
      </c>
      <c r="I1567" s="4" t="s">
        <v>128</v>
      </c>
      <c r="J1567" s="4" t="str">
        <f t="shared" ref="J1567:J1570" si="111">J1566</f>
        <v/>
      </c>
      <c r="K1567" s="61" t="str">
        <f>K$1195</f>
        <v xml:space="preserve"> is </v>
      </c>
      <c r="L1567" s="4" t="str">
        <f t="shared" si="110"/>
        <v>participating in the Standard Cultural Competence program</v>
      </c>
      <c r="M1567" s="4" t="s">
        <v>145</v>
      </c>
      <c r="N1567" s="60" t="s">
        <v>131</v>
      </c>
    </row>
    <row r="1568" spans="2:16" hidden="1" x14ac:dyDescent="0.3">
      <c r="C1568" s="62" t="str">
        <f>$C$1167</f>
        <v>Competitive Cultural Competence - enrolled</v>
      </c>
      <c r="E1568" s="65" t="s">
        <v>60</v>
      </c>
      <c r="F1568" s="62" t="str">
        <f>$H$1167</f>
        <v>participating in the Competetive Cultural Competence program</v>
      </c>
      <c r="G1568" s="65" t="s">
        <v>60</v>
      </c>
      <c r="H1568" s="73" t="str">
        <f t="shared" si="109"/>
        <v>Now that  is participating in the Competetive Cultural Competence program, we anticipate significantly improved wellness outcomes. And can provide a testimonial of their responsiveness to the needs of diverse clients.</v>
      </c>
      <c r="I1568" s="4" t="s">
        <v>128</v>
      </c>
      <c r="J1568" s="4" t="str">
        <f t="shared" si="111"/>
        <v/>
      </c>
      <c r="K1568" s="61" t="str">
        <f>K$1195</f>
        <v xml:space="preserve"> is </v>
      </c>
      <c r="L1568" s="4" t="str">
        <f t="shared" si="110"/>
        <v>participating in the Competetive Cultural Competence program</v>
      </c>
      <c r="M1568" s="4" t="s">
        <v>146</v>
      </c>
      <c r="N1568" s="60" t="s">
        <v>131</v>
      </c>
    </row>
    <row r="1569" spans="2:14" hidden="1" x14ac:dyDescent="0.3">
      <c r="C1569" s="62" t="str">
        <f>$C$1168</f>
        <v>Standard Cultural Competence - completed</v>
      </c>
      <c r="E1569" s="65" t="s">
        <v>60</v>
      </c>
      <c r="F1569" s="62" t="str">
        <f>$H$1168</f>
        <v>completing the Standard Cultural Competence program</v>
      </c>
      <c r="G1569" s="65" t="s">
        <v>60</v>
      </c>
      <c r="H1569" s="73" t="str">
        <f t="shared" si="109"/>
        <v>Now that  is completing the Standard Cultural Competence program, we expect stellar outcomes. And will soon provide a testimonial of their responsiveness to the needs of diverse clients.</v>
      </c>
      <c r="I1569" s="4" t="s">
        <v>128</v>
      </c>
      <c r="J1569" s="4" t="str">
        <f t="shared" si="111"/>
        <v/>
      </c>
      <c r="K1569" s="61" t="str">
        <f>K$1195</f>
        <v xml:space="preserve"> is </v>
      </c>
      <c r="L1569" s="4" t="str">
        <f t="shared" si="110"/>
        <v>completing the Standard Cultural Competence program</v>
      </c>
      <c r="M1569" s="4" t="s">
        <v>147</v>
      </c>
      <c r="N1569" s="60" t="s">
        <v>136</v>
      </c>
    </row>
    <row r="1570" spans="2:14" hidden="1" x14ac:dyDescent="0.3">
      <c r="C1570" s="62" t="str">
        <f>$C$1169</f>
        <v>Competitive Cultural Competence - completed</v>
      </c>
      <c r="E1570" s="65" t="s">
        <v>60</v>
      </c>
      <c r="F1570" s="62" t="str">
        <f>$H$1169</f>
        <v>completing the Competetive Cultural Competence program</v>
      </c>
      <c r="G1570" s="65" t="s">
        <v>60</v>
      </c>
      <c r="H1570" s="73" t="str">
        <f t="shared" si="109"/>
        <v>Now that  is completing the Competetive Cultural Competence program, we anticipate greatly improved wellness outcomes. And will soon provide a testimonial of their responsiveness to the needs of diverse clients.</v>
      </c>
      <c r="I1570" s="4" t="s">
        <v>128</v>
      </c>
      <c r="J1570" s="4" t="str">
        <f t="shared" si="111"/>
        <v/>
      </c>
      <c r="K1570" s="61" t="str">
        <f>K$1195</f>
        <v xml:space="preserve"> is </v>
      </c>
      <c r="L1570" s="4" t="str">
        <f t="shared" si="110"/>
        <v>completing the Competetive Cultural Competence program</v>
      </c>
      <c r="M1570" s="4" t="s">
        <v>148</v>
      </c>
      <c r="N1570" s="60" t="s">
        <v>136</v>
      </c>
    </row>
    <row r="1571" spans="2:14" hidden="1" x14ac:dyDescent="0.3">
      <c r="G1571" s="65" t="s">
        <v>60</v>
      </c>
      <c r="H1571" s="73" t="str">
        <f t="shared" si="109"/>
        <v>Select one of these two services, Standard or Competitive Competence, to best improve your efficacy serving diverse patients. We can then offer a testimonial of your improved responsiveness to diverse clients.</v>
      </c>
      <c r="K1571" s="61" t="s">
        <v>138</v>
      </c>
      <c r="L1571" s="61" t="s">
        <v>139</v>
      </c>
      <c r="M1571" s="61" t="s">
        <v>149</v>
      </c>
      <c r="N1571" s="60" t="s">
        <v>141</v>
      </c>
    </row>
    <row r="1572" spans="2:14" hidden="1" x14ac:dyDescent="0.3">
      <c r="C1572" s="73" t="str">
        <f>IF($C1560=$C1565,H1565,IF($C1560=$C1566,H1566,IF($C1560=C1567,H1567,IF($C1560=C1568,H1568,IF($C1560=C1569,H1569,IF($C1560=C1570,H1570,IF($C1560=0,H1571)))))))</f>
        <v>Select one of these two services, Standard or Competitive Competence, to best improve your efficacy serving diverse patients. We can then offer a testimonial of your improved responsiveness to diverse clients.</v>
      </c>
      <c r="E1572" s="65" t="s">
        <v>60</v>
      </c>
      <c r="F1572" s="73" t="str">
        <f>IF($C1560=$C1565,F1565,IF($C1560=$C1566,F1566,IF($C1560=C1567,F1567,IF($C1560=C1568,F1568,IF($C1560=C1569,F1569,IF($C1560=C1570,F1570,IF($C1560=0,"")))))))</f>
        <v/>
      </c>
      <c r="G1572" s="65" t="s">
        <v>60</v>
      </c>
    </row>
    <row r="1573" spans="2:14" hidden="1" x14ac:dyDescent="0.3"/>
    <row r="1574" spans="2:14" hidden="1" x14ac:dyDescent="0.3">
      <c r="C1574" s="4" t="s">
        <v>142</v>
      </c>
    </row>
    <row r="1575" spans="2:14" hidden="1" x14ac:dyDescent="0.3"/>
    <row r="1576" spans="2:14" hidden="1" x14ac:dyDescent="0.3"/>
    <row r="1577" spans="2:14" hidden="1" x14ac:dyDescent="0.3"/>
    <row r="1578" spans="2:14" ht="16" hidden="1" x14ac:dyDescent="0.4">
      <c r="B1578" s="66" t="str">
        <f>IF(OR(F543="",J543=""),B543,CONCATENATE(B543,": ",F543,", ",J543))</f>
        <v>13th visit</v>
      </c>
      <c r="C1578" s="67"/>
      <c r="D1578" s="67"/>
      <c r="E1578" s="67"/>
      <c r="F1578" s="68"/>
      <c r="G1578" s="67"/>
      <c r="H1578" s="69"/>
      <c r="I1578" s="67"/>
      <c r="J1578" s="67"/>
      <c r="K1578" s="67"/>
      <c r="L1578" s="67"/>
      <c r="M1578" s="133">
        <f>IF(J543=I$1103,L$1103,IF(J543=I$1104,L$1104,IF(J543=I$1105,L$1105,IF(J543=I$1106,L$1106,IF(J543=I$1107,L$1107,IF(J543=I$1108,L$1108,IF(J543=I$1109,L$1109,IF(J543="",0))))))))</f>
        <v>0</v>
      </c>
    </row>
    <row r="1579" spans="2:14" hidden="1" x14ac:dyDescent="0.3">
      <c r="F1579" s="63"/>
    </row>
    <row r="1580" spans="2:14" hidden="1" x14ac:dyDescent="0.3">
      <c r="F1580" s="70" t="str">
        <f>F547</f>
        <v/>
      </c>
      <c r="J1580" s="70" t="str">
        <f>F548</f>
        <v/>
      </c>
    </row>
    <row r="1581" spans="2:14" hidden="1" x14ac:dyDescent="0.3"/>
    <row r="1582" spans="2:14" hidden="1" x14ac:dyDescent="0.3">
      <c r="B1582" s="64">
        <f>IF(C1582=F$1107,E$1107,IF(C1582=F$1108,E$1108,IF(C1582=F$1109,E$1109,IF(C1582=F$1110,E$1110,IF(C1582=F$1111,E$1111,IF(C1582=0,0))))))</f>
        <v>0</v>
      </c>
      <c r="C1582" s="4">
        <f>K550</f>
        <v>0</v>
      </c>
      <c r="F1582" s="4" t="str">
        <f>F1545</f>
        <v>1. I felt fully seen and heard.</v>
      </c>
      <c r="M1582" s="4">
        <f>IF(K550="",0,1)</f>
        <v>0</v>
      </c>
    </row>
    <row r="1583" spans="2:14" hidden="1" x14ac:dyDescent="0.3">
      <c r="B1583" s="64">
        <f t="shared" ref="B1583:B1591" si="112">IF(C1583=F$1107,E$1107,IF(C1583=F$1108,E$1108,IF(C1583=F$1109,E$1109,IF(C1583=F$1110,E$1110,IF(C1583=F$1111,E$1111,IF(C1583=0,0))))))</f>
        <v>0</v>
      </c>
      <c r="C1583" s="4">
        <f>K552</f>
        <v>0</v>
      </c>
      <c r="F1583" s="4" t="str">
        <f t="shared" ref="F1583:F1591" si="113">F1546</f>
        <v>2. They faithfully responded to all of my expressions of pain or discomfort.</v>
      </c>
      <c r="M1583" s="4">
        <f>IF(K552="",0,1)</f>
        <v>0</v>
      </c>
    </row>
    <row r="1584" spans="2:14" hidden="1" x14ac:dyDescent="0.3">
      <c r="B1584" s="64">
        <f t="shared" si="112"/>
        <v>0</v>
      </c>
      <c r="C1584" s="4">
        <f>K554</f>
        <v>0</v>
      </c>
      <c r="F1584" s="4" t="str">
        <f t="shared" si="113"/>
        <v>3. They put my personal wellbeing ahead of their institutional processes.</v>
      </c>
      <c r="M1584" s="4">
        <f>IF(K554="",0,1)</f>
        <v>0</v>
      </c>
    </row>
    <row r="1585" spans="2:16" hidden="1" x14ac:dyDescent="0.3">
      <c r="B1585" s="64">
        <f t="shared" si="112"/>
        <v>0</v>
      </c>
      <c r="C1585" s="4">
        <f>K556</f>
        <v>0</v>
      </c>
      <c r="F1585" s="4" t="str">
        <f t="shared" si="113"/>
        <v>4. Their actions and expressions were devoid of any microaggressions.</v>
      </c>
      <c r="M1585" s="4">
        <f>IF(K556="",0,1)</f>
        <v>0</v>
      </c>
    </row>
    <row r="1586" spans="2:16" hidden="1" x14ac:dyDescent="0.3">
      <c r="B1586" s="64">
        <f t="shared" si="112"/>
        <v>0</v>
      </c>
      <c r="C1586" s="4">
        <f>K558</f>
        <v>0</v>
      </c>
      <c r="F1586" s="4" t="str">
        <f t="shared" si="113"/>
        <v>5. They asked me how they could be more culturally sensitive.</v>
      </c>
      <c r="M1586" s="4">
        <f>IF(K558="",0,1)</f>
        <v>0</v>
      </c>
    </row>
    <row r="1587" spans="2:16" hidden="1" x14ac:dyDescent="0.3">
      <c r="B1587" s="64">
        <f t="shared" si="112"/>
        <v>0</v>
      </c>
      <c r="C1587" s="4">
        <f>K560</f>
        <v>0</v>
      </c>
      <c r="F1587" s="4" t="str">
        <f t="shared" si="113"/>
        <v>6. They did not exploit my vulnerability to their professional authority.</v>
      </c>
      <c r="M1587" s="4">
        <f>IF(K560="",0,1)</f>
        <v>0</v>
      </c>
    </row>
    <row r="1588" spans="2:16" hidden="1" x14ac:dyDescent="0.3">
      <c r="B1588" s="64">
        <f t="shared" si="112"/>
        <v>0</v>
      </c>
      <c r="C1588" s="4">
        <f>K562</f>
        <v>0</v>
      </c>
      <c r="F1588" s="4" t="str">
        <f t="shared" si="113"/>
        <v>7. I never had to give up my autonomy to fit their processes.</v>
      </c>
      <c r="M1588" s="4">
        <f>IF(K562="",0,1)</f>
        <v>0</v>
      </c>
    </row>
    <row r="1589" spans="2:16" hidden="1" x14ac:dyDescent="0.3">
      <c r="B1589" s="64">
        <f t="shared" si="112"/>
        <v>0</v>
      </c>
      <c r="C1589" s="4">
        <f>K564</f>
        <v>0</v>
      </c>
      <c r="F1589" s="4" t="str">
        <f t="shared" si="113"/>
        <v>8. Staff appeared to be culturally diverse.</v>
      </c>
      <c r="M1589" s="4">
        <f>IF(K564="",0,1)</f>
        <v>0</v>
      </c>
    </row>
    <row r="1590" spans="2:16" hidden="1" x14ac:dyDescent="0.3">
      <c r="B1590" s="64">
        <f t="shared" si="112"/>
        <v>0</v>
      </c>
      <c r="C1590" s="4">
        <f>K566</f>
        <v>0</v>
      </c>
      <c r="F1590" s="4" t="str">
        <f t="shared" si="113"/>
        <v>9. They effectively accommodated my linguistic barrier.</v>
      </c>
      <c r="M1590" s="4">
        <f>IF(K566="",0,1)</f>
        <v>0</v>
      </c>
    </row>
    <row r="1591" spans="2:16" hidden="1" x14ac:dyDescent="0.3">
      <c r="B1591" s="64">
        <f t="shared" si="112"/>
        <v>0</v>
      </c>
      <c r="C1591" s="4">
        <f>K568</f>
        <v>0</v>
      </c>
      <c r="F1591" s="4" t="str">
        <f t="shared" si="113"/>
        <v>10. I was offered billing options appropriate to my cultural values.</v>
      </c>
      <c r="M1591" s="4">
        <f>IF(K568="",0,1)</f>
        <v>0</v>
      </c>
    </row>
    <row r="1592" spans="2:16" hidden="1" x14ac:dyDescent="0.3">
      <c r="M1592" s="71">
        <f t="shared" ref="M1592" si="114">SUM(M1582:M1591)</f>
        <v>0</v>
      </c>
    </row>
    <row r="1593" spans="2:16" ht="15.5" hidden="1" x14ac:dyDescent="0.45">
      <c r="B1593" s="72">
        <f t="shared" ref="B1593" si="115">ROUND(SUM(B1582:B1591),0)</f>
        <v>0</v>
      </c>
      <c r="C1593" s="73" t="str">
        <f>IF(AND($B1593&gt;=$B$1114,$B1593&lt;$C$1114),E$1114,IF(AND($B1593&gt;=$B$1115,$B1593&lt;$C$1115),E$1115,IF(AND($B1593&gt;=$B$1116,$B1593&lt;$C$1116),E$1116,IF(AND($B1593&gt;=$B$1117,$B1593&lt;$C$1117),E$1117,IF(AND($B1593&gt;=$B$1118,$B1593&lt;=$C$1118),E$1118)))))</f>
        <v>Dangerously incompetent</v>
      </c>
      <c r="F1593" s="73" t="str">
        <f>IF(AND($B1593&gt;=$B$1114,$B1593&lt;$C$1114),H$1114,IF(AND($B1593&gt;=$B$1115,$B1593&lt;$C$1115),H$1115,IF(AND($B1593&gt;=$B$1116,$B1593&lt;$C$1116),H$1116,IF(AND($B1593&gt;=$B$1117,$B1593&lt;$C$1117),H$1117,IF(AND($B1593&gt;=$B$1118,$B1593&lt;=$C$1118),H$1118)))))</f>
        <v>dangerous incompetence</v>
      </c>
      <c r="I1593" s="73" t="str">
        <f>IF(AND($B1593&gt;=$B$1114,$B1593&lt;$C$1114),K$1114,IF(AND($B1593&gt;=$B$1115,$B1593&lt;$C$1115),K$1115,IF(AND($B1593&gt;=$B$1116,$B1593&lt;$C$1116),K$1116,IF(AND($B1593&gt;=$B$1117,$B1593&lt;$C$1117),K$1117,IF(AND($B1593&gt;=$B$1118,$B1593&lt;=$C$1118),K$1118)))))</f>
        <v>dangerous risk to Maria's wellbeing</v>
      </c>
      <c r="M1593" s="74" t="str">
        <f>IF(M1592=10,B1593,"")</f>
        <v/>
      </c>
      <c r="P1593" s="127" t="str">
        <f>IF(M1593="","",M1593*0.01)</f>
        <v/>
      </c>
    </row>
    <row r="1594" spans="2:16" ht="15.5" hidden="1" x14ac:dyDescent="0.45">
      <c r="L1594" s="75" t="s">
        <v>92</v>
      </c>
      <c r="M1594" s="76" t="str">
        <f>IF(K548="","",K548)</f>
        <v/>
      </c>
      <c r="P1594" s="127" t="str">
        <f>IF(M1594="","",1-(M1594/12))</f>
        <v/>
      </c>
    </row>
    <row r="1595" spans="2:16" hidden="1" x14ac:dyDescent="0.3">
      <c r="B1595" s="73" t="str">
        <f t="shared" ref="B1595" si="116">IF(M1592=10,CONCATENATE(E1595,F1595,G1595,H1595,I1595,J1595,K1595,L1595,M1595),"")</f>
        <v/>
      </c>
      <c r="D1595" s="65" t="s">
        <v>60</v>
      </c>
      <c r="E1595" s="4" t="s">
        <v>93</v>
      </c>
      <c r="F1595" s="4">
        <f t="shared" ref="F1595" si="117">B1593</f>
        <v>0</v>
      </c>
      <c r="G1595" s="4" t="s">
        <v>94</v>
      </c>
      <c r="H1595" s="4" t="str">
        <f t="shared" ref="H1595" si="118">F1593</f>
        <v>dangerous incompetence</v>
      </c>
      <c r="I1595" s="4" t="s">
        <v>95</v>
      </c>
    </row>
    <row r="1596" spans="2:16" hidden="1" x14ac:dyDescent="0.3"/>
    <row r="1597" spans="2:16" ht="14.5" hidden="1" x14ac:dyDescent="0.45">
      <c r="C1597" s="147">
        <f>E578</f>
        <v>0</v>
      </c>
      <c r="D1597" s="148"/>
      <c r="E1597" s="148"/>
      <c r="F1597" s="148"/>
      <c r="G1597" s="148"/>
      <c r="H1597" s="149"/>
    </row>
    <row r="1598" spans="2:16" hidden="1" x14ac:dyDescent="0.3"/>
    <row r="1599" spans="2:16" hidden="1" x14ac:dyDescent="0.3">
      <c r="C1599" s="73" t="str">
        <f>CONCATENATE(E1599,F1599,G1599,H1599,I1599,J1599,K1599,,L1599,M1599)</f>
        <v xml:space="preserve">We provide this helpful feedback to you, , to improve your cultural competency. </v>
      </c>
      <c r="D1599" s="65" t="s">
        <v>60</v>
      </c>
      <c r="E1599" s="4" t="s">
        <v>123</v>
      </c>
      <c r="F1599" s="4" t="str">
        <f>IF($J1580=0,"the recipient",$J1580)</f>
        <v/>
      </c>
      <c r="G1599" s="4" t="s">
        <v>124</v>
      </c>
      <c r="H1599" s="4"/>
    </row>
    <row r="1600" spans="2:16" hidden="1" x14ac:dyDescent="0.3">
      <c r="C1600" s="73" t="str">
        <f>CONCATENATE(E1600,F1600,G1600,H1600,I1600,J1600,K1600,,L1600,M1600)</f>
        <v xml:space="preserve">We know medical providers like you rely upon referrals. Often from those you serve. </v>
      </c>
      <c r="D1600" s="65" t="s">
        <v>60</v>
      </c>
      <c r="E1600" s="4" t="s">
        <v>126</v>
      </c>
      <c r="G1600" s="4" t="s">
        <v>127</v>
      </c>
    </row>
    <row r="1601" spans="2:14" hidden="1" x14ac:dyDescent="0.3">
      <c r="C1601" s="73" t="str">
        <f>CONCATENATE(E1601,F1601,G1601,H1601,I1601,J1601,K1601,,L1601,M1601)</f>
        <v>Select a service that best fits your needs.</v>
      </c>
      <c r="D1601" s="65" t="s">
        <v>60</v>
      </c>
      <c r="E1601" s="4" t="s">
        <v>17</v>
      </c>
    </row>
    <row r="1602" spans="2:14" hidden="1" x14ac:dyDescent="0.3">
      <c r="C1602" s="62" t="str">
        <f>$C$1164</f>
        <v>Standard Cultural Competence - begin</v>
      </c>
      <c r="E1602" s="65" t="s">
        <v>60</v>
      </c>
      <c r="F1602" s="62" t="str">
        <f>$H$1164</f>
        <v>beginning the Standard Cultural Competence program</v>
      </c>
      <c r="G1602" s="65" t="s">
        <v>60</v>
      </c>
      <c r="H1602" s="73" t="str">
        <f>CONCATENATE($I1602,$J1602,$K1602,$L1602,$M1602,$N1602,$O1602,$P1602)</f>
        <v>Now that  is beginning the Standard Cultural Competence program, we expect improved outcomes. And can provide a testimonial of their responsiveness to the needs of diverse clients.</v>
      </c>
      <c r="I1602" s="4" t="s">
        <v>128</v>
      </c>
      <c r="J1602" s="65" t="str">
        <f>F1599</f>
        <v/>
      </c>
      <c r="K1602" s="61" t="s">
        <v>129</v>
      </c>
      <c r="L1602" s="4" t="str">
        <f>F1602</f>
        <v>beginning the Standard Cultural Competence program</v>
      </c>
      <c r="M1602" s="4" t="s">
        <v>143</v>
      </c>
      <c r="N1602" s="60" t="s">
        <v>131</v>
      </c>
    </row>
    <row r="1603" spans="2:14" hidden="1" x14ac:dyDescent="0.3">
      <c r="C1603" s="62" t="str">
        <f>$C$1165</f>
        <v>Competitive Cultural Competence - begin</v>
      </c>
      <c r="E1603" s="65" t="s">
        <v>60</v>
      </c>
      <c r="F1603" s="62" t="str">
        <f>$H$1165</f>
        <v>beginning the Competetive Cultural Competence program</v>
      </c>
      <c r="G1603" s="65" t="s">
        <v>60</v>
      </c>
      <c r="H1603" s="73" t="str">
        <f t="shared" ref="H1603:H1608" si="119">CONCATENATE($I1603,$J1603,$K1603,$L1603,$M1603,$N1603,$O1603,$P1603)</f>
        <v>Now that  is beginning the Competetive Cultural Competence program, we anticipate modestly improved wellness outcomes. And can provide a testimonial of their responsiveness to the needs of diverse clients.</v>
      </c>
      <c r="I1603" s="4" t="s">
        <v>128</v>
      </c>
      <c r="J1603" s="4" t="str">
        <f>J1602</f>
        <v/>
      </c>
      <c r="K1603" s="61" t="str">
        <f>K$1195</f>
        <v xml:space="preserve"> is </v>
      </c>
      <c r="L1603" s="4" t="str">
        <f t="shared" ref="L1603:L1607" si="120">F1603</f>
        <v>beginning the Competetive Cultural Competence program</v>
      </c>
      <c r="M1603" s="4" t="s">
        <v>144</v>
      </c>
      <c r="N1603" s="60" t="s">
        <v>131</v>
      </c>
    </row>
    <row r="1604" spans="2:14" hidden="1" x14ac:dyDescent="0.3">
      <c r="C1604" s="62" t="str">
        <f>$C$1166</f>
        <v>Standard Cultural Competence - enrolled</v>
      </c>
      <c r="E1604" s="65" t="s">
        <v>60</v>
      </c>
      <c r="F1604" s="62" t="str">
        <f>$H$1166</f>
        <v>participating in the Standard Cultural Competence program</v>
      </c>
      <c r="G1604" s="65" t="s">
        <v>60</v>
      </c>
      <c r="H1604" s="73" t="str">
        <f t="shared" si="119"/>
        <v>Now that  is participating in the Standard Cultural Competence program, we expect better outcomes. And can provide a testimonial of their responsiveness to the needs of diverse clients.</v>
      </c>
      <c r="I1604" s="4" t="s">
        <v>128</v>
      </c>
      <c r="J1604" s="4" t="str">
        <f t="shared" ref="J1604:J1607" si="121">J1603</f>
        <v/>
      </c>
      <c r="K1604" s="61" t="str">
        <f>K$1195</f>
        <v xml:space="preserve"> is </v>
      </c>
      <c r="L1604" s="4" t="str">
        <f t="shared" si="120"/>
        <v>participating in the Standard Cultural Competence program</v>
      </c>
      <c r="M1604" s="4" t="s">
        <v>145</v>
      </c>
      <c r="N1604" s="60" t="s">
        <v>131</v>
      </c>
    </row>
    <row r="1605" spans="2:14" hidden="1" x14ac:dyDescent="0.3">
      <c r="C1605" s="62" t="str">
        <f>$C$1167</f>
        <v>Competitive Cultural Competence - enrolled</v>
      </c>
      <c r="E1605" s="65" t="s">
        <v>60</v>
      </c>
      <c r="F1605" s="62" t="str">
        <f>$H$1167</f>
        <v>participating in the Competetive Cultural Competence program</v>
      </c>
      <c r="G1605" s="65" t="s">
        <v>60</v>
      </c>
      <c r="H1605" s="73" t="str">
        <f t="shared" si="119"/>
        <v>Now that  is participating in the Competetive Cultural Competence program, we anticipate significantly improved wellness outcomes. And can provide a testimonial of their responsiveness to the needs of diverse clients.</v>
      </c>
      <c r="I1605" s="4" t="s">
        <v>128</v>
      </c>
      <c r="J1605" s="4" t="str">
        <f t="shared" si="121"/>
        <v/>
      </c>
      <c r="K1605" s="61" t="str">
        <f>K$1195</f>
        <v xml:space="preserve"> is </v>
      </c>
      <c r="L1605" s="4" t="str">
        <f t="shared" si="120"/>
        <v>participating in the Competetive Cultural Competence program</v>
      </c>
      <c r="M1605" s="4" t="s">
        <v>146</v>
      </c>
      <c r="N1605" s="60" t="s">
        <v>131</v>
      </c>
    </row>
    <row r="1606" spans="2:14" hidden="1" x14ac:dyDescent="0.3">
      <c r="C1606" s="62" t="str">
        <f>$C$1168</f>
        <v>Standard Cultural Competence - completed</v>
      </c>
      <c r="E1606" s="65" t="s">
        <v>60</v>
      </c>
      <c r="F1606" s="62" t="str">
        <f>$H$1168</f>
        <v>completing the Standard Cultural Competence program</v>
      </c>
      <c r="G1606" s="65" t="s">
        <v>60</v>
      </c>
      <c r="H1606" s="73" t="str">
        <f t="shared" si="119"/>
        <v>Now that  is completing the Standard Cultural Competence program, we expect stellar outcomes. And will soon provide a testimonial of their responsiveness to the needs of diverse clients.</v>
      </c>
      <c r="I1606" s="4" t="s">
        <v>128</v>
      </c>
      <c r="J1606" s="4" t="str">
        <f t="shared" si="121"/>
        <v/>
      </c>
      <c r="K1606" s="61" t="str">
        <f>K$1195</f>
        <v xml:space="preserve"> is </v>
      </c>
      <c r="L1606" s="4" t="str">
        <f t="shared" si="120"/>
        <v>completing the Standard Cultural Competence program</v>
      </c>
      <c r="M1606" s="4" t="s">
        <v>147</v>
      </c>
      <c r="N1606" s="60" t="s">
        <v>136</v>
      </c>
    </row>
    <row r="1607" spans="2:14" hidden="1" x14ac:dyDescent="0.3">
      <c r="C1607" s="62" t="str">
        <f>$C$1169</f>
        <v>Competitive Cultural Competence - completed</v>
      </c>
      <c r="E1607" s="65" t="s">
        <v>60</v>
      </c>
      <c r="F1607" s="62" t="str">
        <f>$H$1169</f>
        <v>completing the Competetive Cultural Competence program</v>
      </c>
      <c r="G1607" s="65" t="s">
        <v>60</v>
      </c>
      <c r="H1607" s="73" t="str">
        <f t="shared" si="119"/>
        <v>Now that  is completing the Competetive Cultural Competence program, we anticipate greatly improved wellness outcomes. And will soon provide a testimonial of their responsiveness to the needs of diverse clients.</v>
      </c>
      <c r="I1607" s="4" t="s">
        <v>128</v>
      </c>
      <c r="J1607" s="4" t="str">
        <f t="shared" si="121"/>
        <v/>
      </c>
      <c r="K1607" s="61" t="str">
        <f>K$1195</f>
        <v xml:space="preserve"> is </v>
      </c>
      <c r="L1607" s="4" t="str">
        <f t="shared" si="120"/>
        <v>completing the Competetive Cultural Competence program</v>
      </c>
      <c r="M1607" s="4" t="s">
        <v>148</v>
      </c>
      <c r="N1607" s="60" t="s">
        <v>136</v>
      </c>
    </row>
    <row r="1608" spans="2:14" hidden="1" x14ac:dyDescent="0.3">
      <c r="G1608" s="65" t="s">
        <v>60</v>
      </c>
      <c r="H1608" s="73" t="str">
        <f t="shared" si="119"/>
        <v>Select one of these two services, Standard or Competitive Competence, to best improve your efficacy serving diverse patients. We can then offer a testimonial of your improved responsiveness to diverse clients.</v>
      </c>
      <c r="K1608" s="61" t="s">
        <v>138</v>
      </c>
      <c r="L1608" s="61" t="s">
        <v>139</v>
      </c>
      <c r="M1608" s="61" t="s">
        <v>149</v>
      </c>
      <c r="N1608" s="60" t="s">
        <v>141</v>
      </c>
    </row>
    <row r="1609" spans="2:14" hidden="1" x14ac:dyDescent="0.3">
      <c r="C1609" s="73" t="str">
        <f>IF($C1597=$C1602,H1602,IF($C1597=$C1603,H1603,IF($C1597=C1604,H1604,IF($C1597=C1605,H1605,IF($C1597=C1606,H1606,IF($C1597=C1607,H1607,IF($C1597=0,H1608)))))))</f>
        <v>Select one of these two services, Standard or Competitive Competence, to best improve your efficacy serving diverse patients. We can then offer a testimonial of your improved responsiveness to diverse clients.</v>
      </c>
      <c r="E1609" s="65" t="s">
        <v>60</v>
      </c>
      <c r="F1609" s="73" t="str">
        <f>IF($C1597=$C1602,F1602,IF($C1597=$C1603,F1603,IF($C1597=C1604,F1604,IF($C1597=C1605,F1605,IF($C1597=C1606,F1606,IF($C1597=C1607,F1607,IF($C1597=0,"")))))))</f>
        <v/>
      </c>
      <c r="G1609" s="65" t="s">
        <v>60</v>
      </c>
    </row>
    <row r="1610" spans="2:14" hidden="1" x14ac:dyDescent="0.3"/>
    <row r="1611" spans="2:14" hidden="1" x14ac:dyDescent="0.3">
      <c r="C1611" s="4" t="s">
        <v>142</v>
      </c>
    </row>
    <row r="1612" spans="2:14" hidden="1" x14ac:dyDescent="0.3"/>
    <row r="1613" spans="2:14" hidden="1" x14ac:dyDescent="0.3"/>
    <row r="1614" spans="2:14" hidden="1" x14ac:dyDescent="0.3"/>
    <row r="1615" spans="2:14" ht="16" hidden="1" x14ac:dyDescent="0.4">
      <c r="B1615" s="66" t="str">
        <f>IF(OR(F584="",J584=""),B584,CONCATENATE(B584,": ",F584,", ",J584))</f>
        <v>14th visit</v>
      </c>
      <c r="C1615" s="67"/>
      <c r="D1615" s="67"/>
      <c r="E1615" s="67"/>
      <c r="F1615" s="68"/>
      <c r="G1615" s="67"/>
      <c r="H1615" s="69"/>
      <c r="I1615" s="67"/>
      <c r="J1615" s="67"/>
      <c r="K1615" s="67"/>
      <c r="L1615" s="67"/>
      <c r="M1615" s="133">
        <f>IF(J584=I$1103,L$1103,IF(J584=I$1104,L$1104,IF(J584=I$1105,L$1105,IF(J584=I$1106,L$1106,IF(J584=I$1107,L$1107,IF(J584=I$1108,L$1108,IF(J584=I$1109,L$1109,IF(J584="",0))))))))</f>
        <v>0</v>
      </c>
    </row>
    <row r="1616" spans="2:14" hidden="1" x14ac:dyDescent="0.3">
      <c r="F1616" s="63"/>
    </row>
    <row r="1617" spans="2:16" hidden="1" x14ac:dyDescent="0.3">
      <c r="F1617" s="70" t="str">
        <f>F588</f>
        <v/>
      </c>
      <c r="J1617" s="70" t="str">
        <f>F589</f>
        <v/>
      </c>
    </row>
    <row r="1618" spans="2:16" hidden="1" x14ac:dyDescent="0.3"/>
    <row r="1619" spans="2:16" hidden="1" x14ac:dyDescent="0.3">
      <c r="B1619" s="64">
        <f>IF(C1619=F$1107,E$1107,IF(C1619=F$1108,E$1108,IF(C1619=F$1109,E$1109,IF(C1619=F$1110,E$1110,IF(C1619=F$1111,E$1111,IF(C1619=0,0))))))</f>
        <v>0</v>
      </c>
      <c r="C1619" s="4">
        <f>K591</f>
        <v>0</v>
      </c>
      <c r="F1619" s="4" t="str">
        <f>F1582</f>
        <v>1. I felt fully seen and heard.</v>
      </c>
      <c r="M1619" s="4">
        <f>IF(K591="",0,1)</f>
        <v>0</v>
      </c>
    </row>
    <row r="1620" spans="2:16" hidden="1" x14ac:dyDescent="0.3">
      <c r="B1620" s="64">
        <f t="shared" ref="B1620:B1628" si="122">IF(C1620=F$1107,E$1107,IF(C1620=F$1108,E$1108,IF(C1620=F$1109,E$1109,IF(C1620=F$1110,E$1110,IF(C1620=F$1111,E$1111,IF(C1620=0,0))))))</f>
        <v>0</v>
      </c>
      <c r="C1620" s="4">
        <f>K593</f>
        <v>0</v>
      </c>
      <c r="F1620" s="4" t="str">
        <f t="shared" ref="F1620:F1628" si="123">F1583</f>
        <v>2. They faithfully responded to all of my expressions of pain or discomfort.</v>
      </c>
      <c r="M1620" s="4">
        <f>IF(K593="",0,1)</f>
        <v>0</v>
      </c>
    </row>
    <row r="1621" spans="2:16" hidden="1" x14ac:dyDescent="0.3">
      <c r="B1621" s="64">
        <f t="shared" si="122"/>
        <v>0</v>
      </c>
      <c r="C1621" s="4">
        <f>K595</f>
        <v>0</v>
      </c>
      <c r="F1621" s="4" t="str">
        <f t="shared" si="123"/>
        <v>3. They put my personal wellbeing ahead of their institutional processes.</v>
      </c>
      <c r="M1621" s="4">
        <f>IF(K595="",0,1)</f>
        <v>0</v>
      </c>
    </row>
    <row r="1622" spans="2:16" hidden="1" x14ac:dyDescent="0.3">
      <c r="B1622" s="64">
        <f t="shared" si="122"/>
        <v>0</v>
      </c>
      <c r="C1622" s="4">
        <f>K597</f>
        <v>0</v>
      </c>
      <c r="F1622" s="4" t="str">
        <f t="shared" si="123"/>
        <v>4. Their actions and expressions were devoid of any microaggressions.</v>
      </c>
      <c r="M1622" s="4">
        <f>IF(K597="",0,1)</f>
        <v>0</v>
      </c>
    </row>
    <row r="1623" spans="2:16" hidden="1" x14ac:dyDescent="0.3">
      <c r="B1623" s="64">
        <f t="shared" si="122"/>
        <v>0</v>
      </c>
      <c r="C1623" s="4">
        <f>K599</f>
        <v>0</v>
      </c>
      <c r="F1623" s="4" t="str">
        <f t="shared" si="123"/>
        <v>5. They asked me how they could be more culturally sensitive.</v>
      </c>
      <c r="M1623" s="4">
        <f>IF(K599="",0,1)</f>
        <v>0</v>
      </c>
    </row>
    <row r="1624" spans="2:16" hidden="1" x14ac:dyDescent="0.3">
      <c r="B1624" s="64">
        <f t="shared" si="122"/>
        <v>0</v>
      </c>
      <c r="C1624" s="4">
        <f>K601</f>
        <v>0</v>
      </c>
      <c r="F1624" s="4" t="str">
        <f t="shared" si="123"/>
        <v>6. They did not exploit my vulnerability to their professional authority.</v>
      </c>
      <c r="M1624" s="4">
        <f>IF(K601="",0,1)</f>
        <v>0</v>
      </c>
    </row>
    <row r="1625" spans="2:16" hidden="1" x14ac:dyDescent="0.3">
      <c r="B1625" s="64">
        <f t="shared" si="122"/>
        <v>0</v>
      </c>
      <c r="C1625" s="4">
        <f>K603</f>
        <v>0</v>
      </c>
      <c r="F1625" s="4" t="str">
        <f t="shared" si="123"/>
        <v>7. I never had to give up my autonomy to fit their processes.</v>
      </c>
      <c r="M1625" s="4">
        <f>IF(K603="",0,1)</f>
        <v>0</v>
      </c>
    </row>
    <row r="1626" spans="2:16" hidden="1" x14ac:dyDescent="0.3">
      <c r="B1626" s="64">
        <f t="shared" si="122"/>
        <v>0</v>
      </c>
      <c r="C1626" s="4">
        <f>K605</f>
        <v>0</v>
      </c>
      <c r="F1626" s="4" t="str">
        <f t="shared" si="123"/>
        <v>8. Staff appeared to be culturally diverse.</v>
      </c>
      <c r="M1626" s="4">
        <f>IF(K605="",0,1)</f>
        <v>0</v>
      </c>
    </row>
    <row r="1627" spans="2:16" hidden="1" x14ac:dyDescent="0.3">
      <c r="B1627" s="64">
        <f t="shared" si="122"/>
        <v>0</v>
      </c>
      <c r="C1627" s="4">
        <f>K607</f>
        <v>0</v>
      </c>
      <c r="F1627" s="4" t="str">
        <f t="shared" si="123"/>
        <v>9. They effectively accommodated my linguistic barrier.</v>
      </c>
      <c r="M1627" s="4">
        <f>IF(K607="",0,1)</f>
        <v>0</v>
      </c>
    </row>
    <row r="1628" spans="2:16" hidden="1" x14ac:dyDescent="0.3">
      <c r="B1628" s="64">
        <f t="shared" si="122"/>
        <v>0</v>
      </c>
      <c r="C1628" s="4">
        <f>K609</f>
        <v>0</v>
      </c>
      <c r="F1628" s="4" t="str">
        <f t="shared" si="123"/>
        <v>10. I was offered billing options appropriate to my cultural values.</v>
      </c>
      <c r="M1628" s="4">
        <f>IF(K609="",0,1)</f>
        <v>0</v>
      </c>
    </row>
    <row r="1629" spans="2:16" hidden="1" x14ac:dyDescent="0.3">
      <c r="M1629" s="71">
        <f t="shared" ref="M1629" si="124">SUM(M1619:M1628)</f>
        <v>0</v>
      </c>
    </row>
    <row r="1630" spans="2:16" ht="15.5" hidden="1" x14ac:dyDescent="0.45">
      <c r="B1630" s="72">
        <f t="shared" ref="B1630:B1667" si="125">ROUND(SUM(B1619:B1628),0)</f>
        <v>0</v>
      </c>
      <c r="C1630" s="73" t="str">
        <f>IF(AND($B1630&gt;=$B$1114,$B1630&lt;$C$1114),E$1114,IF(AND($B1630&gt;=$B$1115,$B1630&lt;$C$1115),E$1115,IF(AND($B1630&gt;=$B$1116,$B1630&lt;$C$1116),E$1116,IF(AND($B1630&gt;=$B$1117,$B1630&lt;$C$1117),E$1117,IF(AND($B1630&gt;=$B$1118,$B1630&lt;=$C$1118),E$1118)))))</f>
        <v>Dangerously incompetent</v>
      </c>
      <c r="F1630" s="73" t="str">
        <f>IF(AND($B1630&gt;=$B$1114,$B1630&lt;$C$1114),H$1114,IF(AND($B1630&gt;=$B$1115,$B1630&lt;$C$1115),H$1115,IF(AND($B1630&gt;=$B$1116,$B1630&lt;$C$1116),H$1116,IF(AND($B1630&gt;=$B$1117,$B1630&lt;$C$1117),H$1117,IF(AND($B1630&gt;=$B$1118,$B1630&lt;=$C$1118),H$1118)))))</f>
        <v>dangerous incompetence</v>
      </c>
      <c r="I1630" s="73" t="str">
        <f>IF(AND($B1630&gt;=$B$1114,$B1630&lt;$C$1114),K$1114,IF(AND($B1630&gt;=$B$1115,$B1630&lt;$C$1115),K$1115,IF(AND($B1630&gt;=$B$1116,$B1630&lt;$C$1116),K$1116,IF(AND($B1630&gt;=$B$1117,$B1630&lt;$C$1117),K$1117,IF(AND($B1630&gt;=$B$1118,$B1630&lt;=$C$1118),K$1118)))))</f>
        <v>dangerous risk to Maria's wellbeing</v>
      </c>
      <c r="M1630" s="74" t="str">
        <f>IF(M1629=10,B1630,"")</f>
        <v/>
      </c>
      <c r="P1630" s="127" t="str">
        <f>IF(M1630="","",M1630*0.01)</f>
        <v/>
      </c>
    </row>
    <row r="1631" spans="2:16" ht="15.5" hidden="1" x14ac:dyDescent="0.45">
      <c r="L1631" s="75" t="s">
        <v>92</v>
      </c>
      <c r="M1631" s="76" t="str">
        <f>IF(K589="","",K589)</f>
        <v/>
      </c>
      <c r="P1631" s="127" t="str">
        <f>IF(M1631="","",1-(M1631/12))</f>
        <v/>
      </c>
    </row>
    <row r="1632" spans="2:16" hidden="1" x14ac:dyDescent="0.3">
      <c r="B1632" s="73" t="str">
        <f t="shared" ref="B1632" si="126">IF(M1629=10,CONCATENATE(E1632,F1632,G1632,H1632,I1632,J1632,K1632,L1632,M1632),"")</f>
        <v/>
      </c>
      <c r="D1632" s="65" t="s">
        <v>60</v>
      </c>
      <c r="E1632" s="4" t="s">
        <v>93</v>
      </c>
      <c r="F1632" s="4">
        <f t="shared" ref="F1632" si="127">B1630</f>
        <v>0</v>
      </c>
      <c r="G1632" s="4" t="s">
        <v>94</v>
      </c>
      <c r="H1632" s="4" t="str">
        <f t="shared" ref="H1632" si="128">F1630</f>
        <v>dangerous incompetence</v>
      </c>
      <c r="I1632" s="4" t="s">
        <v>95</v>
      </c>
    </row>
    <row r="1633" spans="3:14" hidden="1" x14ac:dyDescent="0.3"/>
    <row r="1634" spans="3:14" ht="14.5" hidden="1" x14ac:dyDescent="0.45">
      <c r="C1634" s="147">
        <f>E619</f>
        <v>0</v>
      </c>
      <c r="D1634" s="148"/>
      <c r="E1634" s="148"/>
      <c r="F1634" s="148"/>
      <c r="G1634" s="148"/>
      <c r="H1634" s="149"/>
    </row>
    <row r="1635" spans="3:14" hidden="1" x14ac:dyDescent="0.3"/>
    <row r="1636" spans="3:14" hidden="1" x14ac:dyDescent="0.3">
      <c r="C1636" s="73" t="str">
        <f>CONCATENATE(E1636,F1636,G1636,H1636,I1636,J1636,K1636,,L1636,M1636)</f>
        <v xml:space="preserve">We provide this helpful feedback to you, , to improve your cultural competency. </v>
      </c>
      <c r="D1636" s="65" t="s">
        <v>60</v>
      </c>
      <c r="E1636" s="4" t="s">
        <v>123</v>
      </c>
      <c r="F1636" s="4" t="str">
        <f>IF($J1617=0,"the recipient",$J1617)</f>
        <v/>
      </c>
      <c r="G1636" s="4" t="s">
        <v>124</v>
      </c>
      <c r="H1636" s="4"/>
    </row>
    <row r="1637" spans="3:14" hidden="1" x14ac:dyDescent="0.3">
      <c r="C1637" s="73" t="str">
        <f>CONCATENATE(E1637,F1637,G1637,H1637,I1637,J1637,K1637,,L1637,M1637)</f>
        <v xml:space="preserve">We know medical providers like you rely upon referrals. Often from those you serve. </v>
      </c>
      <c r="D1637" s="65" t="s">
        <v>60</v>
      </c>
      <c r="E1637" s="4" t="s">
        <v>126</v>
      </c>
      <c r="G1637" s="4" t="s">
        <v>127</v>
      </c>
    </row>
    <row r="1638" spans="3:14" hidden="1" x14ac:dyDescent="0.3">
      <c r="C1638" s="73" t="str">
        <f>CONCATENATE(E1638,F1638,G1638,H1638,I1638,J1638,K1638,,L1638,M1638)</f>
        <v>Select a service that best fits your needs.</v>
      </c>
      <c r="D1638" s="65" t="s">
        <v>60</v>
      </c>
      <c r="E1638" s="4" t="s">
        <v>17</v>
      </c>
    </row>
    <row r="1639" spans="3:14" hidden="1" x14ac:dyDescent="0.3">
      <c r="C1639" s="62" t="str">
        <f>$C$1164</f>
        <v>Standard Cultural Competence - begin</v>
      </c>
      <c r="E1639" s="65" t="s">
        <v>60</v>
      </c>
      <c r="F1639" s="62" t="str">
        <f>$H$1164</f>
        <v>beginning the Standard Cultural Competence program</v>
      </c>
      <c r="G1639" s="65" t="s">
        <v>60</v>
      </c>
      <c r="H1639" s="73" t="str">
        <f>CONCATENATE($I1639,$J1639,$K1639,$L1639,$M1639,$N1639,$O1639,$P1639)</f>
        <v>Now that  is beginning the Standard Cultural Competence program, we expect improved outcomes. And can provide a testimonial of their responsiveness to the needs of diverse clients.</v>
      </c>
      <c r="I1639" s="4" t="s">
        <v>128</v>
      </c>
      <c r="J1639" s="65" t="str">
        <f>F1636</f>
        <v/>
      </c>
      <c r="K1639" s="61" t="s">
        <v>129</v>
      </c>
      <c r="L1639" s="4" t="str">
        <f>F1639</f>
        <v>beginning the Standard Cultural Competence program</v>
      </c>
      <c r="M1639" s="4" t="s">
        <v>143</v>
      </c>
      <c r="N1639" s="60" t="s">
        <v>131</v>
      </c>
    </row>
    <row r="1640" spans="3:14" hidden="1" x14ac:dyDescent="0.3">
      <c r="C1640" s="62" t="str">
        <f>$C$1165</f>
        <v>Competitive Cultural Competence - begin</v>
      </c>
      <c r="E1640" s="65" t="s">
        <v>60</v>
      </c>
      <c r="F1640" s="62" t="str">
        <f>$H$1165</f>
        <v>beginning the Competetive Cultural Competence program</v>
      </c>
      <c r="G1640" s="65" t="s">
        <v>60</v>
      </c>
      <c r="H1640" s="73" t="str">
        <f t="shared" ref="H1640:H1645" si="129">CONCATENATE($I1640,$J1640,$K1640,$L1640,$M1640,$N1640,$O1640,$P1640)</f>
        <v>Now that  is beginning the Competetive Cultural Competence program, we anticipate modestly improved wellness outcomes. And can provide a testimonial of their responsiveness to the needs of diverse clients.</v>
      </c>
      <c r="I1640" s="4" t="s">
        <v>128</v>
      </c>
      <c r="J1640" s="4" t="str">
        <f>J1639</f>
        <v/>
      </c>
      <c r="K1640" s="61" t="str">
        <f>K$1195</f>
        <v xml:space="preserve"> is </v>
      </c>
      <c r="L1640" s="4" t="str">
        <f t="shared" ref="L1640:L1644" si="130">F1640</f>
        <v>beginning the Competetive Cultural Competence program</v>
      </c>
      <c r="M1640" s="4" t="s">
        <v>144</v>
      </c>
      <c r="N1640" s="60" t="s">
        <v>131</v>
      </c>
    </row>
    <row r="1641" spans="3:14" hidden="1" x14ac:dyDescent="0.3">
      <c r="C1641" s="62" t="str">
        <f>$C$1166</f>
        <v>Standard Cultural Competence - enrolled</v>
      </c>
      <c r="E1641" s="65" t="s">
        <v>60</v>
      </c>
      <c r="F1641" s="62" t="str">
        <f>$H$1166</f>
        <v>participating in the Standard Cultural Competence program</v>
      </c>
      <c r="G1641" s="65" t="s">
        <v>60</v>
      </c>
      <c r="H1641" s="73" t="str">
        <f t="shared" si="129"/>
        <v>Now that  is participating in the Standard Cultural Competence program, we expect better outcomes. And can provide a testimonial of their responsiveness to the needs of diverse clients.</v>
      </c>
      <c r="I1641" s="4" t="s">
        <v>128</v>
      </c>
      <c r="J1641" s="4" t="str">
        <f t="shared" ref="J1641:J1644" si="131">J1640</f>
        <v/>
      </c>
      <c r="K1641" s="61" t="str">
        <f>K$1195</f>
        <v xml:space="preserve"> is </v>
      </c>
      <c r="L1641" s="4" t="str">
        <f t="shared" si="130"/>
        <v>participating in the Standard Cultural Competence program</v>
      </c>
      <c r="M1641" s="4" t="s">
        <v>145</v>
      </c>
      <c r="N1641" s="60" t="s">
        <v>131</v>
      </c>
    </row>
    <row r="1642" spans="3:14" hidden="1" x14ac:dyDescent="0.3">
      <c r="C1642" s="62" t="str">
        <f>$C$1167</f>
        <v>Competitive Cultural Competence - enrolled</v>
      </c>
      <c r="E1642" s="65" t="s">
        <v>60</v>
      </c>
      <c r="F1642" s="62" t="str">
        <f>$H$1167</f>
        <v>participating in the Competetive Cultural Competence program</v>
      </c>
      <c r="G1642" s="65" t="s">
        <v>60</v>
      </c>
      <c r="H1642" s="73" t="str">
        <f t="shared" si="129"/>
        <v>Now that  is participating in the Competetive Cultural Competence program, we anticipate significantly improved wellness outcomes. And can provide a testimonial of their responsiveness to the needs of diverse clients.</v>
      </c>
      <c r="I1642" s="4" t="s">
        <v>128</v>
      </c>
      <c r="J1642" s="4" t="str">
        <f t="shared" si="131"/>
        <v/>
      </c>
      <c r="K1642" s="61" t="str">
        <f>K$1195</f>
        <v xml:space="preserve"> is </v>
      </c>
      <c r="L1642" s="4" t="str">
        <f t="shared" si="130"/>
        <v>participating in the Competetive Cultural Competence program</v>
      </c>
      <c r="M1642" s="4" t="s">
        <v>146</v>
      </c>
      <c r="N1642" s="60" t="s">
        <v>131</v>
      </c>
    </row>
    <row r="1643" spans="3:14" hidden="1" x14ac:dyDescent="0.3">
      <c r="C1643" s="62" t="str">
        <f>$C$1168</f>
        <v>Standard Cultural Competence - completed</v>
      </c>
      <c r="E1643" s="65" t="s">
        <v>60</v>
      </c>
      <c r="F1643" s="62" t="str">
        <f>$H$1168</f>
        <v>completing the Standard Cultural Competence program</v>
      </c>
      <c r="G1643" s="65" t="s">
        <v>60</v>
      </c>
      <c r="H1643" s="73" t="str">
        <f t="shared" si="129"/>
        <v>Now that  is completing the Standard Cultural Competence program, we expect stellar outcomes. And will soon provide a testimonial of their responsiveness to the needs of diverse clients.</v>
      </c>
      <c r="I1643" s="4" t="s">
        <v>128</v>
      </c>
      <c r="J1643" s="4" t="str">
        <f t="shared" si="131"/>
        <v/>
      </c>
      <c r="K1643" s="61" t="str">
        <f>K$1195</f>
        <v xml:space="preserve"> is </v>
      </c>
      <c r="L1643" s="4" t="str">
        <f t="shared" si="130"/>
        <v>completing the Standard Cultural Competence program</v>
      </c>
      <c r="M1643" s="4" t="s">
        <v>147</v>
      </c>
      <c r="N1643" s="60" t="s">
        <v>136</v>
      </c>
    </row>
    <row r="1644" spans="3:14" hidden="1" x14ac:dyDescent="0.3">
      <c r="C1644" s="62" t="str">
        <f>$C$1169</f>
        <v>Competitive Cultural Competence - completed</v>
      </c>
      <c r="E1644" s="65" t="s">
        <v>60</v>
      </c>
      <c r="F1644" s="62" t="str">
        <f>$H$1169</f>
        <v>completing the Competetive Cultural Competence program</v>
      </c>
      <c r="G1644" s="65" t="s">
        <v>60</v>
      </c>
      <c r="H1644" s="73" t="str">
        <f t="shared" si="129"/>
        <v>Now that  is completing the Competetive Cultural Competence program, we anticipate greatly improved wellness outcomes. And will soon provide a testimonial of their responsiveness to the needs of diverse clients.</v>
      </c>
      <c r="I1644" s="4" t="s">
        <v>128</v>
      </c>
      <c r="J1644" s="4" t="str">
        <f t="shared" si="131"/>
        <v/>
      </c>
      <c r="K1644" s="61" t="str">
        <f>K$1195</f>
        <v xml:space="preserve"> is </v>
      </c>
      <c r="L1644" s="4" t="str">
        <f t="shared" si="130"/>
        <v>completing the Competetive Cultural Competence program</v>
      </c>
      <c r="M1644" s="4" t="s">
        <v>148</v>
      </c>
      <c r="N1644" s="60" t="s">
        <v>136</v>
      </c>
    </row>
    <row r="1645" spans="3:14" hidden="1" x14ac:dyDescent="0.3">
      <c r="G1645" s="65" t="s">
        <v>60</v>
      </c>
      <c r="H1645" s="73" t="str">
        <f t="shared" si="129"/>
        <v>Select one of these two services, Standard or Competitive Competence, to best improve your efficacy serving diverse patients. We can then offer a testimonial of your improved responsiveness to diverse clients.</v>
      </c>
      <c r="K1645" s="61" t="s">
        <v>138</v>
      </c>
      <c r="L1645" s="61" t="s">
        <v>139</v>
      </c>
      <c r="M1645" s="61" t="s">
        <v>149</v>
      </c>
      <c r="N1645" s="60" t="s">
        <v>141</v>
      </c>
    </row>
    <row r="1646" spans="3:14" hidden="1" x14ac:dyDescent="0.3">
      <c r="C1646" s="73" t="str">
        <f>IF($C1634=$C1639,H1639,IF($C1634=$C1640,H1640,IF($C1634=C1641,H1641,IF($C1634=C1642,H1642,IF($C1634=C1643,H1643,IF($C1634=C1644,H1644,IF($C1634=0,H1645)))))))</f>
        <v>Select one of these two services, Standard or Competitive Competence, to best improve your efficacy serving diverse patients. We can then offer a testimonial of your improved responsiveness to diverse clients.</v>
      </c>
      <c r="E1646" s="65" t="s">
        <v>60</v>
      </c>
      <c r="F1646" s="73" t="str">
        <f>IF($C1634=$C1639,F1639,IF($C1634=$C1640,F1640,IF($C1634=C1641,F1641,IF($C1634=C1642,F1642,IF($C1634=C1643,F1643,IF($C1634=C1644,F1644,IF($C1634=0,"")))))))</f>
        <v/>
      </c>
      <c r="G1646" s="65" t="s">
        <v>60</v>
      </c>
    </row>
    <row r="1647" spans="3:14" hidden="1" x14ac:dyDescent="0.3"/>
    <row r="1648" spans="3:14" hidden="1" x14ac:dyDescent="0.3">
      <c r="C1648" s="4" t="s">
        <v>142</v>
      </c>
    </row>
    <row r="1649" spans="2:13" hidden="1" x14ac:dyDescent="0.3"/>
    <row r="1650" spans="2:13" hidden="1" x14ac:dyDescent="0.3"/>
    <row r="1651" spans="2:13" hidden="1" x14ac:dyDescent="0.3"/>
    <row r="1652" spans="2:13" ht="16" hidden="1" x14ac:dyDescent="0.4">
      <c r="B1652" s="66" t="str">
        <f>IF(OR(F625="",J625=""),B625,CONCATENATE(B625,": ",F625,", ",J625))</f>
        <v>15th visit</v>
      </c>
      <c r="C1652" s="67"/>
      <c r="D1652" s="67"/>
      <c r="E1652" s="67"/>
      <c r="F1652" s="68"/>
      <c r="G1652" s="67"/>
      <c r="H1652" s="69"/>
      <c r="I1652" s="67"/>
      <c r="J1652" s="67"/>
      <c r="K1652" s="67"/>
      <c r="L1652" s="67"/>
      <c r="M1652" s="133">
        <f>IF(J625=I$1103,L$1103,IF(J625=I$1104,L$1104,IF(J625=I$1105,L$1105,IF(J625=I$1106,L$1106,IF(J625=I$1107,L$1107,IF(J625=I$1108,L$1108,IF(J625=I$1109,L$1109,IF(J625="",0))))))))</f>
        <v>0</v>
      </c>
    </row>
    <row r="1653" spans="2:13" hidden="1" x14ac:dyDescent="0.3">
      <c r="F1653" s="63"/>
    </row>
    <row r="1654" spans="2:13" hidden="1" x14ac:dyDescent="0.3">
      <c r="F1654" s="70" t="str">
        <f>F629</f>
        <v/>
      </c>
      <c r="J1654" s="70" t="str">
        <f>F630</f>
        <v/>
      </c>
    </row>
    <row r="1655" spans="2:13" hidden="1" x14ac:dyDescent="0.3"/>
    <row r="1656" spans="2:13" hidden="1" x14ac:dyDescent="0.3">
      <c r="B1656" s="64">
        <f>IF(C1656=F$1107,E$1107,IF(C1656=F$1108,E$1108,IF(C1656=F$1109,E$1109,IF(C1656=F$1110,E$1110,IF(C1656=F$1111,E$1111,IF(C1656=0,0))))))</f>
        <v>0</v>
      </c>
      <c r="C1656" s="4">
        <f>K632</f>
        <v>0</v>
      </c>
      <c r="F1656" s="4" t="str">
        <f>F1619</f>
        <v>1. I felt fully seen and heard.</v>
      </c>
      <c r="M1656" s="4">
        <f>IF(K632="",0,1)</f>
        <v>0</v>
      </c>
    </row>
    <row r="1657" spans="2:13" hidden="1" x14ac:dyDescent="0.3">
      <c r="B1657" s="64">
        <f t="shared" ref="B1657:B1665" si="132">IF(C1657=F$1107,E$1107,IF(C1657=F$1108,E$1108,IF(C1657=F$1109,E$1109,IF(C1657=F$1110,E$1110,IF(C1657=F$1111,E$1111,IF(C1657=0,0))))))</f>
        <v>0</v>
      </c>
      <c r="C1657" s="4">
        <f>K634</f>
        <v>0</v>
      </c>
      <c r="F1657" s="4" t="str">
        <f t="shared" ref="F1657:F1665" si="133">F1620</f>
        <v>2. They faithfully responded to all of my expressions of pain or discomfort.</v>
      </c>
      <c r="M1657" s="4">
        <f>IF(K634="",0,1)</f>
        <v>0</v>
      </c>
    </row>
    <row r="1658" spans="2:13" hidden="1" x14ac:dyDescent="0.3">
      <c r="B1658" s="64">
        <f t="shared" si="132"/>
        <v>0</v>
      </c>
      <c r="C1658" s="4">
        <f>K636</f>
        <v>0</v>
      </c>
      <c r="F1658" s="4" t="str">
        <f t="shared" si="133"/>
        <v>3. They put my personal wellbeing ahead of their institutional processes.</v>
      </c>
      <c r="M1658" s="4">
        <f>IF(K636="",0,1)</f>
        <v>0</v>
      </c>
    </row>
    <row r="1659" spans="2:13" hidden="1" x14ac:dyDescent="0.3">
      <c r="B1659" s="64">
        <f t="shared" si="132"/>
        <v>0</v>
      </c>
      <c r="C1659" s="4">
        <f>K638</f>
        <v>0</v>
      </c>
      <c r="F1659" s="4" t="str">
        <f t="shared" si="133"/>
        <v>4. Their actions and expressions were devoid of any microaggressions.</v>
      </c>
      <c r="M1659" s="4">
        <f>IF(K638="",0,1)</f>
        <v>0</v>
      </c>
    </row>
    <row r="1660" spans="2:13" hidden="1" x14ac:dyDescent="0.3">
      <c r="B1660" s="64">
        <f t="shared" si="132"/>
        <v>0</v>
      </c>
      <c r="C1660" s="4">
        <f>K640</f>
        <v>0</v>
      </c>
      <c r="F1660" s="4" t="str">
        <f t="shared" si="133"/>
        <v>5. They asked me how they could be more culturally sensitive.</v>
      </c>
      <c r="M1660" s="4">
        <f>IF(K640="",0,1)</f>
        <v>0</v>
      </c>
    </row>
    <row r="1661" spans="2:13" hidden="1" x14ac:dyDescent="0.3">
      <c r="B1661" s="64">
        <f t="shared" si="132"/>
        <v>0</v>
      </c>
      <c r="C1661" s="4">
        <f>K642</f>
        <v>0</v>
      </c>
      <c r="F1661" s="4" t="str">
        <f t="shared" si="133"/>
        <v>6. They did not exploit my vulnerability to their professional authority.</v>
      </c>
      <c r="M1661" s="4">
        <f>IF(K642="",0,1)</f>
        <v>0</v>
      </c>
    </row>
    <row r="1662" spans="2:13" hidden="1" x14ac:dyDescent="0.3">
      <c r="B1662" s="64">
        <f t="shared" si="132"/>
        <v>0</v>
      </c>
      <c r="C1662" s="4">
        <f>K644</f>
        <v>0</v>
      </c>
      <c r="F1662" s="4" t="str">
        <f t="shared" si="133"/>
        <v>7. I never had to give up my autonomy to fit their processes.</v>
      </c>
      <c r="M1662" s="4">
        <f>IF(K644="",0,1)</f>
        <v>0</v>
      </c>
    </row>
    <row r="1663" spans="2:13" hidden="1" x14ac:dyDescent="0.3">
      <c r="B1663" s="64">
        <f t="shared" si="132"/>
        <v>0</v>
      </c>
      <c r="C1663" s="4">
        <f>K646</f>
        <v>0</v>
      </c>
      <c r="F1663" s="4" t="str">
        <f t="shared" si="133"/>
        <v>8. Staff appeared to be culturally diverse.</v>
      </c>
      <c r="M1663" s="4">
        <f>IF(K646="",0,1)</f>
        <v>0</v>
      </c>
    </row>
    <row r="1664" spans="2:13" hidden="1" x14ac:dyDescent="0.3">
      <c r="B1664" s="64">
        <f t="shared" si="132"/>
        <v>0</v>
      </c>
      <c r="C1664" s="4">
        <f>K648</f>
        <v>0</v>
      </c>
      <c r="F1664" s="4" t="str">
        <f t="shared" si="133"/>
        <v>9. They effectively accommodated my linguistic barrier.</v>
      </c>
      <c r="M1664" s="4">
        <f>IF(K648="",0,1)</f>
        <v>0</v>
      </c>
    </row>
    <row r="1665" spans="2:16" hidden="1" x14ac:dyDescent="0.3">
      <c r="B1665" s="64">
        <f t="shared" si="132"/>
        <v>0</v>
      </c>
      <c r="C1665" s="4">
        <f>K650</f>
        <v>0</v>
      </c>
      <c r="F1665" s="4" t="str">
        <f t="shared" si="133"/>
        <v>10. I was offered billing options appropriate to my cultural values.</v>
      </c>
      <c r="M1665" s="4">
        <f>IF(K650="",0,1)</f>
        <v>0</v>
      </c>
    </row>
    <row r="1666" spans="2:16" hidden="1" x14ac:dyDescent="0.3">
      <c r="M1666" s="71">
        <f t="shared" ref="M1666" si="134">SUM(M1656:M1665)</f>
        <v>0</v>
      </c>
    </row>
    <row r="1667" spans="2:16" ht="15.5" hidden="1" x14ac:dyDescent="0.45">
      <c r="B1667" s="72">
        <f t="shared" si="125"/>
        <v>0</v>
      </c>
      <c r="C1667" s="73" t="str">
        <f>IF(AND($B1667&gt;=$B$1114,$B1667&lt;$C$1114),E$1114,IF(AND($B1667&gt;=$B$1115,$B1667&lt;$C$1115),E$1115,IF(AND($B1667&gt;=$B$1116,$B1667&lt;$C$1116),E$1116,IF(AND($B1667&gt;=$B$1117,$B1667&lt;$C$1117),E$1117,IF(AND($B1667&gt;=$B$1118,$B1667&lt;=$C$1118),E$1118)))))</f>
        <v>Dangerously incompetent</v>
      </c>
      <c r="F1667" s="73" t="str">
        <f>IF(AND($B1667&gt;=$B$1114,$B1667&lt;$C$1114),H$1114,IF(AND($B1667&gt;=$B$1115,$B1667&lt;$C$1115),H$1115,IF(AND($B1667&gt;=$B$1116,$B1667&lt;$C$1116),H$1116,IF(AND($B1667&gt;=$B$1117,$B1667&lt;$C$1117),H$1117,IF(AND($B1667&gt;=$B$1118,$B1667&lt;=$C$1118),H$1118)))))</f>
        <v>dangerous incompetence</v>
      </c>
      <c r="I1667" s="73" t="str">
        <f>IF(AND($B1667&gt;=$B$1114,$B1667&lt;$C$1114),K$1114,IF(AND($B1667&gt;=$B$1115,$B1667&lt;$C$1115),K$1115,IF(AND($B1667&gt;=$B$1116,$B1667&lt;$C$1116),K$1116,IF(AND($B1667&gt;=$B$1117,$B1667&lt;$C$1117),K$1117,IF(AND($B1667&gt;=$B$1118,$B1667&lt;=$C$1118),K$1118)))))</f>
        <v>dangerous risk to Maria's wellbeing</v>
      </c>
      <c r="M1667" s="74" t="str">
        <f>IF(M1666=10,B1667,"")</f>
        <v/>
      </c>
      <c r="P1667" s="127" t="str">
        <f>IF(M1667="","",M1667*0.01)</f>
        <v/>
      </c>
    </row>
    <row r="1668" spans="2:16" ht="15.5" hidden="1" x14ac:dyDescent="0.45">
      <c r="L1668" s="75" t="s">
        <v>92</v>
      </c>
      <c r="M1668" s="76" t="str">
        <f>IF(K630="","",K630)</f>
        <v/>
      </c>
      <c r="P1668" s="127" t="str">
        <f>IF(M1668="","",1-(M1668/12))</f>
        <v/>
      </c>
    </row>
    <row r="1669" spans="2:16" hidden="1" x14ac:dyDescent="0.3">
      <c r="B1669" s="73" t="str">
        <f t="shared" ref="B1669" si="135">IF(M1666=10,CONCATENATE(E1669,F1669,G1669,H1669,I1669,J1669,K1669,L1669,M1669),"")</f>
        <v/>
      </c>
      <c r="D1669" s="65" t="s">
        <v>60</v>
      </c>
      <c r="E1669" s="4" t="s">
        <v>93</v>
      </c>
      <c r="F1669" s="4">
        <f t="shared" ref="F1669" si="136">B1667</f>
        <v>0</v>
      </c>
      <c r="G1669" s="4" t="s">
        <v>94</v>
      </c>
      <c r="H1669" s="4" t="str">
        <f t="shared" ref="H1669" si="137">F1667</f>
        <v>dangerous incompetence</v>
      </c>
      <c r="I1669" s="4" t="s">
        <v>95</v>
      </c>
    </row>
    <row r="1670" spans="2:16" hidden="1" x14ac:dyDescent="0.3"/>
    <row r="1671" spans="2:16" ht="14.5" hidden="1" x14ac:dyDescent="0.45">
      <c r="C1671" s="147">
        <f>E660</f>
        <v>0</v>
      </c>
      <c r="D1671" s="148"/>
      <c r="E1671" s="148"/>
      <c r="F1671" s="148"/>
      <c r="G1671" s="148"/>
      <c r="H1671" s="149"/>
    </row>
    <row r="1672" spans="2:16" hidden="1" x14ac:dyDescent="0.3"/>
    <row r="1673" spans="2:16" hidden="1" x14ac:dyDescent="0.3">
      <c r="C1673" s="73" t="str">
        <f>CONCATENATE(E1673,F1673,G1673,H1673,I1673,J1673,K1673,,L1673,M1673)</f>
        <v xml:space="preserve">We provide this helpful feedback to you, , to improve your cultural competency. </v>
      </c>
      <c r="D1673" s="65" t="s">
        <v>60</v>
      </c>
      <c r="E1673" s="4" t="s">
        <v>123</v>
      </c>
      <c r="F1673" s="4" t="str">
        <f>IF($J1654=0,"the recipient",$J1654)</f>
        <v/>
      </c>
      <c r="G1673" s="4" t="s">
        <v>124</v>
      </c>
      <c r="H1673" s="4"/>
    </row>
    <row r="1674" spans="2:16" hidden="1" x14ac:dyDescent="0.3">
      <c r="C1674" s="73" t="str">
        <f>CONCATENATE(E1674,F1674,G1674,H1674,I1674,J1674,K1674,,L1674,M1674)</f>
        <v xml:space="preserve">We know medical providers like you rely upon referrals. Often from those you serve. </v>
      </c>
      <c r="D1674" s="65" t="s">
        <v>60</v>
      </c>
      <c r="E1674" s="4" t="s">
        <v>126</v>
      </c>
      <c r="G1674" s="4" t="s">
        <v>127</v>
      </c>
    </row>
    <row r="1675" spans="2:16" hidden="1" x14ac:dyDescent="0.3">
      <c r="C1675" s="73" t="str">
        <f>CONCATENATE(E1675,F1675,G1675,H1675,I1675,J1675,K1675,,L1675,M1675)</f>
        <v>Select a service that best fits your needs.</v>
      </c>
      <c r="D1675" s="65" t="s">
        <v>60</v>
      </c>
      <c r="E1675" s="4" t="s">
        <v>17</v>
      </c>
    </row>
    <row r="1676" spans="2:16" hidden="1" x14ac:dyDescent="0.3">
      <c r="C1676" s="62" t="str">
        <f>$C$1164</f>
        <v>Standard Cultural Competence - begin</v>
      </c>
      <c r="E1676" s="65" t="s">
        <v>60</v>
      </c>
      <c r="F1676" s="62" t="str">
        <f>$H$1164</f>
        <v>beginning the Standard Cultural Competence program</v>
      </c>
      <c r="G1676" s="65" t="s">
        <v>60</v>
      </c>
      <c r="H1676" s="73" t="str">
        <f>CONCATENATE($I1676,$J1676,$K1676,$L1676,$M1676,$N1676,$O1676,$P1676)</f>
        <v>Now that  is beginning the Standard Cultural Competence program, we expect improved outcomes. And can provide a testimonial of their responsiveness to the needs of diverse clients.</v>
      </c>
      <c r="I1676" s="4" t="s">
        <v>128</v>
      </c>
      <c r="J1676" s="65" t="str">
        <f>F1673</f>
        <v/>
      </c>
      <c r="K1676" s="61" t="s">
        <v>129</v>
      </c>
      <c r="L1676" s="4" t="str">
        <f>F1676</f>
        <v>beginning the Standard Cultural Competence program</v>
      </c>
      <c r="M1676" s="4" t="s">
        <v>143</v>
      </c>
      <c r="N1676" s="60" t="s">
        <v>131</v>
      </c>
    </row>
    <row r="1677" spans="2:16" hidden="1" x14ac:dyDescent="0.3">
      <c r="C1677" s="62" t="str">
        <f>$C$1165</f>
        <v>Competitive Cultural Competence - begin</v>
      </c>
      <c r="E1677" s="65" t="s">
        <v>60</v>
      </c>
      <c r="F1677" s="62" t="str">
        <f>$H$1165</f>
        <v>beginning the Competetive Cultural Competence program</v>
      </c>
      <c r="G1677" s="65" t="s">
        <v>60</v>
      </c>
      <c r="H1677" s="73" t="str">
        <f t="shared" ref="H1677:H1682" si="138">CONCATENATE($I1677,$J1677,$K1677,$L1677,$M1677,$N1677,$O1677,$P1677)</f>
        <v>Now that  is beginning the Competetive Cultural Competence program, we anticipate modestly improved wellness outcomes. And can provide a testimonial of their responsiveness to the needs of diverse clients.</v>
      </c>
      <c r="I1677" s="4" t="s">
        <v>128</v>
      </c>
      <c r="J1677" s="4" t="str">
        <f>J1676</f>
        <v/>
      </c>
      <c r="K1677" s="61" t="str">
        <f>K$1195</f>
        <v xml:space="preserve"> is </v>
      </c>
      <c r="L1677" s="4" t="str">
        <f t="shared" ref="L1677:L1681" si="139">F1677</f>
        <v>beginning the Competetive Cultural Competence program</v>
      </c>
      <c r="M1677" s="4" t="s">
        <v>144</v>
      </c>
      <c r="N1677" s="60" t="s">
        <v>131</v>
      </c>
    </row>
    <row r="1678" spans="2:16" hidden="1" x14ac:dyDescent="0.3">
      <c r="C1678" s="62" t="str">
        <f>$C$1166</f>
        <v>Standard Cultural Competence - enrolled</v>
      </c>
      <c r="E1678" s="65" t="s">
        <v>60</v>
      </c>
      <c r="F1678" s="62" t="str">
        <f>$H$1166</f>
        <v>participating in the Standard Cultural Competence program</v>
      </c>
      <c r="G1678" s="65" t="s">
        <v>60</v>
      </c>
      <c r="H1678" s="73" t="str">
        <f t="shared" si="138"/>
        <v>Now that  is participating in the Standard Cultural Competence program, we expect better outcomes. And can provide a testimonial of their responsiveness to the needs of diverse clients.</v>
      </c>
      <c r="I1678" s="4" t="s">
        <v>128</v>
      </c>
      <c r="J1678" s="4" t="str">
        <f t="shared" ref="J1678:J1681" si="140">J1677</f>
        <v/>
      </c>
      <c r="K1678" s="61" t="str">
        <f>K$1195</f>
        <v xml:space="preserve"> is </v>
      </c>
      <c r="L1678" s="4" t="str">
        <f t="shared" si="139"/>
        <v>participating in the Standard Cultural Competence program</v>
      </c>
      <c r="M1678" s="4" t="s">
        <v>145</v>
      </c>
      <c r="N1678" s="60" t="s">
        <v>131</v>
      </c>
    </row>
    <row r="1679" spans="2:16" hidden="1" x14ac:dyDescent="0.3">
      <c r="C1679" s="62" t="str">
        <f>$C$1167</f>
        <v>Competitive Cultural Competence - enrolled</v>
      </c>
      <c r="E1679" s="65" t="s">
        <v>60</v>
      </c>
      <c r="F1679" s="62" t="str">
        <f>$H$1167</f>
        <v>participating in the Competetive Cultural Competence program</v>
      </c>
      <c r="G1679" s="65" t="s">
        <v>60</v>
      </c>
      <c r="H1679" s="73" t="str">
        <f t="shared" si="138"/>
        <v>Now that  is participating in the Competetive Cultural Competence program, we anticipate significantly improved wellness outcomes. And can provide a testimonial of their responsiveness to the needs of diverse clients.</v>
      </c>
      <c r="I1679" s="4" t="s">
        <v>128</v>
      </c>
      <c r="J1679" s="4" t="str">
        <f t="shared" si="140"/>
        <v/>
      </c>
      <c r="K1679" s="61" t="str">
        <f>K$1195</f>
        <v xml:space="preserve"> is </v>
      </c>
      <c r="L1679" s="4" t="str">
        <f t="shared" si="139"/>
        <v>participating in the Competetive Cultural Competence program</v>
      </c>
      <c r="M1679" s="4" t="s">
        <v>146</v>
      </c>
      <c r="N1679" s="60" t="s">
        <v>131</v>
      </c>
    </row>
    <row r="1680" spans="2:16" hidden="1" x14ac:dyDescent="0.3">
      <c r="C1680" s="62" t="str">
        <f>$C$1168</f>
        <v>Standard Cultural Competence - completed</v>
      </c>
      <c r="E1680" s="65" t="s">
        <v>60</v>
      </c>
      <c r="F1680" s="62" t="str">
        <f>$H$1168</f>
        <v>completing the Standard Cultural Competence program</v>
      </c>
      <c r="G1680" s="65" t="s">
        <v>60</v>
      </c>
      <c r="H1680" s="73" t="str">
        <f t="shared" si="138"/>
        <v>Now that  is completing the Standard Cultural Competence program, we expect stellar outcomes. And will soon provide a testimonial of their responsiveness to the needs of diverse clients.</v>
      </c>
      <c r="I1680" s="4" t="s">
        <v>128</v>
      </c>
      <c r="J1680" s="4" t="str">
        <f t="shared" si="140"/>
        <v/>
      </c>
      <c r="K1680" s="61" t="str">
        <f>K$1195</f>
        <v xml:space="preserve"> is </v>
      </c>
      <c r="L1680" s="4" t="str">
        <f t="shared" si="139"/>
        <v>completing the Standard Cultural Competence program</v>
      </c>
      <c r="M1680" s="4" t="s">
        <v>147</v>
      </c>
      <c r="N1680" s="60" t="s">
        <v>136</v>
      </c>
    </row>
    <row r="1681" spans="2:14" hidden="1" x14ac:dyDescent="0.3">
      <c r="C1681" s="62" t="str">
        <f>$C$1169</f>
        <v>Competitive Cultural Competence - completed</v>
      </c>
      <c r="E1681" s="65" t="s">
        <v>60</v>
      </c>
      <c r="F1681" s="62" t="str">
        <f>$H$1169</f>
        <v>completing the Competetive Cultural Competence program</v>
      </c>
      <c r="G1681" s="65" t="s">
        <v>60</v>
      </c>
      <c r="H1681" s="73" t="str">
        <f t="shared" si="138"/>
        <v>Now that  is completing the Competetive Cultural Competence program, we anticipate greatly improved wellness outcomes. And will soon provide a testimonial of their responsiveness to the needs of diverse clients.</v>
      </c>
      <c r="I1681" s="4" t="s">
        <v>128</v>
      </c>
      <c r="J1681" s="4" t="str">
        <f t="shared" si="140"/>
        <v/>
      </c>
      <c r="K1681" s="61" t="str">
        <f>K$1195</f>
        <v xml:space="preserve"> is </v>
      </c>
      <c r="L1681" s="4" t="str">
        <f t="shared" si="139"/>
        <v>completing the Competetive Cultural Competence program</v>
      </c>
      <c r="M1681" s="4" t="s">
        <v>148</v>
      </c>
      <c r="N1681" s="60" t="s">
        <v>136</v>
      </c>
    </row>
    <row r="1682" spans="2:14" hidden="1" x14ac:dyDescent="0.3">
      <c r="G1682" s="65" t="s">
        <v>60</v>
      </c>
      <c r="H1682" s="73" t="str">
        <f t="shared" si="138"/>
        <v>Select one of these two services, Standard or Competitive Competence, to best improve your efficacy serving diverse patients. We can then offer a testimonial of your improved responsiveness to diverse clients.</v>
      </c>
      <c r="K1682" s="61" t="s">
        <v>138</v>
      </c>
      <c r="L1682" s="61" t="s">
        <v>139</v>
      </c>
      <c r="M1682" s="61" t="s">
        <v>149</v>
      </c>
      <c r="N1682" s="60" t="s">
        <v>141</v>
      </c>
    </row>
    <row r="1683" spans="2:14" hidden="1" x14ac:dyDescent="0.3">
      <c r="C1683" s="73" t="str">
        <f>IF($C1671=$C1676,H1676,IF($C1671=$C1677,H1677,IF($C1671=C1678,H1678,IF($C1671=C1679,H1679,IF($C1671=C1680,H1680,IF($C1671=C1681,H1681,IF($C1671=0,H1682)))))))</f>
        <v>Select one of these two services, Standard or Competitive Competence, to best improve your efficacy serving diverse patients. We can then offer a testimonial of your improved responsiveness to diverse clients.</v>
      </c>
      <c r="E1683" s="65" t="s">
        <v>60</v>
      </c>
      <c r="F1683" s="73" t="str">
        <f>IF($C1671=$C1676,F1676,IF($C1671=$C1677,F1677,IF($C1671=C1678,F1678,IF($C1671=C1679,F1679,IF($C1671=C1680,F1680,IF($C1671=C1681,F1681,IF($C1671=0,"")))))))</f>
        <v/>
      </c>
      <c r="G1683" s="65" t="s">
        <v>60</v>
      </c>
    </row>
    <row r="1684" spans="2:14" hidden="1" x14ac:dyDescent="0.3"/>
    <row r="1685" spans="2:14" hidden="1" x14ac:dyDescent="0.3">
      <c r="C1685" s="4" t="s">
        <v>142</v>
      </c>
    </row>
    <row r="1686" spans="2:14" hidden="1" x14ac:dyDescent="0.3"/>
    <row r="1687" spans="2:14" hidden="1" x14ac:dyDescent="0.3"/>
    <row r="1688" spans="2:14" hidden="1" x14ac:dyDescent="0.3"/>
    <row r="1689" spans="2:14" ht="16" hidden="1" x14ac:dyDescent="0.4">
      <c r="B1689" s="66" t="str">
        <f>IF(OR(F666="",J666=""),B666,CONCATENATE(B666,": ",F666,", ",J666))</f>
        <v>16th visit</v>
      </c>
      <c r="C1689" s="67"/>
      <c r="D1689" s="67"/>
      <c r="E1689" s="67"/>
      <c r="F1689" s="68"/>
      <c r="G1689" s="67"/>
      <c r="H1689" s="69"/>
      <c r="I1689" s="67"/>
      <c r="J1689" s="67"/>
      <c r="K1689" s="67"/>
      <c r="L1689" s="67"/>
      <c r="M1689" s="133">
        <f>IF(J666=I$1103,L$1103,IF(J666=I$1104,L$1104,IF(J666=I$1105,L$1105,IF(J666=I$1106,L$1106,IF(J666=I$1107,L$1107,IF(J666=I$1108,L$1108,IF(J666=I$1109,L$1109,IF(J666="",0))))))))</f>
        <v>0</v>
      </c>
    </row>
    <row r="1690" spans="2:14" hidden="1" x14ac:dyDescent="0.3">
      <c r="F1690" s="63"/>
    </row>
    <row r="1691" spans="2:14" hidden="1" x14ac:dyDescent="0.3">
      <c r="F1691" s="70" t="str">
        <f>F670</f>
        <v/>
      </c>
      <c r="J1691" s="70" t="str">
        <f>F671</f>
        <v/>
      </c>
    </row>
    <row r="1692" spans="2:14" hidden="1" x14ac:dyDescent="0.3"/>
    <row r="1693" spans="2:14" hidden="1" x14ac:dyDescent="0.3">
      <c r="B1693" s="64">
        <f>IF(C1693=F$1107,E$1107,IF(C1693=F$1108,E$1108,IF(C1693=F$1109,E$1109,IF(C1693=F$1110,E$1110,IF(C1693=F$1111,E$1111,IF(C1693=0,0))))))</f>
        <v>0</v>
      </c>
      <c r="C1693" s="4">
        <f>K673</f>
        <v>0</v>
      </c>
      <c r="F1693" s="4" t="str">
        <f>F1656</f>
        <v>1. I felt fully seen and heard.</v>
      </c>
      <c r="M1693" s="4">
        <f>IF(K673="",0,1)</f>
        <v>0</v>
      </c>
    </row>
    <row r="1694" spans="2:14" hidden="1" x14ac:dyDescent="0.3">
      <c r="B1694" s="64">
        <f t="shared" ref="B1694:B1702" si="141">IF(C1694=F$1107,E$1107,IF(C1694=F$1108,E$1108,IF(C1694=F$1109,E$1109,IF(C1694=F$1110,E$1110,IF(C1694=F$1111,E$1111,IF(C1694=0,0))))))</f>
        <v>0</v>
      </c>
      <c r="C1694" s="4">
        <f>K675</f>
        <v>0</v>
      </c>
      <c r="F1694" s="4" t="str">
        <f t="shared" ref="F1694:F1702" si="142">F1657</f>
        <v>2. They faithfully responded to all of my expressions of pain or discomfort.</v>
      </c>
      <c r="M1694" s="4">
        <f>IF(K675="",0,1)</f>
        <v>0</v>
      </c>
    </row>
    <row r="1695" spans="2:14" hidden="1" x14ac:dyDescent="0.3">
      <c r="B1695" s="64">
        <f t="shared" si="141"/>
        <v>0</v>
      </c>
      <c r="C1695" s="4">
        <f>K677</f>
        <v>0</v>
      </c>
      <c r="F1695" s="4" t="str">
        <f t="shared" si="142"/>
        <v>3. They put my personal wellbeing ahead of their institutional processes.</v>
      </c>
      <c r="M1695" s="4">
        <f>IF(K677="",0,1)</f>
        <v>0</v>
      </c>
    </row>
    <row r="1696" spans="2:14" hidden="1" x14ac:dyDescent="0.3">
      <c r="B1696" s="64">
        <f t="shared" si="141"/>
        <v>0</v>
      </c>
      <c r="C1696" s="4">
        <f>K679</f>
        <v>0</v>
      </c>
      <c r="F1696" s="4" t="str">
        <f t="shared" si="142"/>
        <v>4. Their actions and expressions were devoid of any microaggressions.</v>
      </c>
      <c r="M1696" s="4">
        <f>IF(K679="",0,1)</f>
        <v>0</v>
      </c>
    </row>
    <row r="1697" spans="2:16" hidden="1" x14ac:dyDescent="0.3">
      <c r="B1697" s="64">
        <f t="shared" si="141"/>
        <v>0</v>
      </c>
      <c r="C1697" s="4">
        <f>K681</f>
        <v>0</v>
      </c>
      <c r="F1697" s="4" t="str">
        <f t="shared" si="142"/>
        <v>5. They asked me how they could be more culturally sensitive.</v>
      </c>
      <c r="M1697" s="4">
        <f>IF(K681="",0,1)</f>
        <v>0</v>
      </c>
    </row>
    <row r="1698" spans="2:16" hidden="1" x14ac:dyDescent="0.3">
      <c r="B1698" s="64">
        <f t="shared" si="141"/>
        <v>0</v>
      </c>
      <c r="C1698" s="4">
        <f>K683</f>
        <v>0</v>
      </c>
      <c r="F1698" s="4" t="str">
        <f t="shared" si="142"/>
        <v>6. They did not exploit my vulnerability to their professional authority.</v>
      </c>
      <c r="M1698" s="4">
        <f>IF(K683="",0,1)</f>
        <v>0</v>
      </c>
    </row>
    <row r="1699" spans="2:16" hidden="1" x14ac:dyDescent="0.3">
      <c r="B1699" s="64">
        <f t="shared" si="141"/>
        <v>0</v>
      </c>
      <c r="C1699" s="4">
        <f>K685</f>
        <v>0</v>
      </c>
      <c r="F1699" s="4" t="str">
        <f t="shared" si="142"/>
        <v>7. I never had to give up my autonomy to fit their processes.</v>
      </c>
      <c r="M1699" s="4">
        <f>IF(K685="",0,1)</f>
        <v>0</v>
      </c>
    </row>
    <row r="1700" spans="2:16" hidden="1" x14ac:dyDescent="0.3">
      <c r="B1700" s="64">
        <f t="shared" si="141"/>
        <v>0</v>
      </c>
      <c r="C1700" s="4">
        <f>K687</f>
        <v>0</v>
      </c>
      <c r="F1700" s="4" t="str">
        <f t="shared" si="142"/>
        <v>8. Staff appeared to be culturally diverse.</v>
      </c>
      <c r="M1700" s="4">
        <f>IF(K687="",0,1)</f>
        <v>0</v>
      </c>
    </row>
    <row r="1701" spans="2:16" hidden="1" x14ac:dyDescent="0.3">
      <c r="B1701" s="64">
        <f t="shared" si="141"/>
        <v>0</v>
      </c>
      <c r="C1701" s="4">
        <f>K689</f>
        <v>0</v>
      </c>
      <c r="F1701" s="4" t="str">
        <f t="shared" si="142"/>
        <v>9. They effectively accommodated my linguistic barrier.</v>
      </c>
      <c r="M1701" s="4">
        <f>IF(K689="",0,1)</f>
        <v>0</v>
      </c>
    </row>
    <row r="1702" spans="2:16" hidden="1" x14ac:dyDescent="0.3">
      <c r="B1702" s="64">
        <f t="shared" si="141"/>
        <v>0</v>
      </c>
      <c r="C1702" s="4">
        <f>K691</f>
        <v>0</v>
      </c>
      <c r="F1702" s="4" t="str">
        <f t="shared" si="142"/>
        <v>10. I was offered billing options appropriate to my cultural values.</v>
      </c>
      <c r="M1702" s="4">
        <f>IF(K691="",0,1)</f>
        <v>0</v>
      </c>
    </row>
    <row r="1703" spans="2:16" hidden="1" x14ac:dyDescent="0.3">
      <c r="M1703" s="71">
        <f t="shared" ref="M1703" si="143">SUM(M1693:M1702)</f>
        <v>0</v>
      </c>
    </row>
    <row r="1704" spans="2:16" ht="15.5" hidden="1" x14ac:dyDescent="0.45">
      <c r="B1704" s="72">
        <f t="shared" ref="B1704" si="144">ROUND(SUM(B1693:B1702),0)</f>
        <v>0</v>
      </c>
      <c r="C1704" s="73" t="str">
        <f>IF(AND($B1704&gt;=$B$1114,$B1704&lt;$C$1114),E$1114,IF(AND($B1704&gt;=$B$1115,$B1704&lt;$C$1115),E$1115,IF(AND($B1704&gt;=$B$1116,$B1704&lt;$C$1116),E$1116,IF(AND($B1704&gt;=$B$1117,$B1704&lt;$C$1117),E$1117,IF(AND($B1704&gt;=$B$1118,$B1704&lt;=$C$1118),E$1118)))))</f>
        <v>Dangerously incompetent</v>
      </c>
      <c r="F1704" s="73" t="str">
        <f>IF(AND($B1704&gt;=$B$1114,$B1704&lt;$C$1114),H$1114,IF(AND($B1704&gt;=$B$1115,$B1704&lt;$C$1115),H$1115,IF(AND($B1704&gt;=$B$1116,$B1704&lt;$C$1116),H$1116,IF(AND($B1704&gt;=$B$1117,$B1704&lt;$C$1117),H$1117,IF(AND($B1704&gt;=$B$1118,$B1704&lt;=$C$1118),H$1118)))))</f>
        <v>dangerous incompetence</v>
      </c>
      <c r="I1704" s="73" t="str">
        <f>IF(AND($B1704&gt;=$B$1114,$B1704&lt;$C$1114),K$1114,IF(AND($B1704&gt;=$B$1115,$B1704&lt;$C$1115),K$1115,IF(AND($B1704&gt;=$B$1116,$B1704&lt;$C$1116),K$1116,IF(AND($B1704&gt;=$B$1117,$B1704&lt;$C$1117),K$1117,IF(AND($B1704&gt;=$B$1118,$B1704&lt;=$C$1118),K$1118)))))</f>
        <v>dangerous risk to Maria's wellbeing</v>
      </c>
      <c r="M1704" s="74" t="str">
        <f>IF(M1703=10,B1704,"")</f>
        <v/>
      </c>
      <c r="P1704" s="127" t="str">
        <f>IF(M1704="","",M1704*0.01)</f>
        <v/>
      </c>
    </row>
    <row r="1705" spans="2:16" ht="15.5" hidden="1" x14ac:dyDescent="0.45">
      <c r="L1705" s="75" t="s">
        <v>92</v>
      </c>
      <c r="M1705" s="76" t="str">
        <f>IF(K671="","",K671)</f>
        <v/>
      </c>
      <c r="P1705" s="127" t="str">
        <f>IF(M1705="","",1-(M1705/12))</f>
        <v/>
      </c>
    </row>
    <row r="1706" spans="2:16" hidden="1" x14ac:dyDescent="0.3">
      <c r="B1706" s="73" t="str">
        <f t="shared" ref="B1706" si="145">IF(M1703=10,CONCATENATE(E1706,F1706,G1706,H1706,I1706,J1706,K1706,L1706,M1706),"")</f>
        <v/>
      </c>
      <c r="D1706" s="65" t="s">
        <v>60</v>
      </c>
      <c r="E1706" s="4" t="s">
        <v>93</v>
      </c>
      <c r="F1706" s="4">
        <f t="shared" ref="F1706" si="146">B1704</f>
        <v>0</v>
      </c>
      <c r="G1706" s="4" t="s">
        <v>94</v>
      </c>
      <c r="H1706" s="4" t="str">
        <f t="shared" ref="H1706" si="147">F1704</f>
        <v>dangerous incompetence</v>
      </c>
      <c r="I1706" s="4" t="s">
        <v>95</v>
      </c>
    </row>
    <row r="1707" spans="2:16" hidden="1" x14ac:dyDescent="0.3"/>
    <row r="1708" spans="2:16" ht="14.5" hidden="1" x14ac:dyDescent="0.45">
      <c r="C1708" s="147">
        <f>E701</f>
        <v>0</v>
      </c>
      <c r="D1708" s="148"/>
      <c r="E1708" s="148"/>
      <c r="F1708" s="148"/>
      <c r="G1708" s="148"/>
      <c r="H1708" s="149"/>
    </row>
    <row r="1709" spans="2:16" hidden="1" x14ac:dyDescent="0.3"/>
    <row r="1710" spans="2:16" hidden="1" x14ac:dyDescent="0.3">
      <c r="C1710" s="73" t="str">
        <f>CONCATENATE(E1710,F1710,G1710,H1710,I1710,J1710,K1710,,L1710,M1710)</f>
        <v xml:space="preserve">We provide this helpful feedback to you, , to improve your cultural competency. </v>
      </c>
      <c r="D1710" s="65" t="s">
        <v>60</v>
      </c>
      <c r="E1710" s="4" t="s">
        <v>123</v>
      </c>
      <c r="F1710" s="4" t="str">
        <f>IF($J1691=0,"the recipient",$J1691)</f>
        <v/>
      </c>
      <c r="G1710" s="4" t="s">
        <v>124</v>
      </c>
      <c r="H1710" s="4"/>
    </row>
    <row r="1711" spans="2:16" hidden="1" x14ac:dyDescent="0.3">
      <c r="C1711" s="73" t="str">
        <f>CONCATENATE(E1711,F1711,G1711,H1711,I1711,J1711,K1711,,L1711,M1711)</f>
        <v xml:space="preserve">We know medical providers like you rely upon referrals. Often from those you serve. </v>
      </c>
      <c r="D1711" s="65" t="s">
        <v>60</v>
      </c>
      <c r="E1711" s="4" t="s">
        <v>126</v>
      </c>
      <c r="G1711" s="4" t="s">
        <v>127</v>
      </c>
    </row>
    <row r="1712" spans="2:16" hidden="1" x14ac:dyDescent="0.3">
      <c r="C1712" s="73" t="str">
        <f>CONCATENATE(E1712,F1712,G1712,H1712,I1712,J1712,K1712,,L1712,M1712)</f>
        <v>Select a service that best fits your needs.</v>
      </c>
      <c r="D1712" s="65" t="s">
        <v>60</v>
      </c>
      <c r="E1712" s="4" t="s">
        <v>17</v>
      </c>
    </row>
    <row r="1713" spans="2:14" hidden="1" x14ac:dyDescent="0.3">
      <c r="C1713" s="62" t="str">
        <f>$C$1164</f>
        <v>Standard Cultural Competence - begin</v>
      </c>
      <c r="E1713" s="65" t="s">
        <v>60</v>
      </c>
      <c r="F1713" s="62" t="str">
        <f>$H$1164</f>
        <v>beginning the Standard Cultural Competence program</v>
      </c>
      <c r="G1713" s="65" t="s">
        <v>60</v>
      </c>
      <c r="H1713" s="73" t="str">
        <f>CONCATENATE($I1713,$J1713,$K1713,$L1713,$M1713,$N1713,$O1713,$P1713)</f>
        <v>Now that  is beginning the Standard Cultural Competence program, we expect improved outcomes. And can provide a testimonial of their responsiveness to the needs of diverse clients.pr</v>
      </c>
      <c r="I1713" s="4" t="s">
        <v>128</v>
      </c>
      <c r="J1713" s="65" t="str">
        <f>F1710</f>
        <v/>
      </c>
      <c r="K1713" s="61" t="s">
        <v>129</v>
      </c>
      <c r="L1713" s="4" t="str">
        <f>F1713</f>
        <v>beginning the Standard Cultural Competence program</v>
      </c>
      <c r="M1713" s="4" t="s">
        <v>143</v>
      </c>
      <c r="N1713" s="60" t="s">
        <v>150</v>
      </c>
    </row>
    <row r="1714" spans="2:14" hidden="1" x14ac:dyDescent="0.3">
      <c r="C1714" s="62" t="str">
        <f>$C$1165</f>
        <v>Competitive Cultural Competence - begin</v>
      </c>
      <c r="E1714" s="65" t="s">
        <v>60</v>
      </c>
      <c r="F1714" s="62" t="str">
        <f>$H$1165</f>
        <v>beginning the Competetive Cultural Competence program</v>
      </c>
      <c r="G1714" s="65" t="s">
        <v>60</v>
      </c>
      <c r="H1714" s="73" t="str">
        <f t="shared" ref="H1714:H1719" si="148">CONCATENATE($I1714,$J1714,$K1714,$L1714,$M1714,$N1714,$O1714,$P1714)</f>
        <v>Now that  is beginning the Competetive Cultural Competence program, we anticipate modestly improved wellness outcomes. And can provide a testimonial of their responsiveness to the needs of diverse clients.</v>
      </c>
      <c r="I1714" s="4" t="s">
        <v>128</v>
      </c>
      <c r="J1714" s="4" t="str">
        <f>J1713</f>
        <v/>
      </c>
      <c r="K1714" s="61" t="str">
        <f>K$1195</f>
        <v xml:space="preserve"> is </v>
      </c>
      <c r="L1714" s="4" t="str">
        <f t="shared" ref="L1714:L1718" si="149">F1714</f>
        <v>beginning the Competetive Cultural Competence program</v>
      </c>
      <c r="M1714" s="4" t="s">
        <v>144</v>
      </c>
      <c r="N1714" s="60" t="s">
        <v>131</v>
      </c>
    </row>
    <row r="1715" spans="2:14" hidden="1" x14ac:dyDescent="0.3">
      <c r="C1715" s="62" t="str">
        <f>$C$1166</f>
        <v>Standard Cultural Competence - enrolled</v>
      </c>
      <c r="E1715" s="65" t="s">
        <v>60</v>
      </c>
      <c r="F1715" s="62" t="str">
        <f>$H$1166</f>
        <v>participating in the Standard Cultural Competence program</v>
      </c>
      <c r="G1715" s="65" t="s">
        <v>60</v>
      </c>
      <c r="H1715" s="73" t="str">
        <f t="shared" si="148"/>
        <v>Now that  is participating in the Standard Cultural Competence program, we expect better outcomes. And can provide a testimonial of their responsiveness to the needs of diverse clients.</v>
      </c>
      <c r="I1715" s="4" t="s">
        <v>128</v>
      </c>
      <c r="J1715" s="4" t="str">
        <f t="shared" ref="J1715:J1718" si="150">J1714</f>
        <v/>
      </c>
      <c r="K1715" s="61" t="str">
        <f>K$1195</f>
        <v xml:space="preserve"> is </v>
      </c>
      <c r="L1715" s="4" t="str">
        <f t="shared" si="149"/>
        <v>participating in the Standard Cultural Competence program</v>
      </c>
      <c r="M1715" s="4" t="s">
        <v>145</v>
      </c>
      <c r="N1715" s="60" t="s">
        <v>131</v>
      </c>
    </row>
    <row r="1716" spans="2:14" hidden="1" x14ac:dyDescent="0.3">
      <c r="C1716" s="62" t="str">
        <f>$C$1167</f>
        <v>Competitive Cultural Competence - enrolled</v>
      </c>
      <c r="E1716" s="65" t="s">
        <v>60</v>
      </c>
      <c r="F1716" s="62" t="str">
        <f>$H$1167</f>
        <v>participating in the Competetive Cultural Competence program</v>
      </c>
      <c r="G1716" s="65" t="s">
        <v>60</v>
      </c>
      <c r="H1716" s="73" t="str">
        <f t="shared" si="148"/>
        <v>Now that  is participating in the Competetive Cultural Competence program, we anticipate significantly improved wellness outcomes. And can provide a testimonial of their responsiveness to the needs of diverse clients.</v>
      </c>
      <c r="I1716" s="4" t="s">
        <v>128</v>
      </c>
      <c r="J1716" s="4" t="str">
        <f t="shared" si="150"/>
        <v/>
      </c>
      <c r="K1716" s="61" t="str">
        <f>K$1195</f>
        <v xml:space="preserve"> is </v>
      </c>
      <c r="L1716" s="4" t="str">
        <f t="shared" si="149"/>
        <v>participating in the Competetive Cultural Competence program</v>
      </c>
      <c r="M1716" s="4" t="s">
        <v>146</v>
      </c>
      <c r="N1716" s="60" t="s">
        <v>131</v>
      </c>
    </row>
    <row r="1717" spans="2:14" hidden="1" x14ac:dyDescent="0.3">
      <c r="C1717" s="62" t="str">
        <f>$C$1168</f>
        <v>Standard Cultural Competence - completed</v>
      </c>
      <c r="E1717" s="65" t="s">
        <v>60</v>
      </c>
      <c r="F1717" s="62" t="str">
        <f>$H$1168</f>
        <v>completing the Standard Cultural Competence program</v>
      </c>
      <c r="G1717" s="65" t="s">
        <v>60</v>
      </c>
      <c r="H1717" s="73" t="str">
        <f t="shared" si="148"/>
        <v>Now that  is completing the Standard Cultural Competence program, we expect stellar outcomes. And will soon provide a testimonial of their responsiveness to the needs of diverse clients.</v>
      </c>
      <c r="I1717" s="4" t="s">
        <v>128</v>
      </c>
      <c r="J1717" s="4" t="str">
        <f t="shared" si="150"/>
        <v/>
      </c>
      <c r="K1717" s="61" t="str">
        <f>K$1195</f>
        <v xml:space="preserve"> is </v>
      </c>
      <c r="L1717" s="4" t="str">
        <f t="shared" si="149"/>
        <v>completing the Standard Cultural Competence program</v>
      </c>
      <c r="M1717" s="4" t="s">
        <v>147</v>
      </c>
      <c r="N1717" s="60" t="s">
        <v>136</v>
      </c>
    </row>
    <row r="1718" spans="2:14" hidden="1" x14ac:dyDescent="0.3">
      <c r="C1718" s="62" t="str">
        <f>$C$1169</f>
        <v>Competitive Cultural Competence - completed</v>
      </c>
      <c r="E1718" s="65" t="s">
        <v>60</v>
      </c>
      <c r="F1718" s="62" t="str">
        <f>$H$1169</f>
        <v>completing the Competetive Cultural Competence program</v>
      </c>
      <c r="G1718" s="65" t="s">
        <v>60</v>
      </c>
      <c r="H1718" s="73" t="str">
        <f t="shared" si="148"/>
        <v>Now that  is completing the Competetive Cultural Competence program, we anticipate greatly improved wellness outcomes. And will soon provide a testimonial of their responsiveness to the needs of diverse clients.</v>
      </c>
      <c r="I1718" s="4" t="s">
        <v>128</v>
      </c>
      <c r="J1718" s="4" t="str">
        <f t="shared" si="150"/>
        <v/>
      </c>
      <c r="K1718" s="61" t="str">
        <f>K$1195</f>
        <v xml:space="preserve"> is </v>
      </c>
      <c r="L1718" s="4" t="str">
        <f t="shared" si="149"/>
        <v>completing the Competetive Cultural Competence program</v>
      </c>
      <c r="M1718" s="4" t="s">
        <v>148</v>
      </c>
      <c r="N1718" s="60" t="s">
        <v>136</v>
      </c>
    </row>
    <row r="1719" spans="2:14" hidden="1" x14ac:dyDescent="0.3">
      <c r="G1719" s="65" t="s">
        <v>60</v>
      </c>
      <c r="H1719" s="73" t="str">
        <f t="shared" si="148"/>
        <v>Select one of these two services, Standard or Competitive Competence, to best improve your efficacy serving diverse patients. We can then offer a testimonial of your improved responsiveness to diverse clients.</v>
      </c>
      <c r="K1719" s="61" t="s">
        <v>138</v>
      </c>
      <c r="L1719" s="61" t="s">
        <v>139</v>
      </c>
      <c r="M1719" s="61" t="s">
        <v>149</v>
      </c>
      <c r="N1719" s="60" t="s">
        <v>141</v>
      </c>
    </row>
    <row r="1720" spans="2:14" hidden="1" x14ac:dyDescent="0.3">
      <c r="C1720" s="73" t="str">
        <f>IF($C1708=$C1713,H1713,IF($C1708=$C1714,H1714,IF($C1708=C1715,H1715,IF($C1708=C1716,H1716,IF($C1708=C1717,H1717,IF($C1708=C1718,H1718,IF($C1708=0,H1719)))))))</f>
        <v>Select one of these two services, Standard or Competitive Competence, to best improve your efficacy serving diverse patients. We can then offer a testimonial of your improved responsiveness to diverse clients.</v>
      </c>
      <c r="E1720" s="65" t="s">
        <v>60</v>
      </c>
      <c r="F1720" s="73" t="str">
        <f>IF($C1708=$C1713,F1713,IF($C1708=$C1714,F1714,IF($C1708=C1715,F1715,IF($C1708=C1716,F1716,IF($C1708=C1717,F1717,IF($C1708=C1718,F1718,IF($C1708=0,"")))))))</f>
        <v/>
      </c>
      <c r="G1720" s="65" t="s">
        <v>60</v>
      </c>
    </row>
    <row r="1721" spans="2:14" hidden="1" x14ac:dyDescent="0.3"/>
    <row r="1722" spans="2:14" hidden="1" x14ac:dyDescent="0.3">
      <c r="C1722" s="4" t="s">
        <v>142</v>
      </c>
    </row>
    <row r="1723" spans="2:14" hidden="1" x14ac:dyDescent="0.3"/>
    <row r="1724" spans="2:14" hidden="1" x14ac:dyDescent="0.3"/>
    <row r="1725" spans="2:14" hidden="1" x14ac:dyDescent="0.3"/>
    <row r="1726" spans="2:14" ht="16" hidden="1" x14ac:dyDescent="0.4">
      <c r="B1726" s="66"/>
      <c r="C1726" s="67"/>
      <c r="D1726" s="67"/>
      <c r="E1726" s="67"/>
      <c r="F1726" s="68"/>
      <c r="G1726" s="67"/>
      <c r="H1726" s="69"/>
      <c r="I1726" s="67"/>
      <c r="J1726" s="67"/>
      <c r="K1726" s="67"/>
      <c r="L1726" s="67"/>
      <c r="M1726" s="67"/>
    </row>
    <row r="1727" spans="2:14" hidden="1" x14ac:dyDescent="0.3">
      <c r="F1727" s="63"/>
    </row>
    <row r="1728" spans="2:14" hidden="1" x14ac:dyDescent="0.3">
      <c r="F1728" s="63"/>
    </row>
    <row r="1729" spans="2:9" hidden="1" x14ac:dyDescent="0.3">
      <c r="B1729" s="135" t="s">
        <v>204</v>
      </c>
      <c r="C1729" s="83"/>
      <c r="E1729" s="135" t="s">
        <v>212</v>
      </c>
      <c r="F1729" s="83"/>
      <c r="H1729" s="135" t="s">
        <v>213</v>
      </c>
      <c r="I1729" s="83"/>
    </row>
    <row r="1730" spans="2:9" hidden="1" x14ac:dyDescent="0.3">
      <c r="B1730" s="83"/>
      <c r="C1730" s="83"/>
      <c r="E1730" s="83"/>
      <c r="F1730" s="83"/>
      <c r="H1730" s="83"/>
      <c r="I1730" s="83"/>
    </row>
    <row r="1731" spans="2:9" hidden="1" x14ac:dyDescent="0.3">
      <c r="B1731" s="110">
        <v>1</v>
      </c>
      <c r="C1731" s="134">
        <f>M1131</f>
        <v>0</v>
      </c>
      <c r="E1731" s="110">
        <v>1</v>
      </c>
      <c r="F1731" s="134">
        <f>P1146</f>
        <v>0.55000000000000004</v>
      </c>
      <c r="H1731" s="110">
        <v>1</v>
      </c>
      <c r="I1731" s="134">
        <f>P1147</f>
        <v>0.35833333333333328</v>
      </c>
    </row>
    <row r="1732" spans="2:9" hidden="1" x14ac:dyDescent="0.3">
      <c r="B1732" s="110">
        <v>2</v>
      </c>
      <c r="C1732" s="134">
        <f>M1171</f>
        <v>0</v>
      </c>
      <c r="E1732" s="110">
        <v>2</v>
      </c>
      <c r="F1732" s="134">
        <f>P1186</f>
        <v>0.45</v>
      </c>
      <c r="H1732" s="110">
        <v>2</v>
      </c>
      <c r="I1732" s="134">
        <f>P1187</f>
        <v>0.40833333333333333</v>
      </c>
    </row>
    <row r="1733" spans="2:9" hidden="1" x14ac:dyDescent="0.3">
      <c r="B1733" s="110">
        <v>3</v>
      </c>
      <c r="C1733" s="134">
        <f>M1208</f>
        <v>0</v>
      </c>
      <c r="E1733" s="110">
        <v>3</v>
      </c>
      <c r="F1733" s="134">
        <f>P1223</f>
        <v>0.33</v>
      </c>
      <c r="H1733" s="110">
        <v>3</v>
      </c>
      <c r="I1733" s="134">
        <f>P1224</f>
        <v>0.3666666666666667</v>
      </c>
    </row>
    <row r="1734" spans="2:9" hidden="1" x14ac:dyDescent="0.3">
      <c r="B1734" s="110">
        <v>4</v>
      </c>
      <c r="C1734" s="134">
        <f>M1245</f>
        <v>0</v>
      </c>
      <c r="E1734" s="110">
        <v>4</v>
      </c>
      <c r="F1734" s="134">
        <f>P1260</f>
        <v>0.4</v>
      </c>
      <c r="H1734" s="110">
        <v>4</v>
      </c>
      <c r="I1734" s="134">
        <f>P1261</f>
        <v>0.375</v>
      </c>
    </row>
    <row r="1735" spans="2:9" hidden="1" x14ac:dyDescent="0.3">
      <c r="B1735" s="110">
        <v>5</v>
      </c>
      <c r="C1735" s="134">
        <f>M1282</f>
        <v>0</v>
      </c>
      <c r="E1735" s="110">
        <v>5</v>
      </c>
      <c r="F1735" s="134">
        <f>P1297</f>
        <v>0.33</v>
      </c>
      <c r="H1735" s="110">
        <v>5</v>
      </c>
      <c r="I1735" s="134">
        <f>P1298</f>
        <v>0.30833333333333324</v>
      </c>
    </row>
    <row r="1736" spans="2:9" hidden="1" x14ac:dyDescent="0.3">
      <c r="B1736" s="110">
        <v>6</v>
      </c>
      <c r="C1736" s="134">
        <f>M1319</f>
        <v>0.16666666666666666</v>
      </c>
      <c r="E1736" s="110">
        <v>6</v>
      </c>
      <c r="F1736" s="134">
        <f>P1334</f>
        <v>0.45</v>
      </c>
      <c r="H1736" s="110">
        <v>6</v>
      </c>
      <c r="I1736" s="134">
        <f>P1335</f>
        <v>0.3666666666666667</v>
      </c>
    </row>
    <row r="1737" spans="2:9" hidden="1" x14ac:dyDescent="0.3">
      <c r="B1737" s="110">
        <v>7</v>
      </c>
      <c r="C1737" s="134">
        <f>M1356</f>
        <v>0.16666666666666666</v>
      </c>
      <c r="E1737" s="110">
        <v>7</v>
      </c>
      <c r="F1737" s="134">
        <f>P1371</f>
        <v>0.45</v>
      </c>
      <c r="H1737" s="110">
        <v>7</v>
      </c>
      <c r="I1737" s="134">
        <f>P1372</f>
        <v>0.375</v>
      </c>
    </row>
    <row r="1738" spans="2:9" hidden="1" x14ac:dyDescent="0.3">
      <c r="B1738" s="110">
        <v>8</v>
      </c>
      <c r="C1738" s="134">
        <f>M1393</f>
        <v>0.16666666666666666</v>
      </c>
      <c r="E1738" s="110">
        <v>8</v>
      </c>
      <c r="F1738" s="134">
        <f>P1408</f>
        <v>0.45</v>
      </c>
      <c r="H1738" s="110">
        <v>8</v>
      </c>
      <c r="I1738" s="134">
        <f>P1409</f>
        <v>0.35833333333333328</v>
      </c>
    </row>
    <row r="1739" spans="2:9" hidden="1" x14ac:dyDescent="0.3">
      <c r="B1739" s="110">
        <v>9</v>
      </c>
      <c r="C1739" s="134">
        <f>M1430</f>
        <v>0.5</v>
      </c>
      <c r="E1739" s="110">
        <v>9</v>
      </c>
      <c r="F1739" s="134">
        <f>P1445</f>
        <v>0.35000000000000003</v>
      </c>
      <c r="H1739" s="110">
        <v>9</v>
      </c>
      <c r="I1739" s="134">
        <f>P1446</f>
        <v>0.35</v>
      </c>
    </row>
    <row r="1740" spans="2:9" hidden="1" x14ac:dyDescent="0.3">
      <c r="B1740" s="110">
        <v>10</v>
      </c>
      <c r="C1740" s="134">
        <f>M1467</f>
        <v>0.5</v>
      </c>
      <c r="E1740" s="110">
        <v>10</v>
      </c>
      <c r="F1740" s="134">
        <f>P1482</f>
        <v>0.43</v>
      </c>
      <c r="H1740" s="110">
        <v>10</v>
      </c>
      <c r="I1740" s="134">
        <f>P1483</f>
        <v>0.35833333333333328</v>
      </c>
    </row>
    <row r="1741" spans="2:9" hidden="1" x14ac:dyDescent="0.3">
      <c r="B1741" s="110">
        <v>11</v>
      </c>
      <c r="C1741" s="134">
        <f>M1504</f>
        <v>0.5</v>
      </c>
      <c r="E1741" s="110">
        <v>11</v>
      </c>
      <c r="F1741" s="134">
        <f>P1519</f>
        <v>0.43</v>
      </c>
      <c r="H1741" s="110">
        <v>11</v>
      </c>
      <c r="I1741" s="134">
        <f>P1520</f>
        <v>0.32500000000000007</v>
      </c>
    </row>
    <row r="1742" spans="2:9" hidden="1" x14ac:dyDescent="0.3">
      <c r="B1742" s="110">
        <v>12</v>
      </c>
      <c r="C1742" s="134">
        <f>M1541</f>
        <v>0</v>
      </c>
      <c r="E1742" s="110">
        <v>12</v>
      </c>
      <c r="F1742" s="134" t="str">
        <f>P1556</f>
        <v/>
      </c>
      <c r="H1742" s="110">
        <v>12</v>
      </c>
      <c r="I1742" s="134" t="str">
        <f>P1557</f>
        <v/>
      </c>
    </row>
    <row r="1743" spans="2:9" hidden="1" x14ac:dyDescent="0.3">
      <c r="B1743" s="110">
        <v>13</v>
      </c>
      <c r="C1743" s="134">
        <f>M1578</f>
        <v>0</v>
      </c>
      <c r="E1743" s="110">
        <v>13</v>
      </c>
      <c r="F1743" s="134" t="str">
        <f>P1593</f>
        <v/>
      </c>
      <c r="H1743" s="110">
        <v>13</v>
      </c>
      <c r="I1743" s="134" t="str">
        <f>P1593</f>
        <v/>
      </c>
    </row>
    <row r="1744" spans="2:9" hidden="1" x14ac:dyDescent="0.3">
      <c r="B1744" s="110">
        <v>14</v>
      </c>
      <c r="C1744" s="134">
        <f>M1615</f>
        <v>0</v>
      </c>
      <c r="E1744" s="110">
        <v>14</v>
      </c>
      <c r="F1744" s="134" t="str">
        <f>P1630</f>
        <v/>
      </c>
      <c r="H1744" s="110">
        <v>14</v>
      </c>
      <c r="I1744" s="134" t="str">
        <f>P1631</f>
        <v/>
      </c>
    </row>
    <row r="1745" spans="2:12" hidden="1" x14ac:dyDescent="0.3">
      <c r="B1745" s="110">
        <v>15</v>
      </c>
      <c r="C1745" s="134">
        <f>M1652</f>
        <v>0</v>
      </c>
      <c r="E1745" s="110">
        <v>15</v>
      </c>
      <c r="F1745" s="134" t="str">
        <f>P1667</f>
        <v/>
      </c>
      <c r="H1745" s="110">
        <v>15</v>
      </c>
      <c r="I1745" s="134" t="str">
        <f>P1668</f>
        <v/>
      </c>
    </row>
    <row r="1746" spans="2:12" hidden="1" x14ac:dyDescent="0.3">
      <c r="B1746" s="110">
        <v>16</v>
      </c>
      <c r="C1746" s="134">
        <f>M1689</f>
        <v>0</v>
      </c>
      <c r="E1746" s="110">
        <v>16</v>
      </c>
      <c r="F1746" s="134" t="str">
        <f>P1704</f>
        <v/>
      </c>
      <c r="H1746" s="110">
        <v>16</v>
      </c>
      <c r="I1746" s="134" t="str">
        <f>P1705</f>
        <v/>
      </c>
    </row>
    <row r="1747" spans="2:12" hidden="1" x14ac:dyDescent="0.3">
      <c r="C1747" s="112">
        <f>MAX(C1731:C1746)</f>
        <v>0.5</v>
      </c>
      <c r="D1747" s="113" t="str">
        <f>IF(C1747=L1103,I1103,IF(C1747=L1104,I1104,IF(C1747=L1105,I1105,IF(C1747=L1106,I1106,IF(C1747=L1107,I1107,IF(C1747=L1108,I1108,IF(C1747=L1109,I1109)))))))</f>
        <v>provider finished SC</v>
      </c>
      <c r="F1747" s="142">
        <f>MAX(F1731:F1746)</f>
        <v>0.55000000000000004</v>
      </c>
      <c r="I1747" s="142">
        <f>MAX(I1731:I1746)</f>
        <v>0.40833333333333333</v>
      </c>
      <c r="K1747" s="4">
        <f>CORREL(F1731:F1741,I1731:I1741)</f>
        <v>0.34752337248638376</v>
      </c>
      <c r="L1747" s="4">
        <f>PEARSON(F1731:F1741,I1731:I1741)</f>
        <v>0.34752337248638376</v>
      </c>
    </row>
    <row r="1748" spans="2:12" hidden="1" x14ac:dyDescent="0.3">
      <c r="E1748" s="207" t="s">
        <v>224</v>
      </c>
      <c r="F1748" s="206">
        <f>STDEV(F1731:F1746)</f>
        <v>6.4961527075647216E-2</v>
      </c>
      <c r="H1748" s="207" t="s">
        <v>224</v>
      </c>
      <c r="I1748" s="206">
        <f>STDEV(I1731:I1746)</f>
        <v>2.6208179770229895E-2</v>
      </c>
    </row>
    <row r="1749" spans="2:12" hidden="1" x14ac:dyDescent="0.3">
      <c r="F1749" s="63"/>
    </row>
    <row r="1750" spans="2:12" hidden="1" x14ac:dyDescent="0.3">
      <c r="F1750" s="63">
        <f>LOOKUP(9.99999999999999E+307,F1731:F1746)</f>
        <v>0.43</v>
      </c>
      <c r="I1750" s="206">
        <f>LOOKUP(9.99999999999999E+307,I1731:I1746)</f>
        <v>0.32500000000000007</v>
      </c>
    </row>
    <row r="1751" spans="2:12" hidden="1" x14ac:dyDescent="0.3">
      <c r="F1751" s="63"/>
    </row>
    <row r="1752" spans="2:12" hidden="1" x14ac:dyDescent="0.3">
      <c r="F1752" s="63"/>
    </row>
    <row r="1753" spans="2:12" hidden="1" x14ac:dyDescent="0.3">
      <c r="F1753" s="63"/>
    </row>
    <row r="1754" spans="2:12" hidden="1" x14ac:dyDescent="0.3">
      <c r="F1754" s="63"/>
    </row>
    <row r="1755" spans="2:12" hidden="1" x14ac:dyDescent="0.3">
      <c r="F1755" s="63"/>
    </row>
    <row r="1756" spans="2:12" hidden="1" x14ac:dyDescent="0.3">
      <c r="F1756" s="63"/>
    </row>
    <row r="1757" spans="2:12" hidden="1" x14ac:dyDescent="0.3">
      <c r="F1757" s="63"/>
    </row>
    <row r="1758" spans="2:12" hidden="1" x14ac:dyDescent="0.3">
      <c r="F1758" s="63"/>
    </row>
    <row r="1759" spans="2:12" hidden="1" x14ac:dyDescent="0.3">
      <c r="F1759" s="63"/>
    </row>
    <row r="1760" spans="2:12" hidden="1" x14ac:dyDescent="0.3">
      <c r="F1760" s="63"/>
    </row>
    <row r="1761" spans="6:6" hidden="1" x14ac:dyDescent="0.3">
      <c r="F1761" s="63"/>
    </row>
    <row r="1762" spans="6:6" hidden="1" x14ac:dyDescent="0.3">
      <c r="F1762" s="63"/>
    </row>
    <row r="1763" spans="6:6" hidden="1" x14ac:dyDescent="0.3">
      <c r="F1763" s="63"/>
    </row>
    <row r="1764" spans="6:6" hidden="1" x14ac:dyDescent="0.3">
      <c r="F1764" s="63"/>
    </row>
    <row r="1765" spans="6:6" hidden="1" x14ac:dyDescent="0.3">
      <c r="F1765" s="63"/>
    </row>
    <row r="1766" spans="6:6" hidden="1" x14ac:dyDescent="0.3">
      <c r="F1766" s="63"/>
    </row>
    <row r="1767" spans="6:6" hidden="1" x14ac:dyDescent="0.3">
      <c r="F1767" s="63"/>
    </row>
    <row r="1768" spans="6:6" hidden="1" x14ac:dyDescent="0.3">
      <c r="F1768" s="63"/>
    </row>
    <row r="1769" spans="6:6" hidden="1" x14ac:dyDescent="0.3">
      <c r="F1769" s="63"/>
    </row>
    <row r="1770" spans="6:6" hidden="1" x14ac:dyDescent="0.3">
      <c r="F1770" s="63"/>
    </row>
    <row r="1771" spans="6:6" hidden="1" x14ac:dyDescent="0.3">
      <c r="F1771" s="63"/>
    </row>
    <row r="1772" spans="6:6" hidden="1" x14ac:dyDescent="0.3">
      <c r="F1772" s="63"/>
    </row>
    <row r="1773" spans="6:6" hidden="1" x14ac:dyDescent="0.3">
      <c r="F1773" s="63"/>
    </row>
    <row r="1774" spans="6:6" hidden="1" x14ac:dyDescent="0.3">
      <c r="F1774" s="63"/>
    </row>
    <row r="1775" spans="6:6" hidden="1" x14ac:dyDescent="0.3">
      <c r="F1775" s="63"/>
    </row>
    <row r="1776" spans="6:6" hidden="1" x14ac:dyDescent="0.3">
      <c r="F1776" s="63"/>
    </row>
    <row r="1777" spans="6:6" hidden="1" x14ac:dyDescent="0.3">
      <c r="F1777" s="63"/>
    </row>
    <row r="1778" spans="6:6" hidden="1" x14ac:dyDescent="0.3">
      <c r="F1778" s="63"/>
    </row>
    <row r="1779" spans="6:6" hidden="1" x14ac:dyDescent="0.3">
      <c r="F1779" s="63"/>
    </row>
    <row r="1780" spans="6:6" hidden="1" x14ac:dyDescent="0.3">
      <c r="F1780" s="63"/>
    </row>
    <row r="1781" spans="6:6" hidden="1" x14ac:dyDescent="0.3">
      <c r="F1781" s="63"/>
    </row>
    <row r="1782" spans="6:6" hidden="1" x14ac:dyDescent="0.3">
      <c r="F1782" s="63"/>
    </row>
    <row r="1783" spans="6:6" hidden="1" x14ac:dyDescent="0.3">
      <c r="F1783" s="63"/>
    </row>
    <row r="1784" spans="6:6" hidden="1" x14ac:dyDescent="0.3">
      <c r="F1784" s="63"/>
    </row>
    <row r="1785" spans="6:6" hidden="1" x14ac:dyDescent="0.3">
      <c r="F1785" s="63"/>
    </row>
    <row r="1786" spans="6:6" hidden="1" x14ac:dyDescent="0.3">
      <c r="F1786" s="63"/>
    </row>
    <row r="1787" spans="6:6" hidden="1" x14ac:dyDescent="0.3">
      <c r="F1787" s="63"/>
    </row>
    <row r="1788" spans="6:6" hidden="1" x14ac:dyDescent="0.3">
      <c r="F1788" s="63"/>
    </row>
    <row r="1789" spans="6:6" hidden="1" x14ac:dyDescent="0.3">
      <c r="F1789" s="63"/>
    </row>
    <row r="1790" spans="6:6" hidden="1" x14ac:dyDescent="0.3">
      <c r="F1790" s="63"/>
    </row>
    <row r="1791" spans="6:6" hidden="1" x14ac:dyDescent="0.3">
      <c r="F1791" s="63"/>
    </row>
    <row r="1792" spans="6:6" hidden="1" x14ac:dyDescent="0.3">
      <c r="F1792" s="63"/>
    </row>
    <row r="1793" spans="2:54" hidden="1" x14ac:dyDescent="0.3">
      <c r="F1793" s="63"/>
    </row>
    <row r="1794" spans="2:54" hidden="1" x14ac:dyDescent="0.3">
      <c r="F1794" s="63"/>
    </row>
    <row r="1795" spans="2:54" hidden="1" x14ac:dyDescent="0.3">
      <c r="F1795" s="63"/>
    </row>
    <row r="1796" spans="2:54" hidden="1" x14ac:dyDescent="0.3">
      <c r="F1796" s="63"/>
    </row>
    <row r="1797" spans="2:54" hidden="1" x14ac:dyDescent="0.3"/>
    <row r="1798" spans="2:54" hidden="1" x14ac:dyDescent="0.3"/>
    <row r="1799" spans="2:54" s="60" customFormat="1" ht="16" hidden="1" thickBot="1" x14ac:dyDescent="0.5">
      <c r="B1799" s="85" t="s">
        <v>151</v>
      </c>
      <c r="C1799" s="86"/>
      <c r="D1799" s="86"/>
      <c r="E1799" s="86"/>
      <c r="F1799" s="86"/>
      <c r="G1799" s="86"/>
      <c r="H1799" s="87"/>
      <c r="I1799" s="86"/>
      <c r="J1799" s="86"/>
      <c r="K1799" s="86"/>
      <c r="L1799" s="86"/>
      <c r="M1799" s="86"/>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2:54" s="60" customFormat="1" x14ac:dyDescent="0.3">
      <c r="B1800" s="4"/>
      <c r="C1800" s="4"/>
      <c r="D1800" s="4"/>
      <c r="E1800" s="4"/>
      <c r="F1800" s="4"/>
      <c r="G1800" s="4"/>
      <c r="H1800" s="61"/>
      <c r="I1800" s="4"/>
      <c r="J1800" s="4"/>
      <c r="K1800" s="4"/>
      <c r="L1800" s="4"/>
      <c r="M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sheetData>
  <mergeCells count="627">
    <mergeCell ref="C1560:H1560"/>
    <mergeCell ref="C1597:H1597"/>
    <mergeCell ref="C1634:H1634"/>
    <mergeCell ref="C1671:H1671"/>
    <mergeCell ref="C1708:H1708"/>
    <mergeCell ref="C1338:H1338"/>
    <mergeCell ref="C1375:H1375"/>
    <mergeCell ref="C1412:H1412"/>
    <mergeCell ref="C1449:H1449"/>
    <mergeCell ref="C1486:H1486"/>
    <mergeCell ref="C1523:H1523"/>
    <mergeCell ref="E701:L701"/>
    <mergeCell ref="B703:M703"/>
    <mergeCell ref="C1190:H1190"/>
    <mergeCell ref="C1227:H1227"/>
    <mergeCell ref="C1264:H1264"/>
    <mergeCell ref="C1301:H1301"/>
    <mergeCell ref="B697:M697"/>
    <mergeCell ref="B698:D698"/>
    <mergeCell ref="E698:H698"/>
    <mergeCell ref="I698:M698"/>
    <mergeCell ref="E699:H699"/>
    <mergeCell ref="I699:M699"/>
    <mergeCell ref="B689:J689"/>
    <mergeCell ref="K689:M689"/>
    <mergeCell ref="B691:J691"/>
    <mergeCell ref="K691:M691"/>
    <mergeCell ref="B693:M693"/>
    <mergeCell ref="B696:M696"/>
    <mergeCell ref="B683:J683"/>
    <mergeCell ref="K683:M683"/>
    <mergeCell ref="B685:J685"/>
    <mergeCell ref="K685:M685"/>
    <mergeCell ref="B687:J687"/>
    <mergeCell ref="K687:M687"/>
    <mergeCell ref="B677:J677"/>
    <mergeCell ref="K677:M677"/>
    <mergeCell ref="B679:J679"/>
    <mergeCell ref="K679:M679"/>
    <mergeCell ref="B681:J681"/>
    <mergeCell ref="K681:M681"/>
    <mergeCell ref="F670:I670"/>
    <mergeCell ref="F671:I671"/>
    <mergeCell ref="K671:M671"/>
    <mergeCell ref="B673:J673"/>
    <mergeCell ref="K673:M673"/>
    <mergeCell ref="B675:J675"/>
    <mergeCell ref="K675:M675"/>
    <mergeCell ref="E660:L660"/>
    <mergeCell ref="B662:M662"/>
    <mergeCell ref="B663:M663"/>
    <mergeCell ref="B666:E666"/>
    <mergeCell ref="F666:I666"/>
    <mergeCell ref="J666:M666"/>
    <mergeCell ref="B656:M656"/>
    <mergeCell ref="B657:D657"/>
    <mergeCell ref="E657:H657"/>
    <mergeCell ref="I657:M657"/>
    <mergeCell ref="E658:H658"/>
    <mergeCell ref="I658:M658"/>
    <mergeCell ref="B648:J648"/>
    <mergeCell ref="K648:M648"/>
    <mergeCell ref="B650:J650"/>
    <mergeCell ref="K650:M650"/>
    <mergeCell ref="B652:M652"/>
    <mergeCell ref="B655:M655"/>
    <mergeCell ref="B642:J642"/>
    <mergeCell ref="K642:M642"/>
    <mergeCell ref="B644:J644"/>
    <mergeCell ref="K644:M644"/>
    <mergeCell ref="B646:J646"/>
    <mergeCell ref="K646:M646"/>
    <mergeCell ref="B636:J636"/>
    <mergeCell ref="K636:M636"/>
    <mergeCell ref="B638:J638"/>
    <mergeCell ref="K638:M638"/>
    <mergeCell ref="B640:J640"/>
    <mergeCell ref="K640:M640"/>
    <mergeCell ref="F629:I629"/>
    <mergeCell ref="F630:I630"/>
    <mergeCell ref="K630:M630"/>
    <mergeCell ref="B632:J632"/>
    <mergeCell ref="K632:M632"/>
    <mergeCell ref="B634:J634"/>
    <mergeCell ref="K634:M634"/>
    <mergeCell ref="E619:L619"/>
    <mergeCell ref="B621:M621"/>
    <mergeCell ref="B622:M622"/>
    <mergeCell ref="B625:E625"/>
    <mergeCell ref="F625:I625"/>
    <mergeCell ref="J625:M625"/>
    <mergeCell ref="B615:M615"/>
    <mergeCell ref="B616:D616"/>
    <mergeCell ref="E616:H616"/>
    <mergeCell ref="I616:M616"/>
    <mergeCell ref="E617:H617"/>
    <mergeCell ref="I617:M617"/>
    <mergeCell ref="B607:J607"/>
    <mergeCell ref="K607:M607"/>
    <mergeCell ref="B609:J609"/>
    <mergeCell ref="K609:M609"/>
    <mergeCell ref="B611:M611"/>
    <mergeCell ref="B614:M614"/>
    <mergeCell ref="B601:J601"/>
    <mergeCell ref="K601:M601"/>
    <mergeCell ref="B603:J603"/>
    <mergeCell ref="K603:M603"/>
    <mergeCell ref="B605:J605"/>
    <mergeCell ref="K605:M605"/>
    <mergeCell ref="B595:J595"/>
    <mergeCell ref="K595:M595"/>
    <mergeCell ref="B597:J597"/>
    <mergeCell ref="K597:M597"/>
    <mergeCell ref="B599:J599"/>
    <mergeCell ref="K599:M599"/>
    <mergeCell ref="F588:I588"/>
    <mergeCell ref="F589:I589"/>
    <mergeCell ref="K589:M589"/>
    <mergeCell ref="B591:J591"/>
    <mergeCell ref="K591:M591"/>
    <mergeCell ref="B593:J593"/>
    <mergeCell ref="K593:M593"/>
    <mergeCell ref="E578:L578"/>
    <mergeCell ref="B580:M580"/>
    <mergeCell ref="B581:M581"/>
    <mergeCell ref="B584:E584"/>
    <mergeCell ref="F584:I584"/>
    <mergeCell ref="J584:M584"/>
    <mergeCell ref="B574:M574"/>
    <mergeCell ref="B575:D575"/>
    <mergeCell ref="E575:H575"/>
    <mergeCell ref="I575:M575"/>
    <mergeCell ref="E576:H576"/>
    <mergeCell ref="I576:M576"/>
    <mergeCell ref="B566:J566"/>
    <mergeCell ref="K566:M566"/>
    <mergeCell ref="B568:J568"/>
    <mergeCell ref="K568:M568"/>
    <mergeCell ref="B570:M570"/>
    <mergeCell ref="B573:M573"/>
    <mergeCell ref="B560:J560"/>
    <mergeCell ref="K560:M560"/>
    <mergeCell ref="B562:J562"/>
    <mergeCell ref="K562:M562"/>
    <mergeCell ref="B564:J564"/>
    <mergeCell ref="K564:M564"/>
    <mergeCell ref="B554:J554"/>
    <mergeCell ref="K554:M554"/>
    <mergeCell ref="B556:J556"/>
    <mergeCell ref="K556:M556"/>
    <mergeCell ref="B558:J558"/>
    <mergeCell ref="K558:M558"/>
    <mergeCell ref="F547:I547"/>
    <mergeCell ref="F548:I548"/>
    <mergeCell ref="K548:M548"/>
    <mergeCell ref="B550:J550"/>
    <mergeCell ref="K550:M550"/>
    <mergeCell ref="B552:J552"/>
    <mergeCell ref="K552:M552"/>
    <mergeCell ref="E537:L537"/>
    <mergeCell ref="B539:M539"/>
    <mergeCell ref="B540:M540"/>
    <mergeCell ref="B543:E543"/>
    <mergeCell ref="F543:I543"/>
    <mergeCell ref="J543:M543"/>
    <mergeCell ref="B533:M533"/>
    <mergeCell ref="B534:D534"/>
    <mergeCell ref="E534:H534"/>
    <mergeCell ref="I534:M534"/>
    <mergeCell ref="E535:H535"/>
    <mergeCell ref="I535:M535"/>
    <mergeCell ref="B525:J525"/>
    <mergeCell ref="K525:M525"/>
    <mergeCell ref="B527:J527"/>
    <mergeCell ref="K527:M527"/>
    <mergeCell ref="B529:M529"/>
    <mergeCell ref="B532:M532"/>
    <mergeCell ref="B519:J519"/>
    <mergeCell ref="K519:M519"/>
    <mergeCell ref="B521:J521"/>
    <mergeCell ref="K521:M521"/>
    <mergeCell ref="B523:J523"/>
    <mergeCell ref="K523:M523"/>
    <mergeCell ref="B513:J513"/>
    <mergeCell ref="K513:M513"/>
    <mergeCell ref="B515:J515"/>
    <mergeCell ref="K515:M515"/>
    <mergeCell ref="B517:J517"/>
    <mergeCell ref="K517:M517"/>
    <mergeCell ref="F506:I506"/>
    <mergeCell ref="F507:I507"/>
    <mergeCell ref="K507:M507"/>
    <mergeCell ref="B509:J509"/>
    <mergeCell ref="K509:M509"/>
    <mergeCell ref="B511:J511"/>
    <mergeCell ref="K511:M511"/>
    <mergeCell ref="E496:L496"/>
    <mergeCell ref="B498:M498"/>
    <mergeCell ref="B499:M499"/>
    <mergeCell ref="B502:E502"/>
    <mergeCell ref="F502:I502"/>
    <mergeCell ref="J502:M502"/>
    <mergeCell ref="B492:M492"/>
    <mergeCell ref="B493:D493"/>
    <mergeCell ref="E493:H493"/>
    <mergeCell ref="I493:M493"/>
    <mergeCell ref="E494:H494"/>
    <mergeCell ref="I494:M494"/>
    <mergeCell ref="B484:J484"/>
    <mergeCell ref="K484:M484"/>
    <mergeCell ref="B486:J486"/>
    <mergeCell ref="K486:M486"/>
    <mergeCell ref="B488:M488"/>
    <mergeCell ref="B491:M491"/>
    <mergeCell ref="B478:J478"/>
    <mergeCell ref="K478:M478"/>
    <mergeCell ref="B480:J480"/>
    <mergeCell ref="K480:M480"/>
    <mergeCell ref="B482:J482"/>
    <mergeCell ref="K482:M482"/>
    <mergeCell ref="B472:J472"/>
    <mergeCell ref="K472:M472"/>
    <mergeCell ref="B474:J474"/>
    <mergeCell ref="K474:M474"/>
    <mergeCell ref="B476:J476"/>
    <mergeCell ref="K476:M476"/>
    <mergeCell ref="F465:I465"/>
    <mergeCell ref="F466:I466"/>
    <mergeCell ref="K466:M466"/>
    <mergeCell ref="B468:J468"/>
    <mergeCell ref="K468:M468"/>
    <mergeCell ref="B470:J470"/>
    <mergeCell ref="K470:M470"/>
    <mergeCell ref="E455:L455"/>
    <mergeCell ref="B457:M457"/>
    <mergeCell ref="B458:M458"/>
    <mergeCell ref="B461:E461"/>
    <mergeCell ref="F461:I461"/>
    <mergeCell ref="J461:M461"/>
    <mergeCell ref="B451:M451"/>
    <mergeCell ref="B452:D452"/>
    <mergeCell ref="E452:H452"/>
    <mergeCell ref="I452:M452"/>
    <mergeCell ref="E453:H453"/>
    <mergeCell ref="I453:M453"/>
    <mergeCell ref="B443:J443"/>
    <mergeCell ref="K443:M443"/>
    <mergeCell ref="B445:J445"/>
    <mergeCell ref="K445:M445"/>
    <mergeCell ref="B447:M447"/>
    <mergeCell ref="B450:M450"/>
    <mergeCell ref="B437:J437"/>
    <mergeCell ref="K437:M437"/>
    <mergeCell ref="B439:J439"/>
    <mergeCell ref="K439:M439"/>
    <mergeCell ref="B441:J441"/>
    <mergeCell ref="K441:M441"/>
    <mergeCell ref="B431:J431"/>
    <mergeCell ref="K431:M431"/>
    <mergeCell ref="B433:J433"/>
    <mergeCell ref="K433:M433"/>
    <mergeCell ref="B435:J435"/>
    <mergeCell ref="K435:M435"/>
    <mergeCell ref="F424:I424"/>
    <mergeCell ref="F425:I425"/>
    <mergeCell ref="K425:M425"/>
    <mergeCell ref="B427:J427"/>
    <mergeCell ref="K427:M427"/>
    <mergeCell ref="B429:J429"/>
    <mergeCell ref="K429:M429"/>
    <mergeCell ref="E414:L414"/>
    <mergeCell ref="B416:M416"/>
    <mergeCell ref="B417:M417"/>
    <mergeCell ref="B420:E420"/>
    <mergeCell ref="F420:I420"/>
    <mergeCell ref="J420:M420"/>
    <mergeCell ref="B410:M410"/>
    <mergeCell ref="B411:D411"/>
    <mergeCell ref="E411:H411"/>
    <mergeCell ref="I411:M411"/>
    <mergeCell ref="E412:H412"/>
    <mergeCell ref="I412:M412"/>
    <mergeCell ref="B402:J402"/>
    <mergeCell ref="K402:M402"/>
    <mergeCell ref="B404:J404"/>
    <mergeCell ref="K404:M404"/>
    <mergeCell ref="B406:M406"/>
    <mergeCell ref="B409:M409"/>
    <mergeCell ref="B396:J396"/>
    <mergeCell ref="K396:M396"/>
    <mergeCell ref="B398:J398"/>
    <mergeCell ref="K398:M398"/>
    <mergeCell ref="B400:J400"/>
    <mergeCell ref="K400:M400"/>
    <mergeCell ref="B390:J390"/>
    <mergeCell ref="K390:M390"/>
    <mergeCell ref="B392:J392"/>
    <mergeCell ref="K392:M392"/>
    <mergeCell ref="B394:J394"/>
    <mergeCell ref="K394:M394"/>
    <mergeCell ref="F383:I383"/>
    <mergeCell ref="F384:I384"/>
    <mergeCell ref="K384:M384"/>
    <mergeCell ref="B386:J386"/>
    <mergeCell ref="K386:M386"/>
    <mergeCell ref="B388:J388"/>
    <mergeCell ref="K388:M388"/>
    <mergeCell ref="E373:L373"/>
    <mergeCell ref="B375:M375"/>
    <mergeCell ref="B376:M376"/>
    <mergeCell ref="B379:E379"/>
    <mergeCell ref="F379:I379"/>
    <mergeCell ref="J379:M379"/>
    <mergeCell ref="B369:M369"/>
    <mergeCell ref="B370:D370"/>
    <mergeCell ref="E370:H370"/>
    <mergeCell ref="I370:M370"/>
    <mergeCell ref="E371:H371"/>
    <mergeCell ref="I371:M371"/>
    <mergeCell ref="B361:J361"/>
    <mergeCell ref="K361:M361"/>
    <mergeCell ref="B363:J363"/>
    <mergeCell ref="K363:M363"/>
    <mergeCell ref="B365:M365"/>
    <mergeCell ref="B368:M368"/>
    <mergeCell ref="B355:J355"/>
    <mergeCell ref="K355:M355"/>
    <mergeCell ref="B357:J357"/>
    <mergeCell ref="K357:M357"/>
    <mergeCell ref="B359:J359"/>
    <mergeCell ref="K359:M359"/>
    <mergeCell ref="B349:J349"/>
    <mergeCell ref="K349:M349"/>
    <mergeCell ref="B351:J351"/>
    <mergeCell ref="K351:M351"/>
    <mergeCell ref="B353:J353"/>
    <mergeCell ref="K353:M353"/>
    <mergeCell ref="F342:I342"/>
    <mergeCell ref="F343:I343"/>
    <mergeCell ref="K343:M343"/>
    <mergeCell ref="B345:J345"/>
    <mergeCell ref="K345:M345"/>
    <mergeCell ref="B347:J347"/>
    <mergeCell ref="K347:M347"/>
    <mergeCell ref="E332:L332"/>
    <mergeCell ref="B334:M334"/>
    <mergeCell ref="B335:M335"/>
    <mergeCell ref="B338:E338"/>
    <mergeCell ref="F338:I338"/>
    <mergeCell ref="J338:M338"/>
    <mergeCell ref="B328:M328"/>
    <mergeCell ref="B329:D329"/>
    <mergeCell ref="E329:H329"/>
    <mergeCell ref="I329:M329"/>
    <mergeCell ref="E330:H330"/>
    <mergeCell ref="I330:M330"/>
    <mergeCell ref="B320:J320"/>
    <mergeCell ref="K320:M320"/>
    <mergeCell ref="B322:J322"/>
    <mergeCell ref="K322:M322"/>
    <mergeCell ref="B324:M324"/>
    <mergeCell ref="B327:M327"/>
    <mergeCell ref="B314:J314"/>
    <mergeCell ref="K314:M314"/>
    <mergeCell ref="B316:J316"/>
    <mergeCell ref="K316:M316"/>
    <mergeCell ref="B318:J318"/>
    <mergeCell ref="K318:M318"/>
    <mergeCell ref="B308:J308"/>
    <mergeCell ref="K308:M308"/>
    <mergeCell ref="B310:J310"/>
    <mergeCell ref="K310:M310"/>
    <mergeCell ref="B312:J312"/>
    <mergeCell ref="K312:M312"/>
    <mergeCell ref="F301:I301"/>
    <mergeCell ref="F302:I302"/>
    <mergeCell ref="K302:M302"/>
    <mergeCell ref="B304:J304"/>
    <mergeCell ref="K304:M304"/>
    <mergeCell ref="B306:J306"/>
    <mergeCell ref="K306:M306"/>
    <mergeCell ref="E291:L291"/>
    <mergeCell ref="B293:M293"/>
    <mergeCell ref="B294:M294"/>
    <mergeCell ref="B297:E297"/>
    <mergeCell ref="F297:I297"/>
    <mergeCell ref="J297:M297"/>
    <mergeCell ref="B287:M287"/>
    <mergeCell ref="B288:D288"/>
    <mergeCell ref="E288:H288"/>
    <mergeCell ref="I288:M288"/>
    <mergeCell ref="E289:H289"/>
    <mergeCell ref="I289:M289"/>
    <mergeCell ref="B279:J279"/>
    <mergeCell ref="K279:M279"/>
    <mergeCell ref="B281:J281"/>
    <mergeCell ref="K281:M281"/>
    <mergeCell ref="B283:M283"/>
    <mergeCell ref="B286:M286"/>
    <mergeCell ref="B273:J273"/>
    <mergeCell ref="K273:M273"/>
    <mergeCell ref="B275:J275"/>
    <mergeCell ref="K275:M275"/>
    <mergeCell ref="B277:J277"/>
    <mergeCell ref="K277:M277"/>
    <mergeCell ref="B267:J267"/>
    <mergeCell ref="K267:M267"/>
    <mergeCell ref="B269:J269"/>
    <mergeCell ref="K269:M269"/>
    <mergeCell ref="B271:J271"/>
    <mergeCell ref="K271:M271"/>
    <mergeCell ref="F260:I260"/>
    <mergeCell ref="F261:I261"/>
    <mergeCell ref="K261:M261"/>
    <mergeCell ref="B263:J263"/>
    <mergeCell ref="K263:M263"/>
    <mergeCell ref="B265:J265"/>
    <mergeCell ref="K265:M265"/>
    <mergeCell ref="E250:L250"/>
    <mergeCell ref="B252:M252"/>
    <mergeCell ref="B253:M253"/>
    <mergeCell ref="B256:E256"/>
    <mergeCell ref="F256:I256"/>
    <mergeCell ref="J256:M256"/>
    <mergeCell ref="B246:M246"/>
    <mergeCell ref="B247:D247"/>
    <mergeCell ref="E247:H247"/>
    <mergeCell ref="I247:M247"/>
    <mergeCell ref="E248:H248"/>
    <mergeCell ref="I248:M248"/>
    <mergeCell ref="B238:J238"/>
    <mergeCell ref="K238:M238"/>
    <mergeCell ref="B240:J240"/>
    <mergeCell ref="K240:M240"/>
    <mergeCell ref="B242:M242"/>
    <mergeCell ref="B245:M245"/>
    <mergeCell ref="B232:J232"/>
    <mergeCell ref="K232:M232"/>
    <mergeCell ref="B234:J234"/>
    <mergeCell ref="K234:M234"/>
    <mergeCell ref="B236:J236"/>
    <mergeCell ref="K236:M236"/>
    <mergeCell ref="B226:J226"/>
    <mergeCell ref="K226:M226"/>
    <mergeCell ref="B228:J228"/>
    <mergeCell ref="K228:M228"/>
    <mergeCell ref="B230:J230"/>
    <mergeCell ref="K230:M230"/>
    <mergeCell ref="F219:I219"/>
    <mergeCell ref="F220:I220"/>
    <mergeCell ref="K220:M220"/>
    <mergeCell ref="B222:J222"/>
    <mergeCell ref="K222:M222"/>
    <mergeCell ref="B224:J224"/>
    <mergeCell ref="K224:M224"/>
    <mergeCell ref="E209:L209"/>
    <mergeCell ref="B211:M211"/>
    <mergeCell ref="B212:M212"/>
    <mergeCell ref="B215:E215"/>
    <mergeCell ref="F215:I215"/>
    <mergeCell ref="J215:M215"/>
    <mergeCell ref="B205:M205"/>
    <mergeCell ref="B206:D206"/>
    <mergeCell ref="E206:H206"/>
    <mergeCell ref="I206:M206"/>
    <mergeCell ref="E207:H207"/>
    <mergeCell ref="I207:M207"/>
    <mergeCell ref="B197:J197"/>
    <mergeCell ref="K197:M197"/>
    <mergeCell ref="B199:J199"/>
    <mergeCell ref="K199:M199"/>
    <mergeCell ref="B201:M201"/>
    <mergeCell ref="B204:M204"/>
    <mergeCell ref="B191:J191"/>
    <mergeCell ref="K191:M191"/>
    <mergeCell ref="B193:J193"/>
    <mergeCell ref="K193:M193"/>
    <mergeCell ref="B195:J195"/>
    <mergeCell ref="K195:M195"/>
    <mergeCell ref="B185:J185"/>
    <mergeCell ref="K185:M185"/>
    <mergeCell ref="B187:J187"/>
    <mergeCell ref="K187:M187"/>
    <mergeCell ref="B189:J189"/>
    <mergeCell ref="K189:M189"/>
    <mergeCell ref="F178:I178"/>
    <mergeCell ref="F179:I179"/>
    <mergeCell ref="K179:M179"/>
    <mergeCell ref="B181:J181"/>
    <mergeCell ref="K181:M181"/>
    <mergeCell ref="B183:J183"/>
    <mergeCell ref="K183:M183"/>
    <mergeCell ref="E168:L168"/>
    <mergeCell ref="B170:M170"/>
    <mergeCell ref="B171:M171"/>
    <mergeCell ref="B174:E174"/>
    <mergeCell ref="F174:I174"/>
    <mergeCell ref="J174:M174"/>
    <mergeCell ref="B164:M164"/>
    <mergeCell ref="B165:D165"/>
    <mergeCell ref="E165:H165"/>
    <mergeCell ref="I165:M165"/>
    <mergeCell ref="E166:H166"/>
    <mergeCell ref="I166:M166"/>
    <mergeCell ref="B156:J156"/>
    <mergeCell ref="K156:M156"/>
    <mergeCell ref="B158:J158"/>
    <mergeCell ref="K158:M158"/>
    <mergeCell ref="B160:M160"/>
    <mergeCell ref="B163:M163"/>
    <mergeCell ref="B150:J150"/>
    <mergeCell ref="K150:M150"/>
    <mergeCell ref="B152:J152"/>
    <mergeCell ref="K152:M152"/>
    <mergeCell ref="B154:J154"/>
    <mergeCell ref="K154:M154"/>
    <mergeCell ref="B144:J144"/>
    <mergeCell ref="K144:M144"/>
    <mergeCell ref="B146:J146"/>
    <mergeCell ref="K146:M146"/>
    <mergeCell ref="B148:J148"/>
    <mergeCell ref="K148:M148"/>
    <mergeCell ref="F137:I137"/>
    <mergeCell ref="F138:I138"/>
    <mergeCell ref="K138:M138"/>
    <mergeCell ref="B140:J140"/>
    <mergeCell ref="K140:M140"/>
    <mergeCell ref="B142:J142"/>
    <mergeCell ref="K142:M142"/>
    <mergeCell ref="E126:L126"/>
    <mergeCell ref="B128:M128"/>
    <mergeCell ref="B129:M129"/>
    <mergeCell ref="B133:E133"/>
    <mergeCell ref="F133:I133"/>
    <mergeCell ref="J133:M133"/>
    <mergeCell ref="B122:M122"/>
    <mergeCell ref="B123:D123"/>
    <mergeCell ref="E123:H123"/>
    <mergeCell ref="I123:M123"/>
    <mergeCell ref="E124:H124"/>
    <mergeCell ref="I124:M124"/>
    <mergeCell ref="B114:J114"/>
    <mergeCell ref="K114:M114"/>
    <mergeCell ref="B116:J116"/>
    <mergeCell ref="K116:M116"/>
    <mergeCell ref="B118:M118"/>
    <mergeCell ref="B121:M121"/>
    <mergeCell ref="B108:J108"/>
    <mergeCell ref="K108:M108"/>
    <mergeCell ref="B110:J110"/>
    <mergeCell ref="K110:M110"/>
    <mergeCell ref="B112:J112"/>
    <mergeCell ref="K112:M112"/>
    <mergeCell ref="B102:J102"/>
    <mergeCell ref="K102:M102"/>
    <mergeCell ref="B104:J104"/>
    <mergeCell ref="K104:M104"/>
    <mergeCell ref="B106:J106"/>
    <mergeCell ref="K106:M106"/>
    <mergeCell ref="F95:I95"/>
    <mergeCell ref="F96:I96"/>
    <mergeCell ref="K96:M96"/>
    <mergeCell ref="B98:J98"/>
    <mergeCell ref="K98:M98"/>
    <mergeCell ref="B100:J100"/>
    <mergeCell ref="K100:M100"/>
    <mergeCell ref="B82:M82"/>
    <mergeCell ref="B84:M84"/>
    <mergeCell ref="B86:M86"/>
    <mergeCell ref="B87:M87"/>
    <mergeCell ref="B91:E91"/>
    <mergeCell ref="F91:I91"/>
    <mergeCell ref="J91:M91"/>
    <mergeCell ref="B74:J74"/>
    <mergeCell ref="K74:M74"/>
    <mergeCell ref="B76:J76"/>
    <mergeCell ref="K76:M76"/>
    <mergeCell ref="B78:M78"/>
    <mergeCell ref="B81:M81"/>
    <mergeCell ref="B68:J68"/>
    <mergeCell ref="K68:M68"/>
    <mergeCell ref="B70:J70"/>
    <mergeCell ref="K70:M70"/>
    <mergeCell ref="B72:J72"/>
    <mergeCell ref="K72:M72"/>
    <mergeCell ref="B62:J62"/>
    <mergeCell ref="K62:M62"/>
    <mergeCell ref="B64:J64"/>
    <mergeCell ref="K64:M64"/>
    <mergeCell ref="B66:J66"/>
    <mergeCell ref="K66:M66"/>
    <mergeCell ref="F56:I56"/>
    <mergeCell ref="K56:M56"/>
    <mergeCell ref="B58:J58"/>
    <mergeCell ref="K58:M58"/>
    <mergeCell ref="B60:J60"/>
    <mergeCell ref="K60:M60"/>
    <mergeCell ref="C34:I34"/>
    <mergeCell ref="C35:I35"/>
    <mergeCell ref="B51:E51"/>
    <mergeCell ref="F51:I51"/>
    <mergeCell ref="J51:M51"/>
    <mergeCell ref="F55:I55"/>
    <mergeCell ref="C28:I28"/>
    <mergeCell ref="C29:I29"/>
    <mergeCell ref="C30:I30"/>
    <mergeCell ref="C31:I31"/>
    <mergeCell ref="C32:I32"/>
    <mergeCell ref="C33:I33"/>
    <mergeCell ref="C22:I22"/>
    <mergeCell ref="C23:I23"/>
    <mergeCell ref="C24:I24"/>
    <mergeCell ref="C25:I25"/>
    <mergeCell ref="C26:I26"/>
    <mergeCell ref="C27:I27"/>
    <mergeCell ref="B10:M10"/>
    <mergeCell ref="B11:M11"/>
    <mergeCell ref="B12:M12"/>
    <mergeCell ref="B15:M15"/>
    <mergeCell ref="C20:I20"/>
    <mergeCell ref="C21:I21"/>
    <mergeCell ref="B2:M2"/>
    <mergeCell ref="B3:M5"/>
    <mergeCell ref="B6:M6"/>
    <mergeCell ref="B7:M7"/>
    <mergeCell ref="B8:M8"/>
    <mergeCell ref="B9:M9"/>
  </mergeCells>
  <conditionalFormatting sqref="B109:M109 B111:M111 B113:M113 B115:M115 B117:M117 B118">
    <cfRule type="containsText" dxfId="255" priority="108" operator="containsText" text="SELECT">
      <formula>NOT(ISERROR(SEARCH("SELECT",B109)))</formula>
    </cfRule>
  </conditionalFormatting>
  <conditionalFormatting sqref="B119:M120">
    <cfRule type="containsText" dxfId="254" priority="93" operator="containsText" text="SELECT">
      <formula>NOT(ISERROR(SEARCH("SELECT",B119)))</formula>
    </cfRule>
  </conditionalFormatting>
  <conditionalFormatting sqref="B151:M151 B153:M153 B155:M155 B157:M157 B159:M159 B160">
    <cfRule type="containsText" dxfId="253" priority="107" operator="containsText" text="SELECT">
      <formula>NOT(ISERROR(SEARCH("SELECT",B151)))</formula>
    </cfRule>
  </conditionalFormatting>
  <conditionalFormatting sqref="B161:M162">
    <cfRule type="containsText" dxfId="252" priority="92" operator="containsText" text="SELECT">
      <formula>NOT(ISERROR(SEARCH("SELECT",B161)))</formula>
    </cfRule>
  </conditionalFormatting>
  <conditionalFormatting sqref="B192:M192 B194:M194 B200:M200 B201">
    <cfRule type="containsText" dxfId="251" priority="106" operator="containsText" text="SELECT">
      <formula>NOT(ISERROR(SEARCH("SELECT",B192)))</formula>
    </cfRule>
  </conditionalFormatting>
  <conditionalFormatting sqref="B196:M196 B198:M198">
    <cfRule type="containsText" dxfId="250" priority="14" operator="containsText" text="SELECT">
      <formula>NOT(ISERROR(SEARCH("SELECT",B196)))</formula>
    </cfRule>
  </conditionalFormatting>
  <conditionalFormatting sqref="B202:M203">
    <cfRule type="containsText" dxfId="249" priority="91" operator="containsText" text="SELECT">
      <formula>NOT(ISERROR(SEARCH("SELECT",B202)))</formula>
    </cfRule>
  </conditionalFormatting>
  <conditionalFormatting sqref="B233:M233 B235:M235 B241:M241 B242">
    <cfRule type="containsText" dxfId="248" priority="105" operator="containsText" text="SELECT">
      <formula>NOT(ISERROR(SEARCH("SELECT",B233)))</formula>
    </cfRule>
  </conditionalFormatting>
  <conditionalFormatting sqref="B237:M237 B239:M239">
    <cfRule type="containsText" dxfId="247" priority="13" operator="containsText" text="SELECT">
      <formula>NOT(ISERROR(SEARCH("SELECT",B237)))</formula>
    </cfRule>
  </conditionalFormatting>
  <conditionalFormatting sqref="B243:M244">
    <cfRule type="containsText" dxfId="246" priority="90" operator="containsText" text="SELECT">
      <formula>NOT(ISERROR(SEARCH("SELECT",B243)))</formula>
    </cfRule>
  </conditionalFormatting>
  <conditionalFormatting sqref="B274:M274 B276:M276 B282:M282 B283">
    <cfRule type="containsText" dxfId="245" priority="104" operator="containsText" text="SELECT">
      <formula>NOT(ISERROR(SEARCH("SELECT",B274)))</formula>
    </cfRule>
  </conditionalFormatting>
  <conditionalFormatting sqref="B278:M278 B280:M280">
    <cfRule type="containsText" dxfId="244" priority="12" operator="containsText" text="SELECT">
      <formula>NOT(ISERROR(SEARCH("SELECT",B278)))</formula>
    </cfRule>
  </conditionalFormatting>
  <conditionalFormatting sqref="B284:M285">
    <cfRule type="containsText" dxfId="243" priority="89" operator="containsText" text="SELECT">
      <formula>NOT(ISERROR(SEARCH("SELECT",B284)))</formula>
    </cfRule>
  </conditionalFormatting>
  <conditionalFormatting sqref="B315:M315">
    <cfRule type="containsText" dxfId="242" priority="6" operator="containsText" text="SELECT">
      <formula>NOT(ISERROR(SEARCH("SELECT",B315)))</formula>
    </cfRule>
  </conditionalFormatting>
  <conditionalFormatting sqref="B317:M317 B323:M323 B324">
    <cfRule type="containsText" dxfId="241" priority="103" operator="containsText" text="SELECT">
      <formula>NOT(ISERROR(SEARCH("SELECT",B317)))</formula>
    </cfRule>
  </conditionalFormatting>
  <conditionalFormatting sqref="B319:M319 B321:M321">
    <cfRule type="containsText" dxfId="240" priority="11" operator="containsText" text="SELECT">
      <formula>NOT(ISERROR(SEARCH("SELECT",B319)))</formula>
    </cfRule>
  </conditionalFormatting>
  <conditionalFormatting sqref="B325:M326">
    <cfRule type="containsText" dxfId="239" priority="88" operator="containsText" text="SELECT">
      <formula>NOT(ISERROR(SEARCH("SELECT",B325)))</formula>
    </cfRule>
  </conditionalFormatting>
  <conditionalFormatting sqref="B356:M356">
    <cfRule type="containsText" dxfId="238" priority="5" operator="containsText" text="SELECT">
      <formula>NOT(ISERROR(SEARCH("SELECT",B356)))</formula>
    </cfRule>
  </conditionalFormatting>
  <conditionalFormatting sqref="B358:M358 B364:M364 B365">
    <cfRule type="containsText" dxfId="237" priority="102" operator="containsText" text="SELECT">
      <formula>NOT(ISERROR(SEARCH("SELECT",B358)))</formula>
    </cfRule>
  </conditionalFormatting>
  <conditionalFormatting sqref="B360:M360 B362:M362">
    <cfRule type="containsText" dxfId="236" priority="10" operator="containsText" text="SELECT">
      <formula>NOT(ISERROR(SEARCH("SELECT",B360)))</formula>
    </cfRule>
  </conditionalFormatting>
  <conditionalFormatting sqref="B366:M367">
    <cfRule type="containsText" dxfId="235" priority="87" operator="containsText" text="SELECT">
      <formula>NOT(ISERROR(SEARCH("SELECT",B366)))</formula>
    </cfRule>
  </conditionalFormatting>
  <conditionalFormatting sqref="B397:M397">
    <cfRule type="containsText" dxfId="234" priority="4" operator="containsText" text="SELECT">
      <formula>NOT(ISERROR(SEARCH("SELECT",B397)))</formula>
    </cfRule>
  </conditionalFormatting>
  <conditionalFormatting sqref="B399:M399 B405:M405 B406">
    <cfRule type="containsText" dxfId="233" priority="101" operator="containsText" text="SELECT">
      <formula>NOT(ISERROR(SEARCH("SELECT",B399)))</formula>
    </cfRule>
  </conditionalFormatting>
  <conditionalFormatting sqref="B401:M401 B403:M403">
    <cfRule type="containsText" dxfId="232" priority="9" operator="containsText" text="SELECT">
      <formula>NOT(ISERROR(SEARCH("SELECT",B401)))</formula>
    </cfRule>
  </conditionalFormatting>
  <conditionalFormatting sqref="B407:M408">
    <cfRule type="containsText" dxfId="231" priority="86" operator="containsText" text="SELECT">
      <formula>NOT(ISERROR(SEARCH("SELECT",B407)))</formula>
    </cfRule>
  </conditionalFormatting>
  <conditionalFormatting sqref="B438:M438">
    <cfRule type="containsText" dxfId="230" priority="3" operator="containsText" text="SELECT">
      <formula>NOT(ISERROR(SEARCH("SELECT",B438)))</formula>
    </cfRule>
  </conditionalFormatting>
  <conditionalFormatting sqref="B440:M440 B446:M446 B447">
    <cfRule type="containsText" dxfId="229" priority="100" operator="containsText" text="SELECT">
      <formula>NOT(ISERROR(SEARCH("SELECT",B440)))</formula>
    </cfRule>
  </conditionalFormatting>
  <conditionalFormatting sqref="B442:M442 B444:M444">
    <cfRule type="containsText" dxfId="228" priority="8" operator="containsText" text="SELECT">
      <formula>NOT(ISERROR(SEARCH("SELECT",B442)))</formula>
    </cfRule>
  </conditionalFormatting>
  <conditionalFormatting sqref="B448:M449">
    <cfRule type="containsText" dxfId="227" priority="85" operator="containsText" text="SELECT">
      <formula>NOT(ISERROR(SEARCH("SELECT",B448)))</formula>
    </cfRule>
  </conditionalFormatting>
  <conditionalFormatting sqref="B479:M479">
    <cfRule type="containsText" dxfId="226" priority="2" operator="containsText" text="SELECT">
      <formula>NOT(ISERROR(SEARCH("SELECT",B479)))</formula>
    </cfRule>
  </conditionalFormatting>
  <conditionalFormatting sqref="B481:M481 B487:M487 B488">
    <cfRule type="containsText" dxfId="225" priority="99" operator="containsText" text="SELECT">
      <formula>NOT(ISERROR(SEARCH("SELECT",B481)))</formula>
    </cfRule>
  </conditionalFormatting>
  <conditionalFormatting sqref="B483:M483 B485:M485">
    <cfRule type="containsText" dxfId="224" priority="7" operator="containsText" text="SELECT">
      <formula>NOT(ISERROR(SEARCH("SELECT",B483)))</formula>
    </cfRule>
  </conditionalFormatting>
  <conditionalFormatting sqref="B489:M490">
    <cfRule type="containsText" dxfId="223" priority="84" operator="containsText" text="SELECT">
      <formula>NOT(ISERROR(SEARCH("SELECT",B489)))</formula>
    </cfRule>
  </conditionalFormatting>
  <conditionalFormatting sqref="B520:M520 B522:M522 B524:M524 B526:M526 B528:M528 B529">
    <cfRule type="containsText" dxfId="222" priority="98" operator="containsText" text="SELECT">
      <formula>NOT(ISERROR(SEARCH("SELECT",B520)))</formula>
    </cfRule>
  </conditionalFormatting>
  <conditionalFormatting sqref="B530:M531">
    <cfRule type="containsText" dxfId="221" priority="83" operator="containsText" text="SELECT">
      <formula>NOT(ISERROR(SEARCH("SELECT",B530)))</formula>
    </cfRule>
  </conditionalFormatting>
  <conditionalFormatting sqref="B561:M561 B563:M563 B565:M565 B567:M567 B569:M569 B570">
    <cfRule type="containsText" dxfId="220" priority="97" operator="containsText" text="SELECT">
      <formula>NOT(ISERROR(SEARCH("SELECT",B561)))</formula>
    </cfRule>
  </conditionalFormatting>
  <conditionalFormatting sqref="B571:M572">
    <cfRule type="containsText" dxfId="219" priority="82" operator="containsText" text="SELECT">
      <formula>NOT(ISERROR(SEARCH("SELECT",B571)))</formula>
    </cfRule>
  </conditionalFormatting>
  <conditionalFormatting sqref="B602:M602 B604:M604 B606:M606 B608:M608 B610:M610 B611">
    <cfRule type="containsText" dxfId="218" priority="96" operator="containsText" text="SELECT">
      <formula>NOT(ISERROR(SEARCH("SELECT",B602)))</formula>
    </cfRule>
  </conditionalFormatting>
  <conditionalFormatting sqref="B612:M613">
    <cfRule type="containsText" dxfId="217" priority="81" operator="containsText" text="SELECT">
      <formula>NOT(ISERROR(SEARCH("SELECT",B612)))</formula>
    </cfRule>
  </conditionalFormatting>
  <conditionalFormatting sqref="B643:M643 B645:M645 B647:M647 B649:M649 B651:M651 B652">
    <cfRule type="containsText" dxfId="216" priority="95" operator="containsText" text="SELECT">
      <formula>NOT(ISERROR(SEARCH("SELECT",B643)))</formula>
    </cfRule>
  </conditionalFormatting>
  <conditionalFormatting sqref="B653:M654">
    <cfRule type="containsText" dxfId="215" priority="80" operator="containsText" text="SELECT">
      <formula>NOT(ISERROR(SEARCH("SELECT",B653)))</formula>
    </cfRule>
  </conditionalFormatting>
  <conditionalFormatting sqref="B684:M684 B686:M686 B688:M688 B690:M690 B692:M692 B693">
    <cfRule type="containsText" dxfId="214" priority="94" operator="containsText" text="SELECT">
      <formula>NOT(ISERROR(SEARCH("SELECT",B684)))</formula>
    </cfRule>
  </conditionalFormatting>
  <conditionalFormatting sqref="B694:M695">
    <cfRule type="containsText" dxfId="213" priority="79" operator="containsText" text="SELECT">
      <formula>NOT(ISERROR(SEARCH("SELECT",B694)))</formula>
    </cfRule>
  </conditionalFormatting>
  <conditionalFormatting sqref="F95:I95">
    <cfRule type="cellIs" dxfId="212" priority="30" operator="equal">
      <formula>0</formula>
    </cfRule>
  </conditionalFormatting>
  <conditionalFormatting sqref="F96:I96">
    <cfRule type="cellIs" dxfId="211" priority="29" operator="equal">
      <formula>0</formula>
    </cfRule>
  </conditionalFormatting>
  <conditionalFormatting sqref="F137:I138">
    <cfRule type="cellIs" dxfId="210" priority="28" operator="equal">
      <formula>0</formula>
    </cfRule>
  </conditionalFormatting>
  <conditionalFormatting sqref="F178:I179">
    <cfRule type="cellIs" dxfId="209" priority="27" operator="equal">
      <formula>0</formula>
    </cfRule>
  </conditionalFormatting>
  <conditionalFormatting sqref="F219:I220">
    <cfRule type="cellIs" dxfId="208" priority="26" operator="equal">
      <formula>0</formula>
    </cfRule>
  </conditionalFormatting>
  <conditionalFormatting sqref="F260:I261">
    <cfRule type="cellIs" dxfId="207" priority="25" operator="equal">
      <formula>0</formula>
    </cfRule>
  </conditionalFormatting>
  <conditionalFormatting sqref="F301:I302">
    <cfRule type="cellIs" dxfId="206" priority="24" operator="equal">
      <formula>0</formula>
    </cfRule>
  </conditionalFormatting>
  <conditionalFormatting sqref="F342:I343">
    <cfRule type="cellIs" dxfId="205" priority="23" operator="equal">
      <formula>0</formula>
    </cfRule>
  </conditionalFormatting>
  <conditionalFormatting sqref="F383:I384">
    <cfRule type="cellIs" dxfId="204" priority="22" operator="equal">
      <formula>0</formula>
    </cfRule>
  </conditionalFormatting>
  <conditionalFormatting sqref="F424:I425">
    <cfRule type="cellIs" dxfId="203" priority="21" operator="equal">
      <formula>0</formula>
    </cfRule>
  </conditionalFormatting>
  <conditionalFormatting sqref="F465:I466">
    <cfRule type="cellIs" dxfId="202" priority="20" operator="equal">
      <formula>0</formula>
    </cfRule>
  </conditionalFormatting>
  <conditionalFormatting sqref="F506:I507">
    <cfRule type="cellIs" dxfId="201" priority="19" operator="equal">
      <formula>0</formula>
    </cfRule>
  </conditionalFormatting>
  <conditionalFormatting sqref="F547:I548">
    <cfRule type="cellIs" dxfId="200" priority="18" operator="equal">
      <formula>0</formula>
    </cfRule>
  </conditionalFormatting>
  <conditionalFormatting sqref="F588:I589">
    <cfRule type="cellIs" dxfId="199" priority="17" operator="equal">
      <formula>0</formula>
    </cfRule>
  </conditionalFormatting>
  <conditionalFormatting sqref="F629:I630">
    <cfRule type="cellIs" dxfId="198" priority="16" operator="equal">
      <formula>0</formula>
    </cfRule>
  </conditionalFormatting>
  <conditionalFormatting sqref="F670:I671">
    <cfRule type="cellIs" dxfId="197" priority="15" operator="equal">
      <formula>0</formula>
    </cfRule>
  </conditionalFormatting>
  <conditionalFormatting sqref="K56:M56">
    <cfRule type="cellIs" dxfId="196" priority="76" operator="greaterThan">
      <formula>9</formula>
    </cfRule>
    <cfRule type="cellIs" dxfId="195" priority="77" operator="between">
      <formula>3</formula>
      <formula>9</formula>
    </cfRule>
    <cfRule type="cellIs" dxfId="194" priority="78" operator="between">
      <formula>0.1</formula>
      <formula>3</formula>
    </cfRule>
  </conditionalFormatting>
  <conditionalFormatting sqref="K73:M73 K75:M75">
    <cfRule type="containsText" dxfId="193" priority="1" operator="containsText" text="SELECT">
      <formula>NOT(ISERROR(SEARCH("SELECT",K73)))</formula>
    </cfRule>
  </conditionalFormatting>
  <conditionalFormatting sqref="K96:M96">
    <cfRule type="cellIs" dxfId="192" priority="73" operator="greaterThan">
      <formula>9</formula>
    </cfRule>
    <cfRule type="cellIs" dxfId="191" priority="74" operator="between">
      <formula>3</formula>
      <formula>9</formula>
    </cfRule>
    <cfRule type="cellIs" dxfId="190" priority="75" operator="between">
      <formula>0.1</formula>
      <formula>3</formula>
    </cfRule>
  </conditionalFormatting>
  <conditionalFormatting sqref="K138:M138">
    <cfRule type="cellIs" dxfId="189" priority="70" operator="greaterThan">
      <formula>9</formula>
    </cfRule>
    <cfRule type="cellIs" dxfId="188" priority="71" operator="between">
      <formula>3</formula>
      <formula>9</formula>
    </cfRule>
    <cfRule type="cellIs" dxfId="187" priority="72" operator="between">
      <formula>0.1</formula>
      <formula>3</formula>
    </cfRule>
  </conditionalFormatting>
  <conditionalFormatting sqref="K179:M179">
    <cfRule type="cellIs" dxfId="186" priority="67" operator="greaterThan">
      <formula>9</formula>
    </cfRule>
    <cfRule type="cellIs" dxfId="185" priority="68" operator="between">
      <formula>3</formula>
      <formula>9</formula>
    </cfRule>
    <cfRule type="cellIs" dxfId="184" priority="69" operator="between">
      <formula>0.1</formula>
      <formula>3</formula>
    </cfRule>
  </conditionalFormatting>
  <conditionalFormatting sqref="K220:M220">
    <cfRule type="cellIs" dxfId="183" priority="64" operator="greaterThan">
      <formula>9</formula>
    </cfRule>
    <cfRule type="cellIs" dxfId="182" priority="65" operator="between">
      <formula>3</formula>
      <formula>9</formula>
    </cfRule>
    <cfRule type="cellIs" dxfId="181" priority="66" operator="between">
      <formula>0.1</formula>
      <formula>3</formula>
    </cfRule>
  </conditionalFormatting>
  <conditionalFormatting sqref="K261:M261">
    <cfRule type="cellIs" dxfId="180" priority="61" operator="greaterThan">
      <formula>9</formula>
    </cfRule>
    <cfRule type="cellIs" dxfId="179" priority="62" operator="between">
      <formula>3</formula>
      <formula>9</formula>
    </cfRule>
    <cfRule type="cellIs" dxfId="178" priority="63" operator="between">
      <formula>0.1</formula>
      <formula>3</formula>
    </cfRule>
  </conditionalFormatting>
  <conditionalFormatting sqref="K302:M302">
    <cfRule type="cellIs" dxfId="177" priority="58" operator="greaterThan">
      <formula>9</formula>
    </cfRule>
    <cfRule type="cellIs" dxfId="176" priority="59" operator="between">
      <formula>3</formula>
      <formula>9</formula>
    </cfRule>
    <cfRule type="cellIs" dxfId="175" priority="60" operator="between">
      <formula>0.1</formula>
      <formula>3</formula>
    </cfRule>
  </conditionalFormatting>
  <conditionalFormatting sqref="K343:M343">
    <cfRule type="cellIs" dxfId="174" priority="55" operator="greaterThan">
      <formula>9</formula>
    </cfRule>
    <cfRule type="cellIs" dxfId="173" priority="56" operator="between">
      <formula>3</formula>
      <formula>9</formula>
    </cfRule>
    <cfRule type="cellIs" dxfId="172" priority="57" operator="between">
      <formula>0.1</formula>
      <formula>3</formula>
    </cfRule>
  </conditionalFormatting>
  <conditionalFormatting sqref="K384:M384">
    <cfRule type="cellIs" dxfId="171" priority="52" operator="greaterThan">
      <formula>9</formula>
    </cfRule>
    <cfRule type="cellIs" dxfId="170" priority="53" operator="between">
      <formula>3</formula>
      <formula>9</formula>
    </cfRule>
    <cfRule type="cellIs" dxfId="169" priority="54" operator="between">
      <formula>0.1</formula>
      <formula>3</formula>
    </cfRule>
  </conditionalFormatting>
  <conditionalFormatting sqref="K425:M425">
    <cfRule type="cellIs" dxfId="168" priority="49" operator="greaterThan">
      <formula>9</formula>
    </cfRule>
    <cfRule type="cellIs" dxfId="167" priority="50" operator="between">
      <formula>3</formula>
      <formula>9</formula>
    </cfRule>
    <cfRule type="cellIs" dxfId="166" priority="51" operator="between">
      <formula>0.1</formula>
      <formula>3</formula>
    </cfRule>
  </conditionalFormatting>
  <conditionalFormatting sqref="K466:M466">
    <cfRule type="cellIs" dxfId="165" priority="46" operator="greaterThan">
      <formula>9</formula>
    </cfRule>
    <cfRule type="cellIs" dxfId="164" priority="47" operator="between">
      <formula>3</formula>
      <formula>9</formula>
    </cfRule>
    <cfRule type="cellIs" dxfId="163" priority="48" operator="between">
      <formula>0.1</formula>
      <formula>3</formula>
    </cfRule>
  </conditionalFormatting>
  <conditionalFormatting sqref="K507:M507">
    <cfRule type="cellIs" dxfId="162" priority="43" operator="greaterThan">
      <formula>9</formula>
    </cfRule>
    <cfRule type="cellIs" dxfId="161" priority="44" operator="between">
      <formula>3</formula>
      <formula>9</formula>
    </cfRule>
    <cfRule type="cellIs" dxfId="160" priority="45" operator="between">
      <formula>0.1</formula>
      <formula>3</formula>
    </cfRule>
  </conditionalFormatting>
  <conditionalFormatting sqref="K548:M548">
    <cfRule type="cellIs" dxfId="159" priority="40" operator="greaterThan">
      <formula>9</formula>
    </cfRule>
    <cfRule type="cellIs" dxfId="158" priority="41" operator="between">
      <formula>3</formula>
      <formula>9</formula>
    </cfRule>
    <cfRule type="cellIs" dxfId="157" priority="42" operator="between">
      <formula>0.1</formula>
      <formula>3</formula>
    </cfRule>
  </conditionalFormatting>
  <conditionalFormatting sqref="K589:M589">
    <cfRule type="cellIs" dxfId="156" priority="37" operator="greaterThan">
      <formula>9</formula>
    </cfRule>
    <cfRule type="cellIs" dxfId="155" priority="38" operator="between">
      <formula>3</formula>
      <formula>9</formula>
    </cfRule>
    <cfRule type="cellIs" dxfId="154" priority="39" operator="between">
      <formula>0.1</formula>
      <formula>3</formula>
    </cfRule>
  </conditionalFormatting>
  <conditionalFormatting sqref="K630:M630">
    <cfRule type="cellIs" dxfId="153" priority="34" operator="greaterThan">
      <formula>9</formula>
    </cfRule>
    <cfRule type="cellIs" dxfId="152" priority="35" operator="between">
      <formula>3</formula>
      <formula>9</formula>
    </cfRule>
    <cfRule type="cellIs" dxfId="151" priority="36" operator="between">
      <formula>0.1</formula>
      <formula>3</formula>
    </cfRule>
  </conditionalFormatting>
  <conditionalFormatting sqref="K671:M671">
    <cfRule type="cellIs" dxfId="150" priority="31" operator="greaterThan">
      <formula>9</formula>
    </cfRule>
    <cfRule type="cellIs" dxfId="149" priority="32" operator="between">
      <formula>3</formula>
      <formula>9</formula>
    </cfRule>
    <cfRule type="cellIs" dxfId="148" priority="33" operator="between">
      <formula>0.1</formula>
      <formula>3</formula>
    </cfRule>
  </conditionalFormatting>
  <dataValidations count="5">
    <dataValidation type="list" errorStyle="warning" allowBlank="1" showInputMessage="1" showErrorMessage="1" error="Please select an option from the dropdown list" sqref="K58 K62 K60 K64 K66 K68 K70 K474 K476 K478 K98 K689 K100 K691 K106 K108 K110 K112 K114 K116 K140 K102 K142 K104 K148 K150 K152 K154 K156 K158 K181 K185 K183 K187 K189 K191 K193 K687 K144 K146 K222 K226 K224 K228 K230 K232 K234 K195 K197 K199 K681 K683 K685 K482 K484 K486 K275 K236 K238 K240 K679 K263 K267 K265 K269 K271 K273 K277 K279 K281 K316 K304 K308 K306 K310 K312 K314 K318 K320 K322 K357 K345 K349 K347 K351 K353 K355 K359 K361 K363 K398 K386 K390 K388 K392 K394 K396 K400 K402 K404 K439 K427 K431 K429 K433 K435 K437 K441 K443 K445 K509 K513 K511 K515 K517 K519 K521 K523 K525 K527 K550 K554 K552 K556 K558 K560 K562 K564 K566 K568 K591 K595 K593 K597 K599 K601 K603 K605 K607 K609 K632 K636 K634 K638 K640 K642 K644 K646 K648 K650 K673 K677 K675 K480 K468 K472 K470 K72 K74 K76" xr:uid="{E71D39D9-BC46-4AA4-B9F6-1270B1678EBB}">
      <formula1>$F$1107:$F$1111</formula1>
    </dataValidation>
    <dataValidation type="list" errorStyle="warning" allowBlank="1" showInputMessage="1" showErrorMessage="1" error="Select an option from the dropdown list" sqref="F51 F91 F133 F174 F215 F256 F297 F338 F379 F420 F461 F502 F543 F584 F625 F666" xr:uid="{8A727B63-9242-460D-A81F-0D345CFCADFE}">
      <formula1>$C$1103:$C$1105</formula1>
    </dataValidation>
    <dataValidation type="list" errorStyle="warning" allowBlank="1" showInputMessage="1" showErrorMessage="1" error="Select an option from the dropdown list" sqref="J51:M51 J91:M91 J133:M133 J174:M174 J215:M215 J256:M256 J297:M297 J338:M338 J379:M379 J420:M420 J461:M461 J502:M502 J543:M543 J584:M584 J625:M625 J666:M666" xr:uid="{76D6C531-2EB4-444B-907F-1510B95A1FDD}">
      <formula1>$I$1103:$I$1109</formula1>
    </dataValidation>
    <dataValidation type="list" errorStyle="warning" allowBlank="1" showInputMessage="1" showErrorMessage="1" error="Select an option from the dropdown list" sqref="E126:L126 E701:L701 E660:L660 E619:L619 E578:L578 E537:L537 E496:L496 E455:L455 E414:L414 E373:L373 E332:L332 E291:L291 E250:L250 E209:L209 E168:L168" xr:uid="{13B80B68-7683-4C90-9F89-F3512BCBB6B0}">
      <formula1>$C$1164:$C$1169</formula1>
    </dataValidation>
    <dataValidation type="decimal" errorStyle="warning" allowBlank="1" showInputMessage="1" showErrorMessage="1" error="Select a ALI score between 0 and 12" sqref="K56:M56 K96:M96 K138:M138 K179:M179 K220:M220 K261:M261 K302:M302 K343:M343 K384:M384 K425:M425 K466:M466 K507:M507 K548:M548 K589:M589 K630:M630 K671:M671" xr:uid="{D3A0585F-0BC9-4308-A01F-BDD362E4C72E}">
      <formula1>0</formula1>
      <formula2>12</formula2>
    </dataValidation>
  </dataValidations>
  <hyperlinks>
    <hyperlink ref="A91" location="'CCB-1'!A51:N89" tooltip="previous page header" display="#" xr:uid="{84E96ACE-3C3E-4851-8738-968B8D952FD8}"/>
    <hyperlink ref="N15" location="'CCB-1'!A51:N89" tooltip="go to next page" display="$" xr:uid="{E61D58EC-0337-425A-9A2D-DDC3A2DCC1E4}"/>
    <hyperlink ref="A15" location="'CCB-1'!A1:N13" tooltip="to the top" display="#" xr:uid="{D1C403FA-8036-471A-B24D-84DDDF0A6F02}"/>
    <hyperlink ref="A174" location="'CCB-1'!A132:N173" tooltip="previous page header" display="#" xr:uid="{8C555AAC-2637-4035-9094-DE1CFD30DAE7}"/>
    <hyperlink ref="N174" location="'CCB-1'!A214:N254" tooltip="to next page" display="$" xr:uid="{EEBF6CE3-EBA3-47AD-B180-1B9061A6D114}"/>
    <hyperlink ref="A133" location="'CCB-1'!A90:N131" tooltip="previous page header" display="#" xr:uid="{E58BF336-3BD5-4327-8FCF-2D186B3D5EBD}"/>
    <hyperlink ref="N133" location="'CCB-1'!A173:N213" tooltip="to next page" display="$" xr:uid="{97C2B82F-EBF7-4166-B762-3DD2818C6215}"/>
    <hyperlink ref="A51" location="'CCB-1'!A14:N50" tooltip="previous page header" display="#" xr:uid="{9559E0C3-E2A9-45FB-AA4C-B14460E87F2D}"/>
    <hyperlink ref="N51" location="'CCB-1'!A90:N131" tooltip="to next page" display="$" xr:uid="{19F1DB60-3740-4144-B038-B965D71D303E}"/>
    <hyperlink ref="A215" location="'CCB-1'!A173:N213" tooltip="previous page header" display="#" xr:uid="{617F8FD6-AD7A-4641-B8EF-0650EDAFC7FE}"/>
    <hyperlink ref="N215" location="'CCB-1'!A255:N295" tooltip="to next page" display="$" xr:uid="{657CD766-412B-4F5E-887B-0A9B6C25E1F2}"/>
    <hyperlink ref="A256" location="'CCB-1'!A214:N254" tooltip="previous page header" display="#" xr:uid="{985096EE-A50C-4C15-A490-D78878B94BF1}"/>
    <hyperlink ref="N256" location="'CCB-1'!A296:N336" tooltip="to next page" display="$" xr:uid="{E7B4C4C3-A37A-4844-87D7-82EADC771867}"/>
    <hyperlink ref="A297" location="'CCB-1'!A255:N295" tooltip="previous page header" display="#" xr:uid="{CA0AB993-1E84-4990-88AB-2DEEF61AB36A}"/>
    <hyperlink ref="N297" location="'CCB-1'!A337:N377" tooltip="to next page" display="$" xr:uid="{04A151E3-DE0F-460E-9332-8A47358FEC7D}"/>
    <hyperlink ref="A338" location="'CCB-1'!A296:N336" tooltip="previous page header" display="#" xr:uid="{B231A28D-5A26-492F-8696-45BA598FD2E0}"/>
    <hyperlink ref="N338" location="'CCB-1'!A338:N418" tooltip="to next page" display="$" xr:uid="{286FD2BF-043A-4A10-967D-DC5C6CC95CB6}"/>
    <hyperlink ref="A379" location="'CCB-1'!A337:N377" tooltip="previous page header" display="#" xr:uid="{FEEF143D-7672-4EC9-8B2A-21BBFD585B21}"/>
    <hyperlink ref="N379" location="'CCB-1'!A419:N459" tooltip="to next page" display="$" xr:uid="{FA46AA20-AEA8-4938-9D97-FDCCA481EEAC}"/>
    <hyperlink ref="A420" location="'CCB-1'!A338:N418" tooltip="previous page header" display="#" xr:uid="{15F7D0E4-2D84-4EA8-BABB-8244B3AB7750}"/>
    <hyperlink ref="N420" location="'CCB-1'!A460:N500" tooltip="to next page" display="$" xr:uid="{A1B3F673-6D38-43CE-AB1B-263591BB9815}"/>
    <hyperlink ref="A461" location="'CCB-1'!A419:N459" tooltip="previous page header" display="#" xr:uid="{8219E29E-19F5-437B-A696-7F587639AC5F}"/>
    <hyperlink ref="N461" location="'CCB-1'!A501:N541" tooltip="to next page" display="$" xr:uid="{CC69EA78-F66E-438D-AB39-3CB80C532941}"/>
    <hyperlink ref="A502" location="'CCB-1'!A460:N500" tooltip="previous page header" display="#" xr:uid="{85BCF0D7-F424-4FE7-9D98-F71E8494DFE1}"/>
    <hyperlink ref="N502" location="'CCB-1'!A542:N582" tooltip="to next page" display="$" xr:uid="{7F90EDC8-81E9-4728-9515-C715361ECF40}"/>
    <hyperlink ref="A543" location="'CCB-1'!A501:N541" tooltip="previous page header" display="#" xr:uid="{3B156473-F030-49A6-B15E-E39A43FDF5D4}"/>
    <hyperlink ref="N543" location="'CCB-1'!A583:N623" tooltip="to next page" display="$" xr:uid="{EBC9368F-2442-44AE-8AF8-2130975F8D7B}"/>
    <hyperlink ref="A584" location="'CCB-1'!A542:N582" tooltip="previous page header" display="#" xr:uid="{74C49530-E7B8-4537-9466-DDF134CAEAB6}"/>
    <hyperlink ref="N584" location="'CCB-1'!A624:N664" tooltip="to next page" display="$" xr:uid="{C908F079-E12D-4CA2-B1AA-E8803848D4CB}"/>
    <hyperlink ref="A625" location="'CCB-1'!A583:N623" tooltip="previous page header" display="#" xr:uid="{130CB9CA-AA87-4765-92EF-D0518E4DCECA}"/>
    <hyperlink ref="A666" location="'CCB-1'!A624:N664" tooltip="previous page header" display="#" xr:uid="{C0E75D05-7F3F-450F-AD64-26A168E3921A}"/>
    <hyperlink ref="N666" location="'CCB-1'!A705:N705" tooltip="to bottom" display="$" xr:uid="{B27B72A3-147F-4E6F-9DA9-6068902A7F7C}"/>
    <hyperlink ref="N91" location="'CCB-1'!A132:N173" tooltip="to next page" display="$" xr:uid="{E0F41F93-60DD-432F-A55A-C608B4E41A2C}"/>
    <hyperlink ref="C20:I20" location="'CCB-1'!A50:N89" tooltip="to 1st visit survey" display="'CCB-1'!A50:N89" xr:uid="{181319F8-E862-4593-ADD4-71062828ADAA}"/>
    <hyperlink ref="B51:E51" location="'CCB-1'!B15" tooltip="return to list of visits" display="1st visit" xr:uid="{B9F11696-E466-4326-BB3D-4BC90A83941C}"/>
    <hyperlink ref="C21:I21" location="'CCB-1'!A90:N131" tooltip="to 2nd visit survey" display="'CCB-1'!A90:N131" xr:uid="{10AC3624-AE1A-438B-A1B1-EAE6091F5A5E}"/>
    <hyperlink ref="C22:I22" location="'CCB-1'!A132:N173" tooltip="to 3rd visit survey" display="'CCB-1'!A132:N173" xr:uid="{CBC5A7B0-7D90-4F04-9883-30708B600915}"/>
    <hyperlink ref="C23:I23" location="'CCB-1'!A173:N213" tooltip="to 4th visit survey" display="'CCB-1'!A173:N213" xr:uid="{D9729095-CF4D-4A43-B058-2261DAC6C361}"/>
    <hyperlink ref="C24:I24" location="'CCB-1'!A214:N254" tooltip="to 5th visit survey" display="'CCB-1'!A214:N254" xr:uid="{4B94C54D-9BD5-4CCF-81E4-3AB1C95972E6}"/>
    <hyperlink ref="C25:I25" location="'CCB-1'!A255:N295" tooltip="to 6th visit" display="'CCB-1'!A255:N295" xr:uid="{B83CB86D-991C-4076-905B-AD5D1D88ADEA}"/>
    <hyperlink ref="C26:I26" location="'CCB-1'!A296:N336" tooltip="to 7th visit survey" display="'CCB-1'!A296:N336" xr:uid="{C4D48662-8A24-4C3F-AF19-64D54C626DD5}"/>
    <hyperlink ref="V1190" r:id="rId1" xr:uid="{08E864D9-9BDE-48B0-A0DD-79106554CD1D}"/>
    <hyperlink ref="B91:E91" location="'CCB-1'!B15" tooltip="return to list of visits" display="2nd visit" xr:uid="{0D1A03C5-7BBD-4D8C-ADB2-7F54C6BFDFA6}"/>
    <hyperlink ref="B133:E133" location="'CCB-1'!B15" tooltip="return to list of visits" display="3rd visit" xr:uid="{0DD99B0F-DCBA-41BF-ABF7-97605F278947}"/>
    <hyperlink ref="B174:E174" location="'CCB-1'!B15" tooltip="return to list of visits" display="4th visit" xr:uid="{23C5FEEE-6C09-4996-82BB-D1CCBECAF4AD}"/>
    <hyperlink ref="B215:E215" location="'CCB-1'!B15" tooltip="return to list of visits" display="5th visit" xr:uid="{A2859463-26E3-4999-839B-DDDF6458F997}"/>
    <hyperlink ref="B256:E256" location="'CCB-1'!B15" tooltip="return to list of visits" display="6th visit" xr:uid="{66FB9A65-10E0-43F6-AD9F-E43888804619}"/>
    <hyperlink ref="B297:E297" location="'CCB-1'!B15" tooltip="return to list of visits" display="7th visit" xr:uid="{E9CF6FD4-F8FA-4D29-B448-BF8D6454EA89}"/>
    <hyperlink ref="B338:E338" location="'CCB-1'!B15" tooltip="return to list of visits" display="8th visit" xr:uid="{2689A0F6-9076-452D-B486-9FD0A24A9FDB}"/>
    <hyperlink ref="B379:E379" location="'CCB-1'!B15" tooltip="return to list of visits" display="9th visit" xr:uid="{CE3C0F69-1D9B-471A-B589-8134B380594A}"/>
    <hyperlink ref="B420:E420" location="'CCB-1'!B15" tooltip="return to list of visits" display="10th visit" xr:uid="{97AE023C-B427-4379-B320-7888A6691A86}"/>
    <hyperlink ref="B461:E461" location="'CCB-1'!B15" tooltip="return to list of visits" display="11th visit" xr:uid="{C5A35D62-4AB1-44D3-8968-02F50D816AC5}"/>
    <hyperlink ref="B502:E502" location="'CCB-1'!B15" tooltip="return to list of visits" display="12th visit" xr:uid="{09BFBF27-4C22-4FB8-AACF-4546389C7150}"/>
    <hyperlink ref="B543:E543" location="'CCB-1'!B15" tooltip="return to list of visits" display="13th visit" xr:uid="{2D2055F3-F426-4EBC-8D65-25B5EA6A8EF0}"/>
    <hyperlink ref="B584:E584" location="'CCB-1'!B15" tooltip="return to list of visits" display="14th visit" xr:uid="{AB8E74E2-D041-471A-A2C8-52517659EF31}"/>
    <hyperlink ref="B625:E625" location="'CCB-1'!B15" tooltip="return to list of visits" display="15th visit" xr:uid="{AA85214C-4FF7-4CFF-9B1E-16DD68214694}"/>
    <hyperlink ref="B666:E666" location="'CCB-1'!B15" tooltip="return to list of visits" display="16th visit" xr:uid="{00E463CC-CF64-473A-ACED-AC8F7220F061}"/>
    <hyperlink ref="C35:I35" location="'CCB-1'!A665:N705" tooltip="to 16th visit survey" display="'CCB-1'!A665:N705" xr:uid="{4D5AA093-756A-4456-BA6A-B58594917E65}"/>
    <hyperlink ref="C34:I34" location="'CCB-1'!A624:N664" tooltip="to 15th visit survey" display="'CCB-1'!A624:N664" xr:uid="{B882B11B-2466-4227-8072-CC6B04EE2481}"/>
    <hyperlink ref="C33:I33" location="'CCB-1'!A583:N623" tooltip="to 14th visit survey" display="'CCB-1'!A583:N623" xr:uid="{B5339788-8E7D-4D85-9A7C-D7D1F66D5161}"/>
    <hyperlink ref="C32:I32" location="'CCB-1'!A542:N582" tooltip="to 13th visit survey" display="'CCB-1'!A542:N582" xr:uid="{73F58881-C670-4563-A02E-5740EEF45DB4}"/>
    <hyperlink ref="C31:I31" location="'CCB-1'!A501:N541" tooltip="to 12th visit survey" display="'CCB-1'!A501:N541" xr:uid="{B7185D31-DC76-4791-A693-B9F4CFFCCE64}"/>
    <hyperlink ref="C30:I30" location="'CCB-1'!A460:N500" tooltip="to 11th visit survey" display="'CCB-1'!A460:N500" xr:uid="{12926967-77D4-45DB-9170-A20C4495A491}"/>
    <hyperlink ref="C29:I29" location="'CCB-1'!A419:N459" tooltip="to 10th visit survey" display="'CCB-1'!A419:N459" xr:uid="{8AEDF0CB-BADB-4236-8F45-19AD648F3409}"/>
    <hyperlink ref="C28:I28" location="'CCB-1'!A338:N418" tooltip="to 9th visit survey" display="'CCB-1'!A338:N418" xr:uid="{4D849517-1C7B-437A-A0D9-57AAE2A9B2FA}"/>
    <hyperlink ref="C27:I27" location="'CCB-1'!A337:N377" tooltip="to 8th visit survey" display="'CCB-1'!A337:N377" xr:uid="{41472671-98CB-463D-911E-35139BDEEB45}"/>
    <hyperlink ref="N625" location="'CCB-1'!A665:N705" tooltip="to next page" display="$" xr:uid="{916E7F2B-9840-4B3D-B1F4-6A36DDF71020}"/>
  </hyperlinks>
  <printOptions horizontalCentered="1"/>
  <pageMargins left="0.5" right="0.5" top="0.6" bottom="0.55000000000000004" header="0.3" footer="0.3"/>
  <pageSetup orientation="portrait" r:id="rId2"/>
  <headerFooter differentFirst="1">
    <oddHeader>&amp;C&amp;"Arial Black,Regular"&amp;16&amp;K66FF66Steph&amp;K004623 &amp;KD78CFFTurner</oddHeader>
    <oddFooter>&amp;L&amp;D&amp;CPage &amp;P&amp;R&amp;F, &amp;A</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CCB-1</vt:lpstr>
      <vt:lpstr>CCB-2</vt:lpstr>
      <vt:lpstr>CCB-3</vt:lpstr>
      <vt:lpstr>CCB-4</vt:lpstr>
      <vt:lpstr>CCB-5</vt:lpstr>
      <vt:lpstr>CCB-6</vt:lpstr>
      <vt:lpstr>CCB-7</vt:lpstr>
      <vt:lpstr>CCB-8</vt:lpstr>
      <vt:lpstr>CCB-9</vt:lpstr>
      <vt:lpstr>CCB-10</vt:lpstr>
      <vt:lpstr>db</vt:lpstr>
      <vt:lpstr>'CCB-1'!Print_Area</vt:lpstr>
      <vt:lpstr>'CCB-10'!Print_Area</vt:lpstr>
      <vt:lpstr>'CCB-2'!Print_Area</vt:lpstr>
      <vt:lpstr>'CCB-3'!Print_Area</vt:lpstr>
      <vt:lpstr>'CCB-4'!Print_Area</vt:lpstr>
      <vt:lpstr>'CCB-5'!Print_Area</vt:lpstr>
      <vt:lpstr>'CCB-6'!Print_Area</vt:lpstr>
      <vt:lpstr>'CCB-7'!Print_Area</vt:lpstr>
      <vt:lpstr>'CCB-8'!Print_Area</vt:lpstr>
      <vt:lpstr>'CCB-9'!Print_Area</vt:lpstr>
      <vt:lpstr>db!Print_Area</vt:lpstr>
      <vt:lpstr>db!Print_Titles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 Turner</dc:creator>
  <cp:lastModifiedBy>Steph Turner</cp:lastModifiedBy>
  <cp:lastPrinted>2026-02-07T19:04:17Z</cp:lastPrinted>
  <dcterms:created xsi:type="dcterms:W3CDTF">2026-02-01T19:59:28Z</dcterms:created>
  <dcterms:modified xsi:type="dcterms:W3CDTF">2026-02-08T00:13:49Z</dcterms:modified>
</cp:coreProperties>
</file>